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04" windowWidth="15036" windowHeight="10788"/>
  </bookViews>
  <sheets>
    <sheet name="Rekapitulace stavby" sheetId="1" r:id="rId1"/>
    <sheet name="01 - S01-Novostavba tenis..." sheetId="2" r:id="rId2"/>
    <sheet name="02 - S02-Navržená kanaliz..." sheetId="3" r:id="rId3"/>
    <sheet name="07 - S07-Navržené kovové ..." sheetId="4" r:id="rId4"/>
    <sheet name="09 - S09-Nový sjezd na po..." sheetId="5" r:id="rId5"/>
    <sheet name="10 - S10-Navržené oplocen..." sheetId="6" r:id="rId6"/>
    <sheet name="11 - S11-Navržená přeložk..." sheetId="7" r:id="rId7"/>
    <sheet name="12 - S12-Úprava veřejného..." sheetId="8" r:id="rId8"/>
    <sheet name="13 - S13-Přeložka komunik..." sheetId="9" r:id="rId9"/>
  </sheets>
  <definedNames>
    <definedName name="_xlnm.Print_Titles" localSheetId="1">'01 - S01-Novostavba tenis...'!$150:$150</definedName>
    <definedName name="_xlnm.Print_Titles" localSheetId="2">'02 - S02-Navržená kanaliz...'!$120:$120</definedName>
    <definedName name="_xlnm.Print_Titles" localSheetId="3">'07 - S07-Navržené kovové ...'!$119:$119</definedName>
    <definedName name="_xlnm.Print_Titles" localSheetId="4">'09 - S09-Nový sjezd na po...'!$120:$120</definedName>
    <definedName name="_xlnm.Print_Titles" localSheetId="5">'10 - S10-Navržené oplocen...'!$119:$119</definedName>
    <definedName name="_xlnm.Print_Titles" localSheetId="6">'11 - S11-Navržená přeložk...'!$121:$121</definedName>
    <definedName name="_xlnm.Print_Titles" localSheetId="7">'12 - S12-Úprava veřejného...'!$116:$116</definedName>
    <definedName name="_xlnm.Print_Titles" localSheetId="8">'13 - S13-Přeložka komunik...'!$116:$116</definedName>
    <definedName name="_xlnm.Print_Titles" localSheetId="0">'Rekapitulace stavby'!$85:$85</definedName>
    <definedName name="_xlnm.Print_Area" localSheetId="1">'01 - S01-Novostavba tenis...'!$C$4:$Q$70,'01 - S01-Novostavba tenis...'!$C$76:$Q$134,'01 - S01-Novostavba tenis...'!$C$140:$Q$1053</definedName>
    <definedName name="_xlnm.Print_Area" localSheetId="2">'02 - S02-Navržená kanaliz...'!$C$4:$Q$70,'02 - S02-Navržená kanaliz...'!$C$76:$Q$104,'02 - S02-Navržená kanaliz...'!$C$110:$Q$177</definedName>
    <definedName name="_xlnm.Print_Area" localSheetId="3">'07 - S07-Navržené kovové ...'!$C$4:$Q$70,'07 - S07-Navržené kovové ...'!$C$76:$Q$103,'07 - S07-Navržené kovové ...'!$C$109:$Q$147</definedName>
    <definedName name="_xlnm.Print_Area" localSheetId="4">'09 - S09-Nový sjezd na po...'!$C$4:$Q$70,'09 - S09-Nový sjezd na po...'!$C$76:$Q$104,'09 - S09-Nový sjezd na po...'!$C$110:$Q$149</definedName>
    <definedName name="_xlnm.Print_Area" localSheetId="5">'10 - S10-Navržené oplocen...'!$C$4:$Q$70,'10 - S10-Navržené oplocen...'!$C$76:$Q$103,'10 - S10-Navržené oplocen...'!$C$109:$Q$144</definedName>
    <definedName name="_xlnm.Print_Area" localSheetId="6">'11 - S11-Navržená přeložk...'!$C$4:$Q$70,'11 - S11-Navržená přeložk...'!$C$76:$Q$105,'11 - S11-Navržená přeložk...'!$C$111:$Q$176</definedName>
    <definedName name="_xlnm.Print_Area" localSheetId="7">'12 - S12-Úprava veřejného...'!$C$4:$Q$70,'12 - S12-Úprava veřejného...'!$C$76:$Q$100,'12 - S12-Úprava veřejného...'!$C$106:$Q$121</definedName>
    <definedName name="_xlnm.Print_Area" localSheetId="8">'13 - S13-Přeložka komunik...'!$C$4:$Q$70,'13 - S13-Přeložka komunik...'!$C$76:$Q$100,'13 - S13-Přeložka komunik...'!$C$106:$Q$121</definedName>
    <definedName name="_xlnm.Print_Area" localSheetId="0">'Rekapitulace stavby'!$C$4:$AP$70,'Rekapitulace stavby'!$C$76:$AP$103</definedName>
  </definedNames>
  <calcPr calcId="125725"/>
</workbook>
</file>

<file path=xl/calcChain.xml><?xml version="1.0" encoding="utf-8"?>
<calcChain xmlns="http://schemas.openxmlformats.org/spreadsheetml/2006/main">
  <c r="N121" i="9"/>
  <c r="AY95" i="1"/>
  <c r="AX95"/>
  <c r="BI120" i="9"/>
  <c r="BH120"/>
  <c r="BG120"/>
  <c r="BF120"/>
  <c r="BE120"/>
  <c r="AA120"/>
  <c r="AA119" s="1"/>
  <c r="AA118" s="1"/>
  <c r="AA117" s="1"/>
  <c r="Y120"/>
  <c r="Y119" s="1"/>
  <c r="Y118" s="1"/>
  <c r="Y117" s="1"/>
  <c r="W120"/>
  <c r="W119" s="1"/>
  <c r="W118" s="1"/>
  <c r="W117" s="1"/>
  <c r="AU95" i="1" s="1"/>
  <c r="BK120" i="9"/>
  <c r="BK119" s="1"/>
  <c r="N120"/>
  <c r="M113"/>
  <c r="F113"/>
  <c r="F111"/>
  <c r="F109"/>
  <c r="BI98"/>
  <c r="BH98"/>
  <c r="BG98"/>
  <c r="BF98"/>
  <c r="BI97"/>
  <c r="BH97"/>
  <c r="BG97"/>
  <c r="BF97"/>
  <c r="BI96"/>
  <c r="BH96"/>
  <c r="BG96"/>
  <c r="BF96"/>
  <c r="BI95"/>
  <c r="BH95"/>
  <c r="BG95"/>
  <c r="BF95"/>
  <c r="BI94"/>
  <c r="BH94"/>
  <c r="BG94"/>
  <c r="BF94"/>
  <c r="BI93"/>
  <c r="H36" s="1"/>
  <c r="BD95" i="1" s="1"/>
  <c r="BH93" i="9"/>
  <c r="H35" s="1"/>
  <c r="BC95" i="1" s="1"/>
  <c r="BG93" i="9"/>
  <c r="H34" s="1"/>
  <c r="BB95" i="1" s="1"/>
  <c r="BF93" i="9"/>
  <c r="H33" s="1"/>
  <c r="BA95" i="1" s="1"/>
  <c r="M83" i="9"/>
  <c r="F83"/>
  <c r="F81"/>
  <c r="F79"/>
  <c r="O21"/>
  <c r="E21"/>
  <c r="M114" s="1"/>
  <c r="O20"/>
  <c r="O15"/>
  <c r="E15"/>
  <c r="F114" s="1"/>
  <c r="O14"/>
  <c r="O9"/>
  <c r="M111" s="1"/>
  <c r="F6"/>
  <c r="F108" s="1"/>
  <c r="N121" i="8"/>
  <c r="AY94" i="1"/>
  <c r="AX94"/>
  <c r="BI120" i="8"/>
  <c r="BH120"/>
  <c r="BG120"/>
  <c r="BF120"/>
  <c r="BE120"/>
  <c r="AA120"/>
  <c r="AA119" s="1"/>
  <c r="AA118" s="1"/>
  <c r="AA117" s="1"/>
  <c r="Y120"/>
  <c r="Y119" s="1"/>
  <c r="Y118" s="1"/>
  <c r="Y117" s="1"/>
  <c r="W120"/>
  <c r="W119" s="1"/>
  <c r="W118" s="1"/>
  <c r="W117" s="1"/>
  <c r="AU94" i="1" s="1"/>
  <c r="BK120" i="8"/>
  <c r="BK119" s="1"/>
  <c r="N120"/>
  <c r="M113"/>
  <c r="F113"/>
  <c r="F111"/>
  <c r="F109"/>
  <c r="BI98"/>
  <c r="BH98"/>
  <c r="BG98"/>
  <c r="BF98"/>
  <c r="BI97"/>
  <c r="BH97"/>
  <c r="BG97"/>
  <c r="BF97"/>
  <c r="BI96"/>
  <c r="BH96"/>
  <c r="BG96"/>
  <c r="BF96"/>
  <c r="BI95"/>
  <c r="BH95"/>
  <c r="BG95"/>
  <c r="BF95"/>
  <c r="BI94"/>
  <c r="BH94"/>
  <c r="BG94"/>
  <c r="H34" s="1"/>
  <c r="BB94" i="1" s="1"/>
  <c r="BF94" i="8"/>
  <c r="BI93"/>
  <c r="H36" s="1"/>
  <c r="BD94" i="1" s="1"/>
  <c r="BH93" i="8"/>
  <c r="H35" s="1"/>
  <c r="BC94" i="1" s="1"/>
  <c r="BG93" i="8"/>
  <c r="BF93"/>
  <c r="H33" s="1"/>
  <c r="BA94" i="1" s="1"/>
  <c r="M84" i="8"/>
  <c r="M83"/>
  <c r="F83"/>
  <c r="F81"/>
  <c r="F79"/>
  <c r="O21"/>
  <c r="E21"/>
  <c r="M114" s="1"/>
  <c r="O20"/>
  <c r="O15"/>
  <c r="E15"/>
  <c r="F114" s="1"/>
  <c r="O14"/>
  <c r="O9"/>
  <c r="M111" s="1"/>
  <c r="F6"/>
  <c r="F108" s="1"/>
  <c r="N176" i="7"/>
  <c r="W150"/>
  <c r="W149" s="1"/>
  <c r="AA147"/>
  <c r="W124"/>
  <c r="AY93" i="1"/>
  <c r="AX93"/>
  <c r="BI175" i="7"/>
  <c r="BH175"/>
  <c r="BG175"/>
  <c r="BF175"/>
  <c r="AA175"/>
  <c r="AA174" s="1"/>
  <c r="Y175"/>
  <c r="Y174" s="1"/>
  <c r="W175"/>
  <c r="W174" s="1"/>
  <c r="BK175"/>
  <c r="BK174" s="1"/>
  <c r="N174" s="1"/>
  <c r="N95" s="1"/>
  <c r="N175"/>
  <c r="BE175" s="1"/>
  <c r="BI172"/>
  <c r="BH172"/>
  <c r="BG172"/>
  <c r="BF172"/>
  <c r="BE172"/>
  <c r="AA172"/>
  <c r="Y172"/>
  <c r="W172"/>
  <c r="BK172"/>
  <c r="N172"/>
  <c r="BI170"/>
  <c r="BH170"/>
  <c r="BG170"/>
  <c r="BF170"/>
  <c r="BE170"/>
  <c r="AA170"/>
  <c r="Y170"/>
  <c r="W170"/>
  <c r="BK170"/>
  <c r="N170"/>
  <c r="BI168"/>
  <c r="BH168"/>
  <c r="BG168"/>
  <c r="BF168"/>
  <c r="BE168"/>
  <c r="AA168"/>
  <c r="Y168"/>
  <c r="W168"/>
  <c r="BK168"/>
  <c r="N168"/>
  <c r="BI166"/>
  <c r="BH166"/>
  <c r="BG166"/>
  <c r="BF166"/>
  <c r="BE166"/>
  <c r="AA166"/>
  <c r="Y166"/>
  <c r="W166"/>
  <c r="BK166"/>
  <c r="N166"/>
  <c r="BI164"/>
  <c r="BH164"/>
  <c r="BG164"/>
  <c r="BF164"/>
  <c r="BE164"/>
  <c r="AA164"/>
  <c r="Y164"/>
  <c r="W164"/>
  <c r="BK164"/>
  <c r="N164"/>
  <c r="BI162"/>
  <c r="BH162"/>
  <c r="BG162"/>
  <c r="BF162"/>
  <c r="BE162"/>
  <c r="AA162"/>
  <c r="Y162"/>
  <c r="W162"/>
  <c r="BK162"/>
  <c r="N162"/>
  <c r="BI160"/>
  <c r="BH160"/>
  <c r="BG160"/>
  <c r="BF160"/>
  <c r="BE160"/>
  <c r="AA160"/>
  <c r="Y160"/>
  <c r="W160"/>
  <c r="BK160"/>
  <c r="N160"/>
  <c r="BI159"/>
  <c r="BH159"/>
  <c r="BG159"/>
  <c r="BF159"/>
  <c r="BE159"/>
  <c r="AA159"/>
  <c r="Y159"/>
  <c r="W159"/>
  <c r="BK159"/>
  <c r="N159"/>
  <c r="BI158"/>
  <c r="BH158"/>
  <c r="BG158"/>
  <c r="BF158"/>
  <c r="BE158"/>
  <c r="AA158"/>
  <c r="Y158"/>
  <c r="W158"/>
  <c r="BK158"/>
  <c r="N158"/>
  <c r="BI157"/>
  <c r="BH157"/>
  <c r="BG157"/>
  <c r="BF157"/>
  <c r="BE157"/>
  <c r="AA157"/>
  <c r="Y157"/>
  <c r="W157"/>
  <c r="BK157"/>
  <c r="N157"/>
  <c r="BI156"/>
  <c r="BH156"/>
  <c r="BG156"/>
  <c r="BF156"/>
  <c r="BE156"/>
  <c r="AA156"/>
  <c r="Y156"/>
  <c r="W156"/>
  <c r="BK156"/>
  <c r="N156"/>
  <c r="BI155"/>
  <c r="BH155"/>
  <c r="BG155"/>
  <c r="BF155"/>
  <c r="BE155"/>
  <c r="AA155"/>
  <c r="Y155"/>
  <c r="W155"/>
  <c r="BK155"/>
  <c r="N155"/>
  <c r="BI154"/>
  <c r="BH154"/>
  <c r="BG154"/>
  <c r="BF154"/>
  <c r="BE154"/>
  <c r="AA154"/>
  <c r="Y154"/>
  <c r="W154"/>
  <c r="BK154"/>
  <c r="N154"/>
  <c r="BI152"/>
  <c r="BH152"/>
  <c r="BG152"/>
  <c r="BF152"/>
  <c r="BE152"/>
  <c r="AA152"/>
  <c r="Y152"/>
  <c r="W152"/>
  <c r="BK152"/>
  <c r="N152"/>
  <c r="BI151"/>
  <c r="BH151"/>
  <c r="BG151"/>
  <c r="BF151"/>
  <c r="BE151"/>
  <c r="AA151"/>
  <c r="AA150" s="1"/>
  <c r="AA149" s="1"/>
  <c r="Y151"/>
  <c r="W151"/>
  <c r="BK151"/>
  <c r="BK150" s="1"/>
  <c r="N151"/>
  <c r="BI148"/>
  <c r="BH148"/>
  <c r="BG148"/>
  <c r="BF148"/>
  <c r="BE148"/>
  <c r="AA148"/>
  <c r="Y148"/>
  <c r="Y147" s="1"/>
  <c r="W148"/>
  <c r="W147" s="1"/>
  <c r="BK148"/>
  <c r="BK147" s="1"/>
  <c r="N147" s="1"/>
  <c r="N92" s="1"/>
  <c r="N148"/>
  <c r="BI143"/>
  <c r="BH143"/>
  <c r="BG143"/>
  <c r="BF143"/>
  <c r="AA143"/>
  <c r="AA142" s="1"/>
  <c r="Y143"/>
  <c r="Y142" s="1"/>
  <c r="W143"/>
  <c r="W142" s="1"/>
  <c r="BK143"/>
  <c r="BK142" s="1"/>
  <c r="N142" s="1"/>
  <c r="N91" s="1"/>
  <c r="N143"/>
  <c r="BE143" s="1"/>
  <c r="BI140"/>
  <c r="BH140"/>
  <c r="BG140"/>
  <c r="BF140"/>
  <c r="BE140"/>
  <c r="AA140"/>
  <c r="Y140"/>
  <c r="W140"/>
  <c r="BK140"/>
  <c r="N140"/>
  <c r="BI138"/>
  <c r="BH138"/>
  <c r="BG138"/>
  <c r="BF138"/>
  <c r="BE138"/>
  <c r="AA138"/>
  <c r="Y138"/>
  <c r="W138"/>
  <c r="BK138"/>
  <c r="N138"/>
  <c r="BI136"/>
  <c r="BH136"/>
  <c r="BG136"/>
  <c r="BF136"/>
  <c r="BE136"/>
  <c r="AA136"/>
  <c r="Y136"/>
  <c r="W136"/>
  <c r="BK136"/>
  <c r="N136"/>
  <c r="BI135"/>
  <c r="BH135"/>
  <c r="BG135"/>
  <c r="BF135"/>
  <c r="BE135"/>
  <c r="AA135"/>
  <c r="Y135"/>
  <c r="W135"/>
  <c r="BK135"/>
  <c r="N135"/>
  <c r="BI134"/>
  <c r="BH134"/>
  <c r="BG134"/>
  <c r="BF134"/>
  <c r="BE134"/>
  <c r="AA134"/>
  <c r="Y134"/>
  <c r="W134"/>
  <c r="BK134"/>
  <c r="N134"/>
  <c r="BI132"/>
  <c r="BH132"/>
  <c r="BG132"/>
  <c r="BF132"/>
  <c r="BE132"/>
  <c r="AA132"/>
  <c r="Y132"/>
  <c r="W132"/>
  <c r="BK132"/>
  <c r="N132"/>
  <c r="BI131"/>
  <c r="BH131"/>
  <c r="BG131"/>
  <c r="BF131"/>
  <c r="BE131"/>
  <c r="AA131"/>
  <c r="Y131"/>
  <c r="W131"/>
  <c r="BK131"/>
  <c r="N131"/>
  <c r="BI130"/>
  <c r="BH130"/>
  <c r="BG130"/>
  <c r="BF130"/>
  <c r="BE130"/>
  <c r="AA130"/>
  <c r="Y130"/>
  <c r="W130"/>
  <c r="BK130"/>
  <c r="N130"/>
  <c r="BI129"/>
  <c r="BH129"/>
  <c r="BG129"/>
  <c r="BF129"/>
  <c r="BE129"/>
  <c r="AA129"/>
  <c r="Y129"/>
  <c r="W129"/>
  <c r="BK129"/>
  <c r="N129"/>
  <c r="BI125"/>
  <c r="BH125"/>
  <c r="BG125"/>
  <c r="BF125"/>
  <c r="BE125"/>
  <c r="AA125"/>
  <c r="AA124" s="1"/>
  <c r="AA123" s="1"/>
  <c r="AA122" s="1"/>
  <c r="Y125"/>
  <c r="W125"/>
  <c r="BK125"/>
  <c r="BK124" s="1"/>
  <c r="N125"/>
  <c r="M119"/>
  <c r="M118"/>
  <c r="F118"/>
  <c r="M116"/>
  <c r="F116"/>
  <c r="F114"/>
  <c r="BI103"/>
  <c r="BH103"/>
  <c r="BG103"/>
  <c r="BF103"/>
  <c r="BI102"/>
  <c r="BH102"/>
  <c r="BG102"/>
  <c r="BF102"/>
  <c r="BI101"/>
  <c r="BH101"/>
  <c r="BG101"/>
  <c r="BF101"/>
  <c r="BI100"/>
  <c r="BH100"/>
  <c r="BG100"/>
  <c r="BF100"/>
  <c r="BI99"/>
  <c r="BH99"/>
  <c r="BG99"/>
  <c r="H34" s="1"/>
  <c r="BB93" i="1" s="1"/>
  <c r="BF99" i="7"/>
  <c r="BI98"/>
  <c r="BH98"/>
  <c r="H35" s="1"/>
  <c r="BC93" i="1" s="1"/>
  <c r="BG98" i="7"/>
  <c r="BF98"/>
  <c r="H33" s="1"/>
  <c r="BA93" i="1" s="1"/>
  <c r="M84" i="7"/>
  <c r="M83"/>
  <c r="F83"/>
  <c r="F81"/>
  <c r="F79"/>
  <c r="F78"/>
  <c r="O21"/>
  <c r="E21"/>
  <c r="O20"/>
  <c r="O15"/>
  <c r="E15"/>
  <c r="F119" s="1"/>
  <c r="O14"/>
  <c r="O9"/>
  <c r="M81" s="1"/>
  <c r="F6"/>
  <c r="F113" s="1"/>
  <c r="N144" i="6"/>
  <c r="Y142"/>
  <c r="N142"/>
  <c r="N93" s="1"/>
  <c r="BK142"/>
  <c r="AA134"/>
  <c r="W134"/>
  <c r="Y131"/>
  <c r="N131"/>
  <c r="N91" s="1"/>
  <c r="W122"/>
  <c r="AY92" i="1"/>
  <c r="AX92"/>
  <c r="BI143" i="6"/>
  <c r="BH143"/>
  <c r="BG143"/>
  <c r="BF143"/>
  <c r="AA143"/>
  <c r="AA142" s="1"/>
  <c r="Y143"/>
  <c r="W143"/>
  <c r="W142" s="1"/>
  <c r="BK143"/>
  <c r="N143"/>
  <c r="BE143" s="1"/>
  <c r="BI141"/>
  <c r="BH141"/>
  <c r="BG141"/>
  <c r="BF141"/>
  <c r="BE141"/>
  <c r="AA141"/>
  <c r="Y141"/>
  <c r="W141"/>
  <c r="BK141"/>
  <c r="N141"/>
  <c r="BI140"/>
  <c r="BH140"/>
  <c r="BG140"/>
  <c r="BF140"/>
  <c r="BE140"/>
  <c r="AA140"/>
  <c r="Y140"/>
  <c r="W140"/>
  <c r="BK140"/>
  <c r="N140"/>
  <c r="BI139"/>
  <c r="BH139"/>
  <c r="BG139"/>
  <c r="BF139"/>
  <c r="BE139"/>
  <c r="AA139"/>
  <c r="Y139"/>
  <c r="W139"/>
  <c r="BK139"/>
  <c r="N139"/>
  <c r="BI138"/>
  <c r="BH138"/>
  <c r="BG138"/>
  <c r="BF138"/>
  <c r="BE138"/>
  <c r="AA138"/>
  <c r="Y138"/>
  <c r="W138"/>
  <c r="BK138"/>
  <c r="N138"/>
  <c r="BI135"/>
  <c r="BH135"/>
  <c r="BG135"/>
  <c r="BF135"/>
  <c r="BE135"/>
  <c r="AA135"/>
  <c r="Y135"/>
  <c r="W135"/>
  <c r="BK135"/>
  <c r="BK134" s="1"/>
  <c r="N134" s="1"/>
  <c r="N92" s="1"/>
  <c r="N135"/>
  <c r="BI132"/>
  <c r="BH132"/>
  <c r="BG132"/>
  <c r="BF132"/>
  <c r="AA132"/>
  <c r="AA131" s="1"/>
  <c r="Y132"/>
  <c r="W132"/>
  <c r="W131" s="1"/>
  <c r="BK132"/>
  <c r="BK131" s="1"/>
  <c r="N132"/>
  <c r="BE132" s="1"/>
  <c r="BI129"/>
  <c r="BH129"/>
  <c r="BG129"/>
  <c r="BF129"/>
  <c r="BE129"/>
  <c r="AA129"/>
  <c r="Y129"/>
  <c r="W129"/>
  <c r="BK129"/>
  <c r="N129"/>
  <c r="BI128"/>
  <c r="BH128"/>
  <c r="BG128"/>
  <c r="BF128"/>
  <c r="BE128"/>
  <c r="AA128"/>
  <c r="Y128"/>
  <c r="W128"/>
  <c r="BK128"/>
  <c r="N128"/>
  <c r="BI127"/>
  <c r="BH127"/>
  <c r="BG127"/>
  <c r="BF127"/>
  <c r="BE127"/>
  <c r="AA127"/>
  <c r="Y127"/>
  <c r="W127"/>
  <c r="BK127"/>
  <c r="N127"/>
  <c r="BI125"/>
  <c r="BH125"/>
  <c r="BG125"/>
  <c r="BF125"/>
  <c r="BE125"/>
  <c r="AA125"/>
  <c r="Y125"/>
  <c r="W125"/>
  <c r="BK125"/>
  <c r="N125"/>
  <c r="BI123"/>
  <c r="BH123"/>
  <c r="BG123"/>
  <c r="BF123"/>
  <c r="BE123"/>
  <c r="AA123"/>
  <c r="AA122" s="1"/>
  <c r="AA121" s="1"/>
  <c r="AA120" s="1"/>
  <c r="Y123"/>
  <c r="Y122" s="1"/>
  <c r="W123"/>
  <c r="BK123"/>
  <c r="BK122" s="1"/>
  <c r="N123"/>
  <c r="M117"/>
  <c r="M116"/>
  <c r="F116"/>
  <c r="F114"/>
  <c r="F112"/>
  <c r="BI101"/>
  <c r="BH101"/>
  <c r="BG101"/>
  <c r="BF101"/>
  <c r="BI100"/>
  <c r="BH100"/>
  <c r="BG100"/>
  <c r="BF100"/>
  <c r="BI99"/>
  <c r="BH99"/>
  <c r="BG99"/>
  <c r="BF99"/>
  <c r="BI98"/>
  <c r="BH98"/>
  <c r="BG98"/>
  <c r="BF98"/>
  <c r="BI97"/>
  <c r="BH97"/>
  <c r="BG97"/>
  <c r="BF97"/>
  <c r="H33" s="1"/>
  <c r="BA92" i="1" s="1"/>
  <c r="BI96" i="6"/>
  <c r="BH96"/>
  <c r="H35" s="1"/>
  <c r="BC92" i="1" s="1"/>
  <c r="BG96" i="6"/>
  <c r="H34" s="1"/>
  <c r="BB92" i="1" s="1"/>
  <c r="BF96" i="6"/>
  <c r="M33" s="1"/>
  <c r="AW92" i="1" s="1"/>
  <c r="M84" i="6"/>
  <c r="M83"/>
  <c r="F83"/>
  <c r="F81"/>
  <c r="F79"/>
  <c r="O21"/>
  <c r="E21"/>
  <c r="O20"/>
  <c r="O15"/>
  <c r="E15"/>
  <c r="O14"/>
  <c r="O9"/>
  <c r="M114" s="1"/>
  <c r="F6"/>
  <c r="F111" s="1"/>
  <c r="N149" i="5"/>
  <c r="BK142"/>
  <c r="N142" s="1"/>
  <c r="N93" s="1"/>
  <c r="BK132"/>
  <c r="N132" s="1"/>
  <c r="N91" s="1"/>
  <c r="N123"/>
  <c r="N90" s="1"/>
  <c r="AY91" i="1"/>
  <c r="AX91"/>
  <c r="M33" i="5"/>
  <c r="AW91" i="1" s="1"/>
  <c r="BI148" i="5"/>
  <c r="BH148"/>
  <c r="BG148"/>
  <c r="BF148"/>
  <c r="BE148"/>
  <c r="AA148"/>
  <c r="AA147" s="1"/>
  <c r="Y148"/>
  <c r="Y147" s="1"/>
  <c r="W148"/>
  <c r="W147" s="1"/>
  <c r="BK148"/>
  <c r="BK147" s="1"/>
  <c r="N147" s="1"/>
  <c r="N94" s="1"/>
  <c r="N148"/>
  <c r="BI145"/>
  <c r="BH145"/>
  <c r="BG145"/>
  <c r="BF145"/>
  <c r="AA145"/>
  <c r="Y145"/>
  <c r="W145"/>
  <c r="BK145"/>
  <c r="N145"/>
  <c r="BE145" s="1"/>
  <c r="BI143"/>
  <c r="BH143"/>
  <c r="BG143"/>
  <c r="BF143"/>
  <c r="AA143"/>
  <c r="AA142" s="1"/>
  <c r="Y143"/>
  <c r="Y142" s="1"/>
  <c r="W143"/>
  <c r="W142" s="1"/>
  <c r="BK143"/>
  <c r="N143"/>
  <c r="BE143" s="1"/>
  <c r="BI140"/>
  <c r="BH140"/>
  <c r="BG140"/>
  <c r="BF140"/>
  <c r="BE140"/>
  <c r="AA140"/>
  <c r="Y140"/>
  <c r="W140"/>
  <c r="BK140"/>
  <c r="N140"/>
  <c r="BI139"/>
  <c r="BH139"/>
  <c r="BG139"/>
  <c r="BF139"/>
  <c r="BE139"/>
  <c r="AA139"/>
  <c r="Y139"/>
  <c r="W139"/>
  <c r="BK139"/>
  <c r="N139"/>
  <c r="BI138"/>
  <c r="BH138"/>
  <c r="BG138"/>
  <c r="BF138"/>
  <c r="BE138"/>
  <c r="AA138"/>
  <c r="Y138"/>
  <c r="W138"/>
  <c r="BK138"/>
  <c r="N138"/>
  <c r="BI137"/>
  <c r="BH137"/>
  <c r="BG137"/>
  <c r="BF137"/>
  <c r="BE137"/>
  <c r="AA137"/>
  <c r="Y137"/>
  <c r="Y134" s="1"/>
  <c r="W137"/>
  <c r="BK137"/>
  <c r="N137"/>
  <c r="BI135"/>
  <c r="BH135"/>
  <c r="BG135"/>
  <c r="BF135"/>
  <c r="BE135"/>
  <c r="AA135"/>
  <c r="AA134" s="1"/>
  <c r="Y135"/>
  <c r="W135"/>
  <c r="W134" s="1"/>
  <c r="BK135"/>
  <c r="BK134" s="1"/>
  <c r="N134" s="1"/>
  <c r="N92" s="1"/>
  <c r="N135"/>
  <c r="BI133"/>
  <c r="BH133"/>
  <c r="BG133"/>
  <c r="BF133"/>
  <c r="AA133"/>
  <c r="AA132" s="1"/>
  <c r="Y133"/>
  <c r="Y132" s="1"/>
  <c r="W133"/>
  <c r="W132" s="1"/>
  <c r="BK133"/>
  <c r="N133"/>
  <c r="BE133" s="1"/>
  <c r="BI130"/>
  <c r="BH130"/>
  <c r="BG130"/>
  <c r="BF130"/>
  <c r="BE130"/>
  <c r="AA130"/>
  <c r="Y130"/>
  <c r="W130"/>
  <c r="BK130"/>
  <c r="N130"/>
  <c r="BI129"/>
  <c r="BH129"/>
  <c r="BG129"/>
  <c r="BF129"/>
  <c r="BE129"/>
  <c r="AA129"/>
  <c r="Y129"/>
  <c r="W129"/>
  <c r="BK129"/>
  <c r="N129"/>
  <c r="BI128"/>
  <c r="BH128"/>
  <c r="BG128"/>
  <c r="BF128"/>
  <c r="BE128"/>
  <c r="AA128"/>
  <c r="Y128"/>
  <c r="W128"/>
  <c r="BK128"/>
  <c r="N128"/>
  <c r="BI127"/>
  <c r="BH127"/>
  <c r="BG127"/>
  <c r="BF127"/>
  <c r="BE127"/>
  <c r="AA127"/>
  <c r="Y127"/>
  <c r="W127"/>
  <c r="BK127"/>
  <c r="N127"/>
  <c r="BI126"/>
  <c r="BH126"/>
  <c r="BG126"/>
  <c r="BF126"/>
  <c r="BE126"/>
  <c r="AA126"/>
  <c r="Y126"/>
  <c r="W126"/>
  <c r="BK126"/>
  <c r="N126"/>
  <c r="BI124"/>
  <c r="BH124"/>
  <c r="BG124"/>
  <c r="BF124"/>
  <c r="BE124"/>
  <c r="AA124"/>
  <c r="AA123" s="1"/>
  <c r="Y124"/>
  <c r="Y123" s="1"/>
  <c r="W124"/>
  <c r="W123" s="1"/>
  <c r="BK124"/>
  <c r="BK123" s="1"/>
  <c r="N124"/>
  <c r="M118"/>
  <c r="M117"/>
  <c r="F117"/>
  <c r="F115"/>
  <c r="F113"/>
  <c r="F112"/>
  <c r="BI102"/>
  <c r="BH102"/>
  <c r="BG102"/>
  <c r="BF102"/>
  <c r="BI101"/>
  <c r="BH101"/>
  <c r="BG101"/>
  <c r="BF101"/>
  <c r="BI100"/>
  <c r="BH100"/>
  <c r="BG100"/>
  <c r="BF100"/>
  <c r="BI99"/>
  <c r="BH99"/>
  <c r="BG99"/>
  <c r="BF99"/>
  <c r="BI98"/>
  <c r="BH98"/>
  <c r="BG98"/>
  <c r="BF98"/>
  <c r="BI97"/>
  <c r="BH97"/>
  <c r="BG97"/>
  <c r="H34" s="1"/>
  <c r="BB91" i="1" s="1"/>
  <c r="BF97" i="5"/>
  <c r="H33" s="1"/>
  <c r="BA91" i="1" s="1"/>
  <c r="M84" i="5"/>
  <c r="M83"/>
  <c r="F83"/>
  <c r="F81"/>
  <c r="F79"/>
  <c r="F78"/>
  <c r="O21"/>
  <c r="E21"/>
  <c r="O20"/>
  <c r="O15"/>
  <c r="E15"/>
  <c r="F118" s="1"/>
  <c r="O14"/>
  <c r="O9"/>
  <c r="M115" s="1"/>
  <c r="F6"/>
  <c r="N147" i="4"/>
  <c r="Y145"/>
  <c r="N145"/>
  <c r="N93" s="1"/>
  <c r="BK145"/>
  <c r="AA137"/>
  <c r="W137"/>
  <c r="Y132"/>
  <c r="AA122"/>
  <c r="W122"/>
  <c r="W121" s="1"/>
  <c r="W120" s="1"/>
  <c r="AU90" i="1" s="1"/>
  <c r="BA90"/>
  <c r="AY90"/>
  <c r="AX90"/>
  <c r="BI146" i="4"/>
  <c r="BH146"/>
  <c r="BG146"/>
  <c r="BF146"/>
  <c r="AA146"/>
  <c r="AA145" s="1"/>
  <c r="Y146"/>
  <c r="W146"/>
  <c r="W145" s="1"/>
  <c r="BK146"/>
  <c r="N146"/>
  <c r="BE146" s="1"/>
  <c r="BI144"/>
  <c r="BH144"/>
  <c r="BG144"/>
  <c r="BF144"/>
  <c r="BE144"/>
  <c r="AA144"/>
  <c r="Y144"/>
  <c r="W144"/>
  <c r="BK144"/>
  <c r="N144"/>
  <c r="BI143"/>
  <c r="BH143"/>
  <c r="BG143"/>
  <c r="BF143"/>
  <c r="BE143"/>
  <c r="AA143"/>
  <c r="Y143"/>
  <c r="W143"/>
  <c r="BK143"/>
  <c r="N143"/>
  <c r="BI142"/>
  <c r="BH142"/>
  <c r="BG142"/>
  <c r="BF142"/>
  <c r="BE142"/>
  <c r="AA142"/>
  <c r="Y142"/>
  <c r="W142"/>
  <c r="BK142"/>
  <c r="N142"/>
  <c r="BI141"/>
  <c r="BH141"/>
  <c r="BG141"/>
  <c r="BF141"/>
  <c r="BE141"/>
  <c r="AA141"/>
  <c r="Y141"/>
  <c r="W141"/>
  <c r="BK141"/>
  <c r="N141"/>
  <c r="BI138"/>
  <c r="BH138"/>
  <c r="BG138"/>
  <c r="BF138"/>
  <c r="BE138"/>
  <c r="AA138"/>
  <c r="Y138"/>
  <c r="W138"/>
  <c r="BK138"/>
  <c r="BK137" s="1"/>
  <c r="N137" s="1"/>
  <c r="N92" s="1"/>
  <c r="N138"/>
  <c r="BI135"/>
  <c r="BH135"/>
  <c r="BG135"/>
  <c r="BF135"/>
  <c r="AA135"/>
  <c r="Y135"/>
  <c r="W135"/>
  <c r="BK135"/>
  <c r="N135"/>
  <c r="BE135" s="1"/>
  <c r="BI133"/>
  <c r="BH133"/>
  <c r="BG133"/>
  <c r="BF133"/>
  <c r="H33" s="1"/>
  <c r="AA133"/>
  <c r="AA132" s="1"/>
  <c r="Y133"/>
  <c r="W133"/>
  <c r="W132" s="1"/>
  <c r="BK133"/>
  <c r="BK132" s="1"/>
  <c r="N132" s="1"/>
  <c r="N91" s="1"/>
  <c r="N133"/>
  <c r="BE133" s="1"/>
  <c r="BI130"/>
  <c r="BH130"/>
  <c r="BG130"/>
  <c r="BF130"/>
  <c r="BE130"/>
  <c r="AA130"/>
  <c r="Y130"/>
  <c r="W130"/>
  <c r="BK130"/>
  <c r="N130"/>
  <c r="BI129"/>
  <c r="BH129"/>
  <c r="BG129"/>
  <c r="BF129"/>
  <c r="BE129"/>
  <c r="AA129"/>
  <c r="Y129"/>
  <c r="W129"/>
  <c r="BK129"/>
  <c r="N129"/>
  <c r="BI128"/>
  <c r="BH128"/>
  <c r="BG128"/>
  <c r="BF128"/>
  <c r="BE128"/>
  <c r="AA128"/>
  <c r="Y128"/>
  <c r="W128"/>
  <c r="BK128"/>
  <c r="N128"/>
  <c r="BI126"/>
  <c r="BH126"/>
  <c r="BG126"/>
  <c r="BF126"/>
  <c r="BE126"/>
  <c r="AA126"/>
  <c r="Y126"/>
  <c r="W126"/>
  <c r="BK126"/>
  <c r="N126"/>
  <c r="BI125"/>
  <c r="BH125"/>
  <c r="BG125"/>
  <c r="BF125"/>
  <c r="BE125"/>
  <c r="AA125"/>
  <c r="Y125"/>
  <c r="W125"/>
  <c r="BK125"/>
  <c r="N125"/>
  <c r="BI123"/>
  <c r="BH123"/>
  <c r="BG123"/>
  <c r="BF123"/>
  <c r="BE123"/>
  <c r="AA123"/>
  <c r="Y123"/>
  <c r="Y122" s="1"/>
  <c r="W123"/>
  <c r="BK123"/>
  <c r="N123"/>
  <c r="M117"/>
  <c r="M116"/>
  <c r="F116"/>
  <c r="F114"/>
  <c r="F112"/>
  <c r="BI101"/>
  <c r="BH101"/>
  <c r="BG101"/>
  <c r="BF101"/>
  <c r="BI100"/>
  <c r="BH100"/>
  <c r="BG100"/>
  <c r="BF100"/>
  <c r="BI99"/>
  <c r="BH99"/>
  <c r="BG99"/>
  <c r="BF99"/>
  <c r="BI98"/>
  <c r="BH98"/>
  <c r="BG98"/>
  <c r="BF98"/>
  <c r="BI97"/>
  <c r="BH97"/>
  <c r="BG97"/>
  <c r="BF97"/>
  <c r="BI96"/>
  <c r="BH96"/>
  <c r="BG96"/>
  <c r="H34" s="1"/>
  <c r="BB90" i="1" s="1"/>
  <c r="BF96" i="4"/>
  <c r="M33" s="1"/>
  <c r="AW90" i="1" s="1"/>
  <c r="M84" i="4"/>
  <c r="M83"/>
  <c r="F83"/>
  <c r="F81"/>
  <c r="F79"/>
  <c r="O21"/>
  <c r="E21"/>
  <c r="O20"/>
  <c r="O15"/>
  <c r="E15"/>
  <c r="O14"/>
  <c r="O9"/>
  <c r="M114" s="1"/>
  <c r="F6"/>
  <c r="F111" s="1"/>
  <c r="N177" i="3"/>
  <c r="N175"/>
  <c r="N94" s="1"/>
  <c r="Y173"/>
  <c r="W173"/>
  <c r="BK173"/>
  <c r="N173" s="1"/>
  <c r="N93" s="1"/>
  <c r="BK146"/>
  <c r="N146" s="1"/>
  <c r="N91" s="1"/>
  <c r="AY89" i="1"/>
  <c r="AX89"/>
  <c r="M33" i="3"/>
  <c r="AW89" i="1" s="1"/>
  <c r="BI176" i="3"/>
  <c r="BH176"/>
  <c r="BG176"/>
  <c r="BF176"/>
  <c r="BE176"/>
  <c r="AA176"/>
  <c r="AA175" s="1"/>
  <c r="Y176"/>
  <c r="Y175" s="1"/>
  <c r="W176"/>
  <c r="W175" s="1"/>
  <c r="BK176"/>
  <c r="BK175" s="1"/>
  <c r="N176"/>
  <c r="BI174"/>
  <c r="BH174"/>
  <c r="BG174"/>
  <c r="BF174"/>
  <c r="AA174"/>
  <c r="AA173" s="1"/>
  <c r="Y174"/>
  <c r="W174"/>
  <c r="BK174"/>
  <c r="N174"/>
  <c r="BE174" s="1"/>
  <c r="BI172"/>
  <c r="BH172"/>
  <c r="BG172"/>
  <c r="BF172"/>
  <c r="BE172"/>
  <c r="AA172"/>
  <c r="Y172"/>
  <c r="W172"/>
  <c r="BK172"/>
  <c r="N172"/>
  <c r="BI171"/>
  <c r="BH171"/>
  <c r="BG171"/>
  <c r="BF171"/>
  <c r="BE171"/>
  <c r="AA171"/>
  <c r="Y171"/>
  <c r="W171"/>
  <c r="BK171"/>
  <c r="N171"/>
  <c r="BI170"/>
  <c r="BH170"/>
  <c r="BG170"/>
  <c r="BF170"/>
  <c r="BE170"/>
  <c r="AA170"/>
  <c r="Y170"/>
  <c r="W170"/>
  <c r="BK170"/>
  <c r="N170"/>
  <c r="BI169"/>
  <c r="BH169"/>
  <c r="BG169"/>
  <c r="BF169"/>
  <c r="BE169"/>
  <c r="AA169"/>
  <c r="Y169"/>
  <c r="W169"/>
  <c r="BK169"/>
  <c r="N169"/>
  <c r="BI168"/>
  <c r="BH168"/>
  <c r="BG168"/>
  <c r="BF168"/>
  <c r="BE168"/>
  <c r="AA168"/>
  <c r="Y168"/>
  <c r="W168"/>
  <c r="BK168"/>
  <c r="N168"/>
  <c r="BI167"/>
  <c r="BH167"/>
  <c r="BG167"/>
  <c r="BF167"/>
  <c r="BE167"/>
  <c r="AA167"/>
  <c r="Y167"/>
  <c r="W167"/>
  <c r="BK167"/>
  <c r="N167"/>
  <c r="BI166"/>
  <c r="BH166"/>
  <c r="BG166"/>
  <c r="BF166"/>
  <c r="BE166"/>
  <c r="AA166"/>
  <c r="Y166"/>
  <c r="W166"/>
  <c r="BK166"/>
  <c r="N166"/>
  <c r="BI165"/>
  <c r="BH165"/>
  <c r="BG165"/>
  <c r="BF165"/>
  <c r="BE165"/>
  <c r="AA165"/>
  <c r="Y165"/>
  <c r="W165"/>
  <c r="BK165"/>
  <c r="N165"/>
  <c r="BI164"/>
  <c r="BH164"/>
  <c r="BG164"/>
  <c r="BF164"/>
  <c r="BE164"/>
  <c r="AA164"/>
  <c r="Y164"/>
  <c r="W164"/>
  <c r="BK164"/>
  <c r="N164"/>
  <c r="BI163"/>
  <c r="BH163"/>
  <c r="BG163"/>
  <c r="BF163"/>
  <c r="BE163"/>
  <c r="AA163"/>
  <c r="Y163"/>
  <c r="W163"/>
  <c r="BK163"/>
  <c r="N163"/>
  <c r="BI162"/>
  <c r="BH162"/>
  <c r="BG162"/>
  <c r="BF162"/>
  <c r="BE162"/>
  <c r="AA162"/>
  <c r="Y162"/>
  <c r="W162"/>
  <c r="BK162"/>
  <c r="N162"/>
  <c r="BI161"/>
  <c r="BH161"/>
  <c r="BG161"/>
  <c r="BF161"/>
  <c r="BE161"/>
  <c r="AA161"/>
  <c r="Y161"/>
  <c r="W161"/>
  <c r="BK161"/>
  <c r="N161"/>
  <c r="BI160"/>
  <c r="BH160"/>
  <c r="BG160"/>
  <c r="BF160"/>
  <c r="BE160"/>
  <c r="AA160"/>
  <c r="Y160"/>
  <c r="W160"/>
  <c r="BK160"/>
  <c r="N160"/>
  <c r="BI159"/>
  <c r="BH159"/>
  <c r="BG159"/>
  <c r="BF159"/>
  <c r="BE159"/>
  <c r="AA159"/>
  <c r="Y159"/>
  <c r="W159"/>
  <c r="BK159"/>
  <c r="N159"/>
  <c r="BI158"/>
  <c r="BH158"/>
  <c r="BG158"/>
  <c r="BF158"/>
  <c r="BE158"/>
  <c r="AA158"/>
  <c r="Y158"/>
  <c r="W158"/>
  <c r="BK158"/>
  <c r="N158"/>
  <c r="BI157"/>
  <c r="BH157"/>
  <c r="BG157"/>
  <c r="BF157"/>
  <c r="BE157"/>
  <c r="AA157"/>
  <c r="Y157"/>
  <c r="W157"/>
  <c r="BK157"/>
  <c r="N157"/>
  <c r="BI156"/>
  <c r="BH156"/>
  <c r="BG156"/>
  <c r="BF156"/>
  <c r="BE156"/>
  <c r="AA156"/>
  <c r="Y156"/>
  <c r="W156"/>
  <c r="BK156"/>
  <c r="N156"/>
  <c r="BI155"/>
  <c r="BH155"/>
  <c r="BG155"/>
  <c r="BF155"/>
  <c r="BE155"/>
  <c r="AA155"/>
  <c r="Y155"/>
  <c r="W155"/>
  <c r="BK155"/>
  <c r="N155"/>
  <c r="BI154"/>
  <c r="BH154"/>
  <c r="BG154"/>
  <c r="BF154"/>
  <c r="BE154"/>
  <c r="AA154"/>
  <c r="Y154"/>
  <c r="W154"/>
  <c r="BK154"/>
  <c r="N154"/>
  <c r="BI153"/>
  <c r="BH153"/>
  <c r="BG153"/>
  <c r="BF153"/>
  <c r="BE153"/>
  <c r="AA153"/>
  <c r="Y153"/>
  <c r="W153"/>
  <c r="BK153"/>
  <c r="N153"/>
  <c r="BI152"/>
  <c r="BH152"/>
  <c r="BG152"/>
  <c r="BF152"/>
  <c r="BE152"/>
  <c r="AA152"/>
  <c r="Y152"/>
  <c r="W152"/>
  <c r="BK152"/>
  <c r="N152"/>
  <c r="BI151"/>
  <c r="BH151"/>
  <c r="BG151"/>
  <c r="BF151"/>
  <c r="BE151"/>
  <c r="AA151"/>
  <c r="Y151"/>
  <c r="W151"/>
  <c r="BK151"/>
  <c r="N151"/>
  <c r="BI150"/>
  <c r="BH150"/>
  <c r="BG150"/>
  <c r="BF150"/>
  <c r="BE150"/>
  <c r="AA150"/>
  <c r="Y150"/>
  <c r="Y148" s="1"/>
  <c r="W150"/>
  <c r="BK150"/>
  <c r="N150"/>
  <c r="BI149"/>
  <c r="BH149"/>
  <c r="BG149"/>
  <c r="BF149"/>
  <c r="BE149"/>
  <c r="AA149"/>
  <c r="AA148" s="1"/>
  <c r="Y149"/>
  <c r="W149"/>
  <c r="W148" s="1"/>
  <c r="BK149"/>
  <c r="BK148" s="1"/>
  <c r="N148" s="1"/>
  <c r="N92" s="1"/>
  <c r="N149"/>
  <c r="BI147"/>
  <c r="BH147"/>
  <c r="BG147"/>
  <c r="BF147"/>
  <c r="AA147"/>
  <c r="AA146" s="1"/>
  <c r="Y147"/>
  <c r="Y146" s="1"/>
  <c r="W147"/>
  <c r="W146" s="1"/>
  <c r="BK147"/>
  <c r="N147"/>
  <c r="BE147" s="1"/>
  <c r="BI145"/>
  <c r="BH145"/>
  <c r="BG145"/>
  <c r="BF145"/>
  <c r="BE145"/>
  <c r="AA145"/>
  <c r="Y145"/>
  <c r="W145"/>
  <c r="BK145"/>
  <c r="N145"/>
  <c r="BI144"/>
  <c r="BH144"/>
  <c r="BG144"/>
  <c r="BF144"/>
  <c r="BE144"/>
  <c r="AA144"/>
  <c r="Y144"/>
  <c r="W144"/>
  <c r="BK144"/>
  <c r="N144"/>
  <c r="BI143"/>
  <c r="BH143"/>
  <c r="BG143"/>
  <c r="BF143"/>
  <c r="BE143"/>
  <c r="AA143"/>
  <c r="Y143"/>
  <c r="W143"/>
  <c r="BK143"/>
  <c r="N143"/>
  <c r="BI142"/>
  <c r="BH142"/>
  <c r="BG142"/>
  <c r="BF142"/>
  <c r="BE142"/>
  <c r="AA142"/>
  <c r="Y142"/>
  <c r="W142"/>
  <c r="BK142"/>
  <c r="N142"/>
  <c r="BI141"/>
  <c r="BH141"/>
  <c r="BG141"/>
  <c r="BF141"/>
  <c r="BE141"/>
  <c r="AA141"/>
  <c r="Y141"/>
  <c r="W141"/>
  <c r="BK141"/>
  <c r="N141"/>
  <c r="BI139"/>
  <c r="BH139"/>
  <c r="BG139"/>
  <c r="BF139"/>
  <c r="BE139"/>
  <c r="AA139"/>
  <c r="Y139"/>
  <c r="W139"/>
  <c r="BK139"/>
  <c r="N139"/>
  <c r="BI138"/>
  <c r="BH138"/>
  <c r="BG138"/>
  <c r="BF138"/>
  <c r="BE138"/>
  <c r="AA138"/>
  <c r="Y138"/>
  <c r="W138"/>
  <c r="BK138"/>
  <c r="N138"/>
  <c r="BI137"/>
  <c r="BH137"/>
  <c r="BG137"/>
  <c r="BF137"/>
  <c r="BE137"/>
  <c r="AA137"/>
  <c r="Y137"/>
  <c r="W137"/>
  <c r="BK137"/>
  <c r="N137"/>
  <c r="BI135"/>
  <c r="BH135"/>
  <c r="BG135"/>
  <c r="BF135"/>
  <c r="BE135"/>
  <c r="AA135"/>
  <c r="Y135"/>
  <c r="W135"/>
  <c r="BK135"/>
  <c r="N135"/>
  <c r="BI133"/>
  <c r="BH133"/>
  <c r="BG133"/>
  <c r="BF133"/>
  <c r="BE133"/>
  <c r="AA133"/>
  <c r="Y133"/>
  <c r="W133"/>
  <c r="BK133"/>
  <c r="N133"/>
  <c r="BI132"/>
  <c r="BH132"/>
  <c r="BG132"/>
  <c r="BF132"/>
  <c r="BE132"/>
  <c r="AA132"/>
  <c r="Y132"/>
  <c r="W132"/>
  <c r="BK132"/>
  <c r="N132"/>
  <c r="BI131"/>
  <c r="BH131"/>
  <c r="BG131"/>
  <c r="BF131"/>
  <c r="BE131"/>
  <c r="AA131"/>
  <c r="Y131"/>
  <c r="W131"/>
  <c r="BK131"/>
  <c r="N131"/>
  <c r="BI130"/>
  <c r="BH130"/>
  <c r="BG130"/>
  <c r="BF130"/>
  <c r="BE130"/>
  <c r="AA130"/>
  <c r="Y130"/>
  <c r="W130"/>
  <c r="BK130"/>
  <c r="N130"/>
  <c r="BI129"/>
  <c r="BH129"/>
  <c r="BG129"/>
  <c r="BF129"/>
  <c r="BE129"/>
  <c r="AA129"/>
  <c r="Y129"/>
  <c r="W129"/>
  <c r="BK129"/>
  <c r="N129"/>
  <c r="BI128"/>
  <c r="BH128"/>
  <c r="BG128"/>
  <c r="BF128"/>
  <c r="BE128"/>
  <c r="AA128"/>
  <c r="Y128"/>
  <c r="W128"/>
  <c r="BK128"/>
  <c r="N128"/>
  <c r="BI127"/>
  <c r="BH127"/>
  <c r="BG127"/>
  <c r="BF127"/>
  <c r="BE127"/>
  <c r="AA127"/>
  <c r="Y127"/>
  <c r="W127"/>
  <c r="BK127"/>
  <c r="N127"/>
  <c r="BI126"/>
  <c r="BH126"/>
  <c r="BG126"/>
  <c r="BF126"/>
  <c r="BE126"/>
  <c r="AA126"/>
  <c r="Y126"/>
  <c r="W126"/>
  <c r="BK126"/>
  <c r="N126"/>
  <c r="BI125"/>
  <c r="BH125"/>
  <c r="BG125"/>
  <c r="BF125"/>
  <c r="BE125"/>
  <c r="AA125"/>
  <c r="Y125"/>
  <c r="W125"/>
  <c r="BK125"/>
  <c r="N125"/>
  <c r="BI124"/>
  <c r="BH124"/>
  <c r="BG124"/>
  <c r="BF124"/>
  <c r="BE124"/>
  <c r="AA124"/>
  <c r="AA123" s="1"/>
  <c r="Y124"/>
  <c r="Y123" s="1"/>
  <c r="W124"/>
  <c r="W123" s="1"/>
  <c r="W122" s="1"/>
  <c r="W121" s="1"/>
  <c r="AU89" i="1" s="1"/>
  <c r="BK124" i="3"/>
  <c r="N124"/>
  <c r="M118"/>
  <c r="M117"/>
  <c r="F117"/>
  <c r="F115"/>
  <c r="F113"/>
  <c r="BI102"/>
  <c r="BH102"/>
  <c r="BG102"/>
  <c r="BF102"/>
  <c r="BI101"/>
  <c r="BH101"/>
  <c r="BG101"/>
  <c r="BF101"/>
  <c r="BI100"/>
  <c r="BH100"/>
  <c r="BG100"/>
  <c r="BF100"/>
  <c r="BI99"/>
  <c r="BH99"/>
  <c r="BG99"/>
  <c r="BF99"/>
  <c r="BI98"/>
  <c r="BH98"/>
  <c r="BG98"/>
  <c r="BF98"/>
  <c r="BI97"/>
  <c r="BH97"/>
  <c r="BG97"/>
  <c r="H34" s="1"/>
  <c r="BB89" i="1" s="1"/>
  <c r="BF97" i="3"/>
  <c r="H33" s="1"/>
  <c r="BA89" i="1" s="1"/>
  <c r="M84" i="3"/>
  <c r="M83"/>
  <c r="F83"/>
  <c r="F81"/>
  <c r="F79"/>
  <c r="O21"/>
  <c r="E21"/>
  <c r="O20"/>
  <c r="O15"/>
  <c r="E15"/>
  <c r="O14"/>
  <c r="O9"/>
  <c r="M115" s="1"/>
  <c r="F6"/>
  <c r="F112" s="1"/>
  <c r="N1053" i="2"/>
  <c r="BK1047"/>
  <c r="BK1046" s="1"/>
  <c r="N1046" s="1"/>
  <c r="Y1046"/>
  <c r="BK1042"/>
  <c r="N1042" s="1"/>
  <c r="N121" s="1"/>
  <c r="BK973"/>
  <c r="N973" s="1"/>
  <c r="N119" s="1"/>
  <c r="Y962"/>
  <c r="BK953"/>
  <c r="N953" s="1"/>
  <c r="N117" s="1"/>
  <c r="BK869"/>
  <c r="N869" s="1"/>
  <c r="N113" s="1"/>
  <c r="BK823"/>
  <c r="N823" s="1"/>
  <c r="N109" s="1"/>
  <c r="BK786"/>
  <c r="N786" s="1"/>
  <c r="N105" s="1"/>
  <c r="BK716"/>
  <c r="N716" s="1"/>
  <c r="N101" s="1"/>
  <c r="BK685"/>
  <c r="N685" s="1"/>
  <c r="N97" s="1"/>
  <c r="AY88" i="1"/>
  <c r="AX88"/>
  <c r="BI1052" i="2"/>
  <c r="BH1052"/>
  <c r="BG1052"/>
  <c r="BF1052"/>
  <c r="BE1052"/>
  <c r="AA1052"/>
  <c r="Y1052"/>
  <c r="W1052"/>
  <c r="BK1052"/>
  <c r="N1052"/>
  <c r="BI1051"/>
  <c r="BH1051"/>
  <c r="BG1051"/>
  <c r="BF1051"/>
  <c r="BE1051"/>
  <c r="AA1051"/>
  <c r="Y1051"/>
  <c r="W1051"/>
  <c r="BK1051"/>
  <c r="N1051"/>
  <c r="BI1050"/>
  <c r="BH1050"/>
  <c r="BG1050"/>
  <c r="BF1050"/>
  <c r="BE1050"/>
  <c r="AA1050"/>
  <c r="AA1049" s="1"/>
  <c r="Y1050"/>
  <c r="Y1049" s="1"/>
  <c r="W1050"/>
  <c r="W1049" s="1"/>
  <c r="BK1050"/>
  <c r="N1050"/>
  <c r="BI1048"/>
  <c r="BH1048"/>
  <c r="BG1048"/>
  <c r="BF1048"/>
  <c r="AA1048"/>
  <c r="AA1047" s="1"/>
  <c r="AA1046" s="1"/>
  <c r="Y1048"/>
  <c r="Y1047" s="1"/>
  <c r="W1048"/>
  <c r="W1047" s="1"/>
  <c r="W1046" s="1"/>
  <c r="BK1048"/>
  <c r="N1048"/>
  <c r="BE1048" s="1"/>
  <c r="N122"/>
  <c r="BI1045"/>
  <c r="BH1045"/>
  <c r="BG1045"/>
  <c r="BF1045"/>
  <c r="AA1045"/>
  <c r="Y1045"/>
  <c r="W1045"/>
  <c r="BK1045"/>
  <c r="N1045"/>
  <c r="BE1045" s="1"/>
  <c r="BI1043"/>
  <c r="BH1043"/>
  <c r="BG1043"/>
  <c r="BF1043"/>
  <c r="AA1043"/>
  <c r="AA1042" s="1"/>
  <c r="Y1043"/>
  <c r="Y1042" s="1"/>
  <c r="W1043"/>
  <c r="BK1043"/>
  <c r="N1043"/>
  <c r="BE1043" s="1"/>
  <c r="BI1035"/>
  <c r="BH1035"/>
  <c r="BG1035"/>
  <c r="BF1035"/>
  <c r="BE1035"/>
  <c r="AA1035"/>
  <c r="Y1035"/>
  <c r="W1035"/>
  <c r="BK1035"/>
  <c r="N1035"/>
  <c r="BI1034"/>
  <c r="BH1034"/>
  <c r="BG1034"/>
  <c r="BF1034"/>
  <c r="BE1034"/>
  <c r="AA1034"/>
  <c r="Y1034"/>
  <c r="W1034"/>
  <c r="BK1034"/>
  <c r="N1034"/>
  <c r="BI987"/>
  <c r="BH987"/>
  <c r="BG987"/>
  <c r="BF987"/>
  <c r="BE987"/>
  <c r="AA987"/>
  <c r="AA986" s="1"/>
  <c r="Y987"/>
  <c r="Y986" s="1"/>
  <c r="W987"/>
  <c r="W986" s="1"/>
  <c r="BK987"/>
  <c r="N987"/>
  <c r="BI985"/>
  <c r="BH985"/>
  <c r="BG985"/>
  <c r="BF985"/>
  <c r="AA985"/>
  <c r="Y985"/>
  <c r="W985"/>
  <c r="BK985"/>
  <c r="N985"/>
  <c r="BE985" s="1"/>
  <c r="BI984"/>
  <c r="BH984"/>
  <c r="BG984"/>
  <c r="BF984"/>
  <c r="AA984"/>
  <c r="Y984"/>
  <c r="W984"/>
  <c r="BK984"/>
  <c r="N984"/>
  <c r="BE984" s="1"/>
  <c r="BI983"/>
  <c r="BH983"/>
  <c r="BG983"/>
  <c r="BF983"/>
  <c r="AA983"/>
  <c r="Y983"/>
  <c r="W983"/>
  <c r="BK983"/>
  <c r="N983"/>
  <c r="BE983" s="1"/>
  <c r="BI981"/>
  <c r="BH981"/>
  <c r="BG981"/>
  <c r="BF981"/>
  <c r="AA981"/>
  <c r="Y981"/>
  <c r="W981"/>
  <c r="BK981"/>
  <c r="N981"/>
  <c r="BE981" s="1"/>
  <c r="BI979"/>
  <c r="BH979"/>
  <c r="BG979"/>
  <c r="BF979"/>
  <c r="AA979"/>
  <c r="Y979"/>
  <c r="W979"/>
  <c r="BK979"/>
  <c r="N979"/>
  <c r="BE979" s="1"/>
  <c r="BI977"/>
  <c r="BH977"/>
  <c r="BG977"/>
  <c r="BF977"/>
  <c r="AA977"/>
  <c r="Y977"/>
  <c r="W977"/>
  <c r="BK977"/>
  <c r="N977"/>
  <c r="BE977" s="1"/>
  <c r="BI976"/>
  <c r="BH976"/>
  <c r="BG976"/>
  <c r="BF976"/>
  <c r="AA976"/>
  <c r="Y976"/>
  <c r="W976"/>
  <c r="W973" s="1"/>
  <c r="BK976"/>
  <c r="N976"/>
  <c r="BE976" s="1"/>
  <c r="BI974"/>
  <c r="BH974"/>
  <c r="BG974"/>
  <c r="BF974"/>
  <c r="AA974"/>
  <c r="AA973" s="1"/>
  <c r="Y974"/>
  <c r="Y973" s="1"/>
  <c r="W974"/>
  <c r="BK974"/>
  <c r="N974"/>
  <c r="BE974" s="1"/>
  <c r="BI972"/>
  <c r="BH972"/>
  <c r="BG972"/>
  <c r="BF972"/>
  <c r="BE972"/>
  <c r="AA972"/>
  <c r="Y972"/>
  <c r="W972"/>
  <c r="BK972"/>
  <c r="N972"/>
  <c r="BI968"/>
  <c r="BH968"/>
  <c r="BG968"/>
  <c r="BF968"/>
  <c r="BE968"/>
  <c r="AA968"/>
  <c r="Y968"/>
  <c r="W968"/>
  <c r="BK968"/>
  <c r="N968"/>
  <c r="BI967"/>
  <c r="BH967"/>
  <c r="BG967"/>
  <c r="BF967"/>
  <c r="BE967"/>
  <c r="AA967"/>
  <c r="Y967"/>
  <c r="W967"/>
  <c r="BK967"/>
  <c r="N967"/>
  <c r="BI965"/>
  <c r="BH965"/>
  <c r="BG965"/>
  <c r="BF965"/>
  <c r="BE965"/>
  <c r="AA965"/>
  <c r="Y965"/>
  <c r="W965"/>
  <c r="BK965"/>
  <c r="N965"/>
  <c r="BI963"/>
  <c r="BH963"/>
  <c r="BG963"/>
  <c r="BF963"/>
  <c r="BE963"/>
  <c r="AA963"/>
  <c r="AA962" s="1"/>
  <c r="Y963"/>
  <c r="W963"/>
  <c r="W962" s="1"/>
  <c r="BK963"/>
  <c r="BK962" s="1"/>
  <c r="N962" s="1"/>
  <c r="N118" s="1"/>
  <c r="N963"/>
  <c r="BI961"/>
  <c r="BH961"/>
  <c r="BG961"/>
  <c r="BF961"/>
  <c r="AA961"/>
  <c r="Y961"/>
  <c r="W961"/>
  <c r="BK961"/>
  <c r="N961"/>
  <c r="BE961" s="1"/>
  <c r="BI957"/>
  <c r="BH957"/>
  <c r="BG957"/>
  <c r="BF957"/>
  <c r="AA957"/>
  <c r="Y957"/>
  <c r="W957"/>
  <c r="BK957"/>
  <c r="N957"/>
  <c r="BE957" s="1"/>
  <c r="BI955"/>
  <c r="BH955"/>
  <c r="BG955"/>
  <c r="BF955"/>
  <c r="AA955"/>
  <c r="Y955"/>
  <c r="W955"/>
  <c r="BK955"/>
  <c r="N955"/>
  <c r="BE955" s="1"/>
  <c r="BI954"/>
  <c r="BH954"/>
  <c r="BG954"/>
  <c r="BF954"/>
  <c r="AA954"/>
  <c r="AA953" s="1"/>
  <c r="Y954"/>
  <c r="Y953" s="1"/>
  <c r="W954"/>
  <c r="BK954"/>
  <c r="N954"/>
  <c r="BE954" s="1"/>
  <c r="BI952"/>
  <c r="BH952"/>
  <c r="BG952"/>
  <c r="BF952"/>
  <c r="BE952"/>
  <c r="AA952"/>
  <c r="Y952"/>
  <c r="W952"/>
  <c r="BK952"/>
  <c r="N952"/>
  <c r="BI951"/>
  <c r="BH951"/>
  <c r="BG951"/>
  <c r="BF951"/>
  <c r="BE951"/>
  <c r="AA951"/>
  <c r="Y951"/>
  <c r="W951"/>
  <c r="BK951"/>
  <c r="N951"/>
  <c r="BI949"/>
  <c r="BH949"/>
  <c r="BG949"/>
  <c r="BF949"/>
  <c r="BE949"/>
  <c r="AA949"/>
  <c r="Y949"/>
  <c r="W949"/>
  <c r="BK949"/>
  <c r="N949"/>
  <c r="BI945"/>
  <c r="BH945"/>
  <c r="BG945"/>
  <c r="BF945"/>
  <c r="BE945"/>
  <c r="AA945"/>
  <c r="Y945"/>
  <c r="W945"/>
  <c r="BK945"/>
  <c r="N945"/>
  <c r="BI943"/>
  <c r="BH943"/>
  <c r="BG943"/>
  <c r="BF943"/>
  <c r="BE943"/>
  <c r="AA943"/>
  <c r="Y943"/>
  <c r="W943"/>
  <c r="BK943"/>
  <c r="N943"/>
  <c r="BI927"/>
  <c r="BH927"/>
  <c r="BG927"/>
  <c r="BF927"/>
  <c r="BE927"/>
  <c r="AA927"/>
  <c r="AA926" s="1"/>
  <c r="Y927"/>
  <c r="Y926" s="1"/>
  <c r="W927"/>
  <c r="W926" s="1"/>
  <c r="BK927"/>
  <c r="BK926" s="1"/>
  <c r="N926" s="1"/>
  <c r="N116" s="1"/>
  <c r="N927"/>
  <c r="BI924"/>
  <c r="BH924"/>
  <c r="BG924"/>
  <c r="BF924"/>
  <c r="AA924"/>
  <c r="Y924"/>
  <c r="W924"/>
  <c r="BK924"/>
  <c r="N924"/>
  <c r="BE924" s="1"/>
  <c r="BI923"/>
  <c r="BH923"/>
  <c r="BG923"/>
  <c r="BF923"/>
  <c r="AA923"/>
  <c r="Y923"/>
  <c r="W923"/>
  <c r="BK923"/>
  <c r="N923"/>
  <c r="BE923" s="1"/>
  <c r="BI922"/>
  <c r="BH922"/>
  <c r="BG922"/>
  <c r="BF922"/>
  <c r="AA922"/>
  <c r="Y922"/>
  <c r="W922"/>
  <c r="BK922"/>
  <c r="N922"/>
  <c r="BE922" s="1"/>
  <c r="BI921"/>
  <c r="BH921"/>
  <c r="BG921"/>
  <c r="BF921"/>
  <c r="AA921"/>
  <c r="Y921"/>
  <c r="W921"/>
  <c r="W918" s="1"/>
  <c r="BK921"/>
  <c r="N921"/>
  <c r="BE921" s="1"/>
  <c r="BI920"/>
  <c r="BH920"/>
  <c r="BG920"/>
  <c r="BF920"/>
  <c r="AA920"/>
  <c r="Y920"/>
  <c r="W920"/>
  <c r="BK920"/>
  <c r="N920"/>
  <c r="BE920" s="1"/>
  <c r="BI919"/>
  <c r="BH919"/>
  <c r="BG919"/>
  <c r="BF919"/>
  <c r="AA919"/>
  <c r="Y919"/>
  <c r="Y918" s="1"/>
  <c r="W919"/>
  <c r="BK919"/>
  <c r="BK918" s="1"/>
  <c r="N918" s="1"/>
  <c r="N115" s="1"/>
  <c r="N919"/>
  <c r="BE919" s="1"/>
  <c r="BI917"/>
  <c r="BH917"/>
  <c r="BG917"/>
  <c r="BF917"/>
  <c r="BE917"/>
  <c r="AA917"/>
  <c r="Y917"/>
  <c r="W917"/>
  <c r="BK917"/>
  <c r="N917"/>
  <c r="BI916"/>
  <c r="BH916"/>
  <c r="BG916"/>
  <c r="BF916"/>
  <c r="BE916"/>
  <c r="AA916"/>
  <c r="Y916"/>
  <c r="W916"/>
  <c r="BK916"/>
  <c r="N916"/>
  <c r="BI915"/>
  <c r="BH915"/>
  <c r="BG915"/>
  <c r="BF915"/>
  <c r="BE915"/>
  <c r="AA915"/>
  <c r="Y915"/>
  <c r="W915"/>
  <c r="BK915"/>
  <c r="N915"/>
  <c r="BI914"/>
  <c r="BH914"/>
  <c r="BG914"/>
  <c r="BF914"/>
  <c r="BE914"/>
  <c r="AA914"/>
  <c r="Y914"/>
  <c r="W914"/>
  <c r="BK914"/>
  <c r="N914"/>
  <c r="BI912"/>
  <c r="BH912"/>
  <c r="BG912"/>
  <c r="BF912"/>
  <c r="BE912"/>
  <c r="AA912"/>
  <c r="Y912"/>
  <c r="W912"/>
  <c r="BK912"/>
  <c r="N912"/>
  <c r="BI911"/>
  <c r="BH911"/>
  <c r="BG911"/>
  <c r="BF911"/>
  <c r="BE911"/>
  <c r="AA911"/>
  <c r="Y911"/>
  <c r="W911"/>
  <c r="BK911"/>
  <c r="N911"/>
  <c r="BI909"/>
  <c r="BH909"/>
  <c r="BG909"/>
  <c r="BF909"/>
  <c r="BE909"/>
  <c r="AA909"/>
  <c r="Y909"/>
  <c r="W909"/>
  <c r="BK909"/>
  <c r="N909"/>
  <c r="BI907"/>
  <c r="BH907"/>
  <c r="BG907"/>
  <c r="BF907"/>
  <c r="BE907"/>
  <c r="AA907"/>
  <c r="Y907"/>
  <c r="W907"/>
  <c r="BK907"/>
  <c r="N907"/>
  <c r="BI898"/>
  <c r="BH898"/>
  <c r="BG898"/>
  <c r="BF898"/>
  <c r="BE898"/>
  <c r="AA898"/>
  <c r="Y898"/>
  <c r="W898"/>
  <c r="BK898"/>
  <c r="N898"/>
  <c r="BI896"/>
  <c r="BH896"/>
  <c r="BG896"/>
  <c r="BF896"/>
  <c r="BE896"/>
  <c r="AA896"/>
  <c r="Y896"/>
  <c r="W896"/>
  <c r="BK896"/>
  <c r="N896"/>
  <c r="BI894"/>
  <c r="BH894"/>
  <c r="BG894"/>
  <c r="BF894"/>
  <c r="BE894"/>
  <c r="AA894"/>
  <c r="Y894"/>
  <c r="W894"/>
  <c r="BK894"/>
  <c r="N894"/>
  <c r="BI893"/>
  <c r="BH893"/>
  <c r="BG893"/>
  <c r="BF893"/>
  <c r="BE893"/>
  <c r="AA893"/>
  <c r="Y893"/>
  <c r="W893"/>
  <c r="BK893"/>
  <c r="N893"/>
  <c r="BI892"/>
  <c r="BH892"/>
  <c r="BG892"/>
  <c r="BF892"/>
  <c r="BE892"/>
  <c r="AA892"/>
  <c r="Y892"/>
  <c r="W892"/>
  <c r="BK892"/>
  <c r="N892"/>
  <c r="BI891"/>
  <c r="BH891"/>
  <c r="BG891"/>
  <c r="BF891"/>
  <c r="BE891"/>
  <c r="AA891"/>
  <c r="Y891"/>
  <c r="Y884" s="1"/>
  <c r="W891"/>
  <c r="BK891"/>
  <c r="N891"/>
  <c r="BI885"/>
  <c r="BH885"/>
  <c r="BG885"/>
  <c r="BF885"/>
  <c r="BE885"/>
  <c r="AA885"/>
  <c r="AA884" s="1"/>
  <c r="Y885"/>
  <c r="W885"/>
  <c r="W884" s="1"/>
  <c r="BK885"/>
  <c r="BK884" s="1"/>
  <c r="N884" s="1"/>
  <c r="N114" s="1"/>
  <c r="N885"/>
  <c r="BI883"/>
  <c r="BH883"/>
  <c r="BG883"/>
  <c r="BF883"/>
  <c r="AA883"/>
  <c r="Y883"/>
  <c r="W883"/>
  <c r="BK883"/>
  <c r="N883"/>
  <c r="BE883" s="1"/>
  <c r="BI882"/>
  <c r="BH882"/>
  <c r="BG882"/>
  <c r="BF882"/>
  <c r="AA882"/>
  <c r="Y882"/>
  <c r="W882"/>
  <c r="BK882"/>
  <c r="N882"/>
  <c r="BE882" s="1"/>
  <c r="BI881"/>
  <c r="BH881"/>
  <c r="BG881"/>
  <c r="BF881"/>
  <c r="AA881"/>
  <c r="Y881"/>
  <c r="W881"/>
  <c r="BK881"/>
  <c r="N881"/>
  <c r="BE881" s="1"/>
  <c r="BI880"/>
  <c r="BH880"/>
  <c r="BG880"/>
  <c r="BF880"/>
  <c r="AA880"/>
  <c r="Y880"/>
  <c r="W880"/>
  <c r="BK880"/>
  <c r="N880"/>
  <c r="BE880" s="1"/>
  <c r="BI879"/>
  <c r="BH879"/>
  <c r="BG879"/>
  <c r="BF879"/>
  <c r="AA879"/>
  <c r="Y879"/>
  <c r="W879"/>
  <c r="BK879"/>
  <c r="N879"/>
  <c r="BE879" s="1"/>
  <c r="BI878"/>
  <c r="BH878"/>
  <c r="BG878"/>
  <c r="BF878"/>
  <c r="AA878"/>
  <c r="Y878"/>
  <c r="W878"/>
  <c r="BK878"/>
  <c r="N878"/>
  <c r="BE878" s="1"/>
  <c r="BI877"/>
  <c r="BH877"/>
  <c r="BG877"/>
  <c r="BF877"/>
  <c r="AA877"/>
  <c r="Y877"/>
  <c r="W877"/>
  <c r="BK877"/>
  <c r="N877"/>
  <c r="BE877" s="1"/>
  <c r="BI876"/>
  <c r="BH876"/>
  <c r="BG876"/>
  <c r="BF876"/>
  <c r="AA876"/>
  <c r="Y876"/>
  <c r="W876"/>
  <c r="BK876"/>
  <c r="N876"/>
  <c r="BE876" s="1"/>
  <c r="BI875"/>
  <c r="BH875"/>
  <c r="BG875"/>
  <c r="BF875"/>
  <c r="AA875"/>
  <c r="Y875"/>
  <c r="W875"/>
  <c r="BK875"/>
  <c r="N875"/>
  <c r="BE875" s="1"/>
  <c r="BI874"/>
  <c r="BH874"/>
  <c r="BG874"/>
  <c r="BF874"/>
  <c r="AA874"/>
  <c r="Y874"/>
  <c r="W874"/>
  <c r="BK874"/>
  <c r="N874"/>
  <c r="BE874" s="1"/>
  <c r="BI873"/>
  <c r="BH873"/>
  <c r="BG873"/>
  <c r="BF873"/>
  <c r="AA873"/>
  <c r="Y873"/>
  <c r="W873"/>
  <c r="BK873"/>
  <c r="N873"/>
  <c r="BE873" s="1"/>
  <c r="BI872"/>
  <c r="BH872"/>
  <c r="BG872"/>
  <c r="BF872"/>
  <c r="AA872"/>
  <c r="Y872"/>
  <c r="W872"/>
  <c r="BK872"/>
  <c r="N872"/>
  <c r="BE872" s="1"/>
  <c r="BI871"/>
  <c r="BH871"/>
  <c r="BG871"/>
  <c r="BF871"/>
  <c r="AA871"/>
  <c r="AA869" s="1"/>
  <c r="Y871"/>
  <c r="W871"/>
  <c r="BK871"/>
  <c r="N871"/>
  <c r="BE871" s="1"/>
  <c r="BI870"/>
  <c r="BH870"/>
  <c r="BG870"/>
  <c r="BF870"/>
  <c r="AA870"/>
  <c r="Y870"/>
  <c r="Y869" s="1"/>
  <c r="W870"/>
  <c r="BK870"/>
  <c r="N870"/>
  <c r="BE870" s="1"/>
  <c r="BI868"/>
  <c r="BH868"/>
  <c r="BG868"/>
  <c r="BF868"/>
  <c r="BE868"/>
  <c r="AA868"/>
  <c r="Y868"/>
  <c r="W868"/>
  <c r="BK868"/>
  <c r="N868"/>
  <c r="BI866"/>
  <c r="BH866"/>
  <c r="BG866"/>
  <c r="BF866"/>
  <c r="BE866"/>
  <c r="AA866"/>
  <c r="Y866"/>
  <c r="W866"/>
  <c r="BK866"/>
  <c r="N866"/>
  <c r="BI864"/>
  <c r="BH864"/>
  <c r="BG864"/>
  <c r="BF864"/>
  <c r="BE864"/>
  <c r="AA864"/>
  <c r="Y864"/>
  <c r="W864"/>
  <c r="BK864"/>
  <c r="N864"/>
  <c r="BI862"/>
  <c r="BH862"/>
  <c r="BG862"/>
  <c r="BF862"/>
  <c r="BE862"/>
  <c r="AA862"/>
  <c r="Y862"/>
  <c r="W862"/>
  <c r="BK862"/>
  <c r="N862"/>
  <c r="BI860"/>
  <c r="BH860"/>
  <c r="BG860"/>
  <c r="BF860"/>
  <c r="BE860"/>
  <c r="AA860"/>
  <c r="Y860"/>
  <c r="W860"/>
  <c r="BK860"/>
  <c r="N860"/>
  <c r="BI859"/>
  <c r="BH859"/>
  <c r="BG859"/>
  <c r="BF859"/>
  <c r="BE859"/>
  <c r="AA859"/>
  <c r="AA858" s="1"/>
  <c r="Y859"/>
  <c r="Y858" s="1"/>
  <c r="W859"/>
  <c r="W858" s="1"/>
  <c r="BK859"/>
  <c r="N859"/>
  <c r="BI857"/>
  <c r="BH857"/>
  <c r="BG857"/>
  <c r="BF857"/>
  <c r="AA857"/>
  <c r="Y857"/>
  <c r="W857"/>
  <c r="BK857"/>
  <c r="N857"/>
  <c r="BE857" s="1"/>
  <c r="BI853"/>
  <c r="BH853"/>
  <c r="BG853"/>
  <c r="BF853"/>
  <c r="AA853"/>
  <c r="Y853"/>
  <c r="W853"/>
  <c r="BK853"/>
  <c r="N853"/>
  <c r="BE853" s="1"/>
  <c r="BI848"/>
  <c r="BH848"/>
  <c r="BG848"/>
  <c r="BF848"/>
  <c r="AA848"/>
  <c r="Y848"/>
  <c r="W848"/>
  <c r="W845" s="1"/>
  <c r="BK848"/>
  <c r="N848"/>
  <c r="BE848" s="1"/>
  <c r="BI846"/>
  <c r="BH846"/>
  <c r="BG846"/>
  <c r="BF846"/>
  <c r="AA846"/>
  <c r="AA845" s="1"/>
  <c r="Y846"/>
  <c r="Y845" s="1"/>
  <c r="W846"/>
  <c r="BK846"/>
  <c r="BK845" s="1"/>
  <c r="N845" s="1"/>
  <c r="N111" s="1"/>
  <c r="N846"/>
  <c r="BE846" s="1"/>
  <c r="BI844"/>
  <c r="BH844"/>
  <c r="BG844"/>
  <c r="BF844"/>
  <c r="BE844"/>
  <c r="AA844"/>
  <c r="Y844"/>
  <c r="W844"/>
  <c r="BK844"/>
  <c r="N844"/>
  <c r="BI843"/>
  <c r="BH843"/>
  <c r="BG843"/>
  <c r="BF843"/>
  <c r="BE843"/>
  <c r="AA843"/>
  <c r="Y843"/>
  <c r="W843"/>
  <c r="BK843"/>
  <c r="N843"/>
  <c r="BI842"/>
  <c r="BH842"/>
  <c r="BG842"/>
  <c r="BF842"/>
  <c r="BE842"/>
  <c r="AA842"/>
  <c r="Y842"/>
  <c r="W842"/>
  <c r="BK842"/>
  <c r="N842"/>
  <c r="BI841"/>
  <c r="BH841"/>
  <c r="BG841"/>
  <c r="BF841"/>
  <c r="BE841"/>
  <c r="AA841"/>
  <c r="Y841"/>
  <c r="W841"/>
  <c r="BK841"/>
  <c r="N841"/>
  <c r="BI840"/>
  <c r="BH840"/>
  <c r="BG840"/>
  <c r="BF840"/>
  <c r="BE840"/>
  <c r="AA840"/>
  <c r="Y840"/>
  <c r="W840"/>
  <c r="BK840"/>
  <c r="N840"/>
  <c r="BI839"/>
  <c r="BH839"/>
  <c r="BG839"/>
  <c r="BF839"/>
  <c r="BE839"/>
  <c r="AA839"/>
  <c r="Y839"/>
  <c r="W839"/>
  <c r="BK839"/>
  <c r="N839"/>
  <c r="BI838"/>
  <c r="BH838"/>
  <c r="BG838"/>
  <c r="BF838"/>
  <c r="BE838"/>
  <c r="AA838"/>
  <c r="Y838"/>
  <c r="W838"/>
  <c r="BK838"/>
  <c r="N838"/>
  <c r="BI837"/>
  <c r="BH837"/>
  <c r="BG837"/>
  <c r="BF837"/>
  <c r="BE837"/>
  <c r="AA837"/>
  <c r="Y837"/>
  <c r="W837"/>
  <c r="BK837"/>
  <c r="N837"/>
  <c r="BI836"/>
  <c r="BH836"/>
  <c r="BG836"/>
  <c r="BF836"/>
  <c r="BE836"/>
  <c r="AA836"/>
  <c r="Y836"/>
  <c r="W836"/>
  <c r="BK836"/>
  <c r="N836"/>
  <c r="BI835"/>
  <c r="BH835"/>
  <c r="BG835"/>
  <c r="BF835"/>
  <c r="BE835"/>
  <c r="AA835"/>
  <c r="Y835"/>
  <c r="W835"/>
  <c r="BK835"/>
  <c r="N835"/>
  <c r="BI834"/>
  <c r="BH834"/>
  <c r="BG834"/>
  <c r="BF834"/>
  <c r="BE834"/>
  <c r="AA834"/>
  <c r="Y834"/>
  <c r="W834"/>
  <c r="BK834"/>
  <c r="N834"/>
  <c r="BI833"/>
  <c r="BH833"/>
  <c r="BG833"/>
  <c r="BF833"/>
  <c r="BE833"/>
  <c r="AA833"/>
  <c r="Y833"/>
  <c r="W833"/>
  <c r="BK833"/>
  <c r="N833"/>
  <c r="BI832"/>
  <c r="BH832"/>
  <c r="BG832"/>
  <c r="BF832"/>
  <c r="BE832"/>
  <c r="AA832"/>
  <c r="AA831" s="1"/>
  <c r="Y832"/>
  <c r="Y831" s="1"/>
  <c r="W832"/>
  <c r="W831" s="1"/>
  <c r="BK832"/>
  <c r="N832"/>
  <c r="BI830"/>
  <c r="BH830"/>
  <c r="BG830"/>
  <c r="BF830"/>
  <c r="AA830"/>
  <c r="Y830"/>
  <c r="W830"/>
  <c r="BK830"/>
  <c r="N830"/>
  <c r="BE830" s="1"/>
  <c r="BI829"/>
  <c r="BH829"/>
  <c r="BG829"/>
  <c r="BF829"/>
  <c r="AA829"/>
  <c r="Y829"/>
  <c r="W829"/>
  <c r="BK829"/>
  <c r="N829"/>
  <c r="BE829" s="1"/>
  <c r="BI828"/>
  <c r="BH828"/>
  <c r="BG828"/>
  <c r="BF828"/>
  <c r="AA828"/>
  <c r="Y828"/>
  <c r="W828"/>
  <c r="BK828"/>
  <c r="N828"/>
  <c r="BE828" s="1"/>
  <c r="BI827"/>
  <c r="BH827"/>
  <c r="BG827"/>
  <c r="BF827"/>
  <c r="AA827"/>
  <c r="AA823" s="1"/>
  <c r="Y827"/>
  <c r="W827"/>
  <c r="BK827"/>
  <c r="N827"/>
  <c r="BE827" s="1"/>
  <c r="BI826"/>
  <c r="BH826"/>
  <c r="BG826"/>
  <c r="BF826"/>
  <c r="AA826"/>
  <c r="Y826"/>
  <c r="W826"/>
  <c r="BK826"/>
  <c r="N826"/>
  <c r="BE826" s="1"/>
  <c r="BI825"/>
  <c r="BH825"/>
  <c r="BG825"/>
  <c r="BF825"/>
  <c r="AA825"/>
  <c r="Y825"/>
  <c r="W825"/>
  <c r="BK825"/>
  <c r="N825"/>
  <c r="BE825" s="1"/>
  <c r="BI824"/>
  <c r="BH824"/>
  <c r="BG824"/>
  <c r="BF824"/>
  <c r="AA824"/>
  <c r="Y824"/>
  <c r="Y823" s="1"/>
  <c r="W824"/>
  <c r="W823" s="1"/>
  <c r="BK824"/>
  <c r="N824"/>
  <c r="BE824" s="1"/>
  <c r="BI822"/>
  <c r="BH822"/>
  <c r="BG822"/>
  <c r="BF822"/>
  <c r="BE822"/>
  <c r="AA822"/>
  <c r="Y822"/>
  <c r="W822"/>
  <c r="BK822"/>
  <c r="N822"/>
  <c r="BI821"/>
  <c r="BH821"/>
  <c r="BG821"/>
  <c r="BF821"/>
  <c r="BE821"/>
  <c r="AA821"/>
  <c r="Y821"/>
  <c r="W821"/>
  <c r="BK821"/>
  <c r="N821"/>
  <c r="BI820"/>
  <c r="BH820"/>
  <c r="BG820"/>
  <c r="BF820"/>
  <c r="BE820"/>
  <c r="AA820"/>
  <c r="Y820"/>
  <c r="W820"/>
  <c r="BK820"/>
  <c r="N820"/>
  <c r="BI819"/>
  <c r="BH819"/>
  <c r="BG819"/>
  <c r="BF819"/>
  <c r="BE819"/>
  <c r="AA819"/>
  <c r="Y819"/>
  <c r="W819"/>
  <c r="BK819"/>
  <c r="N819"/>
  <c r="BI818"/>
  <c r="BH818"/>
  <c r="BG818"/>
  <c r="BF818"/>
  <c r="BE818"/>
  <c r="AA818"/>
  <c r="AA817" s="1"/>
  <c r="Y818"/>
  <c r="W818"/>
  <c r="W817" s="1"/>
  <c r="BK818"/>
  <c r="BK817" s="1"/>
  <c r="N817" s="1"/>
  <c r="N108" s="1"/>
  <c r="N818"/>
  <c r="BI816"/>
  <c r="BH816"/>
  <c r="BG816"/>
  <c r="BF816"/>
  <c r="AA816"/>
  <c r="Y816"/>
  <c r="W816"/>
  <c r="BK816"/>
  <c r="N816"/>
  <c r="BE816" s="1"/>
  <c r="BI815"/>
  <c r="BH815"/>
  <c r="BG815"/>
  <c r="BF815"/>
  <c r="AA815"/>
  <c r="Y815"/>
  <c r="W815"/>
  <c r="BK815"/>
  <c r="N815"/>
  <c r="BE815" s="1"/>
  <c r="BI814"/>
  <c r="BH814"/>
  <c r="BG814"/>
  <c r="BF814"/>
  <c r="AA814"/>
  <c r="Y814"/>
  <c r="W814"/>
  <c r="BK814"/>
  <c r="N814"/>
  <c r="BE814" s="1"/>
  <c r="BI813"/>
  <c r="BH813"/>
  <c r="BG813"/>
  <c r="BF813"/>
  <c r="AA813"/>
  <c r="Y813"/>
  <c r="W813"/>
  <c r="BK813"/>
  <c r="N813"/>
  <c r="BE813" s="1"/>
  <c r="BI812"/>
  <c r="BH812"/>
  <c r="BG812"/>
  <c r="BF812"/>
  <c r="AA812"/>
  <c r="Y812"/>
  <c r="W812"/>
  <c r="BK812"/>
  <c r="N812"/>
  <c r="BE812" s="1"/>
  <c r="BI811"/>
  <c r="BH811"/>
  <c r="BG811"/>
  <c r="BF811"/>
  <c r="AA811"/>
  <c r="Y811"/>
  <c r="W811"/>
  <c r="BK811"/>
  <c r="N811"/>
  <c r="BE811" s="1"/>
  <c r="BI810"/>
  <c r="BH810"/>
  <c r="BG810"/>
  <c r="BF810"/>
  <c r="AA810"/>
  <c r="Y810"/>
  <c r="W810"/>
  <c r="BK810"/>
  <c r="N810"/>
  <c r="BE810" s="1"/>
  <c r="BI809"/>
  <c r="BH809"/>
  <c r="BG809"/>
  <c r="BF809"/>
  <c r="AA809"/>
  <c r="Y809"/>
  <c r="W809"/>
  <c r="W807" s="1"/>
  <c r="BK809"/>
  <c r="N809"/>
  <c r="BE809" s="1"/>
  <c r="BI808"/>
  <c r="BH808"/>
  <c r="BG808"/>
  <c r="BF808"/>
  <c r="AA808"/>
  <c r="Y808"/>
  <c r="Y807" s="1"/>
  <c r="W808"/>
  <c r="BK808"/>
  <c r="BK807" s="1"/>
  <c r="N807" s="1"/>
  <c r="N107" s="1"/>
  <c r="N808"/>
  <c r="BE808" s="1"/>
  <c r="BI806"/>
  <c r="BH806"/>
  <c r="BG806"/>
  <c r="BF806"/>
  <c r="BE806"/>
  <c r="AA806"/>
  <c r="Y806"/>
  <c r="W806"/>
  <c r="BK806"/>
  <c r="N806"/>
  <c r="BI805"/>
  <c r="BH805"/>
  <c r="BG805"/>
  <c r="BF805"/>
  <c r="BE805"/>
  <c r="AA805"/>
  <c r="Y805"/>
  <c r="W805"/>
  <c r="BK805"/>
  <c r="N805"/>
  <c r="BI804"/>
  <c r="BH804"/>
  <c r="BG804"/>
  <c r="BF804"/>
  <c r="BE804"/>
  <c r="AA804"/>
  <c r="Y804"/>
  <c r="Y802" s="1"/>
  <c r="W804"/>
  <c r="BK804"/>
  <c r="N804"/>
  <c r="BI803"/>
  <c r="BH803"/>
  <c r="BG803"/>
  <c r="BF803"/>
  <c r="BE803"/>
  <c r="AA803"/>
  <c r="AA802" s="1"/>
  <c r="Y803"/>
  <c r="W803"/>
  <c r="W802" s="1"/>
  <c r="BK803"/>
  <c r="BK802" s="1"/>
  <c r="N802" s="1"/>
  <c r="N106" s="1"/>
  <c r="N803"/>
  <c r="BI801"/>
  <c r="BH801"/>
  <c r="BG801"/>
  <c r="BF801"/>
  <c r="AA801"/>
  <c r="Y801"/>
  <c r="W801"/>
  <c r="BK801"/>
  <c r="N801"/>
  <c r="BE801" s="1"/>
  <c r="BI800"/>
  <c r="BH800"/>
  <c r="BG800"/>
  <c r="BF800"/>
  <c r="AA800"/>
  <c r="Y800"/>
  <c r="W800"/>
  <c r="BK800"/>
  <c r="N800"/>
  <c r="BE800" s="1"/>
  <c r="BI799"/>
  <c r="BH799"/>
  <c r="BG799"/>
  <c r="BF799"/>
  <c r="AA799"/>
  <c r="Y799"/>
  <c r="W799"/>
  <c r="BK799"/>
  <c r="N799"/>
  <c r="BE799" s="1"/>
  <c r="BI798"/>
  <c r="BH798"/>
  <c r="BG798"/>
  <c r="BF798"/>
  <c r="AA798"/>
  <c r="Y798"/>
  <c r="W798"/>
  <c r="BK798"/>
  <c r="N798"/>
  <c r="BE798" s="1"/>
  <c r="BI797"/>
  <c r="BH797"/>
  <c r="BG797"/>
  <c r="BF797"/>
  <c r="AA797"/>
  <c r="Y797"/>
  <c r="W797"/>
  <c r="BK797"/>
  <c r="N797"/>
  <c r="BE797" s="1"/>
  <c r="BI796"/>
  <c r="BH796"/>
  <c r="BG796"/>
  <c r="BF796"/>
  <c r="AA796"/>
  <c r="Y796"/>
  <c r="W796"/>
  <c r="BK796"/>
  <c r="N796"/>
  <c r="BE796" s="1"/>
  <c r="BI795"/>
  <c r="BH795"/>
  <c r="BG795"/>
  <c r="BF795"/>
  <c r="AA795"/>
  <c r="Y795"/>
  <c r="W795"/>
  <c r="BK795"/>
  <c r="N795"/>
  <c r="BE795" s="1"/>
  <c r="BI794"/>
  <c r="BH794"/>
  <c r="BG794"/>
  <c r="BF794"/>
  <c r="AA794"/>
  <c r="Y794"/>
  <c r="W794"/>
  <c r="BK794"/>
  <c r="N794"/>
  <c r="BE794" s="1"/>
  <c r="BI793"/>
  <c r="BH793"/>
  <c r="BG793"/>
  <c r="BF793"/>
  <c r="AA793"/>
  <c r="Y793"/>
  <c r="W793"/>
  <c r="BK793"/>
  <c r="N793"/>
  <c r="BE793" s="1"/>
  <c r="BI792"/>
  <c r="BH792"/>
  <c r="BG792"/>
  <c r="BF792"/>
  <c r="AA792"/>
  <c r="Y792"/>
  <c r="W792"/>
  <c r="BK792"/>
  <c r="N792"/>
  <c r="BE792" s="1"/>
  <c r="BI791"/>
  <c r="BH791"/>
  <c r="BG791"/>
  <c r="BF791"/>
  <c r="AA791"/>
  <c r="Y791"/>
  <c r="W791"/>
  <c r="BK791"/>
  <c r="N791"/>
  <c r="BE791" s="1"/>
  <c r="BI790"/>
  <c r="BH790"/>
  <c r="BG790"/>
  <c r="BF790"/>
  <c r="AA790"/>
  <c r="Y790"/>
  <c r="W790"/>
  <c r="BK790"/>
  <c r="N790"/>
  <c r="BE790" s="1"/>
  <c r="BI789"/>
  <c r="BH789"/>
  <c r="BG789"/>
  <c r="BF789"/>
  <c r="AA789"/>
  <c r="Y789"/>
  <c r="W789"/>
  <c r="BK789"/>
  <c r="N789"/>
  <c r="BE789" s="1"/>
  <c r="BI788"/>
  <c r="BH788"/>
  <c r="BG788"/>
  <c r="BF788"/>
  <c r="AA788"/>
  <c r="Y788"/>
  <c r="W788"/>
  <c r="BK788"/>
  <c r="N788"/>
  <c r="BE788" s="1"/>
  <c r="BI787"/>
  <c r="BH787"/>
  <c r="BG787"/>
  <c r="BF787"/>
  <c r="AA787"/>
  <c r="AA786" s="1"/>
  <c r="Y787"/>
  <c r="Y786" s="1"/>
  <c r="W787"/>
  <c r="BK787"/>
  <c r="N787"/>
  <c r="BE787" s="1"/>
  <c r="BI785"/>
  <c r="BH785"/>
  <c r="BG785"/>
  <c r="BF785"/>
  <c r="BE785"/>
  <c r="AA785"/>
  <c r="Y785"/>
  <c r="W785"/>
  <c r="BK785"/>
  <c r="N785"/>
  <c r="BI784"/>
  <c r="BH784"/>
  <c r="BG784"/>
  <c r="BF784"/>
  <c r="BE784"/>
  <c r="AA784"/>
  <c r="Y784"/>
  <c r="W784"/>
  <c r="BK784"/>
  <c r="N784"/>
  <c r="BI783"/>
  <c r="BH783"/>
  <c r="BG783"/>
  <c r="BF783"/>
  <c r="BE783"/>
  <c r="AA783"/>
  <c r="Y783"/>
  <c r="W783"/>
  <c r="BK783"/>
  <c r="N783"/>
  <c r="BI782"/>
  <c r="BH782"/>
  <c r="BG782"/>
  <c r="BF782"/>
  <c r="BE782"/>
  <c r="AA782"/>
  <c r="Y782"/>
  <c r="W782"/>
  <c r="BK782"/>
  <c r="N782"/>
  <c r="BI781"/>
  <c r="BH781"/>
  <c r="BG781"/>
  <c r="BF781"/>
  <c r="BE781"/>
  <c r="AA781"/>
  <c r="Y781"/>
  <c r="W781"/>
  <c r="BK781"/>
  <c r="N781"/>
  <c r="BI780"/>
  <c r="BH780"/>
  <c r="BG780"/>
  <c r="BF780"/>
  <c r="BE780"/>
  <c r="AA780"/>
  <c r="Y780"/>
  <c r="W780"/>
  <c r="BK780"/>
  <c r="N780"/>
  <c r="BI779"/>
  <c r="BH779"/>
  <c r="BG779"/>
  <c r="BF779"/>
  <c r="BE779"/>
  <c r="AA779"/>
  <c r="Y779"/>
  <c r="W779"/>
  <c r="BK779"/>
  <c r="N779"/>
  <c r="BI778"/>
  <c r="BH778"/>
  <c r="BG778"/>
  <c r="BF778"/>
  <c r="BE778"/>
  <c r="AA778"/>
  <c r="Y778"/>
  <c r="W778"/>
  <c r="BK778"/>
  <c r="N778"/>
  <c r="BI777"/>
  <c r="BH777"/>
  <c r="BG777"/>
  <c r="BF777"/>
  <c r="BE777"/>
  <c r="AA777"/>
  <c r="Y777"/>
  <c r="W777"/>
  <c r="BK777"/>
  <c r="N777"/>
  <c r="BI776"/>
  <c r="BH776"/>
  <c r="BG776"/>
  <c r="BF776"/>
  <c r="BE776"/>
  <c r="AA776"/>
  <c r="Y776"/>
  <c r="W776"/>
  <c r="BK776"/>
  <c r="N776"/>
  <c r="BI775"/>
  <c r="BH775"/>
  <c r="BG775"/>
  <c r="BF775"/>
  <c r="BE775"/>
  <c r="AA775"/>
  <c r="Y775"/>
  <c r="W775"/>
  <c r="BK775"/>
  <c r="N775"/>
  <c r="BI774"/>
  <c r="BH774"/>
  <c r="BG774"/>
  <c r="BF774"/>
  <c r="BE774"/>
  <c r="AA774"/>
  <c r="Y774"/>
  <c r="W774"/>
  <c r="BK774"/>
  <c r="N774"/>
  <c r="BI773"/>
  <c r="BH773"/>
  <c r="BG773"/>
  <c r="BF773"/>
  <c r="BE773"/>
  <c r="AA773"/>
  <c r="Y773"/>
  <c r="W773"/>
  <c r="BK773"/>
  <c r="N773"/>
  <c r="BI772"/>
  <c r="BH772"/>
  <c r="BG772"/>
  <c r="BF772"/>
  <c r="BE772"/>
  <c r="AA772"/>
  <c r="Y772"/>
  <c r="W772"/>
  <c r="BK772"/>
  <c r="N772"/>
  <c r="BI771"/>
  <c r="BH771"/>
  <c r="BG771"/>
  <c r="BF771"/>
  <c r="BE771"/>
  <c r="AA771"/>
  <c r="Y771"/>
  <c r="W771"/>
  <c r="BK771"/>
  <c r="N771"/>
  <c r="BI770"/>
  <c r="BH770"/>
  <c r="BG770"/>
  <c r="BF770"/>
  <c r="BE770"/>
  <c r="AA770"/>
  <c r="Y770"/>
  <c r="W770"/>
  <c r="BK770"/>
  <c r="N770"/>
  <c r="BI769"/>
  <c r="BH769"/>
  <c r="BG769"/>
  <c r="BF769"/>
  <c r="BE769"/>
  <c r="AA769"/>
  <c r="Y769"/>
  <c r="W769"/>
  <c r="BK769"/>
  <c r="N769"/>
  <c r="BI768"/>
  <c r="BH768"/>
  <c r="BG768"/>
  <c r="BF768"/>
  <c r="BE768"/>
  <c r="AA768"/>
  <c r="Y768"/>
  <c r="W768"/>
  <c r="BK768"/>
  <c r="N768"/>
  <c r="BI767"/>
  <c r="BH767"/>
  <c r="BG767"/>
  <c r="BF767"/>
  <c r="BE767"/>
  <c r="AA767"/>
  <c r="Y767"/>
  <c r="W767"/>
  <c r="BK767"/>
  <c r="N767"/>
  <c r="BI766"/>
  <c r="BH766"/>
  <c r="BG766"/>
  <c r="BF766"/>
  <c r="BE766"/>
  <c r="AA766"/>
  <c r="Y766"/>
  <c r="W766"/>
  <c r="BK766"/>
  <c r="N766"/>
  <c r="BI765"/>
  <c r="BH765"/>
  <c r="BG765"/>
  <c r="BF765"/>
  <c r="BE765"/>
  <c r="AA765"/>
  <c r="Y765"/>
  <c r="W765"/>
  <c r="BK765"/>
  <c r="N765"/>
  <c r="BI764"/>
  <c r="BH764"/>
  <c r="BG764"/>
  <c r="BF764"/>
  <c r="BE764"/>
  <c r="AA764"/>
  <c r="Y764"/>
  <c r="W764"/>
  <c r="BK764"/>
  <c r="N764"/>
  <c r="BI763"/>
  <c r="BH763"/>
  <c r="BG763"/>
  <c r="BF763"/>
  <c r="BE763"/>
  <c r="AA763"/>
  <c r="Y763"/>
  <c r="W763"/>
  <c r="BK763"/>
  <c r="N763"/>
  <c r="BI762"/>
  <c r="BH762"/>
  <c r="BG762"/>
  <c r="BF762"/>
  <c r="BE762"/>
  <c r="AA762"/>
  <c r="Y762"/>
  <c r="W762"/>
  <c r="BK762"/>
  <c r="N762"/>
  <c r="BI761"/>
  <c r="BH761"/>
  <c r="BG761"/>
  <c r="BF761"/>
  <c r="BE761"/>
  <c r="AA761"/>
  <c r="Y761"/>
  <c r="W761"/>
  <c r="BK761"/>
  <c r="N761"/>
  <c r="BI760"/>
  <c r="BH760"/>
  <c r="BG760"/>
  <c r="BF760"/>
  <c r="BE760"/>
  <c r="AA760"/>
  <c r="AA759" s="1"/>
  <c r="Y760"/>
  <c r="W760"/>
  <c r="W759" s="1"/>
  <c r="BK760"/>
  <c r="BK759" s="1"/>
  <c r="N759" s="1"/>
  <c r="N104" s="1"/>
  <c r="N760"/>
  <c r="BI758"/>
  <c r="BH758"/>
  <c r="BG758"/>
  <c r="BF758"/>
  <c r="AA758"/>
  <c r="Y758"/>
  <c r="W758"/>
  <c r="BK758"/>
  <c r="N758"/>
  <c r="BE758" s="1"/>
  <c r="BI757"/>
  <c r="BH757"/>
  <c r="BG757"/>
  <c r="BF757"/>
  <c r="AA757"/>
  <c r="Y757"/>
  <c r="W757"/>
  <c r="BK757"/>
  <c r="N757"/>
  <c r="BE757" s="1"/>
  <c r="BI756"/>
  <c r="BH756"/>
  <c r="BG756"/>
  <c r="BF756"/>
  <c r="AA756"/>
  <c r="Y756"/>
  <c r="W756"/>
  <c r="BK756"/>
  <c r="N756"/>
  <c r="BE756" s="1"/>
  <c r="BI755"/>
  <c r="BH755"/>
  <c r="BG755"/>
  <c r="BF755"/>
  <c r="AA755"/>
  <c r="Y755"/>
  <c r="W755"/>
  <c r="BK755"/>
  <c r="N755"/>
  <c r="BE755" s="1"/>
  <c r="BI754"/>
  <c r="BH754"/>
  <c r="BG754"/>
  <c r="BF754"/>
  <c r="AA754"/>
  <c r="Y754"/>
  <c r="W754"/>
  <c r="BK754"/>
  <c r="N754"/>
  <c r="BE754" s="1"/>
  <c r="BI753"/>
  <c r="BH753"/>
  <c r="BG753"/>
  <c r="BF753"/>
  <c r="AA753"/>
  <c r="Y753"/>
  <c r="W753"/>
  <c r="BK753"/>
  <c r="N753"/>
  <c r="BE753" s="1"/>
  <c r="BI752"/>
  <c r="BH752"/>
  <c r="BG752"/>
  <c r="BF752"/>
  <c r="AA752"/>
  <c r="Y752"/>
  <c r="W752"/>
  <c r="BK752"/>
  <c r="N752"/>
  <c r="BE752" s="1"/>
  <c r="BI751"/>
  <c r="BH751"/>
  <c r="BG751"/>
  <c r="BF751"/>
  <c r="AA751"/>
  <c r="Y751"/>
  <c r="W751"/>
  <c r="BK751"/>
  <c r="N751"/>
  <c r="BE751" s="1"/>
  <c r="BI750"/>
  <c r="BH750"/>
  <c r="BG750"/>
  <c r="BF750"/>
  <c r="AA750"/>
  <c r="Y750"/>
  <c r="W750"/>
  <c r="BK750"/>
  <c r="N750"/>
  <c r="BE750" s="1"/>
  <c r="BI749"/>
  <c r="BH749"/>
  <c r="BG749"/>
  <c r="BF749"/>
  <c r="AA749"/>
  <c r="Y749"/>
  <c r="W749"/>
  <c r="BK749"/>
  <c r="N749"/>
  <c r="BE749" s="1"/>
  <c r="BI748"/>
  <c r="BH748"/>
  <c r="BG748"/>
  <c r="BF748"/>
  <c r="AA748"/>
  <c r="Y748"/>
  <c r="W748"/>
  <c r="BK748"/>
  <c r="N748"/>
  <c r="BE748" s="1"/>
  <c r="BI747"/>
  <c r="BH747"/>
  <c r="BG747"/>
  <c r="BF747"/>
  <c r="AA747"/>
  <c r="Y747"/>
  <c r="W747"/>
  <c r="BK747"/>
  <c r="N747"/>
  <c r="BE747" s="1"/>
  <c r="BI746"/>
  <c r="BH746"/>
  <c r="BG746"/>
  <c r="BF746"/>
  <c r="AA746"/>
  <c r="Y746"/>
  <c r="W746"/>
  <c r="BK746"/>
  <c r="N746"/>
  <c r="BE746" s="1"/>
  <c r="BI745"/>
  <c r="BH745"/>
  <c r="BG745"/>
  <c r="BF745"/>
  <c r="AA745"/>
  <c r="Y745"/>
  <c r="W745"/>
  <c r="BK745"/>
  <c r="N745"/>
  <c r="BE745" s="1"/>
  <c r="BI744"/>
  <c r="BH744"/>
  <c r="BG744"/>
  <c r="BF744"/>
  <c r="AA744"/>
  <c r="Y744"/>
  <c r="W744"/>
  <c r="BK744"/>
  <c r="N744"/>
  <c r="BE744" s="1"/>
  <c r="BI743"/>
  <c r="BH743"/>
  <c r="BG743"/>
  <c r="BF743"/>
  <c r="AA743"/>
  <c r="Y743"/>
  <c r="W743"/>
  <c r="BK743"/>
  <c r="N743"/>
  <c r="BE743" s="1"/>
  <c r="BI742"/>
  <c r="BH742"/>
  <c r="BG742"/>
  <c r="BF742"/>
  <c r="AA742"/>
  <c r="Y742"/>
  <c r="W742"/>
  <c r="BK742"/>
  <c r="N742"/>
  <c r="BE742" s="1"/>
  <c r="BI741"/>
  <c r="BH741"/>
  <c r="BG741"/>
  <c r="BF741"/>
  <c r="AA741"/>
  <c r="Y741"/>
  <c r="W741"/>
  <c r="W739" s="1"/>
  <c r="BK741"/>
  <c r="N741"/>
  <c r="BE741" s="1"/>
  <c r="BI740"/>
  <c r="BH740"/>
  <c r="BG740"/>
  <c r="BF740"/>
  <c r="AA740"/>
  <c r="AA739" s="1"/>
  <c r="Y740"/>
  <c r="Y739" s="1"/>
  <c r="W740"/>
  <c r="BK740"/>
  <c r="BK739" s="1"/>
  <c r="N739" s="1"/>
  <c r="N103" s="1"/>
  <c r="N740"/>
  <c r="BE740" s="1"/>
  <c r="BI738"/>
  <c r="BH738"/>
  <c r="BG738"/>
  <c r="BF738"/>
  <c r="BE738"/>
  <c r="AA738"/>
  <c r="Y738"/>
  <c r="W738"/>
  <c r="BK738"/>
  <c r="N738"/>
  <c r="BI737"/>
  <c r="BH737"/>
  <c r="BG737"/>
  <c r="BF737"/>
  <c r="BE737"/>
  <c r="AA737"/>
  <c r="Y737"/>
  <c r="W737"/>
  <c r="BK737"/>
  <c r="N737"/>
  <c r="BI736"/>
  <c r="BH736"/>
  <c r="BG736"/>
  <c r="BF736"/>
  <c r="BE736"/>
  <c r="AA736"/>
  <c r="Y736"/>
  <c r="W736"/>
  <c r="BK736"/>
  <c r="N736"/>
  <c r="BI735"/>
  <c r="BH735"/>
  <c r="BG735"/>
  <c r="BF735"/>
  <c r="BE735"/>
  <c r="AA735"/>
  <c r="Y735"/>
  <c r="W735"/>
  <c r="BK735"/>
  <c r="N735"/>
  <c r="BI734"/>
  <c r="BH734"/>
  <c r="BG734"/>
  <c r="BF734"/>
  <c r="BE734"/>
  <c r="AA734"/>
  <c r="Y734"/>
  <c r="W734"/>
  <c r="BK734"/>
  <c r="N734"/>
  <c r="BI733"/>
  <c r="BH733"/>
  <c r="BG733"/>
  <c r="BF733"/>
  <c r="BE733"/>
  <c r="AA733"/>
  <c r="Y733"/>
  <c r="W733"/>
  <c r="BK733"/>
  <c r="N733"/>
  <c r="BI732"/>
  <c r="BH732"/>
  <c r="BG732"/>
  <c r="BF732"/>
  <c r="BE732"/>
  <c r="AA732"/>
  <c r="Y732"/>
  <c r="W732"/>
  <c r="BK732"/>
  <c r="N732"/>
  <c r="BI731"/>
  <c r="BH731"/>
  <c r="BG731"/>
  <c r="BF731"/>
  <c r="BE731"/>
  <c r="AA731"/>
  <c r="Y731"/>
  <c r="W731"/>
  <c r="BK731"/>
  <c r="N731"/>
  <c r="BI730"/>
  <c r="BH730"/>
  <c r="BG730"/>
  <c r="BF730"/>
  <c r="BE730"/>
  <c r="AA730"/>
  <c r="Y730"/>
  <c r="W730"/>
  <c r="BK730"/>
  <c r="N730"/>
  <c r="BI729"/>
  <c r="BH729"/>
  <c r="BG729"/>
  <c r="BF729"/>
  <c r="BE729"/>
  <c r="AA729"/>
  <c r="Y729"/>
  <c r="W729"/>
  <c r="BK729"/>
  <c r="N729"/>
  <c r="BI728"/>
  <c r="BH728"/>
  <c r="BG728"/>
  <c r="BF728"/>
  <c r="BE728"/>
  <c r="AA728"/>
  <c r="Y728"/>
  <c r="W728"/>
  <c r="BK728"/>
  <c r="N728"/>
  <c r="BI727"/>
  <c r="BH727"/>
  <c r="BG727"/>
  <c r="BF727"/>
  <c r="BE727"/>
  <c r="AA727"/>
  <c r="Y727"/>
  <c r="W727"/>
  <c r="BK727"/>
  <c r="N727"/>
  <c r="BI726"/>
  <c r="BH726"/>
  <c r="BG726"/>
  <c r="BF726"/>
  <c r="BE726"/>
  <c r="AA726"/>
  <c r="Y726"/>
  <c r="W726"/>
  <c r="BK726"/>
  <c r="N726"/>
  <c r="BI725"/>
  <c r="BH725"/>
  <c r="BG725"/>
  <c r="BF725"/>
  <c r="BE725"/>
  <c r="AA725"/>
  <c r="AA724" s="1"/>
  <c r="Y725"/>
  <c r="Y724" s="1"/>
  <c r="W725"/>
  <c r="W724" s="1"/>
  <c r="BK725"/>
  <c r="BK724" s="1"/>
  <c r="N724" s="1"/>
  <c r="N725"/>
  <c r="N102"/>
  <c r="BI723"/>
  <c r="BH723"/>
  <c r="BG723"/>
  <c r="BF723"/>
  <c r="AA723"/>
  <c r="Y723"/>
  <c r="W723"/>
  <c r="BK723"/>
  <c r="N723"/>
  <c r="BE723" s="1"/>
  <c r="BI721"/>
  <c r="BH721"/>
  <c r="BG721"/>
  <c r="BF721"/>
  <c r="AA721"/>
  <c r="Y721"/>
  <c r="W721"/>
  <c r="BK721"/>
  <c r="N721"/>
  <c r="BE721" s="1"/>
  <c r="BI720"/>
  <c r="BH720"/>
  <c r="BG720"/>
  <c r="BF720"/>
  <c r="AA720"/>
  <c r="Y720"/>
  <c r="W720"/>
  <c r="BK720"/>
  <c r="N720"/>
  <c r="BE720" s="1"/>
  <c r="BI718"/>
  <c r="BH718"/>
  <c r="BG718"/>
  <c r="BF718"/>
  <c r="AA718"/>
  <c r="Y718"/>
  <c r="W718"/>
  <c r="BK718"/>
  <c r="N718"/>
  <c r="BE718" s="1"/>
  <c r="BI717"/>
  <c r="BH717"/>
  <c r="BG717"/>
  <c r="BF717"/>
  <c r="AA717"/>
  <c r="AA716" s="1"/>
  <c r="Y717"/>
  <c r="Y716" s="1"/>
  <c r="W717"/>
  <c r="W716" s="1"/>
  <c r="BK717"/>
  <c r="N717"/>
  <c r="BE717" s="1"/>
  <c r="BI715"/>
  <c r="BH715"/>
  <c r="BG715"/>
  <c r="BF715"/>
  <c r="BE715"/>
  <c r="AA715"/>
  <c r="Y715"/>
  <c r="W715"/>
  <c r="BK715"/>
  <c r="N715"/>
  <c r="BI713"/>
  <c r="BH713"/>
  <c r="BG713"/>
  <c r="BF713"/>
  <c r="BE713"/>
  <c r="AA713"/>
  <c r="Y713"/>
  <c r="W713"/>
  <c r="BK713"/>
  <c r="N713"/>
  <c r="BI712"/>
  <c r="BH712"/>
  <c r="BG712"/>
  <c r="BF712"/>
  <c r="BE712"/>
  <c r="AA712"/>
  <c r="Y712"/>
  <c r="W712"/>
  <c r="BK712"/>
  <c r="N712"/>
  <c r="BI710"/>
  <c r="BH710"/>
  <c r="BG710"/>
  <c r="BF710"/>
  <c r="BE710"/>
  <c r="AA710"/>
  <c r="Y710"/>
  <c r="W710"/>
  <c r="BK710"/>
  <c r="N710"/>
  <c r="BI707"/>
  <c r="BH707"/>
  <c r="BG707"/>
  <c r="BF707"/>
  <c r="BE707"/>
  <c r="AA707"/>
  <c r="Y707"/>
  <c r="W707"/>
  <c r="BK707"/>
  <c r="N707"/>
  <c r="BI705"/>
  <c r="BH705"/>
  <c r="BG705"/>
  <c r="BF705"/>
  <c r="BE705"/>
  <c r="AA705"/>
  <c r="Y705"/>
  <c r="W705"/>
  <c r="BK705"/>
  <c r="N705"/>
  <c r="BI701"/>
  <c r="BH701"/>
  <c r="BG701"/>
  <c r="BF701"/>
  <c r="BE701"/>
  <c r="AA701"/>
  <c r="Y701"/>
  <c r="W701"/>
  <c r="BK701"/>
  <c r="N701"/>
  <c r="BI699"/>
  <c r="BH699"/>
  <c r="BG699"/>
  <c r="BF699"/>
  <c r="BE699"/>
  <c r="AA699"/>
  <c r="Y699"/>
  <c r="W699"/>
  <c r="BK699"/>
  <c r="N699"/>
  <c r="BI695"/>
  <c r="BH695"/>
  <c r="BG695"/>
  <c r="BF695"/>
  <c r="BE695"/>
  <c r="AA695"/>
  <c r="AA694" s="1"/>
  <c r="Y695"/>
  <c r="Y694" s="1"/>
  <c r="W695"/>
  <c r="W694" s="1"/>
  <c r="BK695"/>
  <c r="BK694" s="1"/>
  <c r="N695"/>
  <c r="BI692"/>
  <c r="BH692"/>
  <c r="BG692"/>
  <c r="BF692"/>
  <c r="BE692"/>
  <c r="AA692"/>
  <c r="AA691" s="1"/>
  <c r="Y692"/>
  <c r="Y691" s="1"/>
  <c r="W692"/>
  <c r="W691" s="1"/>
  <c r="BK692"/>
  <c r="BK691" s="1"/>
  <c r="N691" s="1"/>
  <c r="N692"/>
  <c r="N98"/>
  <c r="BI690"/>
  <c r="BH690"/>
  <c r="BG690"/>
  <c r="BF690"/>
  <c r="AA690"/>
  <c r="Y690"/>
  <c r="W690"/>
  <c r="BK690"/>
  <c r="N690"/>
  <c r="BE690" s="1"/>
  <c r="BI688"/>
  <c r="BH688"/>
  <c r="BG688"/>
  <c r="BF688"/>
  <c r="AA688"/>
  <c r="Y688"/>
  <c r="W688"/>
  <c r="BK688"/>
  <c r="N688"/>
  <c r="BE688" s="1"/>
  <c r="BI687"/>
  <c r="BH687"/>
  <c r="BG687"/>
  <c r="BF687"/>
  <c r="AA687"/>
  <c r="Y687"/>
  <c r="W687"/>
  <c r="BK687"/>
  <c r="N687"/>
  <c r="BE687" s="1"/>
  <c r="BI686"/>
  <c r="BH686"/>
  <c r="BG686"/>
  <c r="BF686"/>
  <c r="AA686"/>
  <c r="AA685" s="1"/>
  <c r="Y686"/>
  <c r="Y685" s="1"/>
  <c r="W686"/>
  <c r="BK686"/>
  <c r="N686"/>
  <c r="BE686" s="1"/>
  <c r="BI683"/>
  <c r="BH683"/>
  <c r="BG683"/>
  <c r="BF683"/>
  <c r="BE683"/>
  <c r="AA683"/>
  <c r="Y683"/>
  <c r="W683"/>
  <c r="BK683"/>
  <c r="N683"/>
  <c r="BI681"/>
  <c r="BH681"/>
  <c r="BG681"/>
  <c r="BF681"/>
  <c r="BE681"/>
  <c r="AA681"/>
  <c r="Y681"/>
  <c r="W681"/>
  <c r="BK681"/>
  <c r="N681"/>
  <c r="BI679"/>
  <c r="BH679"/>
  <c r="BG679"/>
  <c r="BF679"/>
  <c r="BE679"/>
  <c r="AA679"/>
  <c r="Y679"/>
  <c r="W679"/>
  <c r="BK679"/>
  <c r="N679"/>
  <c r="BI677"/>
  <c r="BH677"/>
  <c r="BG677"/>
  <c r="BF677"/>
  <c r="BE677"/>
  <c r="AA677"/>
  <c r="Y677"/>
  <c r="W677"/>
  <c r="BK677"/>
  <c r="N677"/>
  <c r="BI675"/>
  <c r="BH675"/>
  <c r="BG675"/>
  <c r="BF675"/>
  <c r="BE675"/>
  <c r="AA675"/>
  <c r="Y675"/>
  <c r="W675"/>
  <c r="BK675"/>
  <c r="N675"/>
  <c r="BI671"/>
  <c r="BH671"/>
  <c r="BG671"/>
  <c r="BF671"/>
  <c r="BE671"/>
  <c r="AA671"/>
  <c r="Y671"/>
  <c r="W671"/>
  <c r="BK671"/>
  <c r="N671"/>
  <c r="BI667"/>
  <c r="BH667"/>
  <c r="BG667"/>
  <c r="BF667"/>
  <c r="BE667"/>
  <c r="AA667"/>
  <c r="Y667"/>
  <c r="W667"/>
  <c r="BK667"/>
  <c r="N667"/>
  <c r="BI662"/>
  <c r="BH662"/>
  <c r="BG662"/>
  <c r="BF662"/>
  <c r="BE662"/>
  <c r="AA662"/>
  <c r="Y662"/>
  <c r="W662"/>
  <c r="BK662"/>
  <c r="N662"/>
  <c r="BI661"/>
  <c r="BH661"/>
  <c r="BG661"/>
  <c r="BF661"/>
  <c r="BE661"/>
  <c r="AA661"/>
  <c r="Y661"/>
  <c r="W661"/>
  <c r="BK661"/>
  <c r="N661"/>
  <c r="BI659"/>
  <c r="BH659"/>
  <c r="BG659"/>
  <c r="BF659"/>
  <c r="BE659"/>
  <c r="AA659"/>
  <c r="Y659"/>
  <c r="W659"/>
  <c r="BK659"/>
  <c r="N659"/>
  <c r="BI657"/>
  <c r="BH657"/>
  <c r="BG657"/>
  <c r="BF657"/>
  <c r="BE657"/>
  <c r="AA657"/>
  <c r="Y657"/>
  <c r="W657"/>
  <c r="BK657"/>
  <c r="N657"/>
  <c r="BI655"/>
  <c r="BH655"/>
  <c r="BG655"/>
  <c r="BF655"/>
  <c r="BE655"/>
  <c r="AA655"/>
  <c r="Y655"/>
  <c r="W655"/>
  <c r="BK655"/>
  <c r="N655"/>
  <c r="BI651"/>
  <c r="BH651"/>
  <c r="BG651"/>
  <c r="BF651"/>
  <c r="BE651"/>
  <c r="AA651"/>
  <c r="AA650" s="1"/>
  <c r="Y651"/>
  <c r="Y650" s="1"/>
  <c r="W651"/>
  <c r="W650" s="1"/>
  <c r="BK651"/>
  <c r="BK650" s="1"/>
  <c r="N650" s="1"/>
  <c r="N96" s="1"/>
  <c r="N651"/>
  <c r="BI649"/>
  <c r="BH649"/>
  <c r="BG649"/>
  <c r="BF649"/>
  <c r="AA649"/>
  <c r="Y649"/>
  <c r="W649"/>
  <c r="BK649"/>
  <c r="N649"/>
  <c r="BE649" s="1"/>
  <c r="BI648"/>
  <c r="BH648"/>
  <c r="BG648"/>
  <c r="BF648"/>
  <c r="BE648"/>
  <c r="AA648"/>
  <c r="Y648"/>
  <c r="W648"/>
  <c r="BK648"/>
  <c r="N648"/>
  <c r="BI647"/>
  <c r="BH647"/>
  <c r="BG647"/>
  <c r="BF647"/>
  <c r="AA647"/>
  <c r="Y647"/>
  <c r="W647"/>
  <c r="BK647"/>
  <c r="N647"/>
  <c r="BE647" s="1"/>
  <c r="BI646"/>
  <c r="BH646"/>
  <c r="BG646"/>
  <c r="BF646"/>
  <c r="BE646"/>
  <c r="AA646"/>
  <c r="Y646"/>
  <c r="W646"/>
  <c r="BK646"/>
  <c r="N646"/>
  <c r="BI645"/>
  <c r="BH645"/>
  <c r="BG645"/>
  <c r="BF645"/>
  <c r="AA645"/>
  <c r="Y645"/>
  <c r="W645"/>
  <c r="BK645"/>
  <c r="N645"/>
  <c r="BE645" s="1"/>
  <c r="BI643"/>
  <c r="BH643"/>
  <c r="BG643"/>
  <c r="BF643"/>
  <c r="AA643"/>
  <c r="Y643"/>
  <c r="W643"/>
  <c r="BK643"/>
  <c r="N643"/>
  <c r="BE643" s="1"/>
  <c r="BI641"/>
  <c r="BH641"/>
  <c r="BG641"/>
  <c r="BF641"/>
  <c r="AA641"/>
  <c r="Y641"/>
  <c r="W641"/>
  <c r="BK641"/>
  <c r="N641"/>
  <c r="BE641" s="1"/>
  <c r="BI636"/>
  <c r="BH636"/>
  <c r="BG636"/>
  <c r="BF636"/>
  <c r="AA636"/>
  <c r="Y636"/>
  <c r="W636"/>
  <c r="BK636"/>
  <c r="N636"/>
  <c r="BE636" s="1"/>
  <c r="BI635"/>
  <c r="BH635"/>
  <c r="BG635"/>
  <c r="BF635"/>
  <c r="AA635"/>
  <c r="Y635"/>
  <c r="W635"/>
  <c r="BK635"/>
  <c r="N635"/>
  <c r="BE635" s="1"/>
  <c r="BI634"/>
  <c r="BH634"/>
  <c r="BG634"/>
  <c r="BF634"/>
  <c r="BE634"/>
  <c r="AA634"/>
  <c r="Y634"/>
  <c r="W634"/>
  <c r="BK634"/>
  <c r="N634"/>
  <c r="BI631"/>
  <c r="BH631"/>
  <c r="BG631"/>
  <c r="BF631"/>
  <c r="AA631"/>
  <c r="Y631"/>
  <c r="W631"/>
  <c r="BK631"/>
  <c r="N631"/>
  <c r="BE631" s="1"/>
  <c r="BI627"/>
  <c r="BH627"/>
  <c r="BG627"/>
  <c r="BF627"/>
  <c r="BE627"/>
  <c r="AA627"/>
  <c r="Y627"/>
  <c r="W627"/>
  <c r="BK627"/>
  <c r="N627"/>
  <c r="BI626"/>
  <c r="BH626"/>
  <c r="BG626"/>
  <c r="BF626"/>
  <c r="AA626"/>
  <c r="Y626"/>
  <c r="W626"/>
  <c r="BK626"/>
  <c r="N626"/>
  <c r="BE626" s="1"/>
  <c r="BI622"/>
  <c r="BH622"/>
  <c r="BG622"/>
  <c r="BF622"/>
  <c r="BE622"/>
  <c r="AA622"/>
  <c r="Y622"/>
  <c r="W622"/>
  <c r="BK622"/>
  <c r="N622"/>
  <c r="BI615"/>
  <c r="BH615"/>
  <c r="BG615"/>
  <c r="BF615"/>
  <c r="AA615"/>
  <c r="Y615"/>
  <c r="W615"/>
  <c r="BK615"/>
  <c r="N615"/>
  <c r="BE615" s="1"/>
  <c r="BI613"/>
  <c r="BH613"/>
  <c r="BG613"/>
  <c r="BF613"/>
  <c r="BE613"/>
  <c r="AA613"/>
  <c r="Y613"/>
  <c r="W613"/>
  <c r="BK613"/>
  <c r="N613"/>
  <c r="BI609"/>
  <c r="BH609"/>
  <c r="BG609"/>
  <c r="BF609"/>
  <c r="AA609"/>
  <c r="Y609"/>
  <c r="W609"/>
  <c r="BK609"/>
  <c r="N609"/>
  <c r="BE609" s="1"/>
  <c r="BI607"/>
  <c r="BH607"/>
  <c r="BG607"/>
  <c r="BF607"/>
  <c r="BE607"/>
  <c r="AA607"/>
  <c r="Y607"/>
  <c r="W607"/>
  <c r="BK607"/>
  <c r="N607"/>
  <c r="BI605"/>
  <c r="BH605"/>
  <c r="BG605"/>
  <c r="BF605"/>
  <c r="AA605"/>
  <c r="Y605"/>
  <c r="W605"/>
  <c r="BK605"/>
  <c r="N605"/>
  <c r="BE605" s="1"/>
  <c r="BI582"/>
  <c r="BH582"/>
  <c r="BG582"/>
  <c r="BF582"/>
  <c r="BE582"/>
  <c r="AA582"/>
  <c r="Y582"/>
  <c r="W582"/>
  <c r="BK582"/>
  <c r="N582"/>
  <c r="BI508"/>
  <c r="BH508"/>
  <c r="BG508"/>
  <c r="BF508"/>
  <c r="AA508"/>
  <c r="Y508"/>
  <c r="W508"/>
  <c r="BK508"/>
  <c r="N508"/>
  <c r="BE508" s="1"/>
  <c r="BI506"/>
  <c r="BH506"/>
  <c r="BG506"/>
  <c r="BF506"/>
  <c r="BE506"/>
  <c r="AA506"/>
  <c r="Y506"/>
  <c r="Y505" s="1"/>
  <c r="W506"/>
  <c r="W505" s="1"/>
  <c r="BK506"/>
  <c r="BK505" s="1"/>
  <c r="N505" s="1"/>
  <c r="N506"/>
  <c r="N95"/>
  <c r="BI503"/>
  <c r="BH503"/>
  <c r="BG503"/>
  <c r="BF503"/>
  <c r="AA503"/>
  <c r="Y503"/>
  <c r="W503"/>
  <c r="BK503"/>
  <c r="N503"/>
  <c r="BE503" s="1"/>
  <c r="BI501"/>
  <c r="BH501"/>
  <c r="BG501"/>
  <c r="BF501"/>
  <c r="AA501"/>
  <c r="Y501"/>
  <c r="W501"/>
  <c r="BK501"/>
  <c r="N501"/>
  <c r="BE501" s="1"/>
  <c r="BI499"/>
  <c r="BH499"/>
  <c r="BG499"/>
  <c r="BF499"/>
  <c r="AA499"/>
  <c r="Y499"/>
  <c r="W499"/>
  <c r="BK499"/>
  <c r="N499"/>
  <c r="BE499" s="1"/>
  <c r="BI497"/>
  <c r="BH497"/>
  <c r="BG497"/>
  <c r="BF497"/>
  <c r="AA497"/>
  <c r="Y497"/>
  <c r="W497"/>
  <c r="BK497"/>
  <c r="N497"/>
  <c r="BE497" s="1"/>
  <c r="BI495"/>
  <c r="BH495"/>
  <c r="BG495"/>
  <c r="BF495"/>
  <c r="BE495"/>
  <c r="AA495"/>
  <c r="Y495"/>
  <c r="W495"/>
  <c r="BK495"/>
  <c r="N495"/>
  <c r="BI494"/>
  <c r="BH494"/>
  <c r="BG494"/>
  <c r="BF494"/>
  <c r="AA494"/>
  <c r="Y494"/>
  <c r="W494"/>
  <c r="BK494"/>
  <c r="N494"/>
  <c r="BE494" s="1"/>
  <c r="BI492"/>
  <c r="BH492"/>
  <c r="BG492"/>
  <c r="BF492"/>
  <c r="BE492"/>
  <c r="AA492"/>
  <c r="Y492"/>
  <c r="W492"/>
  <c r="BK492"/>
  <c r="N492"/>
  <c r="BI490"/>
  <c r="BH490"/>
  <c r="BG490"/>
  <c r="BF490"/>
  <c r="AA490"/>
  <c r="Y490"/>
  <c r="W490"/>
  <c r="BK490"/>
  <c r="N490"/>
  <c r="BE490" s="1"/>
  <c r="BI488"/>
  <c r="BH488"/>
  <c r="BG488"/>
  <c r="BF488"/>
  <c r="BE488"/>
  <c r="AA488"/>
  <c r="AA487" s="1"/>
  <c r="Y488"/>
  <c r="Y487" s="1"/>
  <c r="W488"/>
  <c r="W487" s="1"/>
  <c r="BK488"/>
  <c r="BK487" s="1"/>
  <c r="N487" s="1"/>
  <c r="N94" s="1"/>
  <c r="N488"/>
  <c r="BI486"/>
  <c r="BH486"/>
  <c r="BG486"/>
  <c r="BF486"/>
  <c r="AA486"/>
  <c r="Y486"/>
  <c r="W486"/>
  <c r="BK486"/>
  <c r="N486"/>
  <c r="BE486" s="1"/>
  <c r="BI485"/>
  <c r="BH485"/>
  <c r="BG485"/>
  <c r="BF485"/>
  <c r="BE485"/>
  <c r="AA485"/>
  <c r="Y485"/>
  <c r="W485"/>
  <c r="BK485"/>
  <c r="N485"/>
  <c r="BI483"/>
  <c r="BH483"/>
  <c r="BG483"/>
  <c r="BF483"/>
  <c r="AA483"/>
  <c r="Y483"/>
  <c r="W483"/>
  <c r="BK483"/>
  <c r="N483"/>
  <c r="BE483" s="1"/>
  <c r="BI481"/>
  <c r="BH481"/>
  <c r="BG481"/>
  <c r="BF481"/>
  <c r="BE481"/>
  <c r="AA481"/>
  <c r="Y481"/>
  <c r="W481"/>
  <c r="BK481"/>
  <c r="N481"/>
  <c r="BI475"/>
  <c r="BH475"/>
  <c r="BG475"/>
  <c r="BF475"/>
  <c r="AA475"/>
  <c r="Y475"/>
  <c r="W475"/>
  <c r="BK475"/>
  <c r="N475"/>
  <c r="BE475" s="1"/>
  <c r="BI466"/>
  <c r="BH466"/>
  <c r="BG466"/>
  <c r="BF466"/>
  <c r="BE466"/>
  <c r="AA466"/>
  <c r="Y466"/>
  <c r="W466"/>
  <c r="BK466"/>
  <c r="N466"/>
  <c r="BI465"/>
  <c r="BH465"/>
  <c r="BG465"/>
  <c r="BF465"/>
  <c r="AA465"/>
  <c r="Y465"/>
  <c r="W465"/>
  <c r="BK465"/>
  <c r="N465"/>
  <c r="BE465" s="1"/>
  <c r="BI457"/>
  <c r="BH457"/>
  <c r="BG457"/>
  <c r="BF457"/>
  <c r="BE457"/>
  <c r="AA457"/>
  <c r="Y457"/>
  <c r="W457"/>
  <c r="BK457"/>
  <c r="N457"/>
  <c r="BI449"/>
  <c r="BH449"/>
  <c r="BG449"/>
  <c r="BF449"/>
  <c r="BE449"/>
  <c r="AA449"/>
  <c r="Y449"/>
  <c r="W449"/>
  <c r="BK449"/>
  <c r="N449"/>
  <c r="BI447"/>
  <c r="BH447"/>
  <c r="BG447"/>
  <c r="BF447"/>
  <c r="BE447"/>
  <c r="AA447"/>
  <c r="Y447"/>
  <c r="W447"/>
  <c r="BK447"/>
  <c r="N447"/>
  <c r="BI445"/>
  <c r="BH445"/>
  <c r="BG445"/>
  <c r="BF445"/>
  <c r="BE445"/>
  <c r="AA445"/>
  <c r="Y445"/>
  <c r="W445"/>
  <c r="BK445"/>
  <c r="N445"/>
  <c r="BI441"/>
  <c r="BH441"/>
  <c r="BG441"/>
  <c r="BF441"/>
  <c r="BE441"/>
  <c r="AA441"/>
  <c r="Y441"/>
  <c r="W441"/>
  <c r="BK441"/>
  <c r="N441"/>
  <c r="BI439"/>
  <c r="BH439"/>
  <c r="BG439"/>
  <c r="BF439"/>
  <c r="BE439"/>
  <c r="AA439"/>
  <c r="Y439"/>
  <c r="W439"/>
  <c r="BK439"/>
  <c r="N439"/>
  <c r="BI437"/>
  <c r="BH437"/>
  <c r="BG437"/>
  <c r="BF437"/>
  <c r="BE437"/>
  <c r="AA437"/>
  <c r="AA436" s="1"/>
  <c r="Y437"/>
  <c r="Y436" s="1"/>
  <c r="W437"/>
  <c r="W436" s="1"/>
  <c r="BK437"/>
  <c r="BK436" s="1"/>
  <c r="N436" s="1"/>
  <c r="N93" s="1"/>
  <c r="N437"/>
  <c r="BI429"/>
  <c r="BH429"/>
  <c r="BG429"/>
  <c r="BF429"/>
  <c r="AA429"/>
  <c r="Y429"/>
  <c r="W429"/>
  <c r="BK429"/>
  <c r="N429"/>
  <c r="BE429" s="1"/>
  <c r="BI427"/>
  <c r="BH427"/>
  <c r="BG427"/>
  <c r="BF427"/>
  <c r="AA427"/>
  <c r="Y427"/>
  <c r="W427"/>
  <c r="BK427"/>
  <c r="N427"/>
  <c r="BE427" s="1"/>
  <c r="BI418"/>
  <c r="BH418"/>
  <c r="BG418"/>
  <c r="BF418"/>
  <c r="AA418"/>
  <c r="Y418"/>
  <c r="W418"/>
  <c r="BK418"/>
  <c r="N418"/>
  <c r="BE418" s="1"/>
  <c r="BI416"/>
  <c r="BH416"/>
  <c r="BG416"/>
  <c r="BF416"/>
  <c r="AA416"/>
  <c r="Y416"/>
  <c r="W416"/>
  <c r="BK416"/>
  <c r="N416"/>
  <c r="BE416" s="1"/>
  <c r="BI405"/>
  <c r="BH405"/>
  <c r="BG405"/>
  <c r="BF405"/>
  <c r="BE405"/>
  <c r="AA405"/>
  <c r="Y405"/>
  <c r="W405"/>
  <c r="BK405"/>
  <c r="N405"/>
  <c r="BI403"/>
  <c r="BH403"/>
  <c r="BG403"/>
  <c r="BF403"/>
  <c r="AA403"/>
  <c r="Y403"/>
  <c r="W403"/>
  <c r="BK403"/>
  <c r="N403"/>
  <c r="BE403" s="1"/>
  <c r="BI401"/>
  <c r="BH401"/>
  <c r="BG401"/>
  <c r="BF401"/>
  <c r="BE401"/>
  <c r="AA401"/>
  <c r="Y401"/>
  <c r="W401"/>
  <c r="BK401"/>
  <c r="N401"/>
  <c r="BI399"/>
  <c r="BH399"/>
  <c r="BG399"/>
  <c r="BF399"/>
  <c r="AA399"/>
  <c r="Y399"/>
  <c r="W399"/>
  <c r="BK399"/>
  <c r="N399"/>
  <c r="BE399" s="1"/>
  <c r="BI397"/>
  <c r="BH397"/>
  <c r="BG397"/>
  <c r="BF397"/>
  <c r="BE397"/>
  <c r="AA397"/>
  <c r="Y397"/>
  <c r="W397"/>
  <c r="BK397"/>
  <c r="N397"/>
  <c r="BI396"/>
  <c r="BH396"/>
  <c r="BG396"/>
  <c r="BF396"/>
  <c r="AA396"/>
  <c r="Y396"/>
  <c r="W396"/>
  <c r="BK396"/>
  <c r="N396"/>
  <c r="BE396" s="1"/>
  <c r="BI392"/>
  <c r="BH392"/>
  <c r="BG392"/>
  <c r="BF392"/>
  <c r="BE392"/>
  <c r="AA392"/>
  <c r="Y392"/>
  <c r="W392"/>
  <c r="BK392"/>
  <c r="N392"/>
  <c r="BI388"/>
  <c r="BH388"/>
  <c r="BG388"/>
  <c r="BF388"/>
  <c r="AA388"/>
  <c r="Y388"/>
  <c r="W388"/>
  <c r="BK388"/>
  <c r="N388"/>
  <c r="BE388" s="1"/>
  <c r="BI386"/>
  <c r="BH386"/>
  <c r="BG386"/>
  <c r="BF386"/>
  <c r="BE386"/>
  <c r="AA386"/>
  <c r="Y386"/>
  <c r="W386"/>
  <c r="BK386"/>
  <c r="N386"/>
  <c r="BI384"/>
  <c r="BH384"/>
  <c r="BG384"/>
  <c r="BF384"/>
  <c r="AA384"/>
  <c r="Y384"/>
  <c r="W384"/>
  <c r="BK384"/>
  <c r="N384"/>
  <c r="BE384" s="1"/>
  <c r="BI382"/>
  <c r="BH382"/>
  <c r="BG382"/>
  <c r="BF382"/>
  <c r="BE382"/>
  <c r="AA382"/>
  <c r="Y382"/>
  <c r="W382"/>
  <c r="BK382"/>
  <c r="N382"/>
  <c r="BI381"/>
  <c r="BH381"/>
  <c r="BG381"/>
  <c r="BF381"/>
  <c r="AA381"/>
  <c r="Y381"/>
  <c r="W381"/>
  <c r="BK381"/>
  <c r="N381"/>
  <c r="BE381" s="1"/>
  <c r="BI380"/>
  <c r="BH380"/>
  <c r="BG380"/>
  <c r="BF380"/>
  <c r="BE380"/>
  <c r="AA380"/>
  <c r="Y380"/>
  <c r="W380"/>
  <c r="BK380"/>
  <c r="N380"/>
  <c r="BI378"/>
  <c r="BH378"/>
  <c r="BG378"/>
  <c r="BF378"/>
  <c r="AA378"/>
  <c r="Y378"/>
  <c r="W378"/>
  <c r="BK378"/>
  <c r="N378"/>
  <c r="BE378" s="1"/>
  <c r="BI372"/>
  <c r="BH372"/>
  <c r="BG372"/>
  <c r="BF372"/>
  <c r="BE372"/>
  <c r="AA372"/>
  <c r="Y372"/>
  <c r="W372"/>
  <c r="BK372"/>
  <c r="N372"/>
  <c r="BI367"/>
  <c r="BH367"/>
  <c r="BG367"/>
  <c r="BF367"/>
  <c r="AA367"/>
  <c r="Y367"/>
  <c r="W367"/>
  <c r="BK367"/>
  <c r="N367"/>
  <c r="BE367" s="1"/>
  <c r="BI359"/>
  <c r="BH359"/>
  <c r="BG359"/>
  <c r="BF359"/>
  <c r="BE359"/>
  <c r="AA359"/>
  <c r="Y359"/>
  <c r="W359"/>
  <c r="BK359"/>
  <c r="N359"/>
  <c r="BI357"/>
  <c r="BH357"/>
  <c r="BG357"/>
  <c r="BF357"/>
  <c r="AA357"/>
  <c r="AA356" s="1"/>
  <c r="Y357"/>
  <c r="Y356" s="1"/>
  <c r="W357"/>
  <c r="BK357"/>
  <c r="N357"/>
  <c r="BE357" s="1"/>
  <c r="BI354"/>
  <c r="BH354"/>
  <c r="BG354"/>
  <c r="BF354"/>
  <c r="BE354"/>
  <c r="AA354"/>
  <c r="Y354"/>
  <c r="W354"/>
  <c r="BK354"/>
  <c r="N354"/>
  <c r="BI352"/>
  <c r="BH352"/>
  <c r="BG352"/>
  <c r="BF352"/>
  <c r="AA352"/>
  <c r="Y352"/>
  <c r="W352"/>
  <c r="BK352"/>
  <c r="N352"/>
  <c r="BE352" s="1"/>
  <c r="BI347"/>
  <c r="BH347"/>
  <c r="BG347"/>
  <c r="BF347"/>
  <c r="BE347"/>
  <c r="AA347"/>
  <c r="Y347"/>
  <c r="W347"/>
  <c r="BK347"/>
  <c r="N347"/>
  <c r="BI346"/>
  <c r="BH346"/>
  <c r="BG346"/>
  <c r="BF346"/>
  <c r="AA346"/>
  <c r="Y346"/>
  <c r="W346"/>
  <c r="BK346"/>
  <c r="N346"/>
  <c r="BE346" s="1"/>
  <c r="BI332"/>
  <c r="BH332"/>
  <c r="BG332"/>
  <c r="BF332"/>
  <c r="BE332"/>
  <c r="AA332"/>
  <c r="Y332"/>
  <c r="W332"/>
  <c r="BK332"/>
  <c r="N332"/>
  <c r="BI318"/>
  <c r="BH318"/>
  <c r="BG318"/>
  <c r="BF318"/>
  <c r="AA318"/>
  <c r="Y318"/>
  <c r="W318"/>
  <c r="BK318"/>
  <c r="N318"/>
  <c r="BE318" s="1"/>
  <c r="BI313"/>
  <c r="BH313"/>
  <c r="BG313"/>
  <c r="BF313"/>
  <c r="BE313"/>
  <c r="AA313"/>
  <c r="Y313"/>
  <c r="W313"/>
  <c r="BK313"/>
  <c r="N313"/>
  <c r="BI312"/>
  <c r="BH312"/>
  <c r="BG312"/>
  <c r="BF312"/>
  <c r="AA312"/>
  <c r="Y312"/>
  <c r="W312"/>
  <c r="BK312"/>
  <c r="N312"/>
  <c r="BE312" s="1"/>
  <c r="BI303"/>
  <c r="BH303"/>
  <c r="BG303"/>
  <c r="BF303"/>
  <c r="BE303"/>
  <c r="AA303"/>
  <c r="Y303"/>
  <c r="W303"/>
  <c r="BK303"/>
  <c r="N303"/>
  <c r="BI285"/>
  <c r="BH285"/>
  <c r="BG285"/>
  <c r="BF285"/>
  <c r="AA285"/>
  <c r="Y285"/>
  <c r="W285"/>
  <c r="BK285"/>
  <c r="N285"/>
  <c r="BE285" s="1"/>
  <c r="BI279"/>
  <c r="BH279"/>
  <c r="BG279"/>
  <c r="BF279"/>
  <c r="BE279"/>
  <c r="AA279"/>
  <c r="Y279"/>
  <c r="W279"/>
  <c r="BK279"/>
  <c r="N279"/>
  <c r="BI273"/>
  <c r="BH273"/>
  <c r="BG273"/>
  <c r="BF273"/>
  <c r="AA273"/>
  <c r="Y273"/>
  <c r="W273"/>
  <c r="BK273"/>
  <c r="N273"/>
  <c r="BE273" s="1"/>
  <c r="BI250"/>
  <c r="BH250"/>
  <c r="BG250"/>
  <c r="BF250"/>
  <c r="BE250"/>
  <c r="AA250"/>
  <c r="Y250"/>
  <c r="W250"/>
  <c r="BK250"/>
  <c r="N250"/>
  <c r="BI245"/>
  <c r="BH245"/>
  <c r="BG245"/>
  <c r="BF245"/>
  <c r="AA245"/>
  <c r="Y245"/>
  <c r="W245"/>
  <c r="BK245"/>
  <c r="N245"/>
  <c r="BE245" s="1"/>
  <c r="BI242"/>
  <c r="BH242"/>
  <c r="BG242"/>
  <c r="BF242"/>
  <c r="BE242"/>
  <c r="AA242"/>
  <c r="Y242"/>
  <c r="W242"/>
  <c r="BK242"/>
  <c r="N242"/>
  <c r="BI239"/>
  <c r="BH239"/>
  <c r="BG239"/>
  <c r="BF239"/>
  <c r="AA239"/>
  <c r="AA238" s="1"/>
  <c r="Y239"/>
  <c r="W239"/>
  <c r="W238" s="1"/>
  <c r="BK239"/>
  <c r="BK238" s="1"/>
  <c r="N238" s="1"/>
  <c r="N91" s="1"/>
  <c r="N239"/>
  <c r="BE239" s="1"/>
  <c r="BI217"/>
  <c r="BH217"/>
  <c r="BG217"/>
  <c r="BF217"/>
  <c r="AA217"/>
  <c r="Y217"/>
  <c r="W217"/>
  <c r="BK217"/>
  <c r="N217"/>
  <c r="BE217" s="1"/>
  <c r="BI215"/>
  <c r="BH215"/>
  <c r="BG215"/>
  <c r="BF215"/>
  <c r="BE215"/>
  <c r="AA215"/>
  <c r="Y215"/>
  <c r="W215"/>
  <c r="BK215"/>
  <c r="N215"/>
  <c r="BI214"/>
  <c r="BH214"/>
  <c r="BG214"/>
  <c r="BF214"/>
  <c r="AA214"/>
  <c r="Y214"/>
  <c r="W214"/>
  <c r="BK214"/>
  <c r="N214"/>
  <c r="BE214" s="1"/>
  <c r="BI213"/>
  <c r="BH213"/>
  <c r="BG213"/>
  <c r="BF213"/>
  <c r="BE213"/>
  <c r="AA213"/>
  <c r="Y213"/>
  <c r="W213"/>
  <c r="BK213"/>
  <c r="N213"/>
  <c r="BI211"/>
  <c r="BH211"/>
  <c r="BG211"/>
  <c r="BF211"/>
  <c r="AA211"/>
  <c r="Y211"/>
  <c r="W211"/>
  <c r="BK211"/>
  <c r="N211"/>
  <c r="BE211" s="1"/>
  <c r="BI201"/>
  <c r="BH201"/>
  <c r="BG201"/>
  <c r="BF201"/>
  <c r="BE201"/>
  <c r="AA201"/>
  <c r="Y201"/>
  <c r="W201"/>
  <c r="BK201"/>
  <c r="N201"/>
  <c r="BI197"/>
  <c r="BH197"/>
  <c r="BG197"/>
  <c r="BF197"/>
  <c r="AA197"/>
  <c r="Y197"/>
  <c r="W197"/>
  <c r="BK197"/>
  <c r="N197"/>
  <c r="BE197" s="1"/>
  <c r="BI196"/>
  <c r="BH196"/>
  <c r="BG196"/>
  <c r="BF196"/>
  <c r="BE196"/>
  <c r="AA196"/>
  <c r="Y196"/>
  <c r="W196"/>
  <c r="BK196"/>
  <c r="N196"/>
  <c r="BI191"/>
  <c r="BH191"/>
  <c r="BG191"/>
  <c r="BF191"/>
  <c r="AA191"/>
  <c r="Y191"/>
  <c r="W191"/>
  <c r="BK191"/>
  <c r="N191"/>
  <c r="BE191" s="1"/>
  <c r="BI190"/>
  <c r="BH190"/>
  <c r="BG190"/>
  <c r="BF190"/>
  <c r="BE190"/>
  <c r="AA190"/>
  <c r="Y190"/>
  <c r="W190"/>
  <c r="BK190"/>
  <c r="N190"/>
  <c r="BI173"/>
  <c r="BH173"/>
  <c r="BG173"/>
  <c r="BF173"/>
  <c r="AA173"/>
  <c r="Y173"/>
  <c r="W173"/>
  <c r="BK173"/>
  <c r="N173"/>
  <c r="BE173" s="1"/>
  <c r="BI172"/>
  <c r="BH172"/>
  <c r="BG172"/>
  <c r="BF172"/>
  <c r="BE172"/>
  <c r="AA172"/>
  <c r="Y172"/>
  <c r="W172"/>
  <c r="BK172"/>
  <c r="N172"/>
  <c r="BI167"/>
  <c r="BH167"/>
  <c r="BG167"/>
  <c r="BF167"/>
  <c r="AA167"/>
  <c r="Y167"/>
  <c r="W167"/>
  <c r="BK167"/>
  <c r="N167"/>
  <c r="BE167" s="1"/>
  <c r="BI166"/>
  <c r="BH166"/>
  <c r="BG166"/>
  <c r="BF166"/>
  <c r="BE166"/>
  <c r="AA166"/>
  <c r="Y166"/>
  <c r="W166"/>
  <c r="BK166"/>
  <c r="N166"/>
  <c r="BI159"/>
  <c r="BH159"/>
  <c r="BG159"/>
  <c r="BF159"/>
  <c r="AA159"/>
  <c r="Y159"/>
  <c r="W159"/>
  <c r="BK159"/>
  <c r="N159"/>
  <c r="BE159" s="1"/>
  <c r="BI157"/>
  <c r="BH157"/>
  <c r="BG157"/>
  <c r="BF157"/>
  <c r="BE157"/>
  <c r="AA157"/>
  <c r="Y157"/>
  <c r="W157"/>
  <c r="BK157"/>
  <c r="N157"/>
  <c r="BI156"/>
  <c r="BH156"/>
  <c r="BG156"/>
  <c r="BF156"/>
  <c r="AA156"/>
  <c r="Y156"/>
  <c r="W156"/>
  <c r="BK156"/>
  <c r="N156"/>
  <c r="BE156" s="1"/>
  <c r="BI154"/>
  <c r="BH154"/>
  <c r="BG154"/>
  <c r="BF154"/>
  <c r="BE154"/>
  <c r="AA154"/>
  <c r="Y154"/>
  <c r="Y153" s="1"/>
  <c r="W154"/>
  <c r="W153" s="1"/>
  <c r="BK154"/>
  <c r="BK153" s="1"/>
  <c r="N153" s="1"/>
  <c r="N90" s="1"/>
  <c r="N154"/>
  <c r="F148"/>
  <c r="M147"/>
  <c r="F147"/>
  <c r="F145"/>
  <c r="F143"/>
  <c r="F142"/>
  <c r="BI132"/>
  <c r="BH132"/>
  <c r="BG132"/>
  <c r="BF132"/>
  <c r="BI131"/>
  <c r="BH131"/>
  <c r="BG131"/>
  <c r="BF131"/>
  <c r="BI130"/>
  <c r="BH130"/>
  <c r="BG130"/>
  <c r="BF130"/>
  <c r="BI129"/>
  <c r="BH129"/>
  <c r="BG129"/>
  <c r="BF129"/>
  <c r="BI128"/>
  <c r="BH128"/>
  <c r="BG128"/>
  <c r="BF128"/>
  <c r="BI127"/>
  <c r="H36" s="1"/>
  <c r="BD88" i="1" s="1"/>
  <c r="BH127" i="2"/>
  <c r="H35" s="1"/>
  <c r="BC88" i="1" s="1"/>
  <c r="BG127" i="2"/>
  <c r="BF127"/>
  <c r="F84"/>
  <c r="M83"/>
  <c r="F83"/>
  <c r="F81"/>
  <c r="F79"/>
  <c r="F78"/>
  <c r="O21"/>
  <c r="E21"/>
  <c r="M84" s="1"/>
  <c r="O20"/>
  <c r="O15"/>
  <c r="E15"/>
  <c r="O14"/>
  <c r="O9"/>
  <c r="M81" s="1"/>
  <c r="F6"/>
  <c r="CK101" i="1"/>
  <c r="CJ101"/>
  <c r="CI101"/>
  <c r="CC101"/>
  <c r="CH101"/>
  <c r="CB101"/>
  <c r="CG101"/>
  <c r="CA101"/>
  <c r="CF101"/>
  <c r="BZ101"/>
  <c r="CE101"/>
  <c r="CK100"/>
  <c r="CJ100"/>
  <c r="CI100"/>
  <c r="CC100"/>
  <c r="CH100"/>
  <c r="CB100"/>
  <c r="CG100"/>
  <c r="CA100"/>
  <c r="CF100"/>
  <c r="BZ100"/>
  <c r="CE100"/>
  <c r="CK99"/>
  <c r="CJ99"/>
  <c r="CI99"/>
  <c r="CC99"/>
  <c r="CH99"/>
  <c r="CB99"/>
  <c r="CG99"/>
  <c r="CA99"/>
  <c r="CF99"/>
  <c r="BZ99"/>
  <c r="CE99"/>
  <c r="CK98"/>
  <c r="CJ98"/>
  <c r="CI98"/>
  <c r="CH98"/>
  <c r="CG98"/>
  <c r="CF98"/>
  <c r="BZ98"/>
  <c r="CE98"/>
  <c r="AM83"/>
  <c r="L83"/>
  <c r="AM82"/>
  <c r="L82"/>
  <c r="AM80"/>
  <c r="L80"/>
  <c r="L78"/>
  <c r="L77"/>
  <c r="W122" i="5" l="1"/>
  <c r="W121" s="1"/>
  <c r="AU91" i="1" s="1"/>
  <c r="N119" i="8"/>
  <c r="N90" s="1"/>
  <c r="BK118"/>
  <c r="W356" i="2"/>
  <c r="H34"/>
  <c r="BB88" i="1" s="1"/>
  <c r="BB87" s="1"/>
  <c r="BK356" i="2"/>
  <c r="N356" s="1"/>
  <c r="N92" s="1"/>
  <c r="AA505"/>
  <c r="W685"/>
  <c r="Y759"/>
  <c r="Y693" s="1"/>
  <c r="AA807"/>
  <c r="Y817"/>
  <c r="BK831"/>
  <c r="N831" s="1"/>
  <c r="N110" s="1"/>
  <c r="W869"/>
  <c r="W1042"/>
  <c r="BK1049"/>
  <c r="N1049" s="1"/>
  <c r="N124" s="1"/>
  <c r="H35" i="3"/>
  <c r="BC89" i="1" s="1"/>
  <c r="BC87" s="1"/>
  <c r="BK123" i="3"/>
  <c r="H36" i="4"/>
  <c r="BD90" i="1" s="1"/>
  <c r="M81" i="5"/>
  <c r="H36"/>
  <c r="BD91" i="1" s="1"/>
  <c r="BK122" i="5"/>
  <c r="H36" i="6"/>
  <c r="BD92" i="1" s="1"/>
  <c r="Y134" i="6"/>
  <c r="Y121" s="1"/>
  <c r="Y120" s="1"/>
  <c r="H36" i="7"/>
  <c r="BD93" i="1" s="1"/>
  <c r="Y150" i="7"/>
  <c r="Y149" s="1"/>
  <c r="H33" i="2"/>
  <c r="BA88" i="1" s="1"/>
  <c r="BA87" s="1"/>
  <c r="M33" i="2"/>
  <c r="AW88" i="1" s="1"/>
  <c r="F118" i="3"/>
  <c r="F84"/>
  <c r="BK121" i="6"/>
  <c r="N122"/>
  <c r="N90" s="1"/>
  <c r="BK123" i="7"/>
  <c r="N124"/>
  <c r="N90" s="1"/>
  <c r="W152" i="2"/>
  <c r="W786"/>
  <c r="W693" s="1"/>
  <c r="BK858"/>
  <c r="N858" s="1"/>
  <c r="N112" s="1"/>
  <c r="AA122" i="3"/>
  <c r="AA121" s="1"/>
  <c r="H35" i="4"/>
  <c r="BC90" i="1" s="1"/>
  <c r="BK122" i="4"/>
  <c r="Y137"/>
  <c r="Y121" s="1"/>
  <c r="Y120" s="1"/>
  <c r="H35" i="5"/>
  <c r="BC91" i="1" s="1"/>
  <c r="AA122" i="5"/>
  <c r="AA121" s="1"/>
  <c r="F117" i="4"/>
  <c r="F84"/>
  <c r="F117" i="6"/>
  <c r="F84"/>
  <c r="BK149" i="7"/>
  <c r="N149" s="1"/>
  <c r="N93" s="1"/>
  <c r="N150"/>
  <c r="N94" s="1"/>
  <c r="M145" i="2"/>
  <c r="M148"/>
  <c r="AA693"/>
  <c r="AA918"/>
  <c r="W953"/>
  <c r="N694"/>
  <c r="N100" s="1"/>
  <c r="Y122" i="3"/>
  <c r="Y121" s="1"/>
  <c r="AA121" i="4"/>
  <c r="AA120" s="1"/>
  <c r="Y122" i="5"/>
  <c r="Y121" s="1"/>
  <c r="W121" i="6"/>
  <c r="W120" s="1"/>
  <c r="AU92" i="1" s="1"/>
  <c r="W123" i="7"/>
  <c r="W122" s="1"/>
  <c r="AU93" i="1" s="1"/>
  <c r="BK118" i="9"/>
  <c r="N119"/>
  <c r="N90" s="1"/>
  <c r="AA153" i="2"/>
  <c r="AA152" s="1"/>
  <c r="AA151" s="1"/>
  <c r="Y238"/>
  <c r="Y152" s="1"/>
  <c r="Y151" s="1"/>
  <c r="BK986"/>
  <c r="N986" s="1"/>
  <c r="N120" s="1"/>
  <c r="H36" i="3"/>
  <c r="BD89" i="1" s="1"/>
  <c r="BD87" s="1"/>
  <c r="W35" s="1"/>
  <c r="Y124" i="7"/>
  <c r="Y123" s="1"/>
  <c r="Y122" s="1"/>
  <c r="M81" i="9"/>
  <c r="M84"/>
  <c r="M33"/>
  <c r="AW95" i="1" s="1"/>
  <c r="N1047" i="2"/>
  <c r="N123" s="1"/>
  <c r="F78" i="3"/>
  <c r="F78" i="4"/>
  <c r="F84" i="5"/>
  <c r="F78" i="6"/>
  <c r="F84" i="7"/>
  <c r="M33"/>
  <c r="AW93" i="1" s="1"/>
  <c r="F78" i="8"/>
  <c r="F84" i="9"/>
  <c r="M81" i="3"/>
  <c r="M81" i="4"/>
  <c r="M81" i="6"/>
  <c r="M81" i="8"/>
  <c r="M33"/>
  <c r="AW94" i="1" s="1"/>
  <c r="F84" i="8"/>
  <c r="F78" i="9"/>
  <c r="W34" i="1" l="1"/>
  <c r="AY87"/>
  <c r="N121" i="6"/>
  <c r="N89" s="1"/>
  <c r="BK120"/>
  <c r="N120" s="1"/>
  <c r="N88" s="1"/>
  <c r="W32" i="1"/>
  <c r="AW87"/>
  <c r="AK32" s="1"/>
  <c r="N118" i="8"/>
  <c r="N89" s="1"/>
  <c r="BK117"/>
  <c r="N117" s="1"/>
  <c r="N88" s="1"/>
  <c r="W151" i="2"/>
  <c r="AU88" i="1" s="1"/>
  <c r="AU87" s="1"/>
  <c r="BK693" i="2"/>
  <c r="N693" s="1"/>
  <c r="N99" s="1"/>
  <c r="BK152"/>
  <c r="W33" i="1"/>
  <c r="AX87"/>
  <c r="BK121" i="4"/>
  <c r="N122"/>
  <c r="N90" s="1"/>
  <c r="N123" i="7"/>
  <c r="N89" s="1"/>
  <c r="BK122"/>
  <c r="N122" s="1"/>
  <c r="N88" s="1"/>
  <c r="BK117" i="9"/>
  <c r="N117" s="1"/>
  <c r="N88" s="1"/>
  <c r="N118"/>
  <c r="N89" s="1"/>
  <c r="BK121" i="5"/>
  <c r="N121" s="1"/>
  <c r="N88" s="1"/>
  <c r="N122"/>
  <c r="N89" s="1"/>
  <c r="BK122" i="3"/>
  <c r="N123"/>
  <c r="N90" s="1"/>
  <c r="N98" i="9" l="1"/>
  <c r="BE98" s="1"/>
  <c r="N96"/>
  <c r="BE96" s="1"/>
  <c r="N94"/>
  <c r="BE94" s="1"/>
  <c r="M27"/>
  <c r="N97"/>
  <c r="BE97" s="1"/>
  <c r="N95"/>
  <c r="BE95" s="1"/>
  <c r="N93"/>
  <c r="N102" i="5"/>
  <c r="BE102" s="1"/>
  <c r="N100"/>
  <c r="BE100" s="1"/>
  <c r="N98"/>
  <c r="BE98" s="1"/>
  <c r="M27"/>
  <c r="N101"/>
  <c r="BE101" s="1"/>
  <c r="N99"/>
  <c r="BE99" s="1"/>
  <c r="N97"/>
  <c r="N97" i="8"/>
  <c r="BE97" s="1"/>
  <c r="N95"/>
  <c r="BE95" s="1"/>
  <c r="N93"/>
  <c r="N98"/>
  <c r="BE98" s="1"/>
  <c r="N96"/>
  <c r="BE96" s="1"/>
  <c r="N94"/>
  <c r="BE94" s="1"/>
  <c r="M27"/>
  <c r="N100" i="6"/>
  <c r="BE100" s="1"/>
  <c r="N98"/>
  <c r="BE98" s="1"/>
  <c r="N96"/>
  <c r="N101"/>
  <c r="BE101" s="1"/>
  <c r="N99"/>
  <c r="BE99" s="1"/>
  <c r="N97"/>
  <c r="BE97" s="1"/>
  <c r="M27"/>
  <c r="N103" i="7"/>
  <c r="BE103" s="1"/>
  <c r="N101"/>
  <c r="BE101" s="1"/>
  <c r="N99"/>
  <c r="BE99" s="1"/>
  <c r="M27"/>
  <c r="N102"/>
  <c r="BE102" s="1"/>
  <c r="N100"/>
  <c r="BE100" s="1"/>
  <c r="N98"/>
  <c r="BK121" i="3"/>
  <c r="N121" s="1"/>
  <c r="N88" s="1"/>
  <c r="N122"/>
  <c r="N89" s="1"/>
  <c r="N121" i="4"/>
  <c r="N89" s="1"/>
  <c r="BK120"/>
  <c r="N120" s="1"/>
  <c r="N88" s="1"/>
  <c r="N152" i="2"/>
  <c r="N89" s="1"/>
  <c r="BK151"/>
  <c r="N151" s="1"/>
  <c r="N88" s="1"/>
  <c r="N101" i="3" l="1"/>
  <c r="BE101" s="1"/>
  <c r="N99"/>
  <c r="BE99" s="1"/>
  <c r="N97"/>
  <c r="N102"/>
  <c r="BE102" s="1"/>
  <c r="N100"/>
  <c r="BE100" s="1"/>
  <c r="N98"/>
  <c r="BE98" s="1"/>
  <c r="M27"/>
  <c r="N97" i="7"/>
  <c r="BE98"/>
  <c r="N92" i="8"/>
  <c r="BE93"/>
  <c r="N96" i="5"/>
  <c r="BE97"/>
  <c r="N92" i="9"/>
  <c r="BE93"/>
  <c r="N132" i="2"/>
  <c r="BE132" s="1"/>
  <c r="N130"/>
  <c r="BE130" s="1"/>
  <c r="N128"/>
  <c r="BE128" s="1"/>
  <c r="M27"/>
  <c r="N131"/>
  <c r="BE131" s="1"/>
  <c r="N129"/>
  <c r="BE129" s="1"/>
  <c r="N127"/>
  <c r="N95" i="6"/>
  <c r="BE96"/>
  <c r="N100" i="4"/>
  <c r="BE100" s="1"/>
  <c r="N98"/>
  <c r="BE98" s="1"/>
  <c r="N96"/>
  <c r="N101"/>
  <c r="BE101" s="1"/>
  <c r="N99"/>
  <c r="BE99" s="1"/>
  <c r="N97"/>
  <c r="BE97" s="1"/>
  <c r="M27"/>
  <c r="BE127" i="2" l="1"/>
  <c r="N126"/>
  <c r="H32" i="8"/>
  <c r="AZ94" i="1" s="1"/>
  <c r="M32" i="8"/>
  <c r="AV94" i="1" s="1"/>
  <c r="AT94" s="1"/>
  <c r="N95" i="4"/>
  <c r="BE96"/>
  <c r="M28" i="6"/>
  <c r="L103"/>
  <c r="M28" i="5"/>
  <c r="L104"/>
  <c r="M28" i="7"/>
  <c r="L105"/>
  <c r="H32" i="5"/>
  <c r="AZ91" i="1" s="1"/>
  <c r="M32" i="5"/>
  <c r="AV91" i="1" s="1"/>
  <c r="AT91" s="1"/>
  <c r="M32" i="7"/>
  <c r="AV93" i="1" s="1"/>
  <c r="AT93" s="1"/>
  <c r="H32" i="7"/>
  <c r="AZ93" i="1" s="1"/>
  <c r="M28" i="9"/>
  <c r="L100"/>
  <c r="M28" i="8"/>
  <c r="L100"/>
  <c r="N96" i="3"/>
  <c r="BE97"/>
  <c r="M32" i="6"/>
  <c r="AV92" i="1" s="1"/>
  <c r="AT92" s="1"/>
  <c r="H32" i="6"/>
  <c r="AZ92" i="1" s="1"/>
  <c r="H32" i="9"/>
  <c r="AZ95" i="1" s="1"/>
  <c r="M32" i="9"/>
  <c r="AV95" i="1" s="1"/>
  <c r="AT95" s="1"/>
  <c r="AS94" l="1"/>
  <c r="M30" i="8"/>
  <c r="AS91" i="1"/>
  <c r="M30" i="5"/>
  <c r="M28" i="4"/>
  <c r="L103"/>
  <c r="H32" i="2"/>
  <c r="AZ88" i="1" s="1"/>
  <c r="AZ87" s="1"/>
  <c r="M32" i="2"/>
  <c r="AV88" i="1" s="1"/>
  <c r="AT88" s="1"/>
  <c r="H32" i="3"/>
  <c r="AZ89" i="1" s="1"/>
  <c r="M32" i="3"/>
  <c r="AV89" i="1" s="1"/>
  <c r="AT89" s="1"/>
  <c r="M32" i="4"/>
  <c r="AV90" i="1" s="1"/>
  <c r="AT90" s="1"/>
  <c r="H32" i="4"/>
  <c r="AZ90" i="1" s="1"/>
  <c r="M28" i="2"/>
  <c r="L134"/>
  <c r="M28" i="3"/>
  <c r="L104"/>
  <c r="AS95" i="1"/>
  <c r="M30" i="9"/>
  <c r="AS93" i="1"/>
  <c r="M30" i="7"/>
  <c r="AS92" i="1"/>
  <c r="M30" i="6"/>
  <c r="AG91" i="1" l="1"/>
  <c r="AN91" s="1"/>
  <c r="L38" i="5"/>
  <c r="AS88" i="1"/>
  <c r="M30" i="2"/>
  <c r="AS90" i="1"/>
  <c r="M30" i="4"/>
  <c r="AG95" i="1"/>
  <c r="AN95" s="1"/>
  <c r="L38" i="9"/>
  <c r="L38" i="8"/>
  <c r="AG94" i="1"/>
  <c r="AN94" s="1"/>
  <c r="AV87"/>
  <c r="AG92"/>
  <c r="AN92" s="1"/>
  <c r="L38" i="6"/>
  <c r="AS89" i="1"/>
  <c r="M30" i="3"/>
  <c r="AG93" i="1"/>
  <c r="AN93" s="1"/>
  <c r="L38" i="7"/>
  <c r="AG89" i="1" l="1"/>
  <c r="AN89" s="1"/>
  <c r="L38" i="3"/>
  <c r="AG90" i="1"/>
  <c r="AN90" s="1"/>
  <c r="L38" i="4"/>
  <c r="AS87" i="1"/>
  <c r="AT87"/>
  <c r="L38" i="2"/>
  <c r="AG88" i="1"/>
  <c r="AG87" l="1"/>
  <c r="AN88"/>
  <c r="AG98" l="1"/>
  <c r="AK26"/>
  <c r="AG101"/>
  <c r="AG100"/>
  <c r="AG99"/>
  <c r="AN87"/>
  <c r="AV99" l="1"/>
  <c r="BY99" s="1"/>
  <c r="CD99"/>
  <c r="AV98"/>
  <c r="BY98" s="1"/>
  <c r="CD98"/>
  <c r="AG97"/>
  <c r="AV101"/>
  <c r="BY101" s="1"/>
  <c r="CD101"/>
  <c r="AV100"/>
  <c r="BY100" s="1"/>
  <c r="CD100"/>
  <c r="W31" l="1"/>
  <c r="AN99"/>
  <c r="AK27"/>
  <c r="AK29" s="1"/>
  <c r="AG103"/>
  <c r="AN101"/>
  <c r="AN100"/>
  <c r="AN98"/>
  <c r="AN97" s="1"/>
  <c r="AN103" s="1"/>
  <c r="AK31"/>
  <c r="AK37" l="1"/>
</calcChain>
</file>

<file path=xl/sharedStrings.xml><?xml version="1.0" encoding="utf-8"?>
<sst xmlns="http://schemas.openxmlformats.org/spreadsheetml/2006/main" count="12684" uniqueCount="2165">
  <si>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</si>
  <si>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</si>
  <si>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</si>
  <si>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</si>
  <si>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</si>
  <si>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</si>
  <si>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</si>
  <si>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</si>
  <si>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</si>
  <si>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</si>
  <si>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</si>
  <si>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</si>
  <si>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</si>
  <si>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</si>
  <si>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</si>
  <si>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</si>
  <si>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</si>
  <si>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Vrbicky180b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</si>
  <si>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</si>
  <si>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0,1</t>
  </si>
  <si>
    <t>Stavba:</t>
  </si>
  <si>
    <t>Tenisová hala Česká Třebová</t>
  </si>
  <si>
    <t>JKSO:</t>
  </si>
  <si>
    <t>CC-CZ:</t>
  </si>
  <si>
    <t>Místo:</t>
  </si>
  <si>
    <t xml:space="preserve"> </t>
  </si>
  <si>
    <t>Datum:</t>
  </si>
  <si>
    <t>1. 2. 2016</t>
  </si>
  <si>
    <t>Objednatel:</t>
  </si>
  <si>
    <t>IČ:</t>
  </si>
  <si>
    <t>TK Česká Třebová,Husova 22. Česká Třebová</t>
  </si>
  <si>
    <t>DIČ:</t>
  </si>
  <si>
    <t>Zhotovitel:</t>
  </si>
  <si>
    <t>Vyplň údaj</t>
  </si>
  <si>
    <t>Projektant:</t>
  </si>
  <si>
    <t>Projekce Vrbický s,r,o,, Holice</t>
  </si>
  <si>
    <t>True</t>
  </si>
  <si>
    <t>1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</si>
  <si>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</si>
  <si>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</si>
  <si>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</si>
  <si>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</si>
  <si>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</si>
  <si>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</si>
  <si>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</si>
  <si>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</si>
  <si>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</si>
  <si>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</si>
  <si>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</si>
  <si>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</si>
  <si>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</si>
  <si>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</si>
  <si>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</si>
  <si>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</si>
  <si>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</si>
  <si>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</si>
  <si>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</si>
  <si>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</si>
  <si>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</si>
  <si>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</si>
  <si>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</si>
  <si>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</si>
  <si>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</si>
  <si>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</si>
  <si>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</si>
  <si>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</si>
  <si>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</si>
  <si>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</si>
  <si>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</si>
  <si>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</si>
  <si>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</si>
  <si>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</si>
  <si>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</si>
  <si>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</si>
  <si>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</si>
  <si>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</si>
  <si>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</si>
  <si>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</si>
  <si>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</si>
  <si>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</si>
  <si>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</si>
  <si>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</si>
  <si>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{9f91dbf8-a981-457c-a02c-507e25bc1851}</t>
  </si>
  <si>
    <t>{00000000-0000-0000-0000-000000000000}</t>
  </si>
  <si>
    <t>/</t>
  </si>
  <si>
    <t>01</t>
  </si>
  <si>
    <t>S01-Novostavba tenisové haly s přístupovým krčkem</t>
  </si>
  <si>
    <t>{550d9fb2-1721-43d9-b469-23510dcd6778}</t>
  </si>
  <si>
    <t>02</t>
  </si>
  <si>
    <t>S02-Navržená kanalizační přípojka dešťové kanalizace DN 300+nádrž</t>
  </si>
  <si>
    <t>{81339407-6dca-45c0-bc7d-bb6824272712}</t>
  </si>
  <si>
    <t>07</t>
  </si>
  <si>
    <t>S07-Navržené kovové (průmyslové) oplocení</t>
  </si>
  <si>
    <t>{1a5fe5dd-0af4-4e0c-89e0-b321c0261104}</t>
  </si>
  <si>
    <t>09</t>
  </si>
  <si>
    <t>S09-Nový sjezd na pozemek, zpevněný zámkovou dlažbou</t>
  </si>
  <si>
    <t>{3255d231-633d-4e8e-808f-8a1d038d5697}</t>
  </si>
  <si>
    <t>10</t>
  </si>
  <si>
    <t>S10-Navržené oplocení-poplastované pletivo</t>
  </si>
  <si>
    <t>{f0b27029-5f92-490e-ba1d-8b83c586cd5a}</t>
  </si>
  <si>
    <t>11</t>
  </si>
  <si>
    <t>S11-Navržená přeložka  a přípojka plynovodu</t>
  </si>
  <si>
    <t>{fd3f376d-f295-4ae1-98f3-81f50dd64f24}</t>
  </si>
  <si>
    <t>12</t>
  </si>
  <si>
    <t>S12-Úprava veřejného osvětlení</t>
  </si>
  <si>
    <t>{3e9ccbf0-2859-4e7d-8baa-12a7f4582b98}</t>
  </si>
  <si>
    <t>13</t>
  </si>
  <si>
    <t>S13-Přeložka komunikačních  kabelů Cetin a.s.</t>
  </si>
  <si>
    <t>{049b037d-ec68-4cc7-8bb0-15827f477d3a}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</si>
  <si>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</si>
  <si>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</si>
  <si>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</si>
  <si>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</si>
  <si>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</si>
  <si>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</si>
  <si>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</si>
  <si>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</si>
  <si>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</si>
  <si>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</si>
  <si>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</si>
  <si>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</si>
  <si>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</si>
  <si>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</si>
  <si>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</si>
  <si>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</si>
  <si>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</si>
  <si>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01 - S01-Novostavba tenisové haly s přístupovým krčkem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</si>
  <si>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</si>
  <si>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</si>
  <si>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</si>
  <si>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</si>
  <si>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</si>
  <si>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</si>
  <si>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</si>
  <si>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</si>
  <si>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</si>
  <si>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</si>
  <si>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</si>
  <si>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</si>
  <si>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</si>
  <si>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</si>
  <si>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</si>
  <si>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</si>
  <si>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</si>
  <si>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</si>
  <si>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</si>
  <si>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</si>
  <si>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</si>
  <si>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</si>
  <si>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</si>
  <si>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</si>
  <si>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</si>
  <si>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</si>
  <si>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</si>
  <si>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</si>
  <si>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</si>
  <si>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</si>
  <si>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</si>
  <si>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</si>
  <si>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769 - Konstrukce plastové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</si>
  <si>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</si>
  <si>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</si>
  <si>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</si>
  <si>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</si>
  <si>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</si>
  <si>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</si>
  <si>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M - Práce a dodávky M</t>
  </si>
  <si>
    <t xml:space="preserve">    21-M - Elektromontáže</t>
  </si>
  <si>
    <t>HZS - Hodinové zúčtovací sazby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</si>
  <si>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</si>
  <si>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</si>
  <si>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</si>
  <si>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</si>
  <si>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</si>
  <si>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</si>
  <si>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</si>
  <si>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</si>
  <si>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</si>
  <si>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</si>
  <si>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</si>
  <si>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</si>
  <si>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</si>
  <si>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</si>
  <si>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</si>
  <si>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</si>
  <si>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</si>
  <si>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</si>
  <si>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</si>
  <si>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</si>
  <si>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</si>
  <si>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</si>
  <si>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</si>
  <si>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</si>
  <si>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</si>
  <si>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113106021</t>
  </si>
  <si>
    <t>Rozebrání dlažeb při překopech komunikací pro pěší z betonových dlaždic plochy do 15 m2</t>
  </si>
  <si>
    <t>m2</t>
  </si>
  <si>
    <t>4</t>
  </si>
  <si>
    <t>-325453726</t>
  </si>
  <si>
    <t>6,61*6,08</t>
  </si>
  <si>
    <t>VV</t>
  </si>
  <si>
    <t>113107012</t>
  </si>
  <si>
    <t>Odstranění podkladu plochy do 15 m2 z kameniva těženého tl 200 mm při překopech inž sítí</t>
  </si>
  <si>
    <t>598982017</t>
  </si>
  <si>
    <t>3</t>
  </si>
  <si>
    <t>121101102</t>
  </si>
  <si>
    <t>Sejmutí ornice s přemístěním na vzdálenost do 100 m</t>
  </si>
  <si>
    <t>m3</t>
  </si>
  <si>
    <t>534191920</t>
  </si>
  <si>
    <t>35,5*28,8*0,2</t>
  </si>
  <si>
    <t>122201101</t>
  </si>
  <si>
    <t>Odkopávky a prokopávky nezapažené v hornině tř. 3 objem do 100 m3</t>
  </si>
  <si>
    <t>1457798152</t>
  </si>
  <si>
    <t>"na -40"</t>
  </si>
  <si>
    <t>40,0*56,7*0,2-35,5*28,8*0,2</t>
  </si>
  <si>
    <t>"na -50"</t>
  </si>
  <si>
    <t>40,0*56,7*0,1</t>
  </si>
  <si>
    <t>"chodník severní strana"67*0,15</t>
  </si>
  <si>
    <t>Součet</t>
  </si>
  <si>
    <t>5</t>
  </si>
  <si>
    <t>122201109</t>
  </si>
  <si>
    <t>Příplatek za lepivost u odkopávek v hornině tř. 1 až 3</t>
  </si>
  <si>
    <t>1306371394</t>
  </si>
  <si>
    <t>6</t>
  </si>
  <si>
    <t>131201202</t>
  </si>
  <si>
    <t>Hloubení jam zapažených v hornině tř. 3 objemu do 1000 m3</t>
  </si>
  <si>
    <t>-288037478</t>
  </si>
  <si>
    <t>2,2*3,6*1,3*12</t>
  </si>
  <si>
    <t>2,7*3,1*1,3*8</t>
  </si>
  <si>
    <t>1,8*2,3*1,3*10</t>
  </si>
  <si>
    <t>7</t>
  </si>
  <si>
    <t>131201209</t>
  </si>
  <si>
    <t>Příplatek za lepivost u hloubení jam zapažených v hornině tř. 3</t>
  </si>
  <si>
    <t>-1916756988</t>
  </si>
  <si>
    <t>8</t>
  </si>
  <si>
    <t>132201101</t>
  </si>
  <si>
    <t>Hloubení rýh š do 600 mm v hornině tř. 3 objemu do 100 m3</t>
  </si>
  <si>
    <t>1347463031</t>
  </si>
  <si>
    <t>"Zp01"</t>
  </si>
  <si>
    <t>3,3*0,2*0,7*4</t>
  </si>
  <si>
    <t>3,45*0,2*0,7*4</t>
  </si>
  <si>
    <t>3,8*0,2*0,7*10</t>
  </si>
  <si>
    <t>"Zp02"</t>
  </si>
  <si>
    <t>3,7*0,2*0,7*2</t>
  </si>
  <si>
    <t>4,2*0,2*0,7*4</t>
  </si>
  <si>
    <t>"Zp03"¨</t>
  </si>
  <si>
    <t>3,7*0,4*0,7*2</t>
  </si>
  <si>
    <t>4,2*0,4*0,7*2</t>
  </si>
  <si>
    <t>"Zp04"</t>
  </si>
  <si>
    <t>(1,4+36,22+1,4)*0,4*0,7</t>
  </si>
  <si>
    <t>2,18*0,3*0,7*2</t>
  </si>
  <si>
    <t>"krček"</t>
  </si>
  <si>
    <t>(5,4+5,3)*0,75*0,4</t>
  </si>
  <si>
    <t>9</t>
  </si>
  <si>
    <t>132201109</t>
  </si>
  <si>
    <t>Příplatek za lepivost k hloubení rýh š do 600 mm v hornině tř. 3</t>
  </si>
  <si>
    <t>-650116832</t>
  </si>
  <si>
    <t>151101301</t>
  </si>
  <si>
    <t>Zřízení rozepření stěn při pažení příložném hl do 4 m</t>
  </si>
  <si>
    <t>214819799</t>
  </si>
  <si>
    <t>(2,4+3,6)*2*1,3*12</t>
  </si>
  <si>
    <t>(2,7+3,1)*2*1,3*8</t>
  </si>
  <si>
    <t>(1,8+2,3)*2*1,3*10</t>
  </si>
  <si>
    <t>151101311</t>
  </si>
  <si>
    <t>Odstranění rozepření stěn při pažení příložném hl do 4 m</t>
  </si>
  <si>
    <t>177388875</t>
  </si>
  <si>
    <t>161101101</t>
  </si>
  <si>
    <t>Svislé přemístění výkopku z horniny tř. 1 až 4 hl výkopu do 2,5 m</t>
  </si>
  <si>
    <t>-1124312888</t>
  </si>
  <si>
    <t>"jámy"264,42*0,08</t>
  </si>
  <si>
    <t>"rýhy"31,964</t>
  </si>
  <si>
    <t>162701105</t>
  </si>
  <si>
    <t>Vodorovné přemístění do 10000 m výkopku/sypaniny z horniny tř. 1 až 4</t>
  </si>
  <si>
    <t>1364988522</t>
  </si>
  <si>
    <t>"odkopávky"</t>
  </si>
  <si>
    <t>485,97</t>
  </si>
  <si>
    <t>"patky"</t>
  </si>
  <si>
    <t>264,42</t>
  </si>
  <si>
    <t>"pásy"</t>
  </si>
  <si>
    <t>31,964</t>
  </si>
  <si>
    <t>"násyp"</t>
  </si>
  <si>
    <t>-156,15</t>
  </si>
  <si>
    <t>14</t>
  </si>
  <si>
    <t>-2055876975</t>
  </si>
  <si>
    <t>167101102</t>
  </si>
  <si>
    <t>Nakládání výkopku z hornin tř. 1 až 4 přes 100 m3</t>
  </si>
  <si>
    <t>126704592</t>
  </si>
  <si>
    <t>16</t>
  </si>
  <si>
    <t>171201201</t>
  </si>
  <si>
    <t>Uložení sypaniny na skládky</t>
  </si>
  <si>
    <t>-1743744517</t>
  </si>
  <si>
    <t>17</t>
  </si>
  <si>
    <t>171201211</t>
  </si>
  <si>
    <t>Poplatek za uložení odpadu ze sypaniny na skládce (skládkovné)</t>
  </si>
  <si>
    <t>t</t>
  </si>
  <si>
    <t>1243891523</t>
  </si>
  <si>
    <t>626,204*1,6</t>
  </si>
  <si>
    <t>18</t>
  </si>
  <si>
    <t>174101101</t>
  </si>
  <si>
    <t>Zásyp jam, šachet rýh nebo kolem objektů sypaninou se zhutněním</t>
  </si>
  <si>
    <t>-1031082387</t>
  </si>
  <si>
    <t>"patky - výkop"</t>
  </si>
  <si>
    <t>"Patka Pa01"</t>
  </si>
  <si>
    <t>-3,2*1,8*0,1*12</t>
  </si>
  <si>
    <t>-3,0*1,6*0,6*12</t>
  </si>
  <si>
    <t>-1,4*1,0*0,6*12</t>
  </si>
  <si>
    <t>Mezisoučet</t>
  </si>
  <si>
    <t>"Patka Pa02"</t>
  </si>
  <si>
    <t>-2,7*2,3*0,1*8</t>
  </si>
  <si>
    <t>-2,5*2,1*0,6*8</t>
  </si>
  <si>
    <t>-1,4*1,0*0,6*8</t>
  </si>
  <si>
    <t>"Patka Pa03"</t>
  </si>
  <si>
    <t>-1,9*1,3*0,1*10</t>
  </si>
  <si>
    <t>-1,7*1,2*0,6*10</t>
  </si>
  <si>
    <t>-0,8*0,8*0,8*10</t>
  </si>
  <si>
    <t>19</t>
  </si>
  <si>
    <t>271532212</t>
  </si>
  <si>
    <t>Podsyp pod základové konstrukce se zhutněním z hrubého kameniva frakce 16 až 32 mm</t>
  </si>
  <si>
    <t>-1813118315</t>
  </si>
  <si>
    <t>"pod halou"36,12*51,41*0,25</t>
  </si>
  <si>
    <t>20</t>
  </si>
  <si>
    <t>271562211</t>
  </si>
  <si>
    <t>Podsyp pod základové konstrukce se zhutněním z drobného kameniva frakce 0 až 4 mm-lomová výsivka</t>
  </si>
  <si>
    <t>2059767528</t>
  </si>
  <si>
    <t>"pod halou"36,12*51,41*0,04</t>
  </si>
  <si>
    <t>271572211</t>
  </si>
  <si>
    <t>Podsyp pod základové konstrukce se zhutněním z netříděného štěrkopísku</t>
  </si>
  <si>
    <t>1293454461</t>
  </si>
  <si>
    <t>"pod halou"36,12*51,41*0,06</t>
  </si>
  <si>
    <t>"pod socil"1,0*1,2*0,2+30,65*2,35*0,2+3,86*2,18*0,2</t>
  </si>
  <si>
    <t>"krček"6,1*5,95*0,2</t>
  </si>
  <si>
    <t>22</t>
  </si>
  <si>
    <t>273321211</t>
  </si>
  <si>
    <t>Základové desky ze ŽB tř. C 12/15</t>
  </si>
  <si>
    <t>1368849994</t>
  </si>
  <si>
    <t>"podkladní beton"</t>
  </si>
  <si>
    <t>3,2*1,8*0,1*12</t>
  </si>
  <si>
    <t>2,7*2,3*0,1*8</t>
  </si>
  <si>
    <t>1,9*1,4*0,1*10</t>
  </si>
  <si>
    <t>"ZP 01"</t>
  </si>
  <si>
    <t>5,0*0,2*0,1*18</t>
  </si>
  <si>
    <t>"ZP 02"</t>
  </si>
  <si>
    <t>5,15*0,2*0,1*6</t>
  </si>
  <si>
    <t>"ZP 03"</t>
  </si>
  <si>
    <t>5,71*0,4*0,1*2</t>
  </si>
  <si>
    <t>5,6*0,4*0,1*4</t>
  </si>
  <si>
    <t>"ZP 04"</t>
  </si>
  <si>
    <t>(1,4*2+36,22)*0,4*0,1</t>
  </si>
  <si>
    <t>2,18*0,3*0,1*2</t>
  </si>
  <si>
    <t>23</t>
  </si>
  <si>
    <t>273321311</t>
  </si>
  <si>
    <t>Základové desky ze ŽB tř. C 16/20</t>
  </si>
  <si>
    <t>1971334320</t>
  </si>
  <si>
    <t>"soc a krček"</t>
  </si>
  <si>
    <t>36,22*2,83*0,11</t>
  </si>
  <si>
    <t>6,51*6,1*0,11</t>
  </si>
  <si>
    <t>24</t>
  </si>
  <si>
    <t>273362021</t>
  </si>
  <si>
    <t>Výztuž základových desek svařovanými sítěmi Kari</t>
  </si>
  <si>
    <t>75878282</t>
  </si>
  <si>
    <t>36,22*2,83*0,00303*1,16</t>
  </si>
  <si>
    <t>6,51*6,1*0,00303*1,16</t>
  </si>
  <si>
    <t>25</t>
  </si>
  <si>
    <t>274321511</t>
  </si>
  <si>
    <t>Základové pasy ze ŽB tř. C 25/30</t>
  </si>
  <si>
    <t>-1799097785</t>
  </si>
  <si>
    <t>5,0*0,2*0,2*18</t>
  </si>
  <si>
    <t>5,8*0,25*0,2*18</t>
  </si>
  <si>
    <t>6,0*0,45*0,2*18</t>
  </si>
  <si>
    <t>5,15*0,4*0,2*6</t>
  </si>
  <si>
    <t>5,95*0,5*0,2*6</t>
  </si>
  <si>
    <t>5,71*0,55*0,4*2</t>
  </si>
  <si>
    <t>5,6*0,55*0,4*4</t>
  </si>
  <si>
    <t>(1,4+36,22+1,4)*0,55*0,4</t>
  </si>
  <si>
    <t>2,18*0,55*0,3*2</t>
  </si>
  <si>
    <t>(5,3+5,4)*0,6*0,4</t>
  </si>
  <si>
    <t>(5,8+5,9)*0,6*0,4</t>
  </si>
  <si>
    <t>26</t>
  </si>
  <si>
    <t>274351215</t>
  </si>
  <si>
    <t>Zřízení bednění stěn základových pasů</t>
  </si>
  <si>
    <t>-1760927123</t>
  </si>
  <si>
    <t>5,0*0,2*18*2</t>
  </si>
  <si>
    <t>5,8*0,25*18*2</t>
  </si>
  <si>
    <t>6,0*0,45*18*2</t>
  </si>
  <si>
    <t>5,15*0,4*6*2</t>
  </si>
  <si>
    <t>5,95*0,4*6*2</t>
  </si>
  <si>
    <t>27</t>
  </si>
  <si>
    <t>274351216</t>
  </si>
  <si>
    <t>Odstranění bednění stěn základových pasů</t>
  </si>
  <si>
    <t>1536422358</t>
  </si>
  <si>
    <t>28</t>
  </si>
  <si>
    <t>274361821</t>
  </si>
  <si>
    <t>Výztuž základových pásů betonářskou ocelí 10 505 (R)</t>
  </si>
  <si>
    <t>-1107876356</t>
  </si>
  <si>
    <t>"ZP1"0,125*18</t>
  </si>
  <si>
    <t>"ZP2"0,125*6</t>
  </si>
  <si>
    <t>"ZP3 a ZP4"2,0</t>
  </si>
  <si>
    <t>29</t>
  </si>
  <si>
    <t>275321511</t>
  </si>
  <si>
    <t>Základové patky ze ŽB tř. C 25/30</t>
  </si>
  <si>
    <t>-1370439797</t>
  </si>
  <si>
    <t>3,0*1,6*0,6*12</t>
  </si>
  <si>
    <t>1,4*1,0*0,6*12</t>
  </si>
  <si>
    <t>2,5*2,1*0,6*8</t>
  </si>
  <si>
    <t>1,4*1,0*0,6*8</t>
  </si>
  <si>
    <t>1,7*1,2*0,6*10</t>
  </si>
  <si>
    <t>0,8*0,8*0,8*10</t>
  </si>
  <si>
    <t>30</t>
  </si>
  <si>
    <t>275351215</t>
  </si>
  <si>
    <t>Zřízení bednění stěn základových patek</t>
  </si>
  <si>
    <t>1235495442</t>
  </si>
  <si>
    <t>(3,0+1,6)*2*0,6*12</t>
  </si>
  <si>
    <t>(1,4+1,0)*2*0,6*12</t>
  </si>
  <si>
    <t>(2,5+2,1)*2*0,6*8</t>
  </si>
  <si>
    <t>(1,4+1,0)*2*0,6*8</t>
  </si>
  <si>
    <t>(1,7+1,2)*2*0,6*10</t>
  </si>
  <si>
    <t>0,8*4*0,8*10</t>
  </si>
  <si>
    <t>31</t>
  </si>
  <si>
    <t>275351216</t>
  </si>
  <si>
    <t>Odstranění bednění stěn základových patek</t>
  </si>
  <si>
    <t>-1545652353</t>
  </si>
  <si>
    <t>32</t>
  </si>
  <si>
    <t>275361821</t>
  </si>
  <si>
    <t>Výztuž základových patek betonářskou ocelí 10 505 (R)</t>
  </si>
  <si>
    <t>1656286370</t>
  </si>
  <si>
    <t>"Patka Pa01"0,25*12</t>
  </si>
  <si>
    <t>"Patka Pa02"0,2*8</t>
  </si>
  <si>
    <t>"Patka Pa03"0,075*10</t>
  </si>
  <si>
    <t>33</t>
  </si>
  <si>
    <t>279113133</t>
  </si>
  <si>
    <t>Základová zeď tl do 250 mm z tvárnic ztraceného bednění včetně výplně z betonu tř. C 16/20</t>
  </si>
  <si>
    <t>-1608682678</t>
  </si>
  <si>
    <t>(36,42+2,33)*2*0,25</t>
  </si>
  <si>
    <t>34</t>
  </si>
  <si>
    <t>279113134</t>
  </si>
  <si>
    <t>Základová zeď tl do 300 mm z tvárnic ztraceného bednění včetně výplně z betonu tř. C 16/20</t>
  </si>
  <si>
    <t>2008582357</t>
  </si>
  <si>
    <t>(5,8+5,7)*0,25</t>
  </si>
  <si>
    <t>35</t>
  </si>
  <si>
    <t>310239211</t>
  </si>
  <si>
    <t>Zazdívka otvorů pl do 4 m2 ve zdivu nadzákladovém cihlami pálenými na MVC</t>
  </si>
  <si>
    <t>-38473524</t>
  </si>
  <si>
    <t>1,95*2,1*0,45-0,9*1,97*0,45</t>
  </si>
  <si>
    <t>36</t>
  </si>
  <si>
    <t>311113132</t>
  </si>
  <si>
    <t>Nosná zeď tl do 200 mm z hladkých tvárnic ztraceného bednění včetně výplně z betonu tř. C 16/20</t>
  </si>
  <si>
    <t>-1451038863</t>
  </si>
  <si>
    <t>36,72*2,75</t>
  </si>
  <si>
    <t>-0,9*1,97*2</t>
  </si>
  <si>
    <t>(5,63+0,15+14,92)*(2,75+0,75)</t>
  </si>
  <si>
    <t>-1,2*0,6*2</t>
  </si>
  <si>
    <t>2,38*2,75*2</t>
  </si>
  <si>
    <t>-0,9*1,97</t>
  </si>
  <si>
    <t>37</t>
  </si>
  <si>
    <t>311238114</t>
  </si>
  <si>
    <t>Zdivo nosné vnitřní tl 240 mm pevnosti P 15 na MVC</t>
  </si>
  <si>
    <t>135594516</t>
  </si>
  <si>
    <t>(0,15+8,3+0,2+4,34+0,15+2,16)*(2,75+0,75)</t>
  </si>
  <si>
    <t>-0,6*0,6*6-0,9*1,97</t>
  </si>
  <si>
    <t>6,1*0,25*2</t>
  </si>
  <si>
    <t>38</t>
  </si>
  <si>
    <t>311238115</t>
  </si>
  <si>
    <t>Zdivo nosné vnitřní tl 300 mm pevnosti P 10 na MVC</t>
  </si>
  <si>
    <t>-111485053</t>
  </si>
  <si>
    <t>6,08*3,62</t>
  </si>
  <si>
    <t>6,08*3,0</t>
  </si>
  <si>
    <t>-1,25*2,1</t>
  </si>
  <si>
    <t>39</t>
  </si>
  <si>
    <t>311361821</t>
  </si>
  <si>
    <t>Výztuž nosných zdí betonářskou ocelí 10 505</t>
  </si>
  <si>
    <t>2000940958</t>
  </si>
  <si>
    <t>"ztracené bednění"179,761*0,015</t>
  </si>
  <si>
    <t>40</t>
  </si>
  <si>
    <t>317168121</t>
  </si>
  <si>
    <t>Překlad keramický plochý š 14,5 cm dl 100 cm</t>
  </si>
  <si>
    <t>kus</t>
  </si>
  <si>
    <t>-602880997</t>
  </si>
  <si>
    <t>41</t>
  </si>
  <si>
    <t>317168122</t>
  </si>
  <si>
    <t>Překlad keramický plochý š 14,5 cm dl 125 cm</t>
  </si>
  <si>
    <t>1595810022</t>
  </si>
  <si>
    <t>42</t>
  </si>
  <si>
    <t>317168130</t>
  </si>
  <si>
    <t>Překlad keramický vysoký v 23,8 cm dl 100 cm</t>
  </si>
  <si>
    <t>1026729599</t>
  </si>
  <si>
    <t>6*3</t>
  </si>
  <si>
    <t>43</t>
  </si>
  <si>
    <t>317168132</t>
  </si>
  <si>
    <t>Překlad keramický vysoký v 23,8 cm dl 150 cm</t>
  </si>
  <si>
    <t>1182293740</t>
  </si>
  <si>
    <t>44</t>
  </si>
  <si>
    <t>317168133</t>
  </si>
  <si>
    <t>Překlad keramický vysoký v 23,8 cm dl 175 cm</t>
  </si>
  <si>
    <t>643439602</t>
  </si>
  <si>
    <t>45</t>
  </si>
  <si>
    <t>317321511</t>
  </si>
  <si>
    <t>Překlad ze ŽB tř. C 20/25</t>
  </si>
  <si>
    <t>1290572892</t>
  </si>
  <si>
    <t>1,5*0,2*0,25*6</t>
  </si>
  <si>
    <t>1,4*0,2*0,25*2</t>
  </si>
  <si>
    <t>46</t>
  </si>
  <si>
    <t>317351107</t>
  </si>
  <si>
    <t>Zřízení bednění překladů v do 4 m</t>
  </si>
  <si>
    <t>-772455164</t>
  </si>
  <si>
    <t>1,5*0,25*2*6+1,1*0,2*6</t>
  </si>
  <si>
    <t>1,4*0,25*2*2+1,0*0,45*2</t>
  </si>
  <si>
    <t>47</t>
  </si>
  <si>
    <t>317351108</t>
  </si>
  <si>
    <t>Odstranění bednění překladů v do 4 m</t>
  </si>
  <si>
    <t>1294815227</t>
  </si>
  <si>
    <t>48</t>
  </si>
  <si>
    <t>317361821</t>
  </si>
  <si>
    <t>Výztuž překladů a říms z betonářské oceli 10 505</t>
  </si>
  <si>
    <t>629657802</t>
  </si>
  <si>
    <t>0,45*0,125</t>
  </si>
  <si>
    <t>49</t>
  </si>
  <si>
    <t>317941121</t>
  </si>
  <si>
    <t>Osazování ocelových válcovaných nosníků na zdivu I, IE, U, UE nebo L do č 12</t>
  </si>
  <si>
    <t>904938193</t>
  </si>
  <si>
    <t>1,4*3*2*0,0144</t>
  </si>
  <si>
    <t>50</t>
  </si>
  <si>
    <t>M</t>
  </si>
  <si>
    <t>130107160</t>
  </si>
  <si>
    <t>ocel profilová I-140</t>
  </si>
  <si>
    <t>-1924011407</t>
  </si>
  <si>
    <t>0,121*1,08</t>
  </si>
  <si>
    <t>51</t>
  </si>
  <si>
    <t>317998113</t>
  </si>
  <si>
    <t>Tepelná izolace mezi překlady v 24 cm z polystyrénu tl 80 mm</t>
  </si>
  <si>
    <t>m</t>
  </si>
  <si>
    <t>-263375471</t>
  </si>
  <si>
    <t>1,75+1,50</t>
  </si>
  <si>
    <t>52</t>
  </si>
  <si>
    <t>337171124</t>
  </si>
  <si>
    <t>Montáž nosné ocelové kce průmyslové haly bez jeřábové dráhy v do 12 m rozpětí vazníků přes 36 m</t>
  </si>
  <si>
    <t>-380734615</t>
  </si>
  <si>
    <t>"vazníky 6 kus"46,469</t>
  </si>
  <si>
    <t>"sloup1x"15,570</t>
  </si>
  <si>
    <t>"vaznice 1x"26,125</t>
  </si>
  <si>
    <t>"štítové stěny 2x"8,977</t>
  </si>
  <si>
    <t>"ztužidlo 1x"7,812</t>
  </si>
  <si>
    <t>"kotevní šrouby"0,680</t>
  </si>
  <si>
    <t>"styčníkové plechy, spoj. mat, sváry"8,467</t>
  </si>
  <si>
    <t>"tríbuna"5,830</t>
  </si>
  <si>
    <t>53</t>
  </si>
  <si>
    <t>555345691</t>
  </si>
  <si>
    <t>Dodávka materiálu na nosnou ocelovou konstrukci haly</t>
  </si>
  <si>
    <t>-1389444529</t>
  </si>
  <si>
    <t>119,931</t>
  </si>
  <si>
    <t>54</t>
  </si>
  <si>
    <t>342151112</t>
  </si>
  <si>
    <t>Montáž opláštění stěn ocelových kcí ze sendvičových panelů šroubovaných budov v do 12 m</t>
  </si>
  <si>
    <t>-662419047</t>
  </si>
  <si>
    <t>(54,49+36,72)*2*6,28</t>
  </si>
  <si>
    <t>36,72*3,874/2*2</t>
  </si>
  <si>
    <t>-6,61*(3,5+2,9)/2</t>
  </si>
  <si>
    <t>-0,6*0,6*6</t>
  </si>
  <si>
    <t>-3,0*2,4</t>
  </si>
  <si>
    <t>55</t>
  </si>
  <si>
    <t>28455</t>
  </si>
  <si>
    <t>Dodávka sendvičových panelů tl,100mm odolnost 15min vč,příslušenství a dopravy</t>
  </si>
  <si>
    <t>-1019265144</t>
  </si>
  <si>
    <t>1254,126*1,01</t>
  </si>
  <si>
    <t>56</t>
  </si>
  <si>
    <t>342248113</t>
  </si>
  <si>
    <t>Příčky tl 140 mm pevnosti P 10 na MVC</t>
  </si>
  <si>
    <t>1005130300</t>
  </si>
  <si>
    <t>(2,38*3+8,3+1,18*5)*2,83</t>
  </si>
  <si>
    <t>-0,8*1,97</t>
  </si>
  <si>
    <t>-0,7*1,97*6</t>
  </si>
  <si>
    <t>"atika krček"6,1*0,25</t>
  </si>
  <si>
    <t>57</t>
  </si>
  <si>
    <t>411322323</t>
  </si>
  <si>
    <t>Stropy trámové nebo kazetové ze ŽB tř. C 16/20</t>
  </si>
  <si>
    <t>-513790776</t>
  </si>
  <si>
    <t>189,108*0,075</t>
  </si>
  <si>
    <t>58</t>
  </si>
  <si>
    <t>411354271</t>
  </si>
  <si>
    <t>Příplatek k ztracenému bednění stropů za lože z MC</t>
  </si>
  <si>
    <t>-1998620869</t>
  </si>
  <si>
    <t>189,108</t>
  </si>
  <si>
    <t>59</t>
  </si>
  <si>
    <t>41135429-R</t>
  </si>
  <si>
    <t>Bednění stropů ztracené z  plechu KOB</t>
  </si>
  <si>
    <t>1335943102</t>
  </si>
  <si>
    <t>36,72*2,4</t>
  </si>
  <si>
    <t>60</t>
  </si>
  <si>
    <t>411362021</t>
  </si>
  <si>
    <t>Výztuž stropů svařovanými sítěmi Kari</t>
  </si>
  <si>
    <t>-527417115</t>
  </si>
  <si>
    <t>185,246*0,00306*1,2</t>
  </si>
  <si>
    <t>61</t>
  </si>
  <si>
    <t>417238321</t>
  </si>
  <si>
    <t>Obezdívka věnce jednostranná věncovkou HELUZ v 150 mm bez tepelné izolace</t>
  </si>
  <si>
    <t>370264692</t>
  </si>
  <si>
    <t>6,08*2</t>
  </si>
  <si>
    <t>62</t>
  </si>
  <si>
    <t>417321313</t>
  </si>
  <si>
    <t>Ztužující pásy a věnce ze ŽB tř. C 16/20</t>
  </si>
  <si>
    <t>-1380219644</t>
  </si>
  <si>
    <t>(36,72+5,63+0,15+14,92)*0,2*0,08</t>
  </si>
  <si>
    <t>(5,63+0,15+14,92)*0,2*0,08</t>
  </si>
  <si>
    <t>(0,15+8,3+0,2+4,34+0,15+2,16)*0,25*0,08*2</t>
  </si>
  <si>
    <t>(2,38*0,2*0,08*2)</t>
  </si>
  <si>
    <t>6,08*0,2*0,12*2</t>
  </si>
  <si>
    <t>63</t>
  </si>
  <si>
    <t>417351115</t>
  </si>
  <si>
    <t>Zřízení bednění ztužujících věnců</t>
  </si>
  <si>
    <t>333011461</t>
  </si>
  <si>
    <t>(36,72+5,63+0,15+14,92)*0,08*2</t>
  </si>
  <si>
    <t>(5,63+0,15+14,92)*0,08*2</t>
  </si>
  <si>
    <t>(0,15+8,3+0,2+4,34+0,15+2,16)*0,08*2*2</t>
  </si>
  <si>
    <t>(2,38*0,08*2)*2</t>
  </si>
  <si>
    <t>6,08*0,12*2</t>
  </si>
  <si>
    <t>64</t>
  </si>
  <si>
    <t>417351116</t>
  </si>
  <si>
    <t>Odstranění bednění ztužujících věnců</t>
  </si>
  <si>
    <t>670986053</t>
  </si>
  <si>
    <t>65</t>
  </si>
  <si>
    <t>417361821</t>
  </si>
  <si>
    <t>Výztuž ztužujících pásů a věnců betonářskou ocelí 10 505</t>
  </si>
  <si>
    <t>2117231522</t>
  </si>
  <si>
    <t>(36,72+5,63+0,15+14,92)*2*0,000888*1,03</t>
  </si>
  <si>
    <t>(5,63+0,15+14,92)*2*0,000888*1,03</t>
  </si>
  <si>
    <t>(0,15+8,3+0,2+4,34+0,15+2,16)*2*0,000888*1,03</t>
  </si>
  <si>
    <t>(2,38*2)*2*0,000888*1,03</t>
  </si>
  <si>
    <t>6,08*2*4*0,000888*1,03</t>
  </si>
  <si>
    <t>31*0,6*0,000222*1,03</t>
  </si>
  <si>
    <t>66</t>
  </si>
  <si>
    <t>417362021</t>
  </si>
  <si>
    <t>Výztuž ztužujících pásů a věnců svařovanými sítěmi Kari</t>
  </si>
  <si>
    <t>697340067</t>
  </si>
  <si>
    <t>(36,72+5,63+0,15+14,92)*0,2*0,00222*1,2</t>
  </si>
  <si>
    <t>(5,63+0,15+14,92)*0,2*0,00222*1,2</t>
  </si>
  <si>
    <t>(0,15+8,3+0,2+4,34+0,15+2,16)*0,25*0,00222*1,2</t>
  </si>
  <si>
    <t>(2,38*0,2*2)*0,00222*1,2</t>
  </si>
  <si>
    <t>67</t>
  </si>
  <si>
    <t>444151111</t>
  </si>
  <si>
    <t>Montáž krytiny ocelových střech ze sendvičových panelů šroubovaných budov v do 6 m</t>
  </si>
  <si>
    <t>1507078561</t>
  </si>
  <si>
    <t>6,08*6,8</t>
  </si>
  <si>
    <t>68</t>
  </si>
  <si>
    <t>444151112</t>
  </si>
  <si>
    <t>Montáž krytiny ocelových střech ze sendvičových panelů šroubovaných budov v do 12 m vč  klem prvků</t>
  </si>
  <si>
    <t>1562857110</t>
  </si>
  <si>
    <t>54,49*19*2</t>
  </si>
  <si>
    <t>69</t>
  </si>
  <si>
    <t>28356</t>
  </si>
  <si>
    <t>Dodávka sendvičového panelu tl 80mm vč,příslušenství a dopravy</t>
  </si>
  <si>
    <t>-1147371587</t>
  </si>
  <si>
    <t>70</t>
  </si>
  <si>
    <t>28357</t>
  </si>
  <si>
    <t>Dodávka sendvičového panelu tl 100mm vč,příslušenství a dopravy</t>
  </si>
  <si>
    <t>-106267797</t>
  </si>
  <si>
    <t>71</t>
  </si>
  <si>
    <t>564231110-R</t>
  </si>
  <si>
    <t>Podklad nebo podsyp z písku tl 100 mm</t>
  </si>
  <si>
    <t>-1658498405</t>
  </si>
  <si>
    <t>46+19</t>
  </si>
  <si>
    <t>72</t>
  </si>
  <si>
    <t>564231111</t>
  </si>
  <si>
    <t>Podklad nebo podsyp ze štěrkopísku ŠP tl 100 mm</t>
  </si>
  <si>
    <t>1144407447</t>
  </si>
  <si>
    <t>46+19+67</t>
  </si>
  <si>
    <t>73</t>
  </si>
  <si>
    <t>564831111</t>
  </si>
  <si>
    <t>Podklad ze štěrkodrtě ŠD tl 100 mm</t>
  </si>
  <si>
    <t>-1601857095</t>
  </si>
  <si>
    <t>"zámková dlažba"67</t>
  </si>
  <si>
    <t>74</t>
  </si>
  <si>
    <t>596211111</t>
  </si>
  <si>
    <t xml:space="preserve">Kladení zámkové dlažby komunikací pro pěší tl 60 mm </t>
  </si>
  <si>
    <t>1788380979</t>
  </si>
  <si>
    <t>75</t>
  </si>
  <si>
    <t>592450380-R</t>
  </si>
  <si>
    <t>dlažba zámková tl.6 cm přírodní</t>
  </si>
  <si>
    <t>-352461417</t>
  </si>
  <si>
    <t>67,000*1,01</t>
  </si>
  <si>
    <t>76</t>
  </si>
  <si>
    <t>596811120</t>
  </si>
  <si>
    <t>Kladení betonové dlažby komunikací pro pěší do lože z kameniva vel do 0,09 m2 plochy do 50 m2</t>
  </si>
  <si>
    <t>-1785860633</t>
  </si>
  <si>
    <t>"východní  strana"19</t>
  </si>
  <si>
    <t>77</t>
  </si>
  <si>
    <t>592453100</t>
  </si>
  <si>
    <t>dlažba desková betonováhladká 30x30x4 cm přírodní</t>
  </si>
  <si>
    <t>1507435070</t>
  </si>
  <si>
    <t>19,000*1,01</t>
  </si>
  <si>
    <t>78</t>
  </si>
  <si>
    <t>596811220</t>
  </si>
  <si>
    <t>Kladení betonové dlažby komunikací pro pěší do lože z kameniva vel do 0,25 m2 plochy do 50 m2</t>
  </si>
  <si>
    <t>1335127659</t>
  </si>
  <si>
    <t>"západní a jižní strana"46</t>
  </si>
  <si>
    <t>79</t>
  </si>
  <si>
    <t>592456010</t>
  </si>
  <si>
    <t>dlažba desková betonová 50x50x5 cm šedá</t>
  </si>
  <si>
    <t>-2031972744</t>
  </si>
  <si>
    <t>46,000*1,01</t>
  </si>
  <si>
    <t>80</t>
  </si>
  <si>
    <t>612111111</t>
  </si>
  <si>
    <t>Vyspravení celoplošné cementovou maltou vnitřních stěn betonových nebo železobetonových</t>
  </si>
  <si>
    <t>-754800187</t>
  </si>
  <si>
    <t>(54,04+36,32)*0,4</t>
  </si>
  <si>
    <t>81</t>
  </si>
  <si>
    <t>612311141</t>
  </si>
  <si>
    <t>Vápenná omítka štuková dvouvrstvá vnitřních stěn nanášená ručně</t>
  </si>
  <si>
    <t>-1026251489</t>
  </si>
  <si>
    <t>"m01"</t>
  </si>
  <si>
    <t>(6,01+6,08)*2*2,90</t>
  </si>
  <si>
    <t>-1,25*2,10</t>
  </si>
  <si>
    <t>-0,9*1,970*4</t>
  </si>
  <si>
    <t>(1,10+2,10*2)*0,35</t>
  </si>
  <si>
    <t>(1,10+2,10*2)*0,15</t>
  </si>
  <si>
    <t>"m02"</t>
  </si>
  <si>
    <t>(4,34+2,33)*2,83</t>
  </si>
  <si>
    <t>"m04"</t>
  </si>
  <si>
    <t>(2,16+2,33)*2,83</t>
  </si>
  <si>
    <t>"m05"</t>
  </si>
  <si>
    <t>(8,3+1,0)*2,83</t>
  </si>
  <si>
    <t>-0,9*1,970</t>
  </si>
  <si>
    <t>-0,7*1,970*3</t>
  </si>
  <si>
    <t>"m06"</t>
  </si>
  <si>
    <t>(0,9*2+1,180)*2,83</t>
  </si>
  <si>
    <t>-0,7*1,970</t>
  </si>
  <si>
    <t>-0,6*0,6</t>
  </si>
  <si>
    <t>(0,6+0,6*2)*0,20</t>
  </si>
  <si>
    <t>"m07"</t>
  </si>
  <si>
    <t>(1,1+1,18)*2*2,83</t>
  </si>
  <si>
    <t>-0,7*1,97*2</t>
  </si>
  <si>
    <t>"m08"</t>
  </si>
  <si>
    <t>(1,6+1,180)*2*2,83</t>
  </si>
  <si>
    <t>-0,7*1,97</t>
  </si>
  <si>
    <t>"m09"</t>
  </si>
  <si>
    <t>(1,250+1,180)*2*2,83</t>
  </si>
  <si>
    <t>(00,7+1,970*2)*0,15</t>
  </si>
  <si>
    <t>"m10"</t>
  </si>
  <si>
    <t>(1,10+1,180)*2*2,83</t>
  </si>
  <si>
    <t>"m11"</t>
  </si>
  <si>
    <t>"m12 a 13"</t>
  </si>
  <si>
    <t>2,38*2,83*3</t>
  </si>
  <si>
    <t>-0,8*1,970</t>
  </si>
  <si>
    <t>"odpočet obkladů"</t>
  </si>
  <si>
    <t>-(2,16+2,33)*1,80</t>
  </si>
  <si>
    <t>0,9*1,8</t>
  </si>
  <si>
    <t>-(0,9*2+1,180)*1,80</t>
  </si>
  <si>
    <t>0,7*1,8</t>
  </si>
  <si>
    <t>-(1,1+1,18)*2*1,80</t>
  </si>
  <si>
    <t>0,7*1,80*2</t>
  </si>
  <si>
    <t>-(1,6+1,180)*2*1,80</t>
  </si>
  <si>
    <t>0,7*1,80</t>
  </si>
  <si>
    <t>-(1,250+1,180)*2*1,80</t>
  </si>
  <si>
    <t>0,7*1,80*3</t>
  </si>
  <si>
    <t>-(1,10+1,180)*2*1,80</t>
  </si>
  <si>
    <t>82</t>
  </si>
  <si>
    <t>612331121</t>
  </si>
  <si>
    <t>Cementová omítka hladká jednovrstvá vnitřních stěn nanášená ručně</t>
  </si>
  <si>
    <t>-1079681819</t>
  </si>
  <si>
    <t>(2,16+2,33)*2*1,80</t>
  </si>
  <si>
    <t>-0,9*1,8</t>
  </si>
  <si>
    <t>(0,9+1,180)*2*1,80</t>
  </si>
  <si>
    <t>-0,7*1,8</t>
  </si>
  <si>
    <t>(1,1+1,18)*2*1,80</t>
  </si>
  <si>
    <t>-0,7*1,80*2</t>
  </si>
  <si>
    <t>(1,6+1,180)*2*1,80</t>
  </si>
  <si>
    <t>-0,7*1,80</t>
  </si>
  <si>
    <t>(1,250+1,180)*2*1,80</t>
  </si>
  <si>
    <t>-0,7*1,80*3</t>
  </si>
  <si>
    <t>(1,10+1,180)*2*1,80</t>
  </si>
  <si>
    <t>83</t>
  </si>
  <si>
    <t>622143002</t>
  </si>
  <si>
    <t>Montáž omítkových plastových nebo pozinkovaných dilatačních profilů</t>
  </si>
  <si>
    <t>668543431</t>
  </si>
  <si>
    <t>4,1+3,2</t>
  </si>
  <si>
    <t>84</t>
  </si>
  <si>
    <t>553430150</t>
  </si>
  <si>
    <t>profil omítkový dilatační</t>
  </si>
  <si>
    <t>1318870389</t>
  </si>
  <si>
    <t>7,300*1,05</t>
  </si>
  <si>
    <t>85</t>
  </si>
  <si>
    <t>622211021</t>
  </si>
  <si>
    <t>Montáž kontaktního zateplení vnějších stěn z polystyrénových desek tl do 120 mm</t>
  </si>
  <si>
    <t>1445379876</t>
  </si>
  <si>
    <t>(54,49+36,72)*2*0,6-6,61*0,6</t>
  </si>
  <si>
    <t>6,1*0,6*2</t>
  </si>
  <si>
    <t>86</t>
  </si>
  <si>
    <t>283764170</t>
  </si>
  <si>
    <t>deska z extrudovaného polystyrénu  50 mm</t>
  </si>
  <si>
    <t>-1122349229</t>
  </si>
  <si>
    <t>112,806*1,02</t>
  </si>
  <si>
    <t>87</t>
  </si>
  <si>
    <t>622321141</t>
  </si>
  <si>
    <t>Vápenocementová omítka štuková dvouvrstvá vnějších stěn nanášená ručně</t>
  </si>
  <si>
    <t>1829300932</t>
  </si>
  <si>
    <t>6,08*3,85</t>
  </si>
  <si>
    <t>6,08*2,95</t>
  </si>
  <si>
    <t>-1,25*2,1-0,8*1,97</t>
  </si>
  <si>
    <t>(1,45+2,3*2)*0,2</t>
  </si>
  <si>
    <t>(1,1+2,1*2)*0,2</t>
  </si>
  <si>
    <t>88</t>
  </si>
  <si>
    <t>622511111</t>
  </si>
  <si>
    <t>Tenkovrstvá akrylátová mozaiková střednězrnná omítka včetně penetrace vnějších stěn</t>
  </si>
  <si>
    <t>1808226007</t>
  </si>
  <si>
    <t>6,08*0,2*2</t>
  </si>
  <si>
    <t>(36,72++54,49*2+30,31)*0,2</t>
  </si>
  <si>
    <t>89</t>
  </si>
  <si>
    <t>622521021</t>
  </si>
  <si>
    <t>Tenkovrstvá silikátová zrnitá omítka tl. 2,0 mm včetně penetrace vnějších stěn</t>
  </si>
  <si>
    <t>-667671686</t>
  </si>
  <si>
    <t>90</t>
  </si>
  <si>
    <t>631311114</t>
  </si>
  <si>
    <t>Mazanina tl do 80 mm z betonu prostého tř. C 16/20</t>
  </si>
  <si>
    <t>2100100261</t>
  </si>
  <si>
    <t>"01 a 02"(36,68+10,1)*0,075</t>
  </si>
  <si>
    <t>"04-13"(5,03+8,3+1,06+1,3+1,89+1,48+1,3+1,89+35,5+13,4)*0,075</t>
  </si>
  <si>
    <t>91</t>
  </si>
  <si>
    <t>631311124</t>
  </si>
  <si>
    <t>Mazanina tl do 120 mm z betonu prostého tř. C 16/20 vč dilatace</t>
  </si>
  <si>
    <t>1609421350</t>
  </si>
  <si>
    <t>"pod halou"1853*0,1</t>
  </si>
  <si>
    <t>92</t>
  </si>
  <si>
    <t>631319012</t>
  </si>
  <si>
    <t>Příplatek k mazanině tl do 120 mm za přehlazení povrchu</t>
  </si>
  <si>
    <t>-413765356</t>
  </si>
  <si>
    <t>93</t>
  </si>
  <si>
    <t>631319173</t>
  </si>
  <si>
    <t>Příplatek k mazanině tl do 120 mm za stržení povrchu spodní vrstvy před vložením výztuže</t>
  </si>
  <si>
    <t>-1436303446</t>
  </si>
  <si>
    <t>94</t>
  </si>
  <si>
    <t>631362021</t>
  </si>
  <si>
    <t>Výztuž mazanin svařovanými sítěmi Kari</t>
  </si>
  <si>
    <t>1491682020</t>
  </si>
  <si>
    <t>"pod halou"1853*0,00303*1,16</t>
  </si>
  <si>
    <t>"01 a 02"(36,68+10,1)*0,00303*1,16</t>
  </si>
  <si>
    <t>"04-13"(5,03+8,3+1,06+1,3+1,89+1,48+1,3+1,89+35,5+13,4)*0,00303*1,16</t>
  </si>
  <si>
    <t>95</t>
  </si>
  <si>
    <t>632450122</t>
  </si>
  <si>
    <t>Vyrovnávací cementový potěr tl do 30 mm ze suchých směsí provedený v pásu</t>
  </si>
  <si>
    <t>1541164605</t>
  </si>
  <si>
    <t>"parapety"0,6*0,25*6+1,2*0,2*2</t>
  </si>
  <si>
    <t>96</t>
  </si>
  <si>
    <t>642942111</t>
  </si>
  <si>
    <t>Osazování zárubní nebo rámů dveřních kovových do 2,5 m2 na MC</t>
  </si>
  <si>
    <t>2067361006</t>
  </si>
  <si>
    <t>5+2+4+1</t>
  </si>
  <si>
    <t>97</t>
  </si>
  <si>
    <t>553312120</t>
  </si>
  <si>
    <t>zárubeň ocelová s drážkou pro těsnění H 145 DV 700 L/P</t>
  </si>
  <si>
    <t>60434519</t>
  </si>
  <si>
    <t>98</t>
  </si>
  <si>
    <t>553312130</t>
  </si>
  <si>
    <t>zárubeň ocelová s drážkou pro těsnění H 145 DV 800 L/P</t>
  </si>
  <si>
    <t>411443335</t>
  </si>
  <si>
    <t>99</t>
  </si>
  <si>
    <t>553312150</t>
  </si>
  <si>
    <t>zárubeň ocelová s drážkou pro těsnění H 145 DV 900 L/P</t>
  </si>
  <si>
    <t>949334994</t>
  </si>
  <si>
    <t>100</t>
  </si>
  <si>
    <t>642945111</t>
  </si>
  <si>
    <t>Osazování protipožárních nebo protiplynových zárubní dveří jednokřídlových do 2,5 m2</t>
  </si>
  <si>
    <t>340622073</t>
  </si>
  <si>
    <t>101</t>
  </si>
  <si>
    <t>553451</t>
  </si>
  <si>
    <t>Zárubeň ocelová protipožární 900x1970mm</t>
  </si>
  <si>
    <t>1060722099</t>
  </si>
  <si>
    <t>102</t>
  </si>
  <si>
    <t>916331111</t>
  </si>
  <si>
    <t>Osazení zahradního obrubníku betonového do lože z betonu bez boční opěry</t>
  </si>
  <si>
    <t>1986407541</t>
  </si>
  <si>
    <t>"východní strana"61</t>
  </si>
  <si>
    <t>"severní"24</t>
  </si>
  <si>
    <t>103</t>
  </si>
  <si>
    <t>592172140</t>
  </si>
  <si>
    <t>obrubník betonový záhonový šedý(přírodní) 50 x 5 x 25 cm</t>
  </si>
  <si>
    <t>190067994</t>
  </si>
  <si>
    <t>85,0*2*1,01+0,3</t>
  </si>
  <si>
    <t>104</t>
  </si>
  <si>
    <t>941111131</t>
  </si>
  <si>
    <t>Montáž lešení řadového trubkového lehkého s podlahami zatížení do 200 kg/m2 š do 1,5 m v do 10 m</t>
  </si>
  <si>
    <t>207482941</t>
  </si>
  <si>
    <t>6,08*(3,2+4,1)</t>
  </si>
  <si>
    <t>105</t>
  </si>
  <si>
    <t>941111231</t>
  </si>
  <si>
    <t>Příplatek k lešení řadovému trubkovému lehkému s podlahami š 1,5 m v 10 m za první a ZKD den použití</t>
  </si>
  <si>
    <t>64323052</t>
  </si>
  <si>
    <t>44,384*30</t>
  </si>
  <si>
    <t>106</t>
  </si>
  <si>
    <t>941111831</t>
  </si>
  <si>
    <t>Demontáž lešení řadového trubkového lehkého s podlahami zatížení do 200 kg/m2 š do 1,5 m v do 10 m</t>
  </si>
  <si>
    <t>-675432089</t>
  </si>
  <si>
    <t>107</t>
  </si>
  <si>
    <t>949101111</t>
  </si>
  <si>
    <t>Lešení pomocné pro objekty pozemních staveb s lešeňovou podlahou v do 1,9 m zatížení do 150 kg/m2</t>
  </si>
  <si>
    <t>1315089108</t>
  </si>
  <si>
    <t>"01 a 02"36,68+10,1</t>
  </si>
  <si>
    <t>"04-11"5,03+8,3+1,06+1,3+1,89+1,48+1,3+1,89</t>
  </si>
  <si>
    <t>"12 a 13"2,38*1,5*3</t>
  </si>
  <si>
    <t>108</t>
  </si>
  <si>
    <t>952901114</t>
  </si>
  <si>
    <t>Vyčištění budov bytové a občanské výstavby při výšce podlaží přes 4 m</t>
  </si>
  <si>
    <t>-351593493</t>
  </si>
  <si>
    <t>54,49*36,72</t>
  </si>
  <si>
    <t>6,08*6,61</t>
  </si>
  <si>
    <t>109</t>
  </si>
  <si>
    <t>953331112</t>
  </si>
  <si>
    <t>Vložky do svislých dilatačních spár z lepenky pískované kladené volně</t>
  </si>
  <si>
    <t>-1076322766</t>
  </si>
  <si>
    <t>5,55*0,4</t>
  </si>
  <si>
    <t>4,95*0,4</t>
  </si>
  <si>
    <t>110</t>
  </si>
  <si>
    <t>967031132</t>
  </si>
  <si>
    <t>Přisekání rovných ostění v cihelném zdivu na MV nebo MVC</t>
  </si>
  <si>
    <t>-1076277599</t>
  </si>
  <si>
    <t>(1,0+2,1*2)*0,45</t>
  </si>
  <si>
    <t>111</t>
  </si>
  <si>
    <t>968062356</t>
  </si>
  <si>
    <t>Vybourání dřevěných rámů oken dvojitých včetně křídel pl do 4 m2</t>
  </si>
  <si>
    <t>-149714518</t>
  </si>
  <si>
    <t>1,95*1,8+1,0*0,2</t>
  </si>
  <si>
    <t>112</t>
  </si>
  <si>
    <t>971033651</t>
  </si>
  <si>
    <t>Vybourání otvorů ve zdivu cihelném pl do 4 m2 na MVC nebo MV tl do 600 mm</t>
  </si>
  <si>
    <t>537178323</t>
  </si>
  <si>
    <t>1,0*2,1*0,45</t>
  </si>
  <si>
    <t>113</t>
  </si>
  <si>
    <t>974031664</t>
  </si>
  <si>
    <t>Vysekání rýh ve zdivu cihelném pro vtahování nosníků hl do 150 mm v do 150 mm</t>
  </si>
  <si>
    <t>-2026176363</t>
  </si>
  <si>
    <t>1,4*3</t>
  </si>
  <si>
    <t>114</t>
  </si>
  <si>
    <t>978015391</t>
  </si>
  <si>
    <t>Otlučení vnější vápenné nebo vápenocementové vnější omítky stupně členitosti 1 a 2 rozsahu do 100%</t>
  </si>
  <si>
    <t>-727276731</t>
  </si>
  <si>
    <t>6,01*3,0-0,9*1,97*2</t>
  </si>
  <si>
    <t>115</t>
  </si>
  <si>
    <t>997013111</t>
  </si>
  <si>
    <t>Vnitrostaveništní doprava suti a vybouraných hmot pro budovy v do 6 m s použitím mechanizace</t>
  </si>
  <si>
    <t>-931612723</t>
  </si>
  <si>
    <t>116</t>
  </si>
  <si>
    <t>997013501</t>
  </si>
  <si>
    <t>Odvoz suti a vybouraných hmot na skládku nebo meziskládku do 1 km se složením</t>
  </si>
  <si>
    <t>1657234342</t>
  </si>
  <si>
    <t>117</t>
  </si>
  <si>
    <t>997013509</t>
  </si>
  <si>
    <t>Příplatek k odvozu suti a vybouraných hmot na skládku ZKD 1 km přes 1 km</t>
  </si>
  <si>
    <t>1969334457</t>
  </si>
  <si>
    <t>23,044*9</t>
  </si>
  <si>
    <t>118</t>
  </si>
  <si>
    <t>997013831</t>
  </si>
  <si>
    <t>Poplatek za uložení stavebního směsného odpadu na skládce (skládkovné)</t>
  </si>
  <si>
    <t>41616365</t>
  </si>
  <si>
    <t>119</t>
  </si>
  <si>
    <t>998011002</t>
  </si>
  <si>
    <t>Přesun hmot pro budovy zděné v do 12 m</t>
  </si>
  <si>
    <t>-1319773349</t>
  </si>
  <si>
    <t>120</t>
  </si>
  <si>
    <t>711111001</t>
  </si>
  <si>
    <t>Provedení izolace proti zemní vlhkosti vodorovné za studena nátěrem penetračním</t>
  </si>
  <si>
    <t>2099404202</t>
  </si>
  <si>
    <t>36,22*2,83</t>
  </si>
  <si>
    <t>6,51*6,1</t>
  </si>
  <si>
    <t>121</t>
  </si>
  <si>
    <t>111631500</t>
  </si>
  <si>
    <t>lak asfaltový 9 bal 9 kg</t>
  </si>
  <si>
    <t>-1984519361</t>
  </si>
  <si>
    <t>142,214*0,0003</t>
  </si>
  <si>
    <t>122</t>
  </si>
  <si>
    <t>711141559</t>
  </si>
  <si>
    <t>Provedení izolace proti zemní vlhkosti pásy přitavením vodorovné NAIP</t>
  </si>
  <si>
    <t>-1339241660</t>
  </si>
  <si>
    <t>123</t>
  </si>
  <si>
    <t>628321340</t>
  </si>
  <si>
    <t xml:space="preserve">pás těžký asfaltovaný </t>
  </si>
  <si>
    <t>2006619821</t>
  </si>
  <si>
    <t>142,214*1,15</t>
  </si>
  <si>
    <t>124</t>
  </si>
  <si>
    <t>711471053</t>
  </si>
  <si>
    <t>Provedení vodorovné izolace proti tlakové vodě termoplasty volně položenou fólií z nízkolehčeného PE</t>
  </si>
  <si>
    <t>1224994351</t>
  </si>
  <si>
    <t>"pod halou"36,12*51,41</t>
  </si>
  <si>
    <t>125</t>
  </si>
  <si>
    <t>283220290</t>
  </si>
  <si>
    <t xml:space="preserve">fólie hydroizolační  tl 2,0 mm </t>
  </si>
  <si>
    <t>1425103125</t>
  </si>
  <si>
    <t>1856,929*1,15</t>
  </si>
  <si>
    <t>126</t>
  </si>
  <si>
    <t>711491171</t>
  </si>
  <si>
    <t>Provedení izolace proti tlakové vodě vodorovné z textilií vrstva podkladní</t>
  </si>
  <si>
    <t>978451806</t>
  </si>
  <si>
    <t>127</t>
  </si>
  <si>
    <t>693110620</t>
  </si>
  <si>
    <t>geotextilie</t>
  </si>
  <si>
    <t>-1019791330</t>
  </si>
  <si>
    <t>128</t>
  </si>
  <si>
    <t>998711202</t>
  </si>
  <si>
    <t>Přesun hmot procentní pro izolace proti vodě, vlhkosti a plynům v objektech v do 12 m</t>
  </si>
  <si>
    <t>%</t>
  </si>
  <si>
    <t>159433937</t>
  </si>
  <si>
    <t>129</t>
  </si>
  <si>
    <t>713121111</t>
  </si>
  <si>
    <t>Montáž izolace tepelné podlah volně kladenými rohožemi, pásy, dílci, deskami 1 vrstva</t>
  </si>
  <si>
    <t>-1209427443</t>
  </si>
  <si>
    <t>130</t>
  </si>
  <si>
    <t>283759140</t>
  </si>
  <si>
    <t>deska z pěnového polystyrenu EPS 150 S 1000 x 500 x 100 mm</t>
  </si>
  <si>
    <t>-963112460</t>
  </si>
  <si>
    <t>117,930*1,02</t>
  </si>
  <si>
    <t>131</t>
  </si>
  <si>
    <t>713191132</t>
  </si>
  <si>
    <t>Montáž izolace tepelné podlah, stropů vrchem nebo střech překrytí separační fólií z PE</t>
  </si>
  <si>
    <t>-684494301</t>
  </si>
  <si>
    <t>132</t>
  </si>
  <si>
    <t>283231500</t>
  </si>
  <si>
    <t>fólie separační PE bal. 100 m2</t>
  </si>
  <si>
    <t>1481140215</t>
  </si>
  <si>
    <t>120,289*1,1</t>
  </si>
  <si>
    <t>133</t>
  </si>
  <si>
    <t>998713202</t>
  </si>
  <si>
    <t>Přesun hmot procentní pro izolace tepelné v objektech v do 12 m</t>
  </si>
  <si>
    <t>470166433</t>
  </si>
  <si>
    <t>134</t>
  </si>
  <si>
    <t>721173604</t>
  </si>
  <si>
    <t>Potrubí kanalizační z PE svodné DN 70</t>
  </si>
  <si>
    <t>-653602455</t>
  </si>
  <si>
    <t>135</t>
  </si>
  <si>
    <t>721173606</t>
  </si>
  <si>
    <t>Potrubí kanalizační z PE svodné DN 100</t>
  </si>
  <si>
    <t>1067339879</t>
  </si>
  <si>
    <t>136</t>
  </si>
  <si>
    <t>721173607</t>
  </si>
  <si>
    <t>Potrubí kanalizační z PE svodné DN 125</t>
  </si>
  <si>
    <t>-1161278294</t>
  </si>
  <si>
    <t>137</t>
  </si>
  <si>
    <t>721173706</t>
  </si>
  <si>
    <t>Potrubí kanalizační z PE odpadní DN 100</t>
  </si>
  <si>
    <t>296523132</t>
  </si>
  <si>
    <t>138</t>
  </si>
  <si>
    <t>721173722</t>
  </si>
  <si>
    <t>Potrubí kanalizační z PE připojovací DN 40</t>
  </si>
  <si>
    <t>-2137300483</t>
  </si>
  <si>
    <t>139</t>
  </si>
  <si>
    <t>721173723</t>
  </si>
  <si>
    <t>Potrubí kanalizační z PE připojovací DN 50</t>
  </si>
  <si>
    <t>-1138102418</t>
  </si>
  <si>
    <t>140</t>
  </si>
  <si>
    <t>721173726</t>
  </si>
  <si>
    <t>Potrubí kanalizační z PE připojovací DN 100</t>
  </si>
  <si>
    <t>-637464836</t>
  </si>
  <si>
    <t>141</t>
  </si>
  <si>
    <t>721194104</t>
  </si>
  <si>
    <t>Vyvedení a upevnění odpadních výpustek DN 40</t>
  </si>
  <si>
    <t>1429329386</t>
  </si>
  <si>
    <t>142</t>
  </si>
  <si>
    <t>721194105</t>
  </si>
  <si>
    <t>Vyvedení a upevnění odpadních výpustek DN 50</t>
  </si>
  <si>
    <t>-868279948</t>
  </si>
  <si>
    <t>143</t>
  </si>
  <si>
    <t>721194107</t>
  </si>
  <si>
    <t>Vyvedení a upevnění odpadních výpustek DN 70</t>
  </si>
  <si>
    <t>1946520320</t>
  </si>
  <si>
    <t>144</t>
  </si>
  <si>
    <t>721194109</t>
  </si>
  <si>
    <t>Vyvedení a upevnění odpadních výpustek DN 100</t>
  </si>
  <si>
    <t>178608066</t>
  </si>
  <si>
    <t>145</t>
  </si>
  <si>
    <t>721242116</t>
  </si>
  <si>
    <t>Lapač střešních splavenin z PP se zápachovou klapkou a lapacím košem DN 125</t>
  </si>
  <si>
    <t>720490104</t>
  </si>
  <si>
    <t>146</t>
  </si>
  <si>
    <t>721290111</t>
  </si>
  <si>
    <t>Zkouška těsnosti potrubí kanalizace vodou do DN 125</t>
  </si>
  <si>
    <t>-868159498</t>
  </si>
  <si>
    <t>147</t>
  </si>
  <si>
    <t>998721202</t>
  </si>
  <si>
    <t>Přesun hmot procentní pro vnitřní kanalizace v objektech v do 12 m</t>
  </si>
  <si>
    <t>912966280</t>
  </si>
  <si>
    <t>148</t>
  </si>
  <si>
    <t>722130233</t>
  </si>
  <si>
    <t>Potrubí vodovodní ocelové závitové pozinkované svařované běžné DN 25</t>
  </si>
  <si>
    <t>-1710925262</t>
  </si>
  <si>
    <t>149</t>
  </si>
  <si>
    <t>722130234</t>
  </si>
  <si>
    <t>Potrubí vodovodní ocelové závitové pozinkované svařované běžné DN 32</t>
  </si>
  <si>
    <t>-584223801</t>
  </si>
  <si>
    <t>150</t>
  </si>
  <si>
    <t>722170804</t>
  </si>
  <si>
    <t>Demontáž rozvodů vody z plastů do D 50</t>
  </si>
  <si>
    <t>1083323592</t>
  </si>
  <si>
    <t>151</t>
  </si>
  <si>
    <t>722174002</t>
  </si>
  <si>
    <t>Potrubí vodovodní plastové PPR svar polyfuze PN 16 D 20 x 2,8 mm</t>
  </si>
  <si>
    <t>1922731807</t>
  </si>
  <si>
    <t>152</t>
  </si>
  <si>
    <t>722174003</t>
  </si>
  <si>
    <t>Potrubí vodovodní plastové PPR svar polyfuze PN 16 D 25 x 3,5 mm</t>
  </si>
  <si>
    <t>68327047</t>
  </si>
  <si>
    <t>153</t>
  </si>
  <si>
    <t>722181212</t>
  </si>
  <si>
    <t>Ochrana vodovodního potrubí přilepenými tepelně izolačními trubicemi z PE tl do 6 mm DN do 32 mm</t>
  </si>
  <si>
    <t>-789090266</t>
  </si>
  <si>
    <t>154</t>
  </si>
  <si>
    <t>722181241</t>
  </si>
  <si>
    <t>Ochrana vodovodního potrubí přilepenými tepelně izolačními trubicemi z PE tl do 20 mm DN do 22 mm</t>
  </si>
  <si>
    <t>-996123726</t>
  </si>
  <si>
    <t>155</t>
  </si>
  <si>
    <t>722190401</t>
  </si>
  <si>
    <t>Vyvedení a upevnění výpustku do DN 25</t>
  </si>
  <si>
    <t>-719070198</t>
  </si>
  <si>
    <t>156</t>
  </si>
  <si>
    <t>722220233</t>
  </si>
  <si>
    <t>Přechodka dGK PPR PN 20 D 32 x G 1 s kovovým vnitřním závitem</t>
  </si>
  <si>
    <t>1401709073</t>
  </si>
  <si>
    <t>157</t>
  </si>
  <si>
    <t>722220861</t>
  </si>
  <si>
    <t>Demontáž armatur závitových se dvěma závity G do 3/4</t>
  </si>
  <si>
    <t>-929237818</t>
  </si>
  <si>
    <t>158</t>
  </si>
  <si>
    <t>722232043</t>
  </si>
  <si>
    <t>Kohout kulový přímý G 1/2 PN 42 do 185°C vnitřní závit</t>
  </si>
  <si>
    <t>-1945124992</t>
  </si>
  <si>
    <t>159</t>
  </si>
  <si>
    <t>722232045</t>
  </si>
  <si>
    <t>Kohout kulový přímý G 1 PN 42 do 185°C vnitřní závit</t>
  </si>
  <si>
    <t>1123374091</t>
  </si>
  <si>
    <t>160</t>
  </si>
  <si>
    <t>722232063</t>
  </si>
  <si>
    <t>Kohout kulový přímý G 1 PN 42 do 185°C vnitřní závit s vypouštěním</t>
  </si>
  <si>
    <t>2018712920</t>
  </si>
  <si>
    <t>161</t>
  </si>
  <si>
    <t>722250133</t>
  </si>
  <si>
    <t>Hydrantový systém s tvarově stálou hadicí D 25 x 30 m celoplechový</t>
  </si>
  <si>
    <t>soubor</t>
  </si>
  <si>
    <t>-180262109</t>
  </si>
  <si>
    <t>162</t>
  </si>
  <si>
    <t>722260812</t>
  </si>
  <si>
    <t>Demontáž vodoměrů závitových G 3/4</t>
  </si>
  <si>
    <t>-127362659</t>
  </si>
  <si>
    <t>163</t>
  </si>
  <si>
    <t>722290226</t>
  </si>
  <si>
    <t>Zkouška těsnosti vodovodního potrubí závitového do DN 50</t>
  </si>
  <si>
    <t>785000616</t>
  </si>
  <si>
    <t>164</t>
  </si>
  <si>
    <t>722290234</t>
  </si>
  <si>
    <t>Proplach a dezinfekce vodovodního potrubí do DN 80</t>
  </si>
  <si>
    <t>1109429613</t>
  </si>
  <si>
    <t>165</t>
  </si>
  <si>
    <t>722290822</t>
  </si>
  <si>
    <t>Přemístění vnitrostaveništní demontovaných hmot pro vnitřní vodovod v objektech výšky do 12 m</t>
  </si>
  <si>
    <t>-919834293</t>
  </si>
  <si>
    <t>166</t>
  </si>
  <si>
    <t>998722202</t>
  </si>
  <si>
    <t>Přesun hmot procentní pro vnitřní vodovod v objektech v do 12 m</t>
  </si>
  <si>
    <t>-539824954</t>
  </si>
  <si>
    <t>167</t>
  </si>
  <si>
    <t>723111202</t>
  </si>
  <si>
    <t>Potrubí ocelové závitové černé bezešvé svařované běžné DN 15</t>
  </si>
  <si>
    <t>-666308103</t>
  </si>
  <si>
    <t>168</t>
  </si>
  <si>
    <t>723111203</t>
  </si>
  <si>
    <t>Potrubí ocelové závitové černé bezešvé svařované běžné DN 20</t>
  </si>
  <si>
    <t>1304118569</t>
  </si>
  <si>
    <t>169</t>
  </si>
  <si>
    <t>723111204</t>
  </si>
  <si>
    <t>Potrubí ocelové závitové černé bezešvé svařované běžné DN 25</t>
  </si>
  <si>
    <t>1978532515</t>
  </si>
  <si>
    <t>170</t>
  </si>
  <si>
    <t>723111205</t>
  </si>
  <si>
    <t>Potrubí ocelové závitové černé bezešvé svařované běžné DN 32</t>
  </si>
  <si>
    <t>-1545738978</t>
  </si>
  <si>
    <t>171</t>
  </si>
  <si>
    <t>723111206</t>
  </si>
  <si>
    <t>Potrubí ocelové závitové černé bezešvé svařované běžné DN 40</t>
  </si>
  <si>
    <t>410906935</t>
  </si>
  <si>
    <t>172</t>
  </si>
  <si>
    <t>723120805</t>
  </si>
  <si>
    <t>Demontáž potrubí ocelové závitové svařované do DN 50</t>
  </si>
  <si>
    <t>-1425212949</t>
  </si>
  <si>
    <t>173</t>
  </si>
  <si>
    <t>723150312</t>
  </si>
  <si>
    <t>Potrubí ocelové hladké černé bezešvé spojované svařováním tvářené za tepla D 57x3,2 mm</t>
  </si>
  <si>
    <t>663275487</t>
  </si>
  <si>
    <t>174</t>
  </si>
  <si>
    <t>723150366</t>
  </si>
  <si>
    <t>Chránička D 44,5x2,6 mm</t>
  </si>
  <si>
    <t>-1151168921</t>
  </si>
  <si>
    <t>175</t>
  </si>
  <si>
    <t>723150368</t>
  </si>
  <si>
    <t>Chránička D 76x3,2 mm</t>
  </si>
  <si>
    <t>-2010197082</t>
  </si>
  <si>
    <t>176</t>
  </si>
  <si>
    <t>723160205</t>
  </si>
  <si>
    <t>Přípojka k plynoměru spojované na závit bez ochozu G 5/4</t>
  </si>
  <si>
    <t>-580432433</t>
  </si>
  <si>
    <t>177</t>
  </si>
  <si>
    <t>723160335</t>
  </si>
  <si>
    <t>Rozpěrka přípojek plynoměru G 5/4</t>
  </si>
  <si>
    <t>172311248</t>
  </si>
  <si>
    <t>178</t>
  </si>
  <si>
    <t>723160805</t>
  </si>
  <si>
    <t>Demontáž přípojka k plynoměru na závit bez ochozu G 5/4</t>
  </si>
  <si>
    <t>pár</t>
  </si>
  <si>
    <t>-1911340911</t>
  </si>
  <si>
    <t>179</t>
  </si>
  <si>
    <t>723160832</t>
  </si>
  <si>
    <t>Demontáž rozpěrky k plynoměru G 5/4</t>
  </si>
  <si>
    <t>900061070</t>
  </si>
  <si>
    <t>180</t>
  </si>
  <si>
    <t>723190103</t>
  </si>
  <si>
    <t>Přípojka plynovodní nerezová hadice G1/2 F x G1/2 M délky od 50 do 100 cm spojovaná na závit</t>
  </si>
  <si>
    <t>1785917461</t>
  </si>
  <si>
    <t>181</t>
  </si>
  <si>
    <t>723190111</t>
  </si>
  <si>
    <t>Přípojka plynovodní nerezová hadice G3/4 F x G3/4 M délky od 20 do 40 cm spojovaná na závit</t>
  </si>
  <si>
    <t>619418291</t>
  </si>
  <si>
    <t>182</t>
  </si>
  <si>
    <t>723190251</t>
  </si>
  <si>
    <t>Výpustky plynovodní vedení a upevnění DN 15</t>
  </si>
  <si>
    <t>-1642177441</t>
  </si>
  <si>
    <t>183</t>
  </si>
  <si>
    <t>723190252</t>
  </si>
  <si>
    <t>Výpustky plynovodní vedení a upevnění DN 20</t>
  </si>
  <si>
    <t>-811919083</t>
  </si>
  <si>
    <t>184</t>
  </si>
  <si>
    <t>723230801</t>
  </si>
  <si>
    <t>Demontáž regulátoru plynu středotlakého řada jednoduchá</t>
  </si>
  <si>
    <t>1740687727</t>
  </si>
  <si>
    <t>185</t>
  </si>
  <si>
    <t>723231162</t>
  </si>
  <si>
    <t>Kohout kulový přímý G 1/2 PN 42 do 185°C plnoprůtokový s koulí DADO vnitřní závit těžká řada</t>
  </si>
  <si>
    <t>-739491224</t>
  </si>
  <si>
    <t>186</t>
  </si>
  <si>
    <t>723231163</t>
  </si>
  <si>
    <t>Kohout kulový přímý G 3/4 PN 42 do 185°C plnoprůtokový s koulí DADO vnitřní závit těžká řada</t>
  </si>
  <si>
    <t>-383630124</t>
  </si>
  <si>
    <t>187</t>
  </si>
  <si>
    <t>723231167</t>
  </si>
  <si>
    <t>Kohout kulový přímý G 2 PN 42 do 185°C plnoprůtokový s koulí DADO vnitřní závit těžká řada</t>
  </si>
  <si>
    <t>-696654435</t>
  </si>
  <si>
    <t>188</t>
  </si>
  <si>
    <t>723234312</t>
  </si>
  <si>
    <t>Regulátor tlaku plynu středotlaký jednostupňový výkon do 10 m3/hod pro zemní plyn</t>
  </si>
  <si>
    <t>-1066889666</t>
  </si>
  <si>
    <t>189</t>
  </si>
  <si>
    <t>72324</t>
  </si>
  <si>
    <t xml:space="preserve">Ochranná skříňka 1200xx900x350 typová </t>
  </si>
  <si>
    <t>-185955636</t>
  </si>
  <si>
    <t>190</t>
  </si>
  <si>
    <t>723260801</t>
  </si>
  <si>
    <t>Demontáž plynoměrů</t>
  </si>
  <si>
    <t>-70051834</t>
  </si>
  <si>
    <t>191</t>
  </si>
  <si>
    <t>723290822</t>
  </si>
  <si>
    <t>Přemístění vnitrostaveništní demontovaných hmot pro vnitřní plynovod v objektech výšky do 12 m</t>
  </si>
  <si>
    <t>-1337502292</t>
  </si>
  <si>
    <t>192</t>
  </si>
  <si>
    <t>998723202</t>
  </si>
  <si>
    <t>Přesun hmot procentní pro vnitřní plynovod v objektech v do 12 m</t>
  </si>
  <si>
    <t>1838856083</t>
  </si>
  <si>
    <t>193</t>
  </si>
  <si>
    <t>725112021</t>
  </si>
  <si>
    <t>Klozet keramický závěsný na nosné stěny s hlubokým splachováním odpad vodorovný</t>
  </si>
  <si>
    <t>1908260132</t>
  </si>
  <si>
    <t>194</t>
  </si>
  <si>
    <t>725121502</t>
  </si>
  <si>
    <t>Pisoárový záchodek keramický bez splachovací nádrže bez odsávání a s otvorem pro ventil</t>
  </si>
  <si>
    <t>-36746225</t>
  </si>
  <si>
    <t>195</t>
  </si>
  <si>
    <t>725211603</t>
  </si>
  <si>
    <t>Umyvadlo keramické připevněné na stěnu šrouby bílé bez krytu na sifon 600 mm</t>
  </si>
  <si>
    <t>1031371858</t>
  </si>
  <si>
    <t>196</t>
  </si>
  <si>
    <t>725331111</t>
  </si>
  <si>
    <t>Výlevka bez výtokových armatur keramická se sklopnou plastovou mřížkou 425 mm</t>
  </si>
  <si>
    <t>-1700162816</t>
  </si>
  <si>
    <t>197</t>
  </si>
  <si>
    <t>725811302</t>
  </si>
  <si>
    <t>Ventil tlačný samouzavírací s omezenou dobou výtoku 4 l/min G 1/2</t>
  </si>
  <si>
    <t>430776115</t>
  </si>
  <si>
    <t>198</t>
  </si>
  <si>
    <t>725813111</t>
  </si>
  <si>
    <t>Ventil rohový bez připojovací trubičky nebo flexi hadičky G 1/2</t>
  </si>
  <si>
    <t>-1099626914</t>
  </si>
  <si>
    <t>199</t>
  </si>
  <si>
    <t>725-82-R</t>
  </si>
  <si>
    <t>Flexi hadice připojovací</t>
  </si>
  <si>
    <t>1409481848</t>
  </si>
  <si>
    <t>200</t>
  </si>
  <si>
    <t>725822633</t>
  </si>
  <si>
    <t>Baterie umyvadlové stojánkové klasické s výpusti</t>
  </si>
  <si>
    <t>134030615</t>
  </si>
  <si>
    <t>201</t>
  </si>
  <si>
    <t>725861102</t>
  </si>
  <si>
    <t>Zápachová uzávěrka pro umyvadla DN 40</t>
  </si>
  <si>
    <t>847830488</t>
  </si>
  <si>
    <t>202</t>
  </si>
  <si>
    <t>725865411</t>
  </si>
  <si>
    <t>Zápachová uzávěrka pisoárová DN 32/40</t>
  </si>
  <si>
    <t>957330417</t>
  </si>
  <si>
    <t>203</t>
  </si>
  <si>
    <t>7258701-R</t>
  </si>
  <si>
    <t>Zápachová uzávěrka pro odpad kondenzátu kotle</t>
  </si>
  <si>
    <t>-1199692012</t>
  </si>
  <si>
    <t>204</t>
  </si>
  <si>
    <t>7258702-R</t>
  </si>
  <si>
    <t>Infrazářič, světlý, plyn dvoucest. regulaci 12Kw</t>
  </si>
  <si>
    <t>-1134730698</t>
  </si>
  <si>
    <t>205</t>
  </si>
  <si>
    <t>7258703-R</t>
  </si>
  <si>
    <t>Teplovzdušná jednotka s venkovní cirkulací(17kw-1400m3/hod) dod vč. směšné komory, průchodu stěnou,žaluzie, konzoly a odkouření</t>
  </si>
  <si>
    <t>-1522182954</t>
  </si>
  <si>
    <t>206</t>
  </si>
  <si>
    <t>7258704-R</t>
  </si>
  <si>
    <t>Tlakoměr (0-6kPa)</t>
  </si>
  <si>
    <t>-1811003088</t>
  </si>
  <si>
    <t>207</t>
  </si>
  <si>
    <t>998725202</t>
  </si>
  <si>
    <t>Přesun hmot procentní pro zařizovací předměty v objektech v do 12 m</t>
  </si>
  <si>
    <t>-642416789</t>
  </si>
  <si>
    <t>208</t>
  </si>
  <si>
    <t>731244301</t>
  </si>
  <si>
    <t>Kotel ocelový závěsný na plyn kondenzační o výkonu 2,4-16,9 kW s průtokovým ohřevem</t>
  </si>
  <si>
    <t>-481597912</t>
  </si>
  <si>
    <t>209</t>
  </si>
  <si>
    <t>731810321</t>
  </si>
  <si>
    <t>Nucený odtah spalin soustředným potrubím pro kondenzační kotel svislý 60/100 mm přes plochou střechu</t>
  </si>
  <si>
    <t>-1401436723</t>
  </si>
  <si>
    <t>210</t>
  </si>
  <si>
    <t>731810341</t>
  </si>
  <si>
    <t>Prodloužení soustředného potrubí pro kondenzační kotel průměru 60/100 mm</t>
  </si>
  <si>
    <t>-1471628076</t>
  </si>
  <si>
    <t>211</t>
  </si>
  <si>
    <t>998731202</t>
  </si>
  <si>
    <t>Přesun hmot procentní pro kotelny v objektech v do 12 m</t>
  </si>
  <si>
    <t>1111551992</t>
  </si>
  <si>
    <t>212</t>
  </si>
  <si>
    <t>733223102</t>
  </si>
  <si>
    <t>Potrubí měděné tvrdé spojované měkkým pájením D 15x1</t>
  </si>
  <si>
    <t>-1425650247</t>
  </si>
  <si>
    <t>213</t>
  </si>
  <si>
    <t>733223103</t>
  </si>
  <si>
    <t>Potrubí měděné tvrdé spojované měkkým pájením D 18x1</t>
  </si>
  <si>
    <t>1434894361</t>
  </si>
  <si>
    <t>214</t>
  </si>
  <si>
    <t>733223104</t>
  </si>
  <si>
    <t>Potrubí měděné tvrdé spojované měkkým pájením D 22x1</t>
  </si>
  <si>
    <t>-2043443944</t>
  </si>
  <si>
    <t>215</t>
  </si>
  <si>
    <t>733224222</t>
  </si>
  <si>
    <t>Příplatek k potrubí měděnému za zhotovení přípojky z trubek měděných D 15x1</t>
  </si>
  <si>
    <t>780480412</t>
  </si>
  <si>
    <t>216</t>
  </si>
  <si>
    <t>733291101</t>
  </si>
  <si>
    <t>Zkouška těsnosti potrubí měděné do D 35x1,5</t>
  </si>
  <si>
    <t>-1068533152</t>
  </si>
  <si>
    <t>217</t>
  </si>
  <si>
    <t>7333001</t>
  </si>
  <si>
    <t>Tepelná izolace potrubí PE návleky 15/20</t>
  </si>
  <si>
    <t>-1333179550</t>
  </si>
  <si>
    <t>218</t>
  </si>
  <si>
    <t>7333002</t>
  </si>
  <si>
    <t>Tepelná izolace potrubí PE návleky 18/20</t>
  </si>
  <si>
    <t>1620867406</t>
  </si>
  <si>
    <t>219</t>
  </si>
  <si>
    <t>7333003</t>
  </si>
  <si>
    <t>Tepelná izolace potrubí PE návleky 22/20</t>
  </si>
  <si>
    <t>-666123074</t>
  </si>
  <si>
    <t>220</t>
  </si>
  <si>
    <t>998733202</t>
  </si>
  <si>
    <t>Přesun hmot procentní pro rozvody potrubí v objektech v do 12 m</t>
  </si>
  <si>
    <t>913776064</t>
  </si>
  <si>
    <t>221</t>
  </si>
  <si>
    <t>734221682</t>
  </si>
  <si>
    <t>Termostatická hlavice kapalinová PN 10 do 110°C otopných těles VK</t>
  </si>
  <si>
    <t>-2122676355</t>
  </si>
  <si>
    <t>222</t>
  </si>
  <si>
    <t>734261406</t>
  </si>
  <si>
    <t>Armatura připojovací přímá G 1/2x18 PN 10 do 110°C radiátorů typu VK</t>
  </si>
  <si>
    <t>712200399</t>
  </si>
  <si>
    <t>223</t>
  </si>
  <si>
    <t>734291243</t>
  </si>
  <si>
    <t>Filtr závitový přímý G 3/4 PN 16 do 130°C s vnitřními závity</t>
  </si>
  <si>
    <t>-1797649753</t>
  </si>
  <si>
    <t>224</t>
  </si>
  <si>
    <t>734292714</t>
  </si>
  <si>
    <t>Kohout kulový přímý G 3/4 PN 42 do 185°C vnitřní závit</t>
  </si>
  <si>
    <t>388001710</t>
  </si>
  <si>
    <t>225</t>
  </si>
  <si>
    <t>998734202</t>
  </si>
  <si>
    <t>Přesun hmot procentní pro armatury v objektech v do 12 m</t>
  </si>
  <si>
    <t>-417192322</t>
  </si>
  <si>
    <t>226</t>
  </si>
  <si>
    <t>735159110</t>
  </si>
  <si>
    <t>Montáž otopných těles panelových jednořadých mimo těles Korado Radik délky do 1500 mm</t>
  </si>
  <si>
    <t>1076106781</t>
  </si>
  <si>
    <t>227</t>
  </si>
  <si>
    <t>735159120</t>
  </si>
  <si>
    <t>Montáž otopných těles panelových jednořadých mimo těles Korado Radik délky do 2340 mm</t>
  </si>
  <si>
    <t>776174913</t>
  </si>
  <si>
    <t>228</t>
  </si>
  <si>
    <t>7351605</t>
  </si>
  <si>
    <t>Otopné těleso jednořadé se střed připojením typ11, délka 600, výška 600</t>
  </si>
  <si>
    <t>1794292769</t>
  </si>
  <si>
    <t>229</t>
  </si>
  <si>
    <t>7351606</t>
  </si>
  <si>
    <t>Otopné těleso jednořadé se střed připojením typ 20, délka 800, výška 600</t>
  </si>
  <si>
    <t>-1492591722</t>
  </si>
  <si>
    <t>230</t>
  </si>
  <si>
    <t>7351607</t>
  </si>
  <si>
    <t>Otopné těleso jednořadé se střed připojením typ 22, délka 900, výška 600</t>
  </si>
  <si>
    <t>-411637551</t>
  </si>
  <si>
    <t>231</t>
  </si>
  <si>
    <t>7351608</t>
  </si>
  <si>
    <t>Otopné těleso jednořadé se střed připojením typ 22, délka 1400, výška 600</t>
  </si>
  <si>
    <t>-1160411167</t>
  </si>
  <si>
    <t>232</t>
  </si>
  <si>
    <t>998735202</t>
  </si>
  <si>
    <t>Přesun hmot procentní pro otopná tělesa v objektech v do 12 m</t>
  </si>
  <si>
    <t>62244155</t>
  </si>
  <si>
    <t>233</t>
  </si>
  <si>
    <t>751111081</t>
  </si>
  <si>
    <t>Mtž vent ax ntl stropního závěsného rozpětí lopatek do 800 mm</t>
  </si>
  <si>
    <t>157261376</t>
  </si>
  <si>
    <t>234</t>
  </si>
  <si>
    <t>751122011</t>
  </si>
  <si>
    <t>Mtž vent rad ntl nástěnného základního D do 100 mm</t>
  </si>
  <si>
    <t>-973021139</t>
  </si>
  <si>
    <t>235</t>
  </si>
  <si>
    <t>751122014</t>
  </si>
  <si>
    <t>Mtž vent rad ntl nástěnného základního D přes 300 mm</t>
  </si>
  <si>
    <t>81916918</t>
  </si>
  <si>
    <t>236</t>
  </si>
  <si>
    <t>751398031</t>
  </si>
  <si>
    <t>Mtž ventilační mřížky do dveří do 0,040 m2</t>
  </si>
  <si>
    <t>1323819518</t>
  </si>
  <si>
    <t>237</t>
  </si>
  <si>
    <t>751398041</t>
  </si>
  <si>
    <t>Mtž protidešťové žaluzie potrubí D do 300 mm</t>
  </si>
  <si>
    <t>407335757</t>
  </si>
  <si>
    <t>238</t>
  </si>
  <si>
    <t>751398051</t>
  </si>
  <si>
    <t>Mtž protidešťové žaluzie potrubí do 0,150 m2</t>
  </si>
  <si>
    <t>342806759</t>
  </si>
  <si>
    <t>239</t>
  </si>
  <si>
    <t>751-01R</t>
  </si>
  <si>
    <t>Ventilátor nástěnný se zpět klapkou a čas doběhem (200m3/h)</t>
  </si>
  <si>
    <t>1543976667</t>
  </si>
  <si>
    <t>240</t>
  </si>
  <si>
    <t>751-02R</t>
  </si>
  <si>
    <t>Destratifikátor ( vratný ventilátor200m3/h)</t>
  </si>
  <si>
    <t>-1033911616</t>
  </si>
  <si>
    <t>241</t>
  </si>
  <si>
    <t>751-03R</t>
  </si>
  <si>
    <t>Větrací mřížka do dveří 450x80mm</t>
  </si>
  <si>
    <t>1355852987</t>
  </si>
  <si>
    <t>242</t>
  </si>
  <si>
    <t>751-04R</t>
  </si>
  <si>
    <t>Protidešťová žaluzie 100</t>
  </si>
  <si>
    <t>203850871</t>
  </si>
  <si>
    <t>243</t>
  </si>
  <si>
    <t>751-05R</t>
  </si>
  <si>
    <t>Nástěnný ventilátor (1400m3/h) vč. žaluzie</t>
  </si>
  <si>
    <t>-1809031237</t>
  </si>
  <si>
    <t>244</t>
  </si>
  <si>
    <t>751-06R</t>
  </si>
  <si>
    <t>Protidešťová žaluzie 300x300mm</t>
  </si>
  <si>
    <t>2021484609</t>
  </si>
  <si>
    <t>245</t>
  </si>
  <si>
    <t>998751201</t>
  </si>
  <si>
    <t>Přesun hmot procentní pro vzduchotechniku v objektech v do 12 m</t>
  </si>
  <si>
    <t>-1874022393</t>
  </si>
  <si>
    <t>246</t>
  </si>
  <si>
    <t>763211123</t>
  </si>
  <si>
    <t>Sádrovláknitá příčka tl 100 mm profil CW+UW 75 desky 1x12,5 bez TI</t>
  </si>
  <si>
    <t>2100060164</t>
  </si>
  <si>
    <t>"m04"2,33*2,75</t>
  </si>
  <si>
    <t>247</t>
  </si>
  <si>
    <t>763231121</t>
  </si>
  <si>
    <t>Sádrovláknitý podhled deska 1x12,5 dvouvrstvá spodní kce profil CD+UD bez TI</t>
  </si>
  <si>
    <t>139903826</t>
  </si>
  <si>
    <t>"04-13"5,03+8,3+1,06+1,3+1,89+1,48+1,3+1,89+35,5+13,4</t>
  </si>
  <si>
    <t>"hrana tibuny"36,72*0,5</t>
  </si>
  <si>
    <t>248</t>
  </si>
  <si>
    <t>76324</t>
  </si>
  <si>
    <t>Příplatek za impregnovaný sádrokarton</t>
  </si>
  <si>
    <t>-130676560</t>
  </si>
  <si>
    <t>"podhledy"5,03+1,06+1,3+1,89+1,48+1,3+1,89</t>
  </si>
  <si>
    <t>"příčka"2,33*2,75</t>
  </si>
  <si>
    <t>249</t>
  </si>
  <si>
    <t>998763402</t>
  </si>
  <si>
    <t>Přesun hmot procentní pro sádrokartonové konstrukce v objektech v do 12 m</t>
  </si>
  <si>
    <t>-1658928868</t>
  </si>
  <si>
    <t>250</t>
  </si>
  <si>
    <t>764214606</t>
  </si>
  <si>
    <t>Oplechování horních ploch a atik bez rohů z Pz s povrch úpravou mechanicky kotvené rš 500 mm</t>
  </si>
  <si>
    <t>-223658696</t>
  </si>
  <si>
    <t>251</t>
  </si>
  <si>
    <t>764216601</t>
  </si>
  <si>
    <t>Oplechování rovných parapetů mechanicky kotvené z Pz s povrchovou úpravou rš 150 mm</t>
  </si>
  <si>
    <t>-957386912</t>
  </si>
  <si>
    <t>1,20*2+0,6*6</t>
  </si>
  <si>
    <t>252</t>
  </si>
  <si>
    <t>764511601</t>
  </si>
  <si>
    <t>Žlab podokapní půlkruhový z Pz s povrchovou úpravou rš 250 mm</t>
  </si>
  <si>
    <t>-1944939232</t>
  </si>
  <si>
    <t>6,10</t>
  </si>
  <si>
    <t>253</t>
  </si>
  <si>
    <t>764511603</t>
  </si>
  <si>
    <t>Žlab podokapní půlkruhový z Pz s povrchovou úpravou rš 400 mm</t>
  </si>
  <si>
    <t>-705776396</t>
  </si>
  <si>
    <t>54,5*2</t>
  </si>
  <si>
    <t>254</t>
  </si>
  <si>
    <t>764518623</t>
  </si>
  <si>
    <t>Svody kruhové včetně objímek, kolen, odskoků z Pz s povrchovou úpravou průměru 150 mm</t>
  </si>
  <si>
    <t>183461619</t>
  </si>
  <si>
    <t>6,5*6</t>
  </si>
  <si>
    <t>255</t>
  </si>
  <si>
    <t>998764202</t>
  </si>
  <si>
    <t>Přesun hmot procentní pro konstrukce klempířské v objektech v do 12 m</t>
  </si>
  <si>
    <t>-520808760</t>
  </si>
  <si>
    <t>256</t>
  </si>
  <si>
    <t>766660001</t>
  </si>
  <si>
    <t>Montáž dveřních křídel otvíravých 1křídlových š do 0,8 m do ocelové zárubně</t>
  </si>
  <si>
    <t>-1986304955</t>
  </si>
  <si>
    <t>257</t>
  </si>
  <si>
    <t>611601580</t>
  </si>
  <si>
    <t>dveře dřevěné vnitřní hladké plné 1křídlové standardní provedení 70x197cm</t>
  </si>
  <si>
    <t>-1091968663</t>
  </si>
  <si>
    <t>258</t>
  </si>
  <si>
    <t>611601880</t>
  </si>
  <si>
    <t>dveře dřevěné vnitřní hladké plné 1křídlové standardní provedení 80x197cm</t>
  </si>
  <si>
    <t>-31116525</t>
  </si>
  <si>
    <t>259</t>
  </si>
  <si>
    <t>766660002</t>
  </si>
  <si>
    <t>Montáž dveřních křídel otvíravých 1křídlových š přes 0,8 m do ocelové zárubně</t>
  </si>
  <si>
    <t>-165096874</t>
  </si>
  <si>
    <t>260</t>
  </si>
  <si>
    <t>611602180</t>
  </si>
  <si>
    <t>dveře dřevěné vnitřní hladké plné 1křídlové standardní provedení 90x197cm</t>
  </si>
  <si>
    <t>-1477633302</t>
  </si>
  <si>
    <t>261</t>
  </si>
  <si>
    <t>611602181R</t>
  </si>
  <si>
    <t>dveře dřevěné vnitřní hladké prosklené bezpečnostním sklem 1křídlové standardní provedení 90x197cm</t>
  </si>
  <si>
    <t>920655558</t>
  </si>
  <si>
    <t>262</t>
  </si>
  <si>
    <t>766660162</t>
  </si>
  <si>
    <t>Montáž dveřních křídel otvíravých 1křídlových š přes 0,8 m požárních do dřevěné rámové zárubně</t>
  </si>
  <si>
    <t>1298743588</t>
  </si>
  <si>
    <t>263</t>
  </si>
  <si>
    <t>611653409-R</t>
  </si>
  <si>
    <t>dveře vnitřní protipožární hladké  prosklené 1křídlé 90x197 cm</t>
  </si>
  <si>
    <t>-1838173497</t>
  </si>
  <si>
    <t>264</t>
  </si>
  <si>
    <t>766695212</t>
  </si>
  <si>
    <t>Montáž truhlářských prahů dveří 1křídlových šířky do 10 cm</t>
  </si>
  <si>
    <t>1842845884</t>
  </si>
  <si>
    <t>265</t>
  </si>
  <si>
    <t>611871810</t>
  </si>
  <si>
    <t>prah dveřní dřevěný dubový tl 2 cm dl.92 cm š 15 cm</t>
  </si>
  <si>
    <t>-1499170950</t>
  </si>
  <si>
    <t>266</t>
  </si>
  <si>
    <t>7667812</t>
  </si>
  <si>
    <t>Mon a dod kování</t>
  </si>
  <si>
    <t>-834739149</t>
  </si>
  <si>
    <t>267</t>
  </si>
  <si>
    <t>7667813</t>
  </si>
  <si>
    <t>Mon a dod  bezpečn. kování</t>
  </si>
  <si>
    <t>-1572792586</t>
  </si>
  <si>
    <t>268</t>
  </si>
  <si>
    <t>7667814</t>
  </si>
  <si>
    <t>Mon a dod  přechodových lišt</t>
  </si>
  <si>
    <t>1729243282</t>
  </si>
  <si>
    <t>269</t>
  </si>
  <si>
    <t>998766202</t>
  </si>
  <si>
    <t>Přesun hmot procentní pro konstrukce truhlářské v objektech v do 12 m</t>
  </si>
  <si>
    <t>-647113991</t>
  </si>
  <si>
    <t>270</t>
  </si>
  <si>
    <t>76701</t>
  </si>
  <si>
    <t>Nosná konstrukce spojovacího krčku - krov</t>
  </si>
  <si>
    <t>kg</t>
  </si>
  <si>
    <t>1405776354</t>
  </si>
  <si>
    <t>"U 18"</t>
  </si>
  <si>
    <t>6,3*4*18,8*1,03</t>
  </si>
  <si>
    <t>"U 20"</t>
  </si>
  <si>
    <t>6,5*2*25,3*1,03</t>
  </si>
  <si>
    <t>271</t>
  </si>
  <si>
    <t>76702</t>
  </si>
  <si>
    <t>Vrata dvoukřídlá zateplená 3000 x 2400 mm</t>
  </si>
  <si>
    <t>-1287974555</t>
  </si>
  <si>
    <t>272</t>
  </si>
  <si>
    <t>76703</t>
  </si>
  <si>
    <t>Montáž a dod sedaček</t>
  </si>
  <si>
    <t>564801304</t>
  </si>
  <si>
    <t>273</t>
  </si>
  <si>
    <t>76704</t>
  </si>
  <si>
    <t>Dodávka sedaček</t>
  </si>
  <si>
    <t>1253903729</t>
  </si>
  <si>
    <t>274</t>
  </si>
  <si>
    <t>767590</t>
  </si>
  <si>
    <t>Montáž a dodávka  děrovaného plechu na schodiště vč. povrchové úpravy, úprava roštu na velikost dle zaměření</t>
  </si>
  <si>
    <t>-1239925712</t>
  </si>
  <si>
    <t>275</t>
  </si>
  <si>
    <t>7675901</t>
  </si>
  <si>
    <t>Montáž a dodávka roštů na schodiště vč. povrchové úpravy, úprava roštu na velikost dle zaměření</t>
  </si>
  <si>
    <t>-653280241</t>
  </si>
  <si>
    <t>4,12*2</t>
  </si>
  <si>
    <t>276</t>
  </si>
  <si>
    <t>767995116</t>
  </si>
  <si>
    <t>Montáž atypických zámečnických konstrukcí hmotnosti do 250 kg</t>
  </si>
  <si>
    <t>-2099318210</t>
  </si>
  <si>
    <t>"80/60/4"488,04</t>
  </si>
  <si>
    <t>"60/40/3"154,692</t>
  </si>
  <si>
    <t>"pásovina 30/3"71,67</t>
  </si>
  <si>
    <t>"pásovina 80/5"15,51</t>
  </si>
  <si>
    <t>"pásovina 60/5"8,48</t>
  </si>
  <si>
    <t>"pásovina 180/5"32,22</t>
  </si>
  <si>
    <t>"L 25/25/3"112,69</t>
  </si>
  <si>
    <t>277</t>
  </si>
  <si>
    <t>145501800</t>
  </si>
  <si>
    <t>profil ocelový obdélníkový svařovaný 80x60x4 mm</t>
  </si>
  <si>
    <t>-2122874696</t>
  </si>
  <si>
    <t>"80/60/4"0,488</t>
  </si>
  <si>
    <t>278</t>
  </si>
  <si>
    <t>145501540</t>
  </si>
  <si>
    <t>profil ocelový obdélníkový svařovaný 60x40x3 mm</t>
  </si>
  <si>
    <t>-502364408</t>
  </si>
  <si>
    <t>"60/40/3"0,155</t>
  </si>
  <si>
    <t>279</t>
  </si>
  <si>
    <t>130101780</t>
  </si>
  <si>
    <t>tyč ocelová plochá, v jakosti 11 375, 30 x 3  mm</t>
  </si>
  <si>
    <t>-1156514324</t>
  </si>
  <si>
    <t>280</t>
  </si>
  <si>
    <t>130102400</t>
  </si>
  <si>
    <t>tyč ocelová plochá, v jakosti 11 375, 60 x 5  mm</t>
  </si>
  <si>
    <t>-706828709</t>
  </si>
  <si>
    <t>0,009</t>
  </si>
  <si>
    <t>281</t>
  </si>
  <si>
    <t>130102660</t>
  </si>
  <si>
    <t>tyč ocelová plochá, v jakosti 11 375, 80 x 5  mm</t>
  </si>
  <si>
    <t>945753995</t>
  </si>
  <si>
    <t>282</t>
  </si>
  <si>
    <t>130103240</t>
  </si>
  <si>
    <t>tyč ocelová plochá, v jakosti 11 375, 180 x 5 mm</t>
  </si>
  <si>
    <t>-1484928834</t>
  </si>
  <si>
    <t>283</t>
  </si>
  <si>
    <t>130104020</t>
  </si>
  <si>
    <t>úhelník ocelový rovnostranný, v jakosti 11 375, 25 x 25 x 3 mm</t>
  </si>
  <si>
    <t>-1810202488</t>
  </si>
  <si>
    <t>284</t>
  </si>
  <si>
    <t>998767202</t>
  </si>
  <si>
    <t>Přesun hmot procentní pro zámečnické konstrukce v objektech v do 12 m</t>
  </si>
  <si>
    <t>728917173</t>
  </si>
  <si>
    <t>285</t>
  </si>
  <si>
    <t>76901</t>
  </si>
  <si>
    <t>Dveře venkovní plast. plné,  900 x 1970 mm</t>
  </si>
  <si>
    <t>-382760791</t>
  </si>
  <si>
    <t>286</t>
  </si>
  <si>
    <t>76902</t>
  </si>
  <si>
    <t>Dveře venkovní plast. prosklené bezpečnostním sklem,  900 x 1970 mm</t>
  </si>
  <si>
    <t>-122782279</t>
  </si>
  <si>
    <t>287</t>
  </si>
  <si>
    <t>76903</t>
  </si>
  <si>
    <t>Dveře venkovní plast.dvoukřídlé asymetrické, prosklené ,  1250 x 2100 mm</t>
  </si>
  <si>
    <t>1401907544</t>
  </si>
  <si>
    <t>288</t>
  </si>
  <si>
    <t>76904</t>
  </si>
  <si>
    <t>Okno plast. sklopné, pákové ovládání, 1200 x 600 mm</t>
  </si>
  <si>
    <t>-2003303466</t>
  </si>
  <si>
    <t>289</t>
  </si>
  <si>
    <t>76905</t>
  </si>
  <si>
    <t>Okno plast. sklopné, pákové ovládání, 600 x 600 mm</t>
  </si>
  <si>
    <t>-1280651774</t>
  </si>
  <si>
    <t>290</t>
  </si>
  <si>
    <t>76906</t>
  </si>
  <si>
    <t>Mon a dod plastových parapetú</t>
  </si>
  <si>
    <t>-451624609</t>
  </si>
  <si>
    <t>0,6*6+1,2*2</t>
  </si>
  <si>
    <t>291</t>
  </si>
  <si>
    <t>771444113</t>
  </si>
  <si>
    <t>Montáž soklíků z obkladaček hutných rovných flexibilní lepidlo v do 120 mm</t>
  </si>
  <si>
    <t>-735123135</t>
  </si>
  <si>
    <t>(6,01+6,08)*2</t>
  </si>
  <si>
    <t>-0,9*4</t>
  </si>
  <si>
    <t>-1,25</t>
  </si>
  <si>
    <t>0,15*2</t>
  </si>
  <si>
    <t>(4,34+2,33)*2</t>
  </si>
  <si>
    <t>-0,9*3</t>
  </si>
  <si>
    <t>0,15*4</t>
  </si>
  <si>
    <t>-0,8</t>
  </si>
  <si>
    <t>(8,3+1,0)*2</t>
  </si>
  <si>
    <t>-0,7*3</t>
  </si>
  <si>
    <t>-0,8*2</t>
  </si>
  <si>
    <t>292</t>
  </si>
  <si>
    <t>771574114</t>
  </si>
  <si>
    <t>Montáž podlah keramických režných hladkých lepených flexibilním lepidlem do 19 ks/m2</t>
  </si>
  <si>
    <t>-543800046</t>
  </si>
  <si>
    <t>36,68+10,10+5,03+8,30+1,06+1,30+1,89+1,48+1,30+1,89+93,0</t>
  </si>
  <si>
    <t>293</t>
  </si>
  <si>
    <t>59715</t>
  </si>
  <si>
    <t>Keramická dlažba</t>
  </si>
  <si>
    <t>938762169</t>
  </si>
  <si>
    <t>162,030*1,1</t>
  </si>
  <si>
    <t>44,970*0,1*1,1</t>
  </si>
  <si>
    <t>294</t>
  </si>
  <si>
    <t>771579191</t>
  </si>
  <si>
    <t>Příplatek k montáž podlah keramických za plochu do 5 m2</t>
  </si>
  <si>
    <t>665192582</t>
  </si>
  <si>
    <t>1,06+1,30+1,89+1,48+1,30+1,89</t>
  </si>
  <si>
    <t>295</t>
  </si>
  <si>
    <t>771579192</t>
  </si>
  <si>
    <t>Příplatek k montáž podlah keramických za omezený prostor</t>
  </si>
  <si>
    <t>-984091013</t>
  </si>
  <si>
    <t>296</t>
  </si>
  <si>
    <t>998771202</t>
  </si>
  <si>
    <t>Přesun hmot procentní pro podlahy z dlaždic v objektech v do 12 m</t>
  </si>
  <si>
    <t>1724103483</t>
  </si>
  <si>
    <t>297</t>
  </si>
  <si>
    <t>77601</t>
  </si>
  <si>
    <t>M a D podlahy  odpružený polyuretanovo- akrylátový povrch-cca 10mm ( PU lepidlo, prefabrikovaná pružná podložka tl. 4mm, uzavírací PU stěrka2x,akrylátová stěrka 3-4x)</t>
  </si>
  <si>
    <t>-287377980</t>
  </si>
  <si>
    <t>298</t>
  </si>
  <si>
    <t>77601b</t>
  </si>
  <si>
    <t>M a D lajnování 3 kurtů</t>
  </si>
  <si>
    <t>-936586427</t>
  </si>
  <si>
    <t>147*3</t>
  </si>
  <si>
    <t>299</t>
  </si>
  <si>
    <t>77602</t>
  </si>
  <si>
    <t>M a D podlahy PVC</t>
  </si>
  <si>
    <t>657571249</t>
  </si>
  <si>
    <t>"m12 a m13"</t>
  </si>
  <si>
    <t>35,50+13,40</t>
  </si>
  <si>
    <t>300</t>
  </si>
  <si>
    <t>998776202</t>
  </si>
  <si>
    <t>Přesun hmot procentní pro podlahy povlakové v objektech v do 12 m</t>
  </si>
  <si>
    <t>-327363150</t>
  </si>
  <si>
    <t>301</t>
  </si>
  <si>
    <t>781414112</t>
  </si>
  <si>
    <t>Montáž obkladaček vnitřních pórovinových pravoúhlých do 25 ks/m2 lepených flexibilním lepidlem</t>
  </si>
  <si>
    <t>-144661002</t>
  </si>
  <si>
    <t>55,872</t>
  </si>
  <si>
    <t>302</t>
  </si>
  <si>
    <t>59712</t>
  </si>
  <si>
    <t xml:space="preserve">Dodávka obkladů keramických </t>
  </si>
  <si>
    <t>19267059</t>
  </si>
  <si>
    <t>55,872*1,1</t>
  </si>
  <si>
    <t>303</t>
  </si>
  <si>
    <t>781419191</t>
  </si>
  <si>
    <t>Příplatek k montáži obkladů vnitřních pórovinových za plochu do 10 m2</t>
  </si>
  <si>
    <t>596973405</t>
  </si>
  <si>
    <t>304</t>
  </si>
  <si>
    <t>781419194</t>
  </si>
  <si>
    <t>Příplatek k montáži obkladů vnitřních pórovinových za nerovný povrch</t>
  </si>
  <si>
    <t>-878123928</t>
  </si>
  <si>
    <t>"m04"2,16*1,8</t>
  </si>
  <si>
    <t>"m06"1,18*1,8</t>
  </si>
  <si>
    <t>305</t>
  </si>
  <si>
    <t>998781202</t>
  </si>
  <si>
    <t>Přesun hmot procentní pro obklady keramické v objektech v do 12 m</t>
  </si>
  <si>
    <t>2135361807</t>
  </si>
  <si>
    <t>306</t>
  </si>
  <si>
    <t>783121132</t>
  </si>
  <si>
    <t>Nátěry syntetické OK střední "B" barva dražší lesklý povrch 1x antikorozní, 1x základní, 2x email</t>
  </si>
  <si>
    <t>-1536035658</t>
  </si>
  <si>
    <t>119,931*23</t>
  </si>
  <si>
    <t>307</t>
  </si>
  <si>
    <t>78317-R</t>
  </si>
  <si>
    <t>Nátěry polyuretanové OK- opláštění  dvousložková polyuretanová nátěrová hmota odstín RAL</t>
  </si>
  <si>
    <t>1983091362</t>
  </si>
  <si>
    <t>308</t>
  </si>
  <si>
    <t>783221112</t>
  </si>
  <si>
    <t>Nátěry syntetické KDK barva dražší lesklý povrch 1x antikorozní, 1x základní, 2x email</t>
  </si>
  <si>
    <t>-1575834364</t>
  </si>
  <si>
    <t>"Zárubně"1,2*14</t>
  </si>
  <si>
    <t>309</t>
  </si>
  <si>
    <t>783221130</t>
  </si>
  <si>
    <t>Nátěry syntetické KDK barva dražší základní antikorozní</t>
  </si>
  <si>
    <t>1052576242</t>
  </si>
  <si>
    <t>"nosná konstrukce krovu"0,82674*32</t>
  </si>
  <si>
    <t>310</t>
  </si>
  <si>
    <t>783425412</t>
  </si>
  <si>
    <t>Nátěry syntetické potrubí do DN 50 barva dražší lesklý povrch 1x antikorozní, 1x základní, 2x email</t>
  </si>
  <si>
    <t>-1203633376</t>
  </si>
  <si>
    <t>"potrubí plynovodu"200</t>
  </si>
  <si>
    <t>311</t>
  </si>
  <si>
    <t>78343</t>
  </si>
  <si>
    <t>žárové zinkování zábradlí</t>
  </si>
  <si>
    <t>191589292</t>
  </si>
  <si>
    <t>312</t>
  </si>
  <si>
    <t>78355</t>
  </si>
  <si>
    <t>Nalepení loga a tenisových míčů</t>
  </si>
  <si>
    <t>559643052</t>
  </si>
  <si>
    <t>313</t>
  </si>
  <si>
    <t>783903811</t>
  </si>
  <si>
    <t>Odmaštění nátěrů chemickými rozpouštědly</t>
  </si>
  <si>
    <t>-1344099659</t>
  </si>
  <si>
    <t>314</t>
  </si>
  <si>
    <t>784181011</t>
  </si>
  <si>
    <t>Dvojnásobné pačokování v místnostech výšky do 3,80 m</t>
  </si>
  <si>
    <t>-73842468</t>
  </si>
  <si>
    <t>(6,01+6,08)*2*2,7</t>
  </si>
  <si>
    <t>(4,34+2,33)*2,64</t>
  </si>
  <si>
    <t>(2,16+2,33)*2,64</t>
  </si>
  <si>
    <t>(8,3+1,0)*2,64</t>
  </si>
  <si>
    <t>(0,9*2+1,180)*2,64</t>
  </si>
  <si>
    <t>(1,1+1,18)*2*2,64</t>
  </si>
  <si>
    <t>(1,6+1,180)*2*2,64</t>
  </si>
  <si>
    <t>(1,250+1,180)*2*2,64</t>
  </si>
  <si>
    <t>(1,10+1,180)*2*2,64</t>
  </si>
  <si>
    <t>2,38*2,64*3</t>
  </si>
  <si>
    <t>315</t>
  </si>
  <si>
    <t>784313021</t>
  </si>
  <si>
    <t>Dvojnásobné bílé klihové malby v místnostech výšky do 3,80 m</t>
  </si>
  <si>
    <t>-699092482</t>
  </si>
  <si>
    <t>316</t>
  </si>
  <si>
    <t>78432</t>
  </si>
  <si>
    <t>Nátěr sádrokartonu</t>
  </si>
  <si>
    <t>56065678</t>
  </si>
  <si>
    <t>" příčka"</t>
  </si>
  <si>
    <t>"m04"2,33*0,84</t>
  </si>
  <si>
    <t>317</t>
  </si>
  <si>
    <t>787192520</t>
  </si>
  <si>
    <t>Zasklívání stěn, příček, balkónového zábradlí do profilového sklem bezpečnostním vrsstveným s folií PVB tl do 6 mm</t>
  </si>
  <si>
    <t>418467131</t>
  </si>
  <si>
    <t>18*1,8</t>
  </si>
  <si>
    <t>318</t>
  </si>
  <si>
    <t>998787202</t>
  </si>
  <si>
    <t>Přesun hmot procentní pro zasklívání v objektech v do 12 m</t>
  </si>
  <si>
    <t>-1127790979</t>
  </si>
  <si>
    <t>319</t>
  </si>
  <si>
    <t>21-01</t>
  </si>
  <si>
    <t>Elektroinstalace vč, přípojky ( obj S 06) dle sam. rozpočtu</t>
  </si>
  <si>
    <t>kpl</t>
  </si>
  <si>
    <t>949229961</t>
  </si>
  <si>
    <t>320</t>
  </si>
  <si>
    <t>HZS2211</t>
  </si>
  <si>
    <t>Hodinová zúčtovací sazba instalatér-top.zkouška , doreg. soustavy</t>
  </si>
  <si>
    <t>hod</t>
  </si>
  <si>
    <t>512</t>
  </si>
  <si>
    <t>578412393</t>
  </si>
  <si>
    <t>321</t>
  </si>
  <si>
    <t>HZS2212</t>
  </si>
  <si>
    <t>Hodinová zúčtovací sazba instalatér odborný-revize plynovodu, uvedení do provozu připojení na stáv, přípojky</t>
  </si>
  <si>
    <t>2072482513</t>
  </si>
  <si>
    <t>322</t>
  </si>
  <si>
    <t>HZS3212</t>
  </si>
  <si>
    <t>Hodinová zúčtovací sazba montér vzduchotechniky a chlazení odborný uvedení do provozu</t>
  </si>
  <si>
    <t>-1761421947</t>
  </si>
  <si>
    <t>VP - Vícepráce</t>
  </si>
  <si>
    <t>PN</t>
  </si>
  <si>
    <t>02 - S02-Navržená kanalizační přípojka dešťové kanalizace DN 300+nádrž</t>
  </si>
  <si>
    <t xml:space="preserve">    8 - Trubní vedení</t>
  </si>
  <si>
    <t>-622608073</t>
  </si>
  <si>
    <t>661626037</t>
  </si>
  <si>
    <t>132201202</t>
  </si>
  <si>
    <t>Hloubení rýh š do 2000 mm v hornině tř. 3 objemu do 1000 m3</t>
  </si>
  <si>
    <t>-89541186</t>
  </si>
  <si>
    <t>132201209</t>
  </si>
  <si>
    <t>Příplatek za lepivost k hloubení rýh š do 2000 mm v hornině tř. 3</t>
  </si>
  <si>
    <t>-2038637449</t>
  </si>
  <si>
    <t>133201101</t>
  </si>
  <si>
    <t>Hloubení šachet v hornině tř. 3 objemu do 100 m3</t>
  </si>
  <si>
    <t>1782918694</t>
  </si>
  <si>
    <t>133201109</t>
  </si>
  <si>
    <t>Příplatek za lepivost u hloubení šachet v hornině tř. 3</t>
  </si>
  <si>
    <t>1112853264</t>
  </si>
  <si>
    <t>151101201</t>
  </si>
  <si>
    <t>Zřízení příložného pažení stěn výkopu hl do 4 m</t>
  </si>
  <si>
    <t>-2132135920</t>
  </si>
  <si>
    <t>151101211</t>
  </si>
  <si>
    <t>Odstranění příložného pažení stěn hl do 4 m</t>
  </si>
  <si>
    <t>-328427492</t>
  </si>
  <si>
    <t>-18319133</t>
  </si>
  <si>
    <t>162301101</t>
  </si>
  <si>
    <t>Vodorovné přemístění do 500 m výkopku/sypaniny z horniny tř. 1 až 4</t>
  </si>
  <si>
    <t>-947351398</t>
  </si>
  <si>
    <t>376,9+550,8</t>
  </si>
  <si>
    <t>36554345</t>
  </si>
  <si>
    <t>173,9</t>
  </si>
  <si>
    <t>167101101</t>
  </si>
  <si>
    <t>Nakládání výkopku z hornin tř. 1 až 4 do 100 m3</t>
  </si>
  <si>
    <t>638764016</t>
  </si>
  <si>
    <t>1541338790</t>
  </si>
  <si>
    <t>-1794901516</t>
  </si>
  <si>
    <t>173,9*1,6</t>
  </si>
  <si>
    <t>341426544</t>
  </si>
  <si>
    <t>175101201</t>
  </si>
  <si>
    <t>Obsypání objektu nad přilehlým původním terénem sypaninou bez prohození, uloženou do 3 m</t>
  </si>
  <si>
    <t>-198222759</t>
  </si>
  <si>
    <t>175101209</t>
  </si>
  <si>
    <t>Příplatek k obsypání objektu za ruční prohození sypaniny, uložené do 3 m</t>
  </si>
  <si>
    <t>-203855710</t>
  </si>
  <si>
    <t>175111101</t>
  </si>
  <si>
    <t>Obsypání potrubí ručně sypaninou bez prohození, uloženou do 3 m</t>
  </si>
  <si>
    <t>672148657</t>
  </si>
  <si>
    <t>175111109</t>
  </si>
  <si>
    <t>Příplatek k obsypání potrubí za ruční prohození sypaniny, uložené do 3 m</t>
  </si>
  <si>
    <t>-1442622684</t>
  </si>
  <si>
    <t>451572111</t>
  </si>
  <si>
    <t>Lože pod potrubí otevřený výkop z kameniva drobného těženého</t>
  </si>
  <si>
    <t>903549875</t>
  </si>
  <si>
    <t>871313121</t>
  </si>
  <si>
    <t>Montáž kanalizačního potrubí z PVC těsněné gumovým kroužkem otevřený výkop sklon do 20 % DN 150</t>
  </si>
  <si>
    <t>248761912</t>
  </si>
  <si>
    <t>871353121</t>
  </si>
  <si>
    <t>Montáž kanalizačního potrubí z PVC těsněné gumovým kroužkem otevřený výkop sklon do 20 % DN 200</t>
  </si>
  <si>
    <t>1658785893</t>
  </si>
  <si>
    <t>871373121</t>
  </si>
  <si>
    <t>Montáž kanalizačního potrubí z PVC těsněné gumovým kroužkem otevřený výkop sklon do 20 % DN 300</t>
  </si>
  <si>
    <t>-249559375</t>
  </si>
  <si>
    <t>899304111</t>
  </si>
  <si>
    <t>Osazení poklop železobetonových včetně rámů jakékoli hmotnosti</t>
  </si>
  <si>
    <t>-1835556774</t>
  </si>
  <si>
    <t>28501R</t>
  </si>
  <si>
    <t>Kanalizační potrubí z PP žebrované DN 150</t>
  </si>
  <si>
    <t>430862257</t>
  </si>
  <si>
    <t>28502R</t>
  </si>
  <si>
    <t>Kanalizační potrubí z PP žebrované DN 200</t>
  </si>
  <si>
    <t>-467950975</t>
  </si>
  <si>
    <t>28503R</t>
  </si>
  <si>
    <t>Kanalizační potrubí z PP žebrované DN 300</t>
  </si>
  <si>
    <t>1009489095</t>
  </si>
  <si>
    <t>877310330</t>
  </si>
  <si>
    <t>Montáž spojek na potrubí z PP trub hladkých plnostěnných DN 150</t>
  </si>
  <si>
    <t>-2003919256</t>
  </si>
  <si>
    <t>877350320</t>
  </si>
  <si>
    <t>Montáž odboček na potrubí z PP trub hladkých plnostěnných DN 200</t>
  </si>
  <si>
    <t>-1223401957</t>
  </si>
  <si>
    <t>28601R</t>
  </si>
  <si>
    <t>Odbočka 200/150</t>
  </si>
  <si>
    <t>-629315320</t>
  </si>
  <si>
    <t>28602R</t>
  </si>
  <si>
    <t>Redukce 150/200</t>
  </si>
  <si>
    <t>1961802023</t>
  </si>
  <si>
    <t>894812312</t>
  </si>
  <si>
    <t>Revizní a čistící šachta z PP typ DN 600/160 šachtové dno průtočné 30°, 60°, 90°</t>
  </si>
  <si>
    <t>194612773</t>
  </si>
  <si>
    <t>894812313</t>
  </si>
  <si>
    <t>Revizní a čistící šachta z PP typ DN 600/160 šachtové dno s přítokem tvaru T</t>
  </si>
  <si>
    <t>-1319807387</t>
  </si>
  <si>
    <t>894812315</t>
  </si>
  <si>
    <t>Revizní a čistící šachta z PP typ DN 600/200 šachtové dno průtočné</t>
  </si>
  <si>
    <t>-1054415861</t>
  </si>
  <si>
    <t>894812316</t>
  </si>
  <si>
    <t>Revizní a čistící šachta z PP typ DN 600/200 šachtové dno průtočné 30°, 60°, 90°</t>
  </si>
  <si>
    <t>-471207595</t>
  </si>
  <si>
    <t>894812326</t>
  </si>
  <si>
    <t>Revizní a čistící šachta z PP typ DN 600/315 šachtové dno průtočné 30°, 60°, 90°</t>
  </si>
  <si>
    <t>-419982143</t>
  </si>
  <si>
    <t>894812331</t>
  </si>
  <si>
    <t>Revizní a čistící šachta z PP DN 600 šachtová roura korugovaná světlé hloubky 1000 mm</t>
  </si>
  <si>
    <t>-668554073</t>
  </si>
  <si>
    <t>894812339</t>
  </si>
  <si>
    <t>Příplatek k rourám revizní a čistící šachty z PP DN 600 za uříznutí šachtové roury</t>
  </si>
  <si>
    <t>-1125790977</t>
  </si>
  <si>
    <t>894812351</t>
  </si>
  <si>
    <t>Revizní a čistící šachta z PP DN 600 poklop litinový do 1,5 t s betonovým prstencem</t>
  </si>
  <si>
    <t>-1929234068</t>
  </si>
  <si>
    <t>894812356</t>
  </si>
  <si>
    <t>Revizní a čistící šachta z PP DN 600 poklop litinový do 12,5 t s betonovým prstencem</t>
  </si>
  <si>
    <t>106364782</t>
  </si>
  <si>
    <t>895971225</t>
  </si>
  <si>
    <t>Zasakovací box z PP bez revize pro retenci s regulací odtoku dvouřadová galerie objemu do 100 m3</t>
  </si>
  <si>
    <t>-1180897502</t>
  </si>
  <si>
    <t>8969701-R</t>
  </si>
  <si>
    <t>Filtrační nátoková šachta</t>
  </si>
  <si>
    <t>-850325073</t>
  </si>
  <si>
    <t>8969702-R</t>
  </si>
  <si>
    <t>Filtrační  šachta s regul. odtokem</t>
  </si>
  <si>
    <t>2136370083</t>
  </si>
  <si>
    <t>8969801R</t>
  </si>
  <si>
    <t>Výustní objekt</t>
  </si>
  <si>
    <t>-674816203</t>
  </si>
  <si>
    <t>998276101</t>
  </si>
  <si>
    <t>Přesun hmot pro trubní vedení z trub z plastických hmot otevřený výkop</t>
  </si>
  <si>
    <t>463751985</t>
  </si>
  <si>
    <t>Hodinová zúčtovací sazba instalatér</t>
  </si>
  <si>
    <t>-1717419785</t>
  </si>
  <si>
    <t>07 - S07-Navržené kovové (průmyslové) oplocení</t>
  </si>
  <si>
    <t>-2007791731</t>
  </si>
  <si>
    <t>0,5*0,5*1,1*11</t>
  </si>
  <si>
    <t>-1234250618</t>
  </si>
  <si>
    <t>-36264450</t>
  </si>
  <si>
    <t>3,025</t>
  </si>
  <si>
    <t>-759929738</t>
  </si>
  <si>
    <t>414290502</t>
  </si>
  <si>
    <t>1524931098</t>
  </si>
  <si>
    <t>3,025*1,6</t>
  </si>
  <si>
    <t>-1871957661</t>
  </si>
  <si>
    <t>0,5*0,5*0,1*13</t>
  </si>
  <si>
    <t>272313611</t>
  </si>
  <si>
    <t>Základové klenby z betonu tř. C 16/20</t>
  </si>
  <si>
    <t>-382195746</t>
  </si>
  <si>
    <t>0,5*0,5*1,0*11</t>
  </si>
  <si>
    <t>338171113</t>
  </si>
  <si>
    <t>Osazování sloupků a vzpěr plotových ocelových v 2,00 m se zabetonováním</t>
  </si>
  <si>
    <t>464181202</t>
  </si>
  <si>
    <t>5534201</t>
  </si>
  <si>
    <t>sloupek plotový průběžný poplastovaný 2500/48 mm vč objímek</t>
  </si>
  <si>
    <t>-866070997</t>
  </si>
  <si>
    <t>34840119R</t>
  </si>
  <si>
    <t>Montáž panelů 2500x1600mm</t>
  </si>
  <si>
    <t>-1939493316</t>
  </si>
  <si>
    <t>31318-R</t>
  </si>
  <si>
    <t>Průmyslové oplocení panely 2500x1600mm</t>
  </si>
  <si>
    <t>-278418393</t>
  </si>
  <si>
    <t>34956</t>
  </si>
  <si>
    <t>Montáž a dodávka posuvné brány š 6000x1600mm s elek. pohonem a se sloupky</t>
  </si>
  <si>
    <t>2125902834</t>
  </si>
  <si>
    <t>998232131</t>
  </si>
  <si>
    <t>Přesun hmot pro oplocení  v do 3 m</t>
  </si>
  <si>
    <t>1013492031</t>
  </si>
  <si>
    <t>09 - S09-Nový sjezd na pozemek, zpevněný zámkovou dlažbou</t>
  </si>
  <si>
    <t>-318310067</t>
  </si>
  <si>
    <t>6,0*2,5*0,46</t>
  </si>
  <si>
    <t>779993569</t>
  </si>
  <si>
    <t>235915884</t>
  </si>
  <si>
    <t>-673499834</t>
  </si>
  <si>
    <t>1828855619</t>
  </si>
  <si>
    <t>-178167725</t>
  </si>
  <si>
    <t>6,9*1,6</t>
  </si>
  <si>
    <t>215901101</t>
  </si>
  <si>
    <t>Zhutnění podloží z hornin soudržných do 92% PS nebo nesoudržných sypkých I(d) do 0,8</t>
  </si>
  <si>
    <t>-133633131</t>
  </si>
  <si>
    <t>1036753557</t>
  </si>
  <si>
    <t>6,0*2,5</t>
  </si>
  <si>
    <t>564761111</t>
  </si>
  <si>
    <t>Podklad z kameniva hrubého drceného vel. 32-63 mm tl 200 mm</t>
  </si>
  <si>
    <t>172414324</t>
  </si>
  <si>
    <t>564811111</t>
  </si>
  <si>
    <t>Podklad ze štěrkodrtě ŠD tl 50 mm</t>
  </si>
  <si>
    <t>-438495965</t>
  </si>
  <si>
    <t>596212210</t>
  </si>
  <si>
    <t>Kladení zámkové dlažby pozemních komunikací tl 80 mm skupiny A pl do 50 m2</t>
  </si>
  <si>
    <t>-1294570142</t>
  </si>
  <si>
    <t>592451090</t>
  </si>
  <si>
    <t>dlažba  zámková tl.8 cm přírodní</t>
  </si>
  <si>
    <t>693840101</t>
  </si>
  <si>
    <t>15,000*1,01</t>
  </si>
  <si>
    <t>916231213</t>
  </si>
  <si>
    <t>Osazení chodníkového obrubníku betonového stojatého s boční opěrou do lože z betonu prostého</t>
  </si>
  <si>
    <t>-356130268</t>
  </si>
  <si>
    <t>2,5*2</t>
  </si>
  <si>
    <t>592174170</t>
  </si>
  <si>
    <t>obrubník betonový chodníkový  100x10x25 cm</t>
  </si>
  <si>
    <t>-17090970</t>
  </si>
  <si>
    <t>5*1,01+0,95</t>
  </si>
  <si>
    <t>998229112</t>
  </si>
  <si>
    <t>Přesun hmot ruční pro pozemní komunikace s krytem dlážděným na vzdálenost do 50 m</t>
  </si>
  <si>
    <t>1352419931</t>
  </si>
  <si>
    <t>10 - S10-Navržené oplocení-poplastované pletivo</t>
  </si>
  <si>
    <t>119001313</t>
  </si>
  <si>
    <t>Ruční vrty pro plotové sloupky a sazenice D do 300 mm</t>
  </si>
  <si>
    <t>-2112718055</t>
  </si>
  <si>
    <t>1,2*24</t>
  </si>
  <si>
    <t>-1889474698</t>
  </si>
  <si>
    <t>28,8*3,14*0,3*0,3</t>
  </si>
  <si>
    <t>1539649688</t>
  </si>
  <si>
    <t>-1704362763</t>
  </si>
  <si>
    <t>514166609</t>
  </si>
  <si>
    <t>8,139*1,6</t>
  </si>
  <si>
    <t>-205498482</t>
  </si>
  <si>
    <t>3,14*0,3*0,3*0,1*24</t>
  </si>
  <si>
    <t>-1025370973</t>
  </si>
  <si>
    <t>14+10</t>
  </si>
  <si>
    <t>553422520</t>
  </si>
  <si>
    <t>sloupek plotový průběžný poplastovaný 2000/48x1,5 mm</t>
  </si>
  <si>
    <t>1484220605</t>
  </si>
  <si>
    <t>553422720</t>
  </si>
  <si>
    <t>vzpěra plotová 48x1,5 mm včetně krytky s uchem, 2000 mm</t>
  </si>
  <si>
    <t>606638098</t>
  </si>
  <si>
    <t>348401120</t>
  </si>
  <si>
    <t>Osazení oplocení ze strojového pletiva s napínacími dráty výšky do 1,6 m do 15° sklonu svahu</t>
  </si>
  <si>
    <t>-2089344040</t>
  </si>
  <si>
    <t>313275010</t>
  </si>
  <si>
    <t>pletivo čtvercová oka 50 mm x 2,2 mm x 125 cm vč. napínacího drátu a ráčen</t>
  </si>
  <si>
    <t>-1612130854</t>
  </si>
  <si>
    <t>Přesun hmot pro oplocení z betonu monolitického v do 3 m</t>
  </si>
  <si>
    <t>1701456854</t>
  </si>
  <si>
    <t>11 - S11-Navržená přeložka  a přípojka plynovodu</t>
  </si>
  <si>
    <t xml:space="preserve">    23-M - Montáže potrubí</t>
  </si>
  <si>
    <t>132201201</t>
  </si>
  <si>
    <t>Hloubení rýh š do 2000 mm v hornině tř. 3 objemu do 100 m3</t>
  </si>
  <si>
    <t>-687019790</t>
  </si>
  <si>
    <t>"přípojka"4,2</t>
  </si>
  <si>
    <t>"přeložka"11,4</t>
  </si>
  <si>
    <t>1131996270</t>
  </si>
  <si>
    <t>-421999313</t>
  </si>
  <si>
    <t>162201102</t>
  </si>
  <si>
    <t>Vodorovné přemístění do 50 m výkopku/sypaniny z horniny tř. 1 až 4</t>
  </si>
  <si>
    <t>-636660265</t>
  </si>
  <si>
    <t>162701155</t>
  </si>
  <si>
    <t>Vodorovné přemístění do 10000 m výkopku/sypaniny z horniny tř. 5 až 7</t>
  </si>
  <si>
    <t>890557119</t>
  </si>
  <si>
    <t>0,4+1,0</t>
  </si>
  <si>
    <t>1649970296</t>
  </si>
  <si>
    <t>1175388668</t>
  </si>
  <si>
    <t>1285058120</t>
  </si>
  <si>
    <t>1,4*1,6</t>
  </si>
  <si>
    <t>-1796784398</t>
  </si>
  <si>
    <t>2,7+7,5</t>
  </si>
  <si>
    <t>1578740004</t>
  </si>
  <si>
    <t>1,1+2,9</t>
  </si>
  <si>
    <t>451573111</t>
  </si>
  <si>
    <t>Lože pod potrubí otevřený výkop ze štěrkopísku</t>
  </si>
  <si>
    <t>-1931965237</t>
  </si>
  <si>
    <t>"přípojka"0,4</t>
  </si>
  <si>
    <t>"přeložka"1,0</t>
  </si>
  <si>
    <t>1540419291</t>
  </si>
  <si>
    <t>23020-0004</t>
  </si>
  <si>
    <t>Montáž přípojek (32)</t>
  </si>
  <si>
    <t>2126991696</t>
  </si>
  <si>
    <t>23020-0016</t>
  </si>
  <si>
    <t>Tlakové zkoušky</t>
  </si>
  <si>
    <t>-2088863200</t>
  </si>
  <si>
    <t>5,5+15</t>
  </si>
  <si>
    <t>23020-1012</t>
  </si>
  <si>
    <t>Montáž plynovodu (50)</t>
  </si>
  <si>
    <t>1816228410</t>
  </si>
  <si>
    <t>23021-01</t>
  </si>
  <si>
    <t>Elektrospojka D32</t>
  </si>
  <si>
    <t>-1281506512</t>
  </si>
  <si>
    <t>23021-02</t>
  </si>
  <si>
    <t>Elektrospojka D50</t>
  </si>
  <si>
    <t>-1593890909</t>
  </si>
  <si>
    <t>23021-03</t>
  </si>
  <si>
    <t>Potrubí PE SDR 11 D32</t>
  </si>
  <si>
    <t>-1867360299</t>
  </si>
  <si>
    <t>23021-04</t>
  </si>
  <si>
    <t>Potrubí PE SDR 11 D50</t>
  </si>
  <si>
    <t>-1568090004</t>
  </si>
  <si>
    <t>23021-05</t>
  </si>
  <si>
    <t>Potrubí PE SDR 11 D32 s opláštěním</t>
  </si>
  <si>
    <t>1400943208</t>
  </si>
  <si>
    <t>23021-06</t>
  </si>
  <si>
    <t>Vystržná folie žlutá š.600mm</t>
  </si>
  <si>
    <t>-1662535703</t>
  </si>
  <si>
    <t>23021-07</t>
  </si>
  <si>
    <t>Signalizační vodič CYY 2,5</t>
  </si>
  <si>
    <t>-1238383943</t>
  </si>
  <si>
    <t>7+17</t>
  </si>
  <si>
    <t>23021-08</t>
  </si>
  <si>
    <t>Přechodová spojka PE-ocel D32/1"</t>
  </si>
  <si>
    <t>931127902</t>
  </si>
  <si>
    <t>"přípojka"1</t>
  </si>
  <si>
    <t>23021-09</t>
  </si>
  <si>
    <t>Šroubení 1"</t>
  </si>
  <si>
    <t>397108842</t>
  </si>
  <si>
    <t>"přípojka"2</t>
  </si>
  <si>
    <t>23021-10</t>
  </si>
  <si>
    <t>Zátka 1"</t>
  </si>
  <si>
    <t>-88817725</t>
  </si>
  <si>
    <t>23021-11</t>
  </si>
  <si>
    <t>Kohout uzavírací kulový= HUP  1"</t>
  </si>
  <si>
    <t>-535365015</t>
  </si>
  <si>
    <t>23021-12</t>
  </si>
  <si>
    <t>Ochranná skříň 1200x900x350</t>
  </si>
  <si>
    <t>-66357864</t>
  </si>
  <si>
    <t>Hodinová zúčtovací sazba instalatér odborný</t>
  </si>
  <si>
    <t>-1418347993</t>
  </si>
  <si>
    <t>12 - S12-Úprava veřejného osvětlení</t>
  </si>
  <si>
    <t>21-02</t>
  </si>
  <si>
    <t>Úprava veřejného osvětlení</t>
  </si>
  <si>
    <t>-30757994</t>
  </si>
  <si>
    <t>13 - S13-Přeložka komunikačních  kabelů Cetin a.s.</t>
  </si>
  <si>
    <t>21-03</t>
  </si>
  <si>
    <t>Přeložka kom. kabelů Cetin a.s.</t>
  </si>
  <si>
    <t>834988366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</si>
</sst>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Border="1"/>
    <xf numFmtId="0" fontId="19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21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2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4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4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166" fontId="32" fillId="0" borderId="0" xfId="0" applyNumberFormat="1" applyFont="1" applyBorder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2" fillId="0" borderId="16" xfId="0" applyNumberFormat="1" applyFont="1" applyBorder="1" applyAlignment="1">
      <alignment vertical="center"/>
    </xf>
    <xf numFmtId="4" fontId="32" fillId="0" borderId="17" xfId="0" applyNumberFormat="1" applyFont="1" applyBorder="1" applyAlignment="1">
      <alignment vertical="center"/>
    </xf>
    <xf numFmtId="166" fontId="32" fillId="0" borderId="17" xfId="0" applyNumberFormat="1" applyFont="1" applyBorder="1" applyAlignment="1">
      <alignment vertical="center"/>
    </xf>
    <xf numFmtId="4" fontId="32" fillId="0" borderId="18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24" fillId="4" borderId="11" xfId="0" applyNumberFormat="1" applyFont="1" applyFill="1" applyBorder="1" applyAlignment="1" applyProtection="1">
      <alignment horizontal="center" vertical="center"/>
      <protection locked="0"/>
    </xf>
    <xf numFmtId="0" fontId="24" fillId="4" borderId="12" xfId="0" applyFont="1" applyFill="1" applyBorder="1" applyAlignment="1" applyProtection="1">
      <alignment horizontal="center" vertical="center"/>
      <protection locked="0"/>
    </xf>
    <xf numFmtId="4" fontId="24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4" fillId="4" borderId="14" xfId="0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4" fontId="24" fillId="0" borderId="15" xfId="0" applyNumberFormat="1" applyFont="1" applyBorder="1" applyAlignment="1">
      <alignment vertical="center"/>
    </xf>
    <xf numFmtId="164" fontId="24" fillId="4" borderId="16" xfId="0" applyNumberFormat="1" applyFont="1" applyFill="1" applyBorder="1" applyAlignment="1" applyProtection="1">
      <alignment horizontal="center" vertical="center"/>
      <protection locked="0"/>
    </xf>
    <xf numFmtId="0" fontId="24" fillId="4" borderId="17" xfId="0" applyFont="1" applyFill="1" applyBorder="1" applyAlignment="1" applyProtection="1">
      <alignment horizontal="center" vertical="center"/>
      <protection locked="0"/>
    </xf>
    <xf numFmtId="4" fontId="24" fillId="0" borderId="18" xfId="0" applyNumberFormat="1" applyFont="1" applyBorder="1" applyAlignment="1">
      <alignment vertical="center"/>
    </xf>
    <xf numFmtId="0" fontId="27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1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9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7" fillId="0" borderId="12" xfId="0" applyNumberFormat="1" applyFont="1" applyBorder="1" applyAlignment="1"/>
    <xf numFmtId="166" fontId="37" fillId="0" borderId="13" xfId="0" applyNumberFormat="1" applyFont="1" applyBorder="1" applyAlignment="1"/>
    <xf numFmtId="4" fontId="38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0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167" fontId="11" fillId="0" borderId="0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41" fillId="0" borderId="25" xfId="0" applyFont="1" applyBorder="1" applyAlignment="1" applyProtection="1">
      <alignment horizontal="center" vertical="center"/>
      <protection locked="0"/>
    </xf>
    <xf numFmtId="49" fontId="41" fillId="0" borderId="25" xfId="0" applyNumberFormat="1" applyFont="1" applyBorder="1" applyAlignment="1" applyProtection="1">
      <alignment horizontal="left" vertical="center" wrapText="1"/>
      <protection locked="0"/>
    </xf>
    <xf numFmtId="0" fontId="41" fillId="0" borderId="25" xfId="0" applyFont="1" applyBorder="1" applyAlignment="1" applyProtection="1">
      <alignment horizontal="center" vertical="center" wrapText="1"/>
      <protection locked="0"/>
    </xf>
    <xf numFmtId="167" fontId="41" fillId="0" borderId="25" xfId="0" applyNumberFormat="1" applyFont="1" applyBorder="1" applyAlignment="1" applyProtection="1">
      <alignment vertical="center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0" fillId="0" borderId="16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3" fillId="0" borderId="0" xfId="0" applyNumberFormat="1" applyFont="1" applyBorder="1" applyAlignment="1">
      <alignment vertical="center"/>
    </xf>
    <xf numFmtId="4" fontId="22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31" fillId="0" borderId="0" xfId="0" applyNumberFormat="1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0" fillId="0" borderId="0" xfId="0" applyFont="1" applyBorder="1" applyAlignment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27" fillId="0" borderId="0" xfId="0" applyNumberFormat="1" applyFont="1" applyBorder="1" applyAlignment="1">
      <alignment horizontal="right" vertical="center"/>
    </xf>
    <xf numFmtId="4" fontId="27" fillId="0" borderId="0" xfId="0" applyNumberFormat="1" applyFont="1" applyBorder="1" applyAlignment="1">
      <alignment vertical="center"/>
    </xf>
    <xf numFmtId="4" fontId="27" fillId="6" borderId="0" xfId="0" applyNumberFormat="1" applyFont="1" applyFill="1" applyBorder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0" fillId="0" borderId="0" xfId="0"/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4" fontId="22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34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5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36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3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3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4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41" fillId="0" borderId="25" xfId="0" applyFont="1" applyBorder="1" applyAlignment="1" applyProtection="1">
      <alignment horizontal="left" vertical="center" wrapText="1"/>
      <protection locked="0"/>
    </xf>
    <xf numFmtId="4" fontId="41" fillId="4" borderId="25" xfId="0" applyNumberFormat="1" applyFont="1" applyFill="1" applyBorder="1" applyAlignment="1" applyProtection="1">
      <alignment vertical="center"/>
      <protection locked="0"/>
    </xf>
    <xf numFmtId="4" fontId="41" fillId="0" borderId="25" xfId="0" applyNumberFormat="1" applyFont="1" applyBorder="1" applyAlignment="1" applyProtection="1">
      <alignment vertical="center"/>
      <protection locked="0"/>
    </xf>
    <xf numFmtId="4" fontId="27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4" fontId="5" fillId="0" borderId="23" xfId="0" applyNumberFormat="1" applyFont="1" applyBorder="1" applyAlignment="1"/>
    <xf numFmtId="4" fontId="5" fillId="0" borderId="23" xfId="0" applyNumberFormat="1" applyFont="1" applyBorder="1" applyAlignment="1">
      <alignment vertical="center"/>
    </xf>
    <xf numFmtId="0" fontId="15" fillId="2" borderId="0" xfId="1" applyFont="1" applyFill="1" applyAlignment="1" applyProtection="1">
      <alignment horizontal="center" vertical="center"/>
    </xf>
    <xf numFmtId="4" fontId="5" fillId="0" borderId="17" xfId="0" applyNumberFormat="1" applyFont="1" applyBorder="1" applyAlignment="1"/>
    <xf numFmtId="4" fontId="5" fillId="0" borderId="17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104"/>
  <sheetViews>
    <sheetView showGridLines="0" tabSelected="1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3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5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</row>
    <row r="2" spans="1:73" ht="36.9" customHeight="1">
      <c r="C2" s="209" t="s">
        <v>7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R2" s="252" t="s">
        <v>8</v>
      </c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S2" s="21" t="s">
        <v>9</v>
      </c>
      <c r="BT2" s="21" t="s">
        <v>10</v>
      </c>
    </row>
    <row r="3" spans="1:73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" customHeight="1">
      <c r="B4" s="25"/>
      <c r="C4" s="211" t="s">
        <v>12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6"/>
      <c r="AS4" s="27" t="s">
        <v>13</v>
      </c>
      <c r="BE4" s="28" t="s">
        <v>14</v>
      </c>
      <c r="BS4" s="21" t="s">
        <v>15</v>
      </c>
    </row>
    <row r="5" spans="1:73" ht="14.4" customHeight="1">
      <c r="B5" s="25"/>
      <c r="C5" s="29"/>
      <c r="D5" s="30" t="s">
        <v>16</v>
      </c>
      <c r="E5" s="29"/>
      <c r="F5" s="29"/>
      <c r="G5" s="29"/>
      <c r="H5" s="29"/>
      <c r="I5" s="29"/>
      <c r="J5" s="29"/>
      <c r="K5" s="215" t="s">
        <v>17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9"/>
      <c r="AQ5" s="26"/>
      <c r="BE5" s="213" t="s">
        <v>18</v>
      </c>
      <c r="BS5" s="21" t="s">
        <v>19</v>
      </c>
    </row>
    <row r="6" spans="1:73" ht="36.9" customHeight="1">
      <c r="B6" s="25"/>
      <c r="C6" s="29"/>
      <c r="D6" s="32" t="s">
        <v>20</v>
      </c>
      <c r="E6" s="29"/>
      <c r="F6" s="29"/>
      <c r="G6" s="29"/>
      <c r="H6" s="29"/>
      <c r="I6" s="29"/>
      <c r="J6" s="29"/>
      <c r="K6" s="217" t="s">
        <v>21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9"/>
      <c r="AQ6" s="26"/>
      <c r="BE6" s="214"/>
      <c r="BS6" s="21" t="s">
        <v>19</v>
      </c>
    </row>
    <row r="7" spans="1:73" ht="14.4" customHeight="1">
      <c r="B7" s="25"/>
      <c r="C7" s="29"/>
      <c r="D7" s="33" t="s">
        <v>22</v>
      </c>
      <c r="E7" s="29"/>
      <c r="F7" s="29"/>
      <c r="G7" s="29"/>
      <c r="H7" s="29"/>
      <c r="I7" s="29"/>
      <c r="J7" s="29"/>
      <c r="K7" s="31" t="s">
        <v>5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3" t="s">
        <v>23</v>
      </c>
      <c r="AL7" s="29"/>
      <c r="AM7" s="29"/>
      <c r="AN7" s="31" t="s">
        <v>5</v>
      </c>
      <c r="AO7" s="29"/>
      <c r="AP7" s="29"/>
      <c r="AQ7" s="26"/>
      <c r="BE7" s="214"/>
      <c r="BS7" s="21" t="s">
        <v>19</v>
      </c>
    </row>
    <row r="8" spans="1:73" ht="14.4" customHeight="1">
      <c r="B8" s="25"/>
      <c r="C8" s="29"/>
      <c r="D8" s="33" t="s">
        <v>24</v>
      </c>
      <c r="E8" s="29"/>
      <c r="F8" s="29"/>
      <c r="G8" s="29"/>
      <c r="H8" s="29"/>
      <c r="I8" s="29"/>
      <c r="J8" s="29"/>
      <c r="K8" s="31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3" t="s">
        <v>26</v>
      </c>
      <c r="AL8" s="29"/>
      <c r="AM8" s="29"/>
      <c r="AN8" s="34" t="s">
        <v>27</v>
      </c>
      <c r="AO8" s="29"/>
      <c r="AP8" s="29"/>
      <c r="AQ8" s="26"/>
      <c r="BE8" s="214"/>
      <c r="BS8" s="21" t="s">
        <v>19</v>
      </c>
    </row>
    <row r="9" spans="1:73" ht="14.4" customHeight="1">
      <c r="B9" s="25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6"/>
      <c r="BE9" s="214"/>
      <c r="BS9" s="21" t="s">
        <v>19</v>
      </c>
    </row>
    <row r="10" spans="1:73" ht="14.4" customHeight="1">
      <c r="B10" s="25"/>
      <c r="C10" s="29"/>
      <c r="D10" s="33" t="s">
        <v>28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3" t="s">
        <v>29</v>
      </c>
      <c r="AL10" s="29"/>
      <c r="AM10" s="29"/>
      <c r="AN10" s="31" t="s">
        <v>5</v>
      </c>
      <c r="AO10" s="29"/>
      <c r="AP10" s="29"/>
      <c r="AQ10" s="26"/>
      <c r="BE10" s="214"/>
      <c r="BS10" s="21" t="s">
        <v>19</v>
      </c>
    </row>
    <row r="11" spans="1:73" ht="18.45" customHeight="1">
      <c r="B11" s="25"/>
      <c r="C11" s="29"/>
      <c r="D11" s="29"/>
      <c r="E11" s="31" t="s">
        <v>30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3" t="s">
        <v>31</v>
      </c>
      <c r="AL11" s="29"/>
      <c r="AM11" s="29"/>
      <c r="AN11" s="31" t="s">
        <v>5</v>
      </c>
      <c r="AO11" s="29"/>
      <c r="AP11" s="29"/>
      <c r="AQ11" s="26"/>
      <c r="BE11" s="214"/>
      <c r="BS11" s="21" t="s">
        <v>19</v>
      </c>
    </row>
    <row r="12" spans="1:73" ht="6.9" customHeight="1">
      <c r="B12" s="25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6"/>
      <c r="BE12" s="214"/>
      <c r="BS12" s="21" t="s">
        <v>19</v>
      </c>
    </row>
    <row r="13" spans="1:73" ht="14.4" customHeight="1">
      <c r="B13" s="25"/>
      <c r="C13" s="29"/>
      <c r="D13" s="33" t="s">
        <v>32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3" t="s">
        <v>29</v>
      </c>
      <c r="AL13" s="29"/>
      <c r="AM13" s="29"/>
      <c r="AN13" s="35" t="s">
        <v>33</v>
      </c>
      <c r="AO13" s="29"/>
      <c r="AP13" s="29"/>
      <c r="AQ13" s="26"/>
      <c r="BE13" s="214"/>
      <c r="BS13" s="21" t="s">
        <v>19</v>
      </c>
    </row>
    <row r="14" spans="1:73" ht="13.2">
      <c r="B14" s="25"/>
      <c r="C14" s="29"/>
      <c r="D14" s="29"/>
      <c r="E14" s="218" t="s">
        <v>33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33" t="s">
        <v>31</v>
      </c>
      <c r="AL14" s="29"/>
      <c r="AM14" s="29"/>
      <c r="AN14" s="35" t="s">
        <v>33</v>
      </c>
      <c r="AO14" s="29"/>
      <c r="AP14" s="29"/>
      <c r="AQ14" s="26"/>
      <c r="BE14" s="214"/>
      <c r="BS14" s="21" t="s">
        <v>19</v>
      </c>
    </row>
    <row r="15" spans="1:73" ht="6.9" customHeight="1">
      <c r="B15" s="25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6"/>
      <c r="BE15" s="214"/>
      <c r="BS15" s="21" t="s">
        <v>6</v>
      </c>
    </row>
    <row r="16" spans="1:73" ht="14.4" customHeight="1">
      <c r="B16" s="25"/>
      <c r="C16" s="29"/>
      <c r="D16" s="33" t="s">
        <v>34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3" t="s">
        <v>29</v>
      </c>
      <c r="AL16" s="29"/>
      <c r="AM16" s="29"/>
      <c r="AN16" s="31" t="s">
        <v>5</v>
      </c>
      <c r="AO16" s="29"/>
      <c r="AP16" s="29"/>
      <c r="AQ16" s="26"/>
      <c r="BE16" s="214"/>
      <c r="BS16" s="21" t="s">
        <v>6</v>
      </c>
    </row>
    <row r="17" spans="2:71" ht="18.45" customHeight="1">
      <c r="B17" s="25"/>
      <c r="C17" s="29"/>
      <c r="D17" s="29"/>
      <c r="E17" s="31" t="s">
        <v>35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3" t="s">
        <v>31</v>
      </c>
      <c r="AL17" s="29"/>
      <c r="AM17" s="29"/>
      <c r="AN17" s="31" t="s">
        <v>5</v>
      </c>
      <c r="AO17" s="29"/>
      <c r="AP17" s="29"/>
      <c r="AQ17" s="26"/>
      <c r="BE17" s="214"/>
      <c r="BS17" s="21" t="s">
        <v>36</v>
      </c>
    </row>
    <row r="18" spans="2:71" ht="6.9" customHeight="1">
      <c r="B18" s="25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6"/>
      <c r="BE18" s="214"/>
      <c r="BS18" s="21" t="s">
        <v>37</v>
      </c>
    </row>
    <row r="19" spans="2:71" ht="14.4" customHeight="1">
      <c r="B19" s="25"/>
      <c r="C19" s="29"/>
      <c r="D19" s="33" t="s">
        <v>38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3" t="s">
        <v>29</v>
      </c>
      <c r="AL19" s="29"/>
      <c r="AM19" s="29"/>
      <c r="AN19" s="31" t="s">
        <v>5</v>
      </c>
      <c r="AO19" s="29"/>
      <c r="AP19" s="29"/>
      <c r="AQ19" s="26"/>
      <c r="BE19" s="214"/>
      <c r="BS19" s="21" t="s">
        <v>19</v>
      </c>
    </row>
    <row r="20" spans="2:71" ht="18.45" customHeight="1">
      <c r="B20" s="25"/>
      <c r="C20" s="29"/>
      <c r="D20" s="29"/>
      <c r="E20" s="31" t="s">
        <v>25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3" t="s">
        <v>31</v>
      </c>
      <c r="AL20" s="29"/>
      <c r="AM20" s="29"/>
      <c r="AN20" s="31" t="s">
        <v>5</v>
      </c>
      <c r="AO20" s="29"/>
      <c r="AP20" s="29"/>
      <c r="AQ20" s="26"/>
      <c r="BE20" s="214"/>
    </row>
    <row r="21" spans="2:71" ht="6.9" customHeight="1">
      <c r="B21" s="25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6"/>
      <c r="BE21" s="214"/>
    </row>
    <row r="22" spans="2:71" ht="13.2">
      <c r="B22" s="25"/>
      <c r="C22" s="29"/>
      <c r="D22" s="33" t="s">
        <v>39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6"/>
      <c r="BE22" s="214"/>
    </row>
    <row r="23" spans="2:71" ht="22.5" customHeight="1">
      <c r="B23" s="25"/>
      <c r="C23" s="29"/>
      <c r="D23" s="29"/>
      <c r="E23" s="220" t="s">
        <v>5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9"/>
      <c r="AP23" s="29"/>
      <c r="AQ23" s="26"/>
      <c r="BE23" s="214"/>
    </row>
    <row r="24" spans="2:71" ht="6.9" customHeight="1">
      <c r="B24" s="25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6"/>
      <c r="BE24" s="214"/>
    </row>
    <row r="25" spans="2:71" ht="6.9" customHeight="1">
      <c r="B25" s="25"/>
      <c r="C25" s="29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9"/>
      <c r="AQ25" s="26"/>
      <c r="BE25" s="214"/>
    </row>
    <row r="26" spans="2:71" ht="14.4" customHeight="1">
      <c r="B26" s="25"/>
      <c r="C26" s="29"/>
      <c r="D26" s="37" t="s">
        <v>40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21">
        <f>ROUND(AG87,0)</f>
        <v>0</v>
      </c>
      <c r="AL26" s="216"/>
      <c r="AM26" s="216"/>
      <c r="AN26" s="216"/>
      <c r="AO26" s="216"/>
      <c r="AP26" s="29"/>
      <c r="AQ26" s="26"/>
      <c r="BE26" s="214"/>
    </row>
    <row r="27" spans="2:71" ht="14.4" customHeight="1">
      <c r="B27" s="25"/>
      <c r="C27" s="29"/>
      <c r="D27" s="37" t="s">
        <v>41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21">
        <f>ROUND(AG97,0)</f>
        <v>0</v>
      </c>
      <c r="AL27" s="221"/>
      <c r="AM27" s="221"/>
      <c r="AN27" s="221"/>
      <c r="AO27" s="221"/>
      <c r="AP27" s="29"/>
      <c r="AQ27" s="26"/>
      <c r="BE27" s="214"/>
    </row>
    <row r="28" spans="2:71" s="1" customFormat="1" ht="6.9" customHeigh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40"/>
      <c r="BE28" s="214"/>
    </row>
    <row r="29" spans="2:71" s="1" customFormat="1" ht="25.95" customHeight="1">
      <c r="B29" s="38"/>
      <c r="C29" s="39"/>
      <c r="D29" s="41" t="s">
        <v>42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222">
        <f>ROUND(AK26+AK27,0)</f>
        <v>0</v>
      </c>
      <c r="AL29" s="223"/>
      <c r="AM29" s="223"/>
      <c r="AN29" s="223"/>
      <c r="AO29" s="223"/>
      <c r="AP29" s="39"/>
      <c r="AQ29" s="40"/>
      <c r="BE29" s="214"/>
    </row>
    <row r="30" spans="2:71" s="1" customFormat="1" ht="6.9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40"/>
      <c r="BE30" s="214"/>
    </row>
    <row r="31" spans="2:71" s="2" customFormat="1" ht="14.4" customHeight="1">
      <c r="B31" s="43"/>
      <c r="C31" s="44"/>
      <c r="D31" s="45" t="s">
        <v>43</v>
      </c>
      <c r="E31" s="44"/>
      <c r="F31" s="45" t="s">
        <v>44</v>
      </c>
      <c r="G31" s="44"/>
      <c r="H31" s="44"/>
      <c r="I31" s="44"/>
      <c r="J31" s="44"/>
      <c r="K31" s="44"/>
      <c r="L31" s="224">
        <v>0.21</v>
      </c>
      <c r="M31" s="225"/>
      <c r="N31" s="225"/>
      <c r="O31" s="225"/>
      <c r="P31" s="44"/>
      <c r="Q31" s="44"/>
      <c r="R31" s="44"/>
      <c r="S31" s="44"/>
      <c r="T31" s="47" t="s">
        <v>45</v>
      </c>
      <c r="U31" s="44"/>
      <c r="V31" s="44"/>
      <c r="W31" s="226">
        <f>ROUND(AZ87+SUM(CD98:CD102),0)</f>
        <v>0</v>
      </c>
      <c r="X31" s="225"/>
      <c r="Y31" s="225"/>
      <c r="Z31" s="225"/>
      <c r="AA31" s="225"/>
      <c r="AB31" s="225"/>
      <c r="AC31" s="225"/>
      <c r="AD31" s="225"/>
      <c r="AE31" s="225"/>
      <c r="AF31" s="44"/>
      <c r="AG31" s="44"/>
      <c r="AH31" s="44"/>
      <c r="AI31" s="44"/>
      <c r="AJ31" s="44"/>
      <c r="AK31" s="226">
        <f>ROUND(AV87+SUM(BY98:BY102),1)</f>
        <v>0</v>
      </c>
      <c r="AL31" s="225"/>
      <c r="AM31" s="225"/>
      <c r="AN31" s="225"/>
      <c r="AO31" s="225"/>
      <c r="AP31" s="44"/>
      <c r="AQ31" s="48"/>
      <c r="BE31" s="214"/>
    </row>
    <row r="32" spans="2:71" s="2" customFormat="1" ht="14.4" customHeight="1">
      <c r="B32" s="43"/>
      <c r="C32" s="44"/>
      <c r="D32" s="44"/>
      <c r="E32" s="44"/>
      <c r="F32" s="45" t="s">
        <v>46</v>
      </c>
      <c r="G32" s="44"/>
      <c r="H32" s="44"/>
      <c r="I32" s="44"/>
      <c r="J32" s="44"/>
      <c r="K32" s="44"/>
      <c r="L32" s="224">
        <v>0.15</v>
      </c>
      <c r="M32" s="225"/>
      <c r="N32" s="225"/>
      <c r="O32" s="225"/>
      <c r="P32" s="44"/>
      <c r="Q32" s="44"/>
      <c r="R32" s="44"/>
      <c r="S32" s="44"/>
      <c r="T32" s="47" t="s">
        <v>45</v>
      </c>
      <c r="U32" s="44"/>
      <c r="V32" s="44"/>
      <c r="W32" s="226">
        <f>ROUND(BA87+SUM(CE98:CE102),0)</f>
        <v>0</v>
      </c>
      <c r="X32" s="225"/>
      <c r="Y32" s="225"/>
      <c r="Z32" s="225"/>
      <c r="AA32" s="225"/>
      <c r="AB32" s="225"/>
      <c r="AC32" s="225"/>
      <c r="AD32" s="225"/>
      <c r="AE32" s="225"/>
      <c r="AF32" s="44"/>
      <c r="AG32" s="44"/>
      <c r="AH32" s="44"/>
      <c r="AI32" s="44"/>
      <c r="AJ32" s="44"/>
      <c r="AK32" s="226">
        <f>ROUND(AW87+SUM(BZ98:BZ102),1)</f>
        <v>0</v>
      </c>
      <c r="AL32" s="225"/>
      <c r="AM32" s="225"/>
      <c r="AN32" s="225"/>
      <c r="AO32" s="225"/>
      <c r="AP32" s="44"/>
      <c r="AQ32" s="48"/>
      <c r="BE32" s="214"/>
    </row>
    <row r="33" spans="2:57" s="2" customFormat="1" ht="14.4" hidden="1" customHeight="1">
      <c r="B33" s="43"/>
      <c r="C33" s="44"/>
      <c r="D33" s="44"/>
      <c r="E33" s="44"/>
      <c r="F33" s="45" t="s">
        <v>47</v>
      </c>
      <c r="G33" s="44"/>
      <c r="H33" s="44"/>
      <c r="I33" s="44"/>
      <c r="J33" s="44"/>
      <c r="K33" s="44"/>
      <c r="L33" s="224">
        <v>0.21</v>
      </c>
      <c r="M33" s="225"/>
      <c r="N33" s="225"/>
      <c r="O33" s="225"/>
      <c r="P33" s="44"/>
      <c r="Q33" s="44"/>
      <c r="R33" s="44"/>
      <c r="S33" s="44"/>
      <c r="T33" s="47" t="s">
        <v>45</v>
      </c>
      <c r="U33" s="44"/>
      <c r="V33" s="44"/>
      <c r="W33" s="226">
        <f>ROUND(BB87+SUM(CF98:CF102),0)</f>
        <v>0</v>
      </c>
      <c r="X33" s="225"/>
      <c r="Y33" s="225"/>
      <c r="Z33" s="225"/>
      <c r="AA33" s="225"/>
      <c r="AB33" s="225"/>
      <c r="AC33" s="225"/>
      <c r="AD33" s="225"/>
      <c r="AE33" s="225"/>
      <c r="AF33" s="44"/>
      <c r="AG33" s="44"/>
      <c r="AH33" s="44"/>
      <c r="AI33" s="44"/>
      <c r="AJ33" s="44"/>
      <c r="AK33" s="226">
        <v>0</v>
      </c>
      <c r="AL33" s="225"/>
      <c r="AM33" s="225"/>
      <c r="AN33" s="225"/>
      <c r="AO33" s="225"/>
      <c r="AP33" s="44"/>
      <c r="AQ33" s="48"/>
      <c r="BE33" s="214"/>
    </row>
    <row r="34" spans="2:57" s="2" customFormat="1" ht="14.4" hidden="1" customHeight="1">
      <c r="B34" s="43"/>
      <c r="C34" s="44"/>
      <c r="D34" s="44"/>
      <c r="E34" s="44"/>
      <c r="F34" s="45" t="s">
        <v>48</v>
      </c>
      <c r="G34" s="44"/>
      <c r="H34" s="44"/>
      <c r="I34" s="44"/>
      <c r="J34" s="44"/>
      <c r="K34" s="44"/>
      <c r="L34" s="224">
        <v>0.15</v>
      </c>
      <c r="M34" s="225"/>
      <c r="N34" s="225"/>
      <c r="O34" s="225"/>
      <c r="P34" s="44"/>
      <c r="Q34" s="44"/>
      <c r="R34" s="44"/>
      <c r="S34" s="44"/>
      <c r="T34" s="47" t="s">
        <v>45</v>
      </c>
      <c r="U34" s="44"/>
      <c r="V34" s="44"/>
      <c r="W34" s="226">
        <f>ROUND(BC87+SUM(CG98:CG102),0)</f>
        <v>0</v>
      </c>
      <c r="X34" s="225"/>
      <c r="Y34" s="225"/>
      <c r="Z34" s="225"/>
      <c r="AA34" s="225"/>
      <c r="AB34" s="225"/>
      <c r="AC34" s="225"/>
      <c r="AD34" s="225"/>
      <c r="AE34" s="225"/>
      <c r="AF34" s="44"/>
      <c r="AG34" s="44"/>
      <c r="AH34" s="44"/>
      <c r="AI34" s="44"/>
      <c r="AJ34" s="44"/>
      <c r="AK34" s="226">
        <v>0</v>
      </c>
      <c r="AL34" s="225"/>
      <c r="AM34" s="225"/>
      <c r="AN34" s="225"/>
      <c r="AO34" s="225"/>
      <c r="AP34" s="44"/>
      <c r="AQ34" s="48"/>
      <c r="BE34" s="214"/>
    </row>
    <row r="35" spans="2:57" s="2" customFormat="1" ht="14.4" hidden="1" customHeight="1">
      <c r="B35" s="43"/>
      <c r="C35" s="44"/>
      <c r="D35" s="44"/>
      <c r="E35" s="44"/>
      <c r="F35" s="45" t="s">
        <v>49</v>
      </c>
      <c r="G35" s="44"/>
      <c r="H35" s="44"/>
      <c r="I35" s="44"/>
      <c r="J35" s="44"/>
      <c r="K35" s="44"/>
      <c r="L35" s="224">
        <v>0</v>
      </c>
      <c r="M35" s="225"/>
      <c r="N35" s="225"/>
      <c r="O35" s="225"/>
      <c r="P35" s="44"/>
      <c r="Q35" s="44"/>
      <c r="R35" s="44"/>
      <c r="S35" s="44"/>
      <c r="T35" s="47" t="s">
        <v>45</v>
      </c>
      <c r="U35" s="44"/>
      <c r="V35" s="44"/>
      <c r="W35" s="226">
        <f>ROUND(BD87+SUM(CH98:CH102),0)</f>
        <v>0</v>
      </c>
      <c r="X35" s="225"/>
      <c r="Y35" s="225"/>
      <c r="Z35" s="225"/>
      <c r="AA35" s="225"/>
      <c r="AB35" s="225"/>
      <c r="AC35" s="225"/>
      <c r="AD35" s="225"/>
      <c r="AE35" s="225"/>
      <c r="AF35" s="44"/>
      <c r="AG35" s="44"/>
      <c r="AH35" s="44"/>
      <c r="AI35" s="44"/>
      <c r="AJ35" s="44"/>
      <c r="AK35" s="226">
        <v>0</v>
      </c>
      <c r="AL35" s="225"/>
      <c r="AM35" s="225"/>
      <c r="AN35" s="225"/>
      <c r="AO35" s="225"/>
      <c r="AP35" s="44"/>
      <c r="AQ35" s="48"/>
    </row>
    <row r="36" spans="2:57" s="1" customFormat="1" ht="6.9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40"/>
    </row>
    <row r="37" spans="2:57" s="1" customFormat="1" ht="25.95" customHeight="1">
      <c r="B37" s="38"/>
      <c r="C37" s="49"/>
      <c r="D37" s="50" t="s">
        <v>50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 t="s">
        <v>51</v>
      </c>
      <c r="U37" s="51"/>
      <c r="V37" s="51"/>
      <c r="W37" s="51"/>
      <c r="X37" s="227" t="s">
        <v>52</v>
      </c>
      <c r="Y37" s="228"/>
      <c r="Z37" s="228"/>
      <c r="AA37" s="228"/>
      <c r="AB37" s="228"/>
      <c r="AC37" s="51"/>
      <c r="AD37" s="51"/>
      <c r="AE37" s="51"/>
      <c r="AF37" s="51"/>
      <c r="AG37" s="51"/>
      <c r="AH37" s="51"/>
      <c r="AI37" s="51"/>
      <c r="AJ37" s="51"/>
      <c r="AK37" s="229">
        <f>SUM(AK29:AK35)</f>
        <v>0</v>
      </c>
      <c r="AL37" s="228"/>
      <c r="AM37" s="228"/>
      <c r="AN37" s="228"/>
      <c r="AO37" s="230"/>
      <c r="AP37" s="49"/>
      <c r="AQ37" s="40"/>
    </row>
    <row r="38" spans="2:57" s="1" customFormat="1" ht="14.4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40"/>
    </row>
    <row r="39" spans="2:57" ht="12">
      <c r="B39" s="25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6"/>
    </row>
    <row r="40" spans="2:57" ht="12">
      <c r="B40" s="25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6"/>
    </row>
    <row r="41" spans="2:57" ht="12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6"/>
    </row>
    <row r="42" spans="2:57" ht="12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6"/>
    </row>
    <row r="43" spans="2:57" ht="12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6"/>
    </row>
    <row r="44" spans="2:57" ht="12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6"/>
    </row>
    <row r="45" spans="2:57" ht="12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6"/>
    </row>
    <row r="46" spans="2:57" ht="12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6"/>
    </row>
    <row r="47" spans="2:57" ht="12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6"/>
    </row>
    <row r="48" spans="2:57" ht="12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6"/>
    </row>
    <row r="49" spans="2:43" s="1" customFormat="1">
      <c r="B49" s="38"/>
      <c r="C49" s="39"/>
      <c r="D49" s="53" t="s">
        <v>53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5"/>
      <c r="AA49" s="39"/>
      <c r="AB49" s="39"/>
      <c r="AC49" s="53" t="s">
        <v>54</v>
      </c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5"/>
      <c r="AP49" s="39"/>
      <c r="AQ49" s="40"/>
    </row>
    <row r="50" spans="2:43" ht="12">
      <c r="B50" s="25"/>
      <c r="C50" s="29"/>
      <c r="D50" s="56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57"/>
      <c r="AA50" s="29"/>
      <c r="AB50" s="29"/>
      <c r="AC50" s="56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57"/>
      <c r="AP50" s="29"/>
      <c r="AQ50" s="26"/>
    </row>
    <row r="51" spans="2:43" ht="12">
      <c r="B51" s="25"/>
      <c r="C51" s="29"/>
      <c r="D51" s="56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57"/>
      <c r="AA51" s="29"/>
      <c r="AB51" s="29"/>
      <c r="AC51" s="56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57"/>
      <c r="AP51" s="29"/>
      <c r="AQ51" s="26"/>
    </row>
    <row r="52" spans="2:43" ht="12">
      <c r="B52" s="25"/>
      <c r="C52" s="29"/>
      <c r="D52" s="5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57"/>
      <c r="AA52" s="29"/>
      <c r="AB52" s="29"/>
      <c r="AC52" s="56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57"/>
      <c r="AP52" s="29"/>
      <c r="AQ52" s="26"/>
    </row>
    <row r="53" spans="2:43" ht="12">
      <c r="B53" s="25"/>
      <c r="C53" s="29"/>
      <c r="D53" s="56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57"/>
      <c r="AA53" s="29"/>
      <c r="AB53" s="29"/>
      <c r="AC53" s="56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57"/>
      <c r="AP53" s="29"/>
      <c r="AQ53" s="26"/>
    </row>
    <row r="54" spans="2:43" ht="12">
      <c r="B54" s="25"/>
      <c r="C54" s="29"/>
      <c r="D54" s="56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57"/>
      <c r="AA54" s="29"/>
      <c r="AB54" s="29"/>
      <c r="AC54" s="56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57"/>
      <c r="AP54" s="29"/>
      <c r="AQ54" s="26"/>
    </row>
    <row r="55" spans="2:43" ht="12">
      <c r="B55" s="25"/>
      <c r="C55" s="29"/>
      <c r="D55" s="56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57"/>
      <c r="AA55" s="29"/>
      <c r="AB55" s="29"/>
      <c r="AC55" s="56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57"/>
      <c r="AP55" s="29"/>
      <c r="AQ55" s="26"/>
    </row>
    <row r="56" spans="2:43" ht="12">
      <c r="B56" s="25"/>
      <c r="C56" s="29"/>
      <c r="D56" s="56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57"/>
      <c r="AA56" s="29"/>
      <c r="AB56" s="29"/>
      <c r="AC56" s="56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57"/>
      <c r="AP56" s="29"/>
      <c r="AQ56" s="26"/>
    </row>
    <row r="57" spans="2:43" ht="12">
      <c r="B57" s="25"/>
      <c r="C57" s="29"/>
      <c r="D57" s="56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57"/>
      <c r="AA57" s="29"/>
      <c r="AB57" s="29"/>
      <c r="AC57" s="56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57"/>
      <c r="AP57" s="29"/>
      <c r="AQ57" s="26"/>
    </row>
    <row r="58" spans="2:43" s="1" customFormat="1">
      <c r="B58" s="38"/>
      <c r="C58" s="39"/>
      <c r="D58" s="58" t="s">
        <v>55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60" t="s">
        <v>56</v>
      </c>
      <c r="S58" s="59"/>
      <c r="T58" s="59"/>
      <c r="U58" s="59"/>
      <c r="V58" s="59"/>
      <c r="W58" s="59"/>
      <c r="X58" s="59"/>
      <c r="Y58" s="59"/>
      <c r="Z58" s="61"/>
      <c r="AA58" s="39"/>
      <c r="AB58" s="39"/>
      <c r="AC58" s="58" t="s">
        <v>55</v>
      </c>
      <c r="AD58" s="59"/>
      <c r="AE58" s="59"/>
      <c r="AF58" s="59"/>
      <c r="AG58" s="59"/>
      <c r="AH58" s="59"/>
      <c r="AI58" s="59"/>
      <c r="AJ58" s="59"/>
      <c r="AK58" s="59"/>
      <c r="AL58" s="59"/>
      <c r="AM58" s="60" t="s">
        <v>56</v>
      </c>
      <c r="AN58" s="59"/>
      <c r="AO58" s="61"/>
      <c r="AP58" s="39"/>
      <c r="AQ58" s="40"/>
    </row>
    <row r="59" spans="2:43" ht="12">
      <c r="B59" s="25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6"/>
    </row>
    <row r="60" spans="2:43" s="1" customFormat="1">
      <c r="B60" s="38"/>
      <c r="C60" s="39"/>
      <c r="D60" s="53" t="s">
        <v>57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5"/>
      <c r="AA60" s="39"/>
      <c r="AB60" s="39"/>
      <c r="AC60" s="53" t="s">
        <v>58</v>
      </c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5"/>
      <c r="AP60" s="39"/>
      <c r="AQ60" s="40"/>
    </row>
    <row r="61" spans="2:43" ht="12">
      <c r="B61" s="25"/>
      <c r="C61" s="29"/>
      <c r="D61" s="56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57"/>
      <c r="AA61" s="29"/>
      <c r="AB61" s="29"/>
      <c r="AC61" s="56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57"/>
      <c r="AP61" s="29"/>
      <c r="AQ61" s="26"/>
    </row>
    <row r="62" spans="2:43" ht="12">
      <c r="B62" s="25"/>
      <c r="C62" s="29"/>
      <c r="D62" s="56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57"/>
      <c r="AA62" s="29"/>
      <c r="AB62" s="29"/>
      <c r="AC62" s="56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57"/>
      <c r="AP62" s="29"/>
      <c r="AQ62" s="26"/>
    </row>
    <row r="63" spans="2:43" ht="12">
      <c r="B63" s="25"/>
      <c r="C63" s="29"/>
      <c r="D63" s="56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57"/>
      <c r="AA63" s="29"/>
      <c r="AB63" s="29"/>
      <c r="AC63" s="56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57"/>
      <c r="AP63" s="29"/>
      <c r="AQ63" s="26"/>
    </row>
    <row r="64" spans="2:43" ht="12">
      <c r="B64" s="25"/>
      <c r="C64" s="29"/>
      <c r="D64" s="56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57"/>
      <c r="AA64" s="29"/>
      <c r="AB64" s="29"/>
      <c r="AC64" s="56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57"/>
      <c r="AP64" s="29"/>
      <c r="AQ64" s="26"/>
    </row>
    <row r="65" spans="2:43" ht="12">
      <c r="B65" s="25"/>
      <c r="C65" s="29"/>
      <c r="D65" s="56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57"/>
      <c r="AA65" s="29"/>
      <c r="AB65" s="29"/>
      <c r="AC65" s="56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57"/>
      <c r="AP65" s="29"/>
      <c r="AQ65" s="26"/>
    </row>
    <row r="66" spans="2:43" ht="12">
      <c r="B66" s="25"/>
      <c r="C66" s="29"/>
      <c r="D66" s="56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57"/>
      <c r="AA66" s="29"/>
      <c r="AB66" s="29"/>
      <c r="AC66" s="56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57"/>
      <c r="AP66" s="29"/>
      <c r="AQ66" s="26"/>
    </row>
    <row r="67" spans="2:43" ht="12">
      <c r="B67" s="25"/>
      <c r="C67" s="29"/>
      <c r="D67" s="56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57"/>
      <c r="AA67" s="29"/>
      <c r="AB67" s="29"/>
      <c r="AC67" s="56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57"/>
      <c r="AP67" s="29"/>
      <c r="AQ67" s="26"/>
    </row>
    <row r="68" spans="2:43" ht="12">
      <c r="B68" s="25"/>
      <c r="C68" s="29"/>
      <c r="D68" s="56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57"/>
      <c r="AA68" s="29"/>
      <c r="AB68" s="29"/>
      <c r="AC68" s="56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57"/>
      <c r="AP68" s="29"/>
      <c r="AQ68" s="26"/>
    </row>
    <row r="69" spans="2:43" s="1" customFormat="1">
      <c r="B69" s="38"/>
      <c r="C69" s="39"/>
      <c r="D69" s="58" t="s">
        <v>55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60" t="s">
        <v>56</v>
      </c>
      <c r="S69" s="59"/>
      <c r="T69" s="59"/>
      <c r="U69" s="59"/>
      <c r="V69" s="59"/>
      <c r="W69" s="59"/>
      <c r="X69" s="59"/>
      <c r="Y69" s="59"/>
      <c r="Z69" s="61"/>
      <c r="AA69" s="39"/>
      <c r="AB69" s="39"/>
      <c r="AC69" s="58" t="s">
        <v>55</v>
      </c>
      <c r="AD69" s="59"/>
      <c r="AE69" s="59"/>
      <c r="AF69" s="59"/>
      <c r="AG69" s="59"/>
      <c r="AH69" s="59"/>
      <c r="AI69" s="59"/>
      <c r="AJ69" s="59"/>
      <c r="AK69" s="59"/>
      <c r="AL69" s="59"/>
      <c r="AM69" s="60" t="s">
        <v>56</v>
      </c>
      <c r="AN69" s="59"/>
      <c r="AO69" s="61"/>
      <c r="AP69" s="39"/>
      <c r="AQ69" s="40"/>
    </row>
    <row r="70" spans="2:43" s="1" customFormat="1" ht="6.9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40"/>
    </row>
    <row r="71" spans="2:43" s="1" customFormat="1" ht="6.9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4"/>
    </row>
    <row r="75" spans="2:43" s="1" customFormat="1" ht="6.9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7"/>
    </row>
    <row r="76" spans="2:43" s="1" customFormat="1" ht="36.9" customHeight="1">
      <c r="B76" s="38"/>
      <c r="C76" s="211" t="s">
        <v>59</v>
      </c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212"/>
      <c r="Z76" s="212"/>
      <c r="AA76" s="212"/>
      <c r="AB76" s="212"/>
      <c r="AC76" s="212"/>
      <c r="AD76" s="212"/>
      <c r="AE76" s="212"/>
      <c r="AF76" s="212"/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40"/>
    </row>
    <row r="77" spans="2:43" s="3" customFormat="1" ht="14.4" customHeight="1">
      <c r="B77" s="68"/>
      <c r="C77" s="33" t="s">
        <v>16</v>
      </c>
      <c r="D77" s="69"/>
      <c r="E77" s="69"/>
      <c r="F77" s="69"/>
      <c r="G77" s="69"/>
      <c r="H77" s="69"/>
      <c r="I77" s="69"/>
      <c r="J77" s="69"/>
      <c r="K77" s="69"/>
      <c r="L77" s="69" t="str">
        <f>K5</f>
        <v>Vrbicky180b</v>
      </c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70"/>
    </row>
    <row r="78" spans="2:43" s="4" customFormat="1" ht="36.9" customHeight="1">
      <c r="B78" s="71"/>
      <c r="C78" s="72" t="s">
        <v>20</v>
      </c>
      <c r="D78" s="73"/>
      <c r="E78" s="73"/>
      <c r="F78" s="73"/>
      <c r="G78" s="73"/>
      <c r="H78" s="73"/>
      <c r="I78" s="73"/>
      <c r="J78" s="73"/>
      <c r="K78" s="73"/>
      <c r="L78" s="231" t="str">
        <f>K6</f>
        <v>Tenisová hala Česká Třebová</v>
      </c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32"/>
      <c r="AN78" s="232"/>
      <c r="AO78" s="232"/>
      <c r="AP78" s="73"/>
      <c r="AQ78" s="74"/>
    </row>
    <row r="79" spans="2:43" s="1" customFormat="1" ht="6.9" customHeight="1"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40"/>
    </row>
    <row r="80" spans="2:43" s="1" customFormat="1" ht="13.2">
      <c r="B80" s="38"/>
      <c r="C80" s="33" t="s">
        <v>24</v>
      </c>
      <c r="D80" s="39"/>
      <c r="E80" s="39"/>
      <c r="F80" s="39"/>
      <c r="G80" s="39"/>
      <c r="H80" s="39"/>
      <c r="I80" s="39"/>
      <c r="J80" s="39"/>
      <c r="K80" s="39"/>
      <c r="L80" s="75" t="str">
        <f>IF(K8="","",K8)</f>
        <v xml:space="preserve"> </v>
      </c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3" t="s">
        <v>26</v>
      </c>
      <c r="AJ80" s="39"/>
      <c r="AK80" s="39"/>
      <c r="AL80" s="39"/>
      <c r="AM80" s="76" t="str">
        <f>IF(AN8= "","",AN8)</f>
        <v>1. 2. 2016</v>
      </c>
      <c r="AN80" s="39"/>
      <c r="AO80" s="39"/>
      <c r="AP80" s="39"/>
      <c r="AQ80" s="40"/>
    </row>
    <row r="81" spans="1:76" s="1" customFormat="1" ht="6.9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40"/>
    </row>
    <row r="82" spans="1:76" s="1" customFormat="1" ht="13.2">
      <c r="B82" s="38"/>
      <c r="C82" s="33" t="s">
        <v>28</v>
      </c>
      <c r="D82" s="39"/>
      <c r="E82" s="39"/>
      <c r="F82" s="39"/>
      <c r="G82" s="39"/>
      <c r="H82" s="39"/>
      <c r="I82" s="39"/>
      <c r="J82" s="39"/>
      <c r="K82" s="39"/>
      <c r="L82" s="69" t="str">
        <f>IF(E11= "","",E11)</f>
        <v>TK Česká Třebová,Husova 22. Česká Třebová</v>
      </c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3" t="s">
        <v>34</v>
      </c>
      <c r="AJ82" s="39"/>
      <c r="AK82" s="39"/>
      <c r="AL82" s="39"/>
      <c r="AM82" s="233" t="str">
        <f>IF(E17="","",E17)</f>
        <v>Projekce Vrbický s,r,o,, Holice</v>
      </c>
      <c r="AN82" s="233"/>
      <c r="AO82" s="233"/>
      <c r="AP82" s="233"/>
      <c r="AQ82" s="40"/>
      <c r="AS82" s="234" t="s">
        <v>60</v>
      </c>
      <c r="AT82" s="235"/>
      <c r="AU82" s="54"/>
      <c r="AV82" s="54"/>
      <c r="AW82" s="54"/>
      <c r="AX82" s="54"/>
      <c r="AY82" s="54"/>
      <c r="AZ82" s="54"/>
      <c r="BA82" s="54"/>
      <c r="BB82" s="54"/>
      <c r="BC82" s="54"/>
      <c r="BD82" s="55"/>
    </row>
    <row r="83" spans="1:76" s="1" customFormat="1" ht="13.2">
      <c r="B83" s="38"/>
      <c r="C83" s="33" t="s">
        <v>32</v>
      </c>
      <c r="D83" s="39"/>
      <c r="E83" s="39"/>
      <c r="F83" s="39"/>
      <c r="G83" s="39"/>
      <c r="H83" s="39"/>
      <c r="I83" s="39"/>
      <c r="J83" s="39"/>
      <c r="K83" s="39"/>
      <c r="L83" s="69" t="str">
        <f>IF(E14= "Vyplň údaj","",E14)</f>
        <v/>
      </c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3" t="s">
        <v>38</v>
      </c>
      <c r="AJ83" s="39"/>
      <c r="AK83" s="39"/>
      <c r="AL83" s="39"/>
      <c r="AM83" s="233" t="str">
        <f>IF(E20="","",E20)</f>
        <v xml:space="preserve"> </v>
      </c>
      <c r="AN83" s="233"/>
      <c r="AO83" s="233"/>
      <c r="AP83" s="233"/>
      <c r="AQ83" s="40"/>
      <c r="AS83" s="236"/>
      <c r="AT83" s="237"/>
      <c r="AU83" s="39"/>
      <c r="AV83" s="39"/>
      <c r="AW83" s="39"/>
      <c r="AX83" s="39"/>
      <c r="AY83" s="39"/>
      <c r="AZ83" s="39"/>
      <c r="BA83" s="39"/>
      <c r="BB83" s="39"/>
      <c r="BC83" s="39"/>
      <c r="BD83" s="77"/>
    </row>
    <row r="84" spans="1:76" s="1" customFormat="1" ht="10.8" customHeight="1"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40"/>
      <c r="AS84" s="236"/>
      <c r="AT84" s="237"/>
      <c r="AU84" s="39"/>
      <c r="AV84" s="39"/>
      <c r="AW84" s="39"/>
      <c r="AX84" s="39"/>
      <c r="AY84" s="39"/>
      <c r="AZ84" s="39"/>
      <c r="BA84" s="39"/>
      <c r="BB84" s="39"/>
      <c r="BC84" s="39"/>
      <c r="BD84" s="77"/>
    </row>
    <row r="85" spans="1:76" s="1" customFormat="1" ht="29.25" customHeight="1">
      <c r="B85" s="38"/>
      <c r="C85" s="238" t="s">
        <v>61</v>
      </c>
      <c r="D85" s="239"/>
      <c r="E85" s="239"/>
      <c r="F85" s="239"/>
      <c r="G85" s="239"/>
      <c r="H85" s="78"/>
      <c r="I85" s="240" t="s">
        <v>62</v>
      </c>
      <c r="J85" s="239"/>
      <c r="K85" s="239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40" t="s">
        <v>63</v>
      </c>
      <c r="AH85" s="239"/>
      <c r="AI85" s="239"/>
      <c r="AJ85" s="239"/>
      <c r="AK85" s="239"/>
      <c r="AL85" s="239"/>
      <c r="AM85" s="239"/>
      <c r="AN85" s="240" t="s">
        <v>64</v>
      </c>
      <c r="AO85" s="239"/>
      <c r="AP85" s="241"/>
      <c r="AQ85" s="40"/>
      <c r="AS85" s="79" t="s">
        <v>65</v>
      </c>
      <c r="AT85" s="80" t="s">
        <v>66</v>
      </c>
      <c r="AU85" s="80" t="s">
        <v>67</v>
      </c>
      <c r="AV85" s="80" t="s">
        <v>68</v>
      </c>
      <c r="AW85" s="80" t="s">
        <v>69</v>
      </c>
      <c r="AX85" s="80" t="s">
        <v>70</v>
      </c>
      <c r="AY85" s="80" t="s">
        <v>71</v>
      </c>
      <c r="AZ85" s="80" t="s">
        <v>72</v>
      </c>
      <c r="BA85" s="80" t="s">
        <v>73</v>
      </c>
      <c r="BB85" s="80" t="s">
        <v>74</v>
      </c>
      <c r="BC85" s="80" t="s">
        <v>75</v>
      </c>
      <c r="BD85" s="81" t="s">
        <v>76</v>
      </c>
    </row>
    <row r="86" spans="1:76" s="1" customFormat="1" ht="10.8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40"/>
      <c r="AS86" s="82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5"/>
    </row>
    <row r="87" spans="1:76" s="4" customFormat="1" ht="32.4" customHeight="1">
      <c r="B87" s="71"/>
      <c r="C87" s="83" t="s">
        <v>77</v>
      </c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249">
        <f>ROUND(SUM(AG88:AG95),0)</f>
        <v>0</v>
      </c>
      <c r="AH87" s="249"/>
      <c r="AI87" s="249"/>
      <c r="AJ87" s="249"/>
      <c r="AK87" s="249"/>
      <c r="AL87" s="249"/>
      <c r="AM87" s="249"/>
      <c r="AN87" s="250">
        <f t="shared" ref="AN87:AN95" si="0">SUM(AG87,AT87)</f>
        <v>0</v>
      </c>
      <c r="AO87" s="250"/>
      <c r="AP87" s="250"/>
      <c r="AQ87" s="74"/>
      <c r="AS87" s="85">
        <f>ROUND(SUM(AS88:AS95),0)</f>
        <v>0</v>
      </c>
      <c r="AT87" s="86">
        <f t="shared" ref="AT87:AT95" si="1">ROUND(SUM(AV87:AW87),1)</f>
        <v>0</v>
      </c>
      <c r="AU87" s="87">
        <f>ROUND(SUM(AU88:AU95),5)</f>
        <v>0</v>
      </c>
      <c r="AV87" s="86">
        <f>ROUND(AZ87*L31,1)</f>
        <v>0</v>
      </c>
      <c r="AW87" s="86">
        <f>ROUND(BA87*L32,1)</f>
        <v>0</v>
      </c>
      <c r="AX87" s="86">
        <f>ROUND(BB87*L31,1)</f>
        <v>0</v>
      </c>
      <c r="AY87" s="86">
        <f>ROUND(BC87*L32,1)</f>
        <v>0</v>
      </c>
      <c r="AZ87" s="86">
        <f>ROUND(SUM(AZ88:AZ95),0)</f>
        <v>0</v>
      </c>
      <c r="BA87" s="86">
        <f>ROUND(SUM(BA88:BA95),0)</f>
        <v>0</v>
      </c>
      <c r="BB87" s="86">
        <f>ROUND(SUM(BB88:BB95),0)</f>
        <v>0</v>
      </c>
      <c r="BC87" s="86">
        <f>ROUND(SUM(BC88:BC95),0)</f>
        <v>0</v>
      </c>
      <c r="BD87" s="88">
        <f>ROUND(SUM(BD88:BD95),0)</f>
        <v>0</v>
      </c>
      <c r="BS87" s="89" t="s">
        <v>78</v>
      </c>
      <c r="BT87" s="89" t="s">
        <v>79</v>
      </c>
      <c r="BU87" s="90" t="s">
        <v>80</v>
      </c>
      <c r="BV87" s="89" t="s">
        <v>81</v>
      </c>
      <c r="BW87" s="89" t="s">
        <v>82</v>
      </c>
      <c r="BX87" s="89" t="s">
        <v>83</v>
      </c>
    </row>
    <row r="88" spans="1:76" s="5" customFormat="1" ht="37.5" customHeight="1">
      <c r="A88" s="91" t="s">
        <v>84</v>
      </c>
      <c r="B88" s="92"/>
      <c r="C88" s="93"/>
      <c r="D88" s="244" t="s">
        <v>85</v>
      </c>
      <c r="E88" s="244"/>
      <c r="F88" s="244"/>
      <c r="G88" s="244"/>
      <c r="H88" s="244"/>
      <c r="I88" s="94"/>
      <c r="J88" s="244" t="s">
        <v>86</v>
      </c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  <c r="Y88" s="244"/>
      <c r="Z88" s="244"/>
      <c r="AA88" s="244"/>
      <c r="AB88" s="244"/>
      <c r="AC88" s="244"/>
      <c r="AD88" s="244"/>
      <c r="AE88" s="244"/>
      <c r="AF88" s="244"/>
      <c r="AG88" s="242">
        <f>'01 - S01-Novostavba tenis...'!M30</f>
        <v>0</v>
      </c>
      <c r="AH88" s="243"/>
      <c r="AI88" s="243"/>
      <c r="AJ88" s="243"/>
      <c r="AK88" s="243"/>
      <c r="AL88" s="243"/>
      <c r="AM88" s="243"/>
      <c r="AN88" s="242">
        <f t="shared" si="0"/>
        <v>0</v>
      </c>
      <c r="AO88" s="243"/>
      <c r="AP88" s="243"/>
      <c r="AQ88" s="95"/>
      <c r="AS88" s="96">
        <f>'01 - S01-Novostavba tenis...'!M28</f>
        <v>0</v>
      </c>
      <c r="AT88" s="97">
        <f t="shared" si="1"/>
        <v>0</v>
      </c>
      <c r="AU88" s="98">
        <f>'01 - S01-Novostavba tenis...'!W151</f>
        <v>0</v>
      </c>
      <c r="AV88" s="97">
        <f>'01 - S01-Novostavba tenis...'!M32</f>
        <v>0</v>
      </c>
      <c r="AW88" s="97">
        <f>'01 - S01-Novostavba tenis...'!M33</f>
        <v>0</v>
      </c>
      <c r="AX88" s="97">
        <f>'01 - S01-Novostavba tenis...'!M34</f>
        <v>0</v>
      </c>
      <c r="AY88" s="97">
        <f>'01 - S01-Novostavba tenis...'!M35</f>
        <v>0</v>
      </c>
      <c r="AZ88" s="97">
        <f>'01 - S01-Novostavba tenis...'!H32</f>
        <v>0</v>
      </c>
      <c r="BA88" s="97">
        <f>'01 - S01-Novostavba tenis...'!H33</f>
        <v>0</v>
      </c>
      <c r="BB88" s="97">
        <f>'01 - S01-Novostavba tenis...'!H34</f>
        <v>0</v>
      </c>
      <c r="BC88" s="97">
        <f>'01 - S01-Novostavba tenis...'!H35</f>
        <v>0</v>
      </c>
      <c r="BD88" s="99">
        <f>'01 - S01-Novostavba tenis...'!H36</f>
        <v>0</v>
      </c>
      <c r="BT88" s="100" t="s">
        <v>37</v>
      </c>
      <c r="BV88" s="100" t="s">
        <v>81</v>
      </c>
      <c r="BW88" s="100" t="s">
        <v>87</v>
      </c>
      <c r="BX88" s="100" t="s">
        <v>82</v>
      </c>
    </row>
    <row r="89" spans="1:76" s="5" customFormat="1" ht="37.5" customHeight="1">
      <c r="A89" s="91" t="s">
        <v>84</v>
      </c>
      <c r="B89" s="92"/>
      <c r="C89" s="93"/>
      <c r="D89" s="244" t="s">
        <v>88</v>
      </c>
      <c r="E89" s="244"/>
      <c r="F89" s="244"/>
      <c r="G89" s="244"/>
      <c r="H89" s="244"/>
      <c r="I89" s="94"/>
      <c r="J89" s="244" t="s">
        <v>89</v>
      </c>
      <c r="K89" s="244"/>
      <c r="L89" s="244"/>
      <c r="M89" s="244"/>
      <c r="N89" s="244"/>
      <c r="O89" s="244"/>
      <c r="P89" s="244"/>
      <c r="Q89" s="244"/>
      <c r="R89" s="244"/>
      <c r="S89" s="244"/>
      <c r="T89" s="244"/>
      <c r="U89" s="244"/>
      <c r="V89" s="244"/>
      <c r="W89" s="244"/>
      <c r="X89" s="244"/>
      <c r="Y89" s="244"/>
      <c r="Z89" s="244"/>
      <c r="AA89" s="244"/>
      <c r="AB89" s="244"/>
      <c r="AC89" s="244"/>
      <c r="AD89" s="244"/>
      <c r="AE89" s="244"/>
      <c r="AF89" s="244"/>
      <c r="AG89" s="242">
        <f>'02 - S02-Navržená kanaliz...'!M30</f>
        <v>0</v>
      </c>
      <c r="AH89" s="243"/>
      <c r="AI89" s="243"/>
      <c r="AJ89" s="243"/>
      <c r="AK89" s="243"/>
      <c r="AL89" s="243"/>
      <c r="AM89" s="243"/>
      <c r="AN89" s="242">
        <f t="shared" si="0"/>
        <v>0</v>
      </c>
      <c r="AO89" s="243"/>
      <c r="AP89" s="243"/>
      <c r="AQ89" s="95"/>
      <c r="AS89" s="96">
        <f>'02 - S02-Navržená kanaliz...'!M28</f>
        <v>0</v>
      </c>
      <c r="AT89" s="97">
        <f t="shared" si="1"/>
        <v>0</v>
      </c>
      <c r="AU89" s="98">
        <f>'02 - S02-Navržená kanaliz...'!W121</f>
        <v>0</v>
      </c>
      <c r="AV89" s="97">
        <f>'02 - S02-Navržená kanaliz...'!M32</f>
        <v>0</v>
      </c>
      <c r="AW89" s="97">
        <f>'02 - S02-Navržená kanaliz...'!M33</f>
        <v>0</v>
      </c>
      <c r="AX89" s="97">
        <f>'02 - S02-Navržená kanaliz...'!M34</f>
        <v>0</v>
      </c>
      <c r="AY89" s="97">
        <f>'02 - S02-Navržená kanaliz...'!M35</f>
        <v>0</v>
      </c>
      <c r="AZ89" s="97">
        <f>'02 - S02-Navržená kanaliz...'!H32</f>
        <v>0</v>
      </c>
      <c r="BA89" s="97">
        <f>'02 - S02-Navržená kanaliz...'!H33</f>
        <v>0</v>
      </c>
      <c r="BB89" s="97">
        <f>'02 - S02-Navržená kanaliz...'!H34</f>
        <v>0</v>
      </c>
      <c r="BC89" s="97">
        <f>'02 - S02-Navržená kanaliz...'!H35</f>
        <v>0</v>
      </c>
      <c r="BD89" s="99">
        <f>'02 - S02-Navržená kanaliz...'!H36</f>
        <v>0</v>
      </c>
      <c r="BT89" s="100" t="s">
        <v>37</v>
      </c>
      <c r="BV89" s="100" t="s">
        <v>81</v>
      </c>
      <c r="BW89" s="100" t="s">
        <v>90</v>
      </c>
      <c r="BX89" s="100" t="s">
        <v>82</v>
      </c>
    </row>
    <row r="90" spans="1:76" s="5" customFormat="1" ht="37.5" customHeight="1">
      <c r="A90" s="91" t="s">
        <v>84</v>
      </c>
      <c r="B90" s="92"/>
      <c r="C90" s="93"/>
      <c r="D90" s="244" t="s">
        <v>91</v>
      </c>
      <c r="E90" s="244"/>
      <c r="F90" s="244"/>
      <c r="G90" s="244"/>
      <c r="H90" s="244"/>
      <c r="I90" s="94"/>
      <c r="J90" s="244" t="s">
        <v>92</v>
      </c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4"/>
      <c r="X90" s="244"/>
      <c r="Y90" s="244"/>
      <c r="Z90" s="244"/>
      <c r="AA90" s="244"/>
      <c r="AB90" s="244"/>
      <c r="AC90" s="244"/>
      <c r="AD90" s="244"/>
      <c r="AE90" s="244"/>
      <c r="AF90" s="244"/>
      <c r="AG90" s="242">
        <f>'07 - S07-Navržené kovové ...'!M30</f>
        <v>0</v>
      </c>
      <c r="AH90" s="243"/>
      <c r="AI90" s="243"/>
      <c r="AJ90" s="243"/>
      <c r="AK90" s="243"/>
      <c r="AL90" s="243"/>
      <c r="AM90" s="243"/>
      <c r="AN90" s="242">
        <f t="shared" si="0"/>
        <v>0</v>
      </c>
      <c r="AO90" s="243"/>
      <c r="AP90" s="243"/>
      <c r="AQ90" s="95"/>
      <c r="AS90" s="96">
        <f>'07 - S07-Navržené kovové ...'!M28</f>
        <v>0</v>
      </c>
      <c r="AT90" s="97">
        <f t="shared" si="1"/>
        <v>0</v>
      </c>
      <c r="AU90" s="98">
        <f>'07 - S07-Navržené kovové ...'!W120</f>
        <v>0</v>
      </c>
      <c r="AV90" s="97">
        <f>'07 - S07-Navržené kovové ...'!M32</f>
        <v>0</v>
      </c>
      <c r="AW90" s="97">
        <f>'07 - S07-Navržené kovové ...'!M33</f>
        <v>0</v>
      </c>
      <c r="AX90" s="97">
        <f>'07 - S07-Navržené kovové ...'!M34</f>
        <v>0</v>
      </c>
      <c r="AY90" s="97">
        <f>'07 - S07-Navržené kovové ...'!M35</f>
        <v>0</v>
      </c>
      <c r="AZ90" s="97">
        <f>'07 - S07-Navržené kovové ...'!H32</f>
        <v>0</v>
      </c>
      <c r="BA90" s="97">
        <f>'07 - S07-Navržené kovové ...'!H33</f>
        <v>0</v>
      </c>
      <c r="BB90" s="97">
        <f>'07 - S07-Navržené kovové ...'!H34</f>
        <v>0</v>
      </c>
      <c r="BC90" s="97">
        <f>'07 - S07-Navržené kovové ...'!H35</f>
        <v>0</v>
      </c>
      <c r="BD90" s="99">
        <f>'07 - S07-Navržené kovové ...'!H36</f>
        <v>0</v>
      </c>
      <c r="BT90" s="100" t="s">
        <v>37</v>
      </c>
      <c r="BV90" s="100" t="s">
        <v>81</v>
      </c>
      <c r="BW90" s="100" t="s">
        <v>93</v>
      </c>
      <c r="BX90" s="100" t="s">
        <v>82</v>
      </c>
    </row>
    <row r="91" spans="1:76" s="5" customFormat="1" ht="37.5" customHeight="1">
      <c r="A91" s="91" t="s">
        <v>84</v>
      </c>
      <c r="B91" s="92"/>
      <c r="C91" s="93"/>
      <c r="D91" s="244" t="s">
        <v>94</v>
      </c>
      <c r="E91" s="244"/>
      <c r="F91" s="244"/>
      <c r="G91" s="244"/>
      <c r="H91" s="244"/>
      <c r="I91" s="94"/>
      <c r="J91" s="244" t="s">
        <v>95</v>
      </c>
      <c r="K91" s="244"/>
      <c r="L91" s="244"/>
      <c r="M91" s="244"/>
      <c r="N91" s="244"/>
      <c r="O91" s="244"/>
      <c r="P91" s="244"/>
      <c r="Q91" s="244"/>
      <c r="R91" s="244"/>
      <c r="S91" s="244"/>
      <c r="T91" s="244"/>
      <c r="U91" s="244"/>
      <c r="V91" s="244"/>
      <c r="W91" s="244"/>
      <c r="X91" s="244"/>
      <c r="Y91" s="244"/>
      <c r="Z91" s="244"/>
      <c r="AA91" s="244"/>
      <c r="AB91" s="244"/>
      <c r="AC91" s="244"/>
      <c r="AD91" s="244"/>
      <c r="AE91" s="244"/>
      <c r="AF91" s="244"/>
      <c r="AG91" s="242">
        <f>'09 - S09-Nový sjezd na po...'!M30</f>
        <v>0</v>
      </c>
      <c r="AH91" s="243"/>
      <c r="AI91" s="243"/>
      <c r="AJ91" s="243"/>
      <c r="AK91" s="243"/>
      <c r="AL91" s="243"/>
      <c r="AM91" s="243"/>
      <c r="AN91" s="242">
        <f t="shared" si="0"/>
        <v>0</v>
      </c>
      <c r="AO91" s="243"/>
      <c r="AP91" s="243"/>
      <c r="AQ91" s="95"/>
      <c r="AS91" s="96">
        <f>'09 - S09-Nový sjezd na po...'!M28</f>
        <v>0</v>
      </c>
      <c r="AT91" s="97">
        <f t="shared" si="1"/>
        <v>0</v>
      </c>
      <c r="AU91" s="98">
        <f>'09 - S09-Nový sjezd na po...'!W121</f>
        <v>0</v>
      </c>
      <c r="AV91" s="97">
        <f>'09 - S09-Nový sjezd na po...'!M32</f>
        <v>0</v>
      </c>
      <c r="AW91" s="97">
        <f>'09 - S09-Nový sjezd na po...'!M33</f>
        <v>0</v>
      </c>
      <c r="AX91" s="97">
        <f>'09 - S09-Nový sjezd na po...'!M34</f>
        <v>0</v>
      </c>
      <c r="AY91" s="97">
        <f>'09 - S09-Nový sjezd na po...'!M35</f>
        <v>0</v>
      </c>
      <c r="AZ91" s="97">
        <f>'09 - S09-Nový sjezd na po...'!H32</f>
        <v>0</v>
      </c>
      <c r="BA91" s="97">
        <f>'09 - S09-Nový sjezd na po...'!H33</f>
        <v>0</v>
      </c>
      <c r="BB91" s="97">
        <f>'09 - S09-Nový sjezd na po...'!H34</f>
        <v>0</v>
      </c>
      <c r="BC91" s="97">
        <f>'09 - S09-Nový sjezd na po...'!H35</f>
        <v>0</v>
      </c>
      <c r="BD91" s="99">
        <f>'09 - S09-Nový sjezd na po...'!H36</f>
        <v>0</v>
      </c>
      <c r="BT91" s="100" t="s">
        <v>37</v>
      </c>
      <c r="BV91" s="100" t="s">
        <v>81</v>
      </c>
      <c r="BW91" s="100" t="s">
        <v>96</v>
      </c>
      <c r="BX91" s="100" t="s">
        <v>82</v>
      </c>
    </row>
    <row r="92" spans="1:76" s="5" customFormat="1" ht="37.5" customHeight="1">
      <c r="A92" s="91" t="s">
        <v>84</v>
      </c>
      <c r="B92" s="92"/>
      <c r="C92" s="93"/>
      <c r="D92" s="244" t="s">
        <v>97</v>
      </c>
      <c r="E92" s="244"/>
      <c r="F92" s="244"/>
      <c r="G92" s="244"/>
      <c r="H92" s="244"/>
      <c r="I92" s="94"/>
      <c r="J92" s="244" t="s">
        <v>98</v>
      </c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  <c r="AG92" s="242">
        <f>'10 - S10-Navržené oplocen...'!M30</f>
        <v>0</v>
      </c>
      <c r="AH92" s="243"/>
      <c r="AI92" s="243"/>
      <c r="AJ92" s="243"/>
      <c r="AK92" s="243"/>
      <c r="AL92" s="243"/>
      <c r="AM92" s="243"/>
      <c r="AN92" s="242">
        <f t="shared" si="0"/>
        <v>0</v>
      </c>
      <c r="AO92" s="243"/>
      <c r="AP92" s="243"/>
      <c r="AQ92" s="95"/>
      <c r="AS92" s="96">
        <f>'10 - S10-Navržené oplocen...'!M28</f>
        <v>0</v>
      </c>
      <c r="AT92" s="97">
        <f t="shared" si="1"/>
        <v>0</v>
      </c>
      <c r="AU92" s="98">
        <f>'10 - S10-Navržené oplocen...'!W120</f>
        <v>0</v>
      </c>
      <c r="AV92" s="97">
        <f>'10 - S10-Navržené oplocen...'!M32</f>
        <v>0</v>
      </c>
      <c r="AW92" s="97">
        <f>'10 - S10-Navržené oplocen...'!M33</f>
        <v>0</v>
      </c>
      <c r="AX92" s="97">
        <f>'10 - S10-Navržené oplocen...'!M34</f>
        <v>0</v>
      </c>
      <c r="AY92" s="97">
        <f>'10 - S10-Navržené oplocen...'!M35</f>
        <v>0</v>
      </c>
      <c r="AZ92" s="97">
        <f>'10 - S10-Navržené oplocen...'!H32</f>
        <v>0</v>
      </c>
      <c r="BA92" s="97">
        <f>'10 - S10-Navržené oplocen...'!H33</f>
        <v>0</v>
      </c>
      <c r="BB92" s="97">
        <f>'10 - S10-Navržené oplocen...'!H34</f>
        <v>0</v>
      </c>
      <c r="BC92" s="97">
        <f>'10 - S10-Navržené oplocen...'!H35</f>
        <v>0</v>
      </c>
      <c r="BD92" s="99">
        <f>'10 - S10-Navržené oplocen...'!H36</f>
        <v>0</v>
      </c>
      <c r="BT92" s="100" t="s">
        <v>37</v>
      </c>
      <c r="BV92" s="100" t="s">
        <v>81</v>
      </c>
      <c r="BW92" s="100" t="s">
        <v>99</v>
      </c>
      <c r="BX92" s="100" t="s">
        <v>82</v>
      </c>
    </row>
    <row r="93" spans="1:76" s="5" customFormat="1" ht="37.5" customHeight="1">
      <c r="A93" s="91" t="s">
        <v>84</v>
      </c>
      <c r="B93" s="92"/>
      <c r="C93" s="93"/>
      <c r="D93" s="244" t="s">
        <v>100</v>
      </c>
      <c r="E93" s="244"/>
      <c r="F93" s="244"/>
      <c r="G93" s="244"/>
      <c r="H93" s="244"/>
      <c r="I93" s="94"/>
      <c r="J93" s="244" t="s">
        <v>101</v>
      </c>
      <c r="K93" s="244"/>
      <c r="L93" s="244"/>
      <c r="M93" s="244"/>
      <c r="N93" s="244"/>
      <c r="O93" s="244"/>
      <c r="P93" s="244"/>
      <c r="Q93" s="244"/>
      <c r="R93" s="244"/>
      <c r="S93" s="244"/>
      <c r="T93" s="244"/>
      <c r="U93" s="244"/>
      <c r="V93" s="244"/>
      <c r="W93" s="244"/>
      <c r="X93" s="244"/>
      <c r="Y93" s="244"/>
      <c r="Z93" s="244"/>
      <c r="AA93" s="244"/>
      <c r="AB93" s="244"/>
      <c r="AC93" s="244"/>
      <c r="AD93" s="244"/>
      <c r="AE93" s="244"/>
      <c r="AF93" s="244"/>
      <c r="AG93" s="242">
        <f>'11 - S11-Navržená přeložk...'!M30</f>
        <v>0</v>
      </c>
      <c r="AH93" s="243"/>
      <c r="AI93" s="243"/>
      <c r="AJ93" s="243"/>
      <c r="AK93" s="243"/>
      <c r="AL93" s="243"/>
      <c r="AM93" s="243"/>
      <c r="AN93" s="242">
        <f t="shared" si="0"/>
        <v>0</v>
      </c>
      <c r="AO93" s="243"/>
      <c r="AP93" s="243"/>
      <c r="AQ93" s="95"/>
      <c r="AS93" s="96">
        <f>'11 - S11-Navržená přeložk...'!M28</f>
        <v>0</v>
      </c>
      <c r="AT93" s="97">
        <f t="shared" si="1"/>
        <v>0</v>
      </c>
      <c r="AU93" s="98">
        <f>'11 - S11-Navržená přeložk...'!W122</f>
        <v>0</v>
      </c>
      <c r="AV93" s="97">
        <f>'11 - S11-Navržená přeložk...'!M32</f>
        <v>0</v>
      </c>
      <c r="AW93" s="97">
        <f>'11 - S11-Navržená přeložk...'!M33</f>
        <v>0</v>
      </c>
      <c r="AX93" s="97">
        <f>'11 - S11-Navržená přeložk...'!M34</f>
        <v>0</v>
      </c>
      <c r="AY93" s="97">
        <f>'11 - S11-Navržená přeložk...'!M35</f>
        <v>0</v>
      </c>
      <c r="AZ93" s="97">
        <f>'11 - S11-Navržená přeložk...'!H32</f>
        <v>0</v>
      </c>
      <c r="BA93" s="97">
        <f>'11 - S11-Navržená přeložk...'!H33</f>
        <v>0</v>
      </c>
      <c r="BB93" s="97">
        <f>'11 - S11-Navržená přeložk...'!H34</f>
        <v>0</v>
      </c>
      <c r="BC93" s="97">
        <f>'11 - S11-Navržená přeložk...'!H35</f>
        <v>0</v>
      </c>
      <c r="BD93" s="99">
        <f>'11 - S11-Navržená přeložk...'!H36</f>
        <v>0</v>
      </c>
      <c r="BT93" s="100" t="s">
        <v>37</v>
      </c>
      <c r="BV93" s="100" t="s">
        <v>81</v>
      </c>
      <c r="BW93" s="100" t="s">
        <v>102</v>
      </c>
      <c r="BX93" s="100" t="s">
        <v>82</v>
      </c>
    </row>
    <row r="94" spans="1:76" s="5" customFormat="1" ht="22.5" customHeight="1">
      <c r="A94" s="91" t="s">
        <v>84</v>
      </c>
      <c r="B94" s="92"/>
      <c r="C94" s="93"/>
      <c r="D94" s="244" t="s">
        <v>103</v>
      </c>
      <c r="E94" s="244"/>
      <c r="F94" s="244"/>
      <c r="G94" s="244"/>
      <c r="H94" s="244"/>
      <c r="I94" s="94"/>
      <c r="J94" s="244" t="s">
        <v>104</v>
      </c>
      <c r="K94" s="244"/>
      <c r="L94" s="244"/>
      <c r="M94" s="244"/>
      <c r="N94" s="244"/>
      <c r="O94" s="244"/>
      <c r="P94" s="244"/>
      <c r="Q94" s="244"/>
      <c r="R94" s="244"/>
      <c r="S94" s="244"/>
      <c r="T94" s="244"/>
      <c r="U94" s="244"/>
      <c r="V94" s="244"/>
      <c r="W94" s="244"/>
      <c r="X94" s="244"/>
      <c r="Y94" s="244"/>
      <c r="Z94" s="244"/>
      <c r="AA94" s="244"/>
      <c r="AB94" s="244"/>
      <c r="AC94" s="244"/>
      <c r="AD94" s="244"/>
      <c r="AE94" s="244"/>
      <c r="AF94" s="244"/>
      <c r="AG94" s="242">
        <f>'12 - S12-Úprava veřejného...'!M30</f>
        <v>0</v>
      </c>
      <c r="AH94" s="243"/>
      <c r="AI94" s="243"/>
      <c r="AJ94" s="243"/>
      <c r="AK94" s="243"/>
      <c r="AL94" s="243"/>
      <c r="AM94" s="243"/>
      <c r="AN94" s="242">
        <f t="shared" si="0"/>
        <v>0</v>
      </c>
      <c r="AO94" s="243"/>
      <c r="AP94" s="243"/>
      <c r="AQ94" s="95"/>
      <c r="AS94" s="96">
        <f>'12 - S12-Úprava veřejného...'!M28</f>
        <v>0</v>
      </c>
      <c r="AT94" s="97">
        <f t="shared" si="1"/>
        <v>0</v>
      </c>
      <c r="AU94" s="98">
        <f>'12 - S12-Úprava veřejného...'!W117</f>
        <v>0</v>
      </c>
      <c r="AV94" s="97">
        <f>'12 - S12-Úprava veřejného...'!M32</f>
        <v>0</v>
      </c>
      <c r="AW94" s="97">
        <f>'12 - S12-Úprava veřejného...'!M33</f>
        <v>0</v>
      </c>
      <c r="AX94" s="97">
        <f>'12 - S12-Úprava veřejného...'!M34</f>
        <v>0</v>
      </c>
      <c r="AY94" s="97">
        <f>'12 - S12-Úprava veřejného...'!M35</f>
        <v>0</v>
      </c>
      <c r="AZ94" s="97">
        <f>'12 - S12-Úprava veřejného...'!H32</f>
        <v>0</v>
      </c>
      <c r="BA94" s="97">
        <f>'12 - S12-Úprava veřejného...'!H33</f>
        <v>0</v>
      </c>
      <c r="BB94" s="97">
        <f>'12 - S12-Úprava veřejného...'!H34</f>
        <v>0</v>
      </c>
      <c r="BC94" s="97">
        <f>'12 - S12-Úprava veřejného...'!H35</f>
        <v>0</v>
      </c>
      <c r="BD94" s="99">
        <f>'12 - S12-Úprava veřejného...'!H36</f>
        <v>0</v>
      </c>
      <c r="BT94" s="100" t="s">
        <v>37</v>
      </c>
      <c r="BV94" s="100" t="s">
        <v>81</v>
      </c>
      <c r="BW94" s="100" t="s">
        <v>105</v>
      </c>
      <c r="BX94" s="100" t="s">
        <v>82</v>
      </c>
    </row>
    <row r="95" spans="1:76" s="5" customFormat="1" ht="37.5" customHeight="1">
      <c r="A95" s="91" t="s">
        <v>84</v>
      </c>
      <c r="B95" s="92"/>
      <c r="C95" s="93"/>
      <c r="D95" s="244" t="s">
        <v>106</v>
      </c>
      <c r="E95" s="244"/>
      <c r="F95" s="244"/>
      <c r="G95" s="244"/>
      <c r="H95" s="244"/>
      <c r="I95" s="94"/>
      <c r="J95" s="244" t="s">
        <v>107</v>
      </c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/>
      <c r="AD95" s="244"/>
      <c r="AE95" s="244"/>
      <c r="AF95" s="244"/>
      <c r="AG95" s="242">
        <f>'13 - S13-Přeložka komunik...'!M30</f>
        <v>0</v>
      </c>
      <c r="AH95" s="243"/>
      <c r="AI95" s="243"/>
      <c r="AJ95" s="243"/>
      <c r="AK95" s="243"/>
      <c r="AL95" s="243"/>
      <c r="AM95" s="243"/>
      <c r="AN95" s="242">
        <f t="shared" si="0"/>
        <v>0</v>
      </c>
      <c r="AO95" s="243"/>
      <c r="AP95" s="243"/>
      <c r="AQ95" s="95"/>
      <c r="AS95" s="101">
        <f>'13 - S13-Přeložka komunik...'!M28</f>
        <v>0</v>
      </c>
      <c r="AT95" s="102">
        <f t="shared" si="1"/>
        <v>0</v>
      </c>
      <c r="AU95" s="103">
        <f>'13 - S13-Přeložka komunik...'!W117</f>
        <v>0</v>
      </c>
      <c r="AV95" s="102">
        <f>'13 - S13-Přeložka komunik...'!M32</f>
        <v>0</v>
      </c>
      <c r="AW95" s="102">
        <f>'13 - S13-Přeložka komunik...'!M33</f>
        <v>0</v>
      </c>
      <c r="AX95" s="102">
        <f>'13 - S13-Přeložka komunik...'!M34</f>
        <v>0</v>
      </c>
      <c r="AY95" s="102">
        <f>'13 - S13-Přeložka komunik...'!M35</f>
        <v>0</v>
      </c>
      <c r="AZ95" s="102">
        <f>'13 - S13-Přeložka komunik...'!H32</f>
        <v>0</v>
      </c>
      <c r="BA95" s="102">
        <f>'13 - S13-Přeložka komunik...'!H33</f>
        <v>0</v>
      </c>
      <c r="BB95" s="102">
        <f>'13 - S13-Přeložka komunik...'!H34</f>
        <v>0</v>
      </c>
      <c r="BC95" s="102">
        <f>'13 - S13-Přeložka komunik...'!H35</f>
        <v>0</v>
      </c>
      <c r="BD95" s="104">
        <f>'13 - S13-Přeložka komunik...'!H36</f>
        <v>0</v>
      </c>
      <c r="BT95" s="100" t="s">
        <v>37</v>
      </c>
      <c r="BV95" s="100" t="s">
        <v>81</v>
      </c>
      <c r="BW95" s="100" t="s">
        <v>108</v>
      </c>
      <c r="BX95" s="100" t="s">
        <v>82</v>
      </c>
    </row>
    <row r="96" spans="1:76" ht="12">
      <c r="B96" s="25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6"/>
    </row>
    <row r="97" spans="2:89" s="1" customFormat="1" ht="30" customHeight="1">
      <c r="B97" s="38"/>
      <c r="C97" s="83" t="s">
        <v>109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250">
        <f>ROUND(SUM(AG98:AG101),0)</f>
        <v>0</v>
      </c>
      <c r="AH97" s="250"/>
      <c r="AI97" s="250"/>
      <c r="AJ97" s="250"/>
      <c r="AK97" s="250"/>
      <c r="AL97" s="250"/>
      <c r="AM97" s="250"/>
      <c r="AN97" s="250">
        <f>ROUND(SUM(AN98:AN101),0)</f>
        <v>0</v>
      </c>
      <c r="AO97" s="250"/>
      <c r="AP97" s="250"/>
      <c r="AQ97" s="40"/>
      <c r="AS97" s="79" t="s">
        <v>110</v>
      </c>
      <c r="AT97" s="80" t="s">
        <v>111</v>
      </c>
      <c r="AU97" s="80" t="s">
        <v>43</v>
      </c>
      <c r="AV97" s="81" t="s">
        <v>66</v>
      </c>
    </row>
    <row r="98" spans="2:89" s="1" customFormat="1" ht="19.95" customHeight="1">
      <c r="B98" s="38"/>
      <c r="C98" s="39"/>
      <c r="D98" s="105" t="s">
        <v>112</v>
      </c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245">
        <f>ROUND(AG87*AS98,0)</f>
        <v>0</v>
      </c>
      <c r="AH98" s="246"/>
      <c r="AI98" s="246"/>
      <c r="AJ98" s="246"/>
      <c r="AK98" s="246"/>
      <c r="AL98" s="246"/>
      <c r="AM98" s="246"/>
      <c r="AN98" s="246">
        <f>ROUND(AG98+AV98,0)</f>
        <v>0</v>
      </c>
      <c r="AO98" s="246"/>
      <c r="AP98" s="246"/>
      <c r="AQ98" s="40"/>
      <c r="AS98" s="106">
        <v>0</v>
      </c>
      <c r="AT98" s="107" t="s">
        <v>113</v>
      </c>
      <c r="AU98" s="107" t="s">
        <v>44</v>
      </c>
      <c r="AV98" s="108">
        <f>ROUND(IF(AU98="základní",AG98*L31,IF(AU98="snížená",AG98*L32,0)),0)</f>
        <v>0</v>
      </c>
      <c r="BV98" s="21" t="s">
        <v>114</v>
      </c>
      <c r="BY98" s="109">
        <f>IF(AU98="základní",AV98,0)</f>
        <v>0</v>
      </c>
      <c r="BZ98" s="109">
        <f>IF(AU98="snížená",AV98,0)</f>
        <v>0</v>
      </c>
      <c r="CA98" s="109">
        <v>0</v>
      </c>
      <c r="CB98" s="109">
        <v>0</v>
      </c>
      <c r="CC98" s="109">
        <v>0</v>
      </c>
      <c r="CD98" s="109">
        <f>IF(AU98="základní",AG98,0)</f>
        <v>0</v>
      </c>
      <c r="CE98" s="109">
        <f>IF(AU98="snížená",AG98,0)</f>
        <v>0</v>
      </c>
      <c r="CF98" s="109">
        <f>IF(AU98="zákl. přenesená",AG98,0)</f>
        <v>0</v>
      </c>
      <c r="CG98" s="109">
        <f>IF(AU98="sníž. přenesená",AG98,0)</f>
        <v>0</v>
      </c>
      <c r="CH98" s="109">
        <f>IF(AU98="nulová",AG98,0)</f>
        <v>0</v>
      </c>
      <c r="CI98" s="21">
        <f>IF(AU98="základní",1,IF(AU98="snížená",2,IF(AU98="zákl. přenesená",4,IF(AU98="sníž. přenesená",5,3))))</f>
        <v>1</v>
      </c>
      <c r="CJ98" s="21">
        <f>IF(AT98="stavební čast",1,IF(8898="investiční čast",2,3))</f>
        <v>1</v>
      </c>
      <c r="CK98" s="21" t="str">
        <f>IF(D98="Vyplň vlastní","","x")</f>
        <v>x</v>
      </c>
    </row>
    <row r="99" spans="2:89" s="1" customFormat="1" ht="19.95" customHeight="1">
      <c r="B99" s="38"/>
      <c r="C99" s="39"/>
      <c r="D99" s="247" t="s">
        <v>115</v>
      </c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  <c r="R99" s="248"/>
      <c r="S99" s="248"/>
      <c r="T99" s="248"/>
      <c r="U99" s="248"/>
      <c r="V99" s="248"/>
      <c r="W99" s="248"/>
      <c r="X99" s="248"/>
      <c r="Y99" s="248"/>
      <c r="Z99" s="248"/>
      <c r="AA99" s="248"/>
      <c r="AB99" s="248"/>
      <c r="AC99" s="39"/>
      <c r="AD99" s="39"/>
      <c r="AE99" s="39"/>
      <c r="AF99" s="39"/>
      <c r="AG99" s="245">
        <f>AG87*AS99</f>
        <v>0</v>
      </c>
      <c r="AH99" s="246"/>
      <c r="AI99" s="246"/>
      <c r="AJ99" s="246"/>
      <c r="AK99" s="246"/>
      <c r="AL99" s="246"/>
      <c r="AM99" s="246"/>
      <c r="AN99" s="246">
        <f>AG99+AV99</f>
        <v>0</v>
      </c>
      <c r="AO99" s="246"/>
      <c r="AP99" s="246"/>
      <c r="AQ99" s="40"/>
      <c r="AS99" s="110">
        <v>0</v>
      </c>
      <c r="AT99" s="111" t="s">
        <v>113</v>
      </c>
      <c r="AU99" s="111" t="s">
        <v>44</v>
      </c>
      <c r="AV99" s="112">
        <f>ROUND(IF(AU99="nulová",0,IF(OR(AU99="základní",AU99="zákl. přenesená"),AG99*L31,AG99*L32)),1)</f>
        <v>0</v>
      </c>
      <c r="BV99" s="21" t="s">
        <v>116</v>
      </c>
      <c r="BY99" s="109">
        <f>IF(AU99="základní",AV99,0)</f>
        <v>0</v>
      </c>
      <c r="BZ99" s="109">
        <f>IF(AU99="snížená",AV99,0)</f>
        <v>0</v>
      </c>
      <c r="CA99" s="109">
        <f>IF(AU99="zákl. přenesená",AV99,0)</f>
        <v>0</v>
      </c>
      <c r="CB99" s="109">
        <f>IF(AU99="sníž. přenesená",AV99,0)</f>
        <v>0</v>
      </c>
      <c r="CC99" s="109">
        <f>IF(AU99="nulová",AV99,0)</f>
        <v>0</v>
      </c>
      <c r="CD99" s="109">
        <f>IF(AU99="základní",AG99,0)</f>
        <v>0</v>
      </c>
      <c r="CE99" s="109">
        <f>IF(AU99="snížená",AG99,0)</f>
        <v>0</v>
      </c>
      <c r="CF99" s="109">
        <f>IF(AU99="zákl. přenesená",AG99,0)</f>
        <v>0</v>
      </c>
      <c r="CG99" s="109">
        <f>IF(AU99="sníž. přenesená",AG99,0)</f>
        <v>0</v>
      </c>
      <c r="CH99" s="109">
        <f>IF(AU99="nulová",AG99,0)</f>
        <v>0</v>
      </c>
      <c r="CI99" s="21">
        <f>IF(AU99="základní",1,IF(AU99="snížená",2,IF(AU99="zákl. přenesená",4,IF(AU99="sníž. přenesená",5,3))))</f>
        <v>1</v>
      </c>
      <c r="CJ99" s="21">
        <f>IF(AT99="stavební čast",1,IF(8899="investiční čast",2,3))</f>
        <v>1</v>
      </c>
      <c r="CK99" s="21" t="str">
        <f>IF(D99="Vyplň vlastní","","x")</f>
        <v/>
      </c>
    </row>
    <row r="100" spans="2:89" s="1" customFormat="1" ht="19.95" customHeight="1">
      <c r="B100" s="38"/>
      <c r="C100" s="39"/>
      <c r="D100" s="247" t="s">
        <v>115</v>
      </c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  <c r="R100" s="248"/>
      <c r="S100" s="248"/>
      <c r="T100" s="248"/>
      <c r="U100" s="248"/>
      <c r="V100" s="248"/>
      <c r="W100" s="248"/>
      <c r="X100" s="248"/>
      <c r="Y100" s="248"/>
      <c r="Z100" s="248"/>
      <c r="AA100" s="248"/>
      <c r="AB100" s="248"/>
      <c r="AC100" s="39"/>
      <c r="AD100" s="39"/>
      <c r="AE100" s="39"/>
      <c r="AF100" s="39"/>
      <c r="AG100" s="245">
        <f>AG87*AS100</f>
        <v>0</v>
      </c>
      <c r="AH100" s="246"/>
      <c r="AI100" s="246"/>
      <c r="AJ100" s="246"/>
      <c r="AK100" s="246"/>
      <c r="AL100" s="246"/>
      <c r="AM100" s="246"/>
      <c r="AN100" s="246">
        <f>AG100+AV100</f>
        <v>0</v>
      </c>
      <c r="AO100" s="246"/>
      <c r="AP100" s="246"/>
      <c r="AQ100" s="40"/>
      <c r="AS100" s="110">
        <v>0</v>
      </c>
      <c r="AT100" s="111" t="s">
        <v>113</v>
      </c>
      <c r="AU100" s="111" t="s">
        <v>44</v>
      </c>
      <c r="AV100" s="112">
        <f>ROUND(IF(AU100="nulová",0,IF(OR(AU100="základní",AU100="zákl. přenesená"),AG100*L31,AG100*L32)),1)</f>
        <v>0</v>
      </c>
      <c r="BV100" s="21" t="s">
        <v>116</v>
      </c>
      <c r="BY100" s="109">
        <f>IF(AU100="základní",AV100,0)</f>
        <v>0</v>
      </c>
      <c r="BZ100" s="109">
        <f>IF(AU100="snížená",AV100,0)</f>
        <v>0</v>
      </c>
      <c r="CA100" s="109">
        <f>IF(AU100="zákl. přenesená",AV100,0)</f>
        <v>0</v>
      </c>
      <c r="CB100" s="109">
        <f>IF(AU100="sníž. přenesená",AV100,0)</f>
        <v>0</v>
      </c>
      <c r="CC100" s="109">
        <f>IF(AU100="nulová",AV100,0)</f>
        <v>0</v>
      </c>
      <c r="CD100" s="109">
        <f>IF(AU100="základní",AG100,0)</f>
        <v>0</v>
      </c>
      <c r="CE100" s="109">
        <f>IF(AU100="snížená",AG100,0)</f>
        <v>0</v>
      </c>
      <c r="CF100" s="109">
        <f>IF(AU100="zákl. přenesená",AG100,0)</f>
        <v>0</v>
      </c>
      <c r="CG100" s="109">
        <f>IF(AU100="sníž. přenesená",AG100,0)</f>
        <v>0</v>
      </c>
      <c r="CH100" s="109">
        <f>IF(AU100="nulová",AG100,0)</f>
        <v>0</v>
      </c>
      <c r="CI100" s="21">
        <f>IF(AU100="základní",1,IF(AU100="snížená",2,IF(AU100="zákl. přenesená",4,IF(AU100="sníž. přenesená",5,3))))</f>
        <v>1</v>
      </c>
      <c r="CJ100" s="21">
        <f>IF(AT100="stavební čast",1,IF(88100="investiční čast",2,3))</f>
        <v>1</v>
      </c>
      <c r="CK100" s="21" t="str">
        <f>IF(D100="Vyplň vlastní","","x")</f>
        <v/>
      </c>
    </row>
    <row r="101" spans="2:89" s="1" customFormat="1" ht="19.95" customHeight="1">
      <c r="B101" s="38"/>
      <c r="C101" s="39"/>
      <c r="D101" s="247" t="s">
        <v>115</v>
      </c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  <c r="R101" s="248"/>
      <c r="S101" s="248"/>
      <c r="T101" s="248"/>
      <c r="U101" s="248"/>
      <c r="V101" s="248"/>
      <c r="W101" s="248"/>
      <c r="X101" s="248"/>
      <c r="Y101" s="248"/>
      <c r="Z101" s="248"/>
      <c r="AA101" s="248"/>
      <c r="AB101" s="248"/>
      <c r="AC101" s="39"/>
      <c r="AD101" s="39"/>
      <c r="AE101" s="39"/>
      <c r="AF101" s="39"/>
      <c r="AG101" s="245">
        <f>AG87*AS101</f>
        <v>0</v>
      </c>
      <c r="AH101" s="246"/>
      <c r="AI101" s="246"/>
      <c r="AJ101" s="246"/>
      <c r="AK101" s="246"/>
      <c r="AL101" s="246"/>
      <c r="AM101" s="246"/>
      <c r="AN101" s="246">
        <f>AG101+AV101</f>
        <v>0</v>
      </c>
      <c r="AO101" s="246"/>
      <c r="AP101" s="246"/>
      <c r="AQ101" s="40"/>
      <c r="AS101" s="113">
        <v>0</v>
      </c>
      <c r="AT101" s="114" t="s">
        <v>113</v>
      </c>
      <c r="AU101" s="114" t="s">
        <v>44</v>
      </c>
      <c r="AV101" s="115">
        <f>ROUND(IF(AU101="nulová",0,IF(OR(AU101="základní",AU101="zákl. přenesená"),AG101*L31,AG101*L32)),1)</f>
        <v>0</v>
      </c>
      <c r="BV101" s="21" t="s">
        <v>116</v>
      </c>
      <c r="BY101" s="109">
        <f>IF(AU101="základní",AV101,0)</f>
        <v>0</v>
      </c>
      <c r="BZ101" s="109">
        <f>IF(AU101="snížená",AV101,0)</f>
        <v>0</v>
      </c>
      <c r="CA101" s="109">
        <f>IF(AU101="zákl. přenesená",AV101,0)</f>
        <v>0</v>
      </c>
      <c r="CB101" s="109">
        <f>IF(AU101="sníž. přenesená",AV101,0)</f>
        <v>0</v>
      </c>
      <c r="CC101" s="109">
        <f>IF(AU101="nulová",AV101,0)</f>
        <v>0</v>
      </c>
      <c r="CD101" s="109">
        <f>IF(AU101="základní",AG101,0)</f>
        <v>0</v>
      </c>
      <c r="CE101" s="109">
        <f>IF(AU101="snížená",AG101,0)</f>
        <v>0</v>
      </c>
      <c r="CF101" s="109">
        <f>IF(AU101="zákl. přenesená",AG101,0)</f>
        <v>0</v>
      </c>
      <c r="CG101" s="109">
        <f>IF(AU101="sníž. přenesená",AG101,0)</f>
        <v>0</v>
      </c>
      <c r="CH101" s="109">
        <f>IF(AU101="nulová",AG101,0)</f>
        <v>0</v>
      </c>
      <c r="CI101" s="21">
        <f>IF(AU101="základní",1,IF(AU101="snížená",2,IF(AU101="zákl. přenesená",4,IF(AU101="sníž. přenesená",5,3))))</f>
        <v>1</v>
      </c>
      <c r="CJ101" s="21">
        <f>IF(AT101="stavební čast",1,IF(88101="investiční čast",2,3))</f>
        <v>1</v>
      </c>
      <c r="CK101" s="21" t="str">
        <f>IF(D101="Vyplň vlastní","","x")</f>
        <v/>
      </c>
    </row>
    <row r="102" spans="2:89" s="1" customFormat="1" ht="10.8" customHeight="1"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40"/>
    </row>
    <row r="103" spans="2:89" s="1" customFormat="1" ht="30" customHeight="1">
      <c r="B103" s="38"/>
      <c r="C103" s="116" t="s">
        <v>117</v>
      </c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251">
        <f>ROUND(AG87+AG97,0)</f>
        <v>0</v>
      </c>
      <c r="AH103" s="251"/>
      <c r="AI103" s="251"/>
      <c r="AJ103" s="251"/>
      <c r="AK103" s="251"/>
      <c r="AL103" s="251"/>
      <c r="AM103" s="251"/>
      <c r="AN103" s="251">
        <f>AN87+AN97</f>
        <v>0</v>
      </c>
      <c r="AO103" s="251"/>
      <c r="AP103" s="251"/>
      <c r="AQ103" s="40"/>
    </row>
    <row r="104" spans="2:89" s="1" customFormat="1" ht="6.9" customHeight="1"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4"/>
    </row>
  </sheetData>
  <mergeCells count="86">
    <mergeCell ref="AG103:AM103"/>
    <mergeCell ref="AN103:AP103"/>
    <mergeCell ref="AR2:BE2"/>
    <mergeCell ref="D101:AB101"/>
    <mergeCell ref="AG101:AM101"/>
    <mergeCell ref="AN101:AP101"/>
    <mergeCell ref="AG87:AM87"/>
    <mergeCell ref="AN87:AP87"/>
    <mergeCell ref="AG97:AM97"/>
    <mergeCell ref="AN97:AP97"/>
    <mergeCell ref="D99:AB99"/>
    <mergeCell ref="AG99:AM99"/>
    <mergeCell ref="AN99:AP99"/>
    <mergeCell ref="D100:AB100"/>
    <mergeCell ref="AG100:AM100"/>
    <mergeCell ref="AN100:AP100"/>
    <mergeCell ref="AN95:AP95"/>
    <mergeCell ref="AG95:AM95"/>
    <mergeCell ref="D95:H95"/>
    <mergeCell ref="J95:AF95"/>
    <mergeCell ref="AG98:AM98"/>
    <mergeCell ref="AN98:AP98"/>
    <mergeCell ref="AN93:AP93"/>
    <mergeCell ref="AG93:AM93"/>
    <mergeCell ref="D93:H93"/>
    <mergeCell ref="J93:AF93"/>
    <mergeCell ref="AN94:AP94"/>
    <mergeCell ref="AG94:AM94"/>
    <mergeCell ref="D94:H94"/>
    <mergeCell ref="J94:AF94"/>
    <mergeCell ref="AN91:AP91"/>
    <mergeCell ref="AG91:AM91"/>
    <mergeCell ref="D91:H91"/>
    <mergeCell ref="J91:AF91"/>
    <mergeCell ref="AN92:AP92"/>
    <mergeCell ref="AG92:AM92"/>
    <mergeCell ref="D92:H92"/>
    <mergeCell ref="J92:AF92"/>
    <mergeCell ref="AN89:AP89"/>
    <mergeCell ref="AG89:AM89"/>
    <mergeCell ref="D89:H89"/>
    <mergeCell ref="J89:AF89"/>
    <mergeCell ref="AN90:AP90"/>
    <mergeCell ref="AG90:AM90"/>
    <mergeCell ref="D90:H90"/>
    <mergeCell ref="J90:AF90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8:AU102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8:AT102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01 - S01-Novostavba tenis...'!C2" display="/"/>
    <hyperlink ref="A89" location="'02 - S02-Navržená kanaliz...'!C2" display="/"/>
    <hyperlink ref="A90" location="'07 - S07-Navržené kovové ...'!C2" display="/"/>
    <hyperlink ref="A91" location="'09 - S09-Nový sjezd na po...'!C2" display="/"/>
    <hyperlink ref="A92" location="'10 - S10-Navržené oplocen...'!C2" display="/"/>
    <hyperlink ref="A93" location="'11 - S11-Navržená přeložk...'!C2" display="/"/>
    <hyperlink ref="A94" location="'12 - S12-Úprava veřejného...'!C2" display="/"/>
    <hyperlink ref="A95" location="'13 - S13-Přeložka komunik...'!C2" display="/"/>
  </hyperlinks>
  <pageMargins left="0.58333330000000005" right="0.58333330000000005" top="0.5" bottom="0.46666669999999999" header="0" footer="0"/>
  <pageSetup paperSize="9" scale="9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054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8"/>
      <c r="B1" s="15"/>
      <c r="C1" s="15"/>
      <c r="D1" s="16" t="s">
        <v>1</v>
      </c>
      <c r="E1" s="15"/>
      <c r="F1" s="17" t="s">
        <v>118</v>
      </c>
      <c r="G1" s="17"/>
      <c r="H1" s="306" t="s">
        <v>119</v>
      </c>
      <c r="I1" s="306"/>
      <c r="J1" s="306"/>
      <c r="K1" s="306"/>
      <c r="L1" s="17" t="s">
        <v>120</v>
      </c>
      <c r="M1" s="15"/>
      <c r="N1" s="15"/>
      <c r="O1" s="16" t="s">
        <v>121</v>
      </c>
      <c r="P1" s="15"/>
      <c r="Q1" s="15"/>
      <c r="R1" s="15"/>
      <c r="S1" s="17" t="s">
        <v>122</v>
      </c>
      <c r="T1" s="17"/>
      <c r="U1" s="118"/>
      <c r="V1" s="1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" customHeight="1">
      <c r="C2" s="209" t="s">
        <v>7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S2" s="252" t="s">
        <v>8</v>
      </c>
      <c r="T2" s="253"/>
      <c r="U2" s="253"/>
      <c r="V2" s="253"/>
      <c r="W2" s="253"/>
      <c r="X2" s="253"/>
      <c r="Y2" s="253"/>
      <c r="Z2" s="253"/>
      <c r="AA2" s="253"/>
      <c r="AB2" s="253"/>
      <c r="AC2" s="253"/>
      <c r="AT2" s="21" t="s">
        <v>87</v>
      </c>
    </row>
    <row r="3" spans="1:66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123</v>
      </c>
    </row>
    <row r="4" spans="1:66" ht="36.9" customHeight="1">
      <c r="B4" s="25"/>
      <c r="C4" s="211" t="s">
        <v>124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6"/>
      <c r="T4" s="27" t="s">
        <v>13</v>
      </c>
      <c r="AT4" s="21" t="s">
        <v>6</v>
      </c>
    </row>
    <row r="5" spans="1:66" ht="6.9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>
      <c r="B6" s="25"/>
      <c r="C6" s="29"/>
      <c r="D6" s="33" t="s">
        <v>20</v>
      </c>
      <c r="E6" s="29"/>
      <c r="F6" s="254" t="str">
        <f>'Rekapitulace stavby'!K6</f>
        <v>Tenisová hala Česká Třebová</v>
      </c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9"/>
      <c r="R6" s="26"/>
    </row>
    <row r="7" spans="1:66" s="1" customFormat="1" ht="32.85" customHeight="1">
      <c r="B7" s="38"/>
      <c r="C7" s="39"/>
      <c r="D7" s="32" t="s">
        <v>125</v>
      </c>
      <c r="E7" s="39"/>
      <c r="F7" s="217" t="s">
        <v>126</v>
      </c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39"/>
      <c r="R7" s="40"/>
    </row>
    <row r="8" spans="1:66" s="1" customFormat="1" ht="14.4" customHeight="1">
      <c r="B8" s="38"/>
      <c r="C8" s="39"/>
      <c r="D8" s="33" t="s">
        <v>22</v>
      </c>
      <c r="E8" s="39"/>
      <c r="F8" s="31" t="s">
        <v>5</v>
      </c>
      <c r="G8" s="39"/>
      <c r="H8" s="39"/>
      <c r="I8" s="39"/>
      <c r="J8" s="39"/>
      <c r="K8" s="39"/>
      <c r="L8" s="39"/>
      <c r="M8" s="33" t="s">
        <v>23</v>
      </c>
      <c r="N8" s="39"/>
      <c r="O8" s="31" t="s">
        <v>5</v>
      </c>
      <c r="P8" s="39"/>
      <c r="Q8" s="39"/>
      <c r="R8" s="40"/>
    </row>
    <row r="9" spans="1:66" s="1" customFormat="1" ht="14.4" customHeight="1">
      <c r="B9" s="38"/>
      <c r="C9" s="39"/>
      <c r="D9" s="33" t="s">
        <v>24</v>
      </c>
      <c r="E9" s="39"/>
      <c r="F9" s="31" t="s">
        <v>25</v>
      </c>
      <c r="G9" s="39"/>
      <c r="H9" s="39"/>
      <c r="I9" s="39"/>
      <c r="J9" s="39"/>
      <c r="K9" s="39"/>
      <c r="L9" s="39"/>
      <c r="M9" s="33" t="s">
        <v>26</v>
      </c>
      <c r="N9" s="39"/>
      <c r="O9" s="257" t="str">
        <f>'Rekapitulace stavby'!AN8</f>
        <v>1. 2. 2016</v>
      </c>
      <c r="P9" s="258"/>
      <c r="Q9" s="39"/>
      <c r="R9" s="40"/>
    </row>
    <row r="10" spans="1:66" s="1" customFormat="1" ht="10.8" customHeight="1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66" s="1" customFormat="1" ht="14.4" customHeight="1">
      <c r="B11" s="38"/>
      <c r="C11" s="39"/>
      <c r="D11" s="33" t="s">
        <v>28</v>
      </c>
      <c r="E11" s="39"/>
      <c r="F11" s="39"/>
      <c r="G11" s="39"/>
      <c r="H11" s="39"/>
      <c r="I11" s="39"/>
      <c r="J11" s="39"/>
      <c r="K11" s="39"/>
      <c r="L11" s="39"/>
      <c r="M11" s="33" t="s">
        <v>29</v>
      </c>
      <c r="N11" s="39"/>
      <c r="O11" s="215" t="s">
        <v>5</v>
      </c>
      <c r="P11" s="215"/>
      <c r="Q11" s="39"/>
      <c r="R11" s="40"/>
    </row>
    <row r="12" spans="1:66" s="1" customFormat="1" ht="18" customHeight="1">
      <c r="B12" s="38"/>
      <c r="C12" s="39"/>
      <c r="D12" s="39"/>
      <c r="E12" s="31" t="s">
        <v>30</v>
      </c>
      <c r="F12" s="39"/>
      <c r="G12" s="39"/>
      <c r="H12" s="39"/>
      <c r="I12" s="39"/>
      <c r="J12" s="39"/>
      <c r="K12" s="39"/>
      <c r="L12" s="39"/>
      <c r="M12" s="33" t="s">
        <v>31</v>
      </c>
      <c r="N12" s="39"/>
      <c r="O12" s="215" t="s">
        <v>5</v>
      </c>
      <c r="P12" s="215"/>
      <c r="Q12" s="39"/>
      <c r="R12" s="40"/>
    </row>
    <row r="13" spans="1:66" s="1" customFormat="1" ht="6.9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</row>
    <row r="14" spans="1:66" s="1" customFormat="1" ht="14.4" customHeight="1">
      <c r="B14" s="38"/>
      <c r="C14" s="39"/>
      <c r="D14" s="33" t="s">
        <v>32</v>
      </c>
      <c r="E14" s="39"/>
      <c r="F14" s="39"/>
      <c r="G14" s="39"/>
      <c r="H14" s="39"/>
      <c r="I14" s="39"/>
      <c r="J14" s="39"/>
      <c r="K14" s="39"/>
      <c r="L14" s="39"/>
      <c r="M14" s="33" t="s">
        <v>29</v>
      </c>
      <c r="N14" s="39"/>
      <c r="O14" s="259" t="str">
        <f>IF('Rekapitulace stavby'!AN13="","",'Rekapitulace stavby'!AN13)</f>
        <v>Vyplň údaj</v>
      </c>
      <c r="P14" s="215"/>
      <c r="Q14" s="39"/>
      <c r="R14" s="40"/>
    </row>
    <row r="15" spans="1:66" s="1" customFormat="1" ht="18" customHeight="1">
      <c r="B15" s="38"/>
      <c r="C15" s="39"/>
      <c r="D15" s="39"/>
      <c r="E15" s="259" t="str">
        <f>IF('Rekapitulace stavby'!E14="","",'Rekapitulace stavby'!E14)</f>
        <v>Vyplň údaj</v>
      </c>
      <c r="F15" s="260"/>
      <c r="G15" s="260"/>
      <c r="H15" s="260"/>
      <c r="I15" s="260"/>
      <c r="J15" s="260"/>
      <c r="K15" s="260"/>
      <c r="L15" s="260"/>
      <c r="M15" s="33" t="s">
        <v>31</v>
      </c>
      <c r="N15" s="39"/>
      <c r="O15" s="259" t="str">
        <f>IF('Rekapitulace stavby'!AN14="","",'Rekapitulace stavby'!AN14)</f>
        <v>Vyplň údaj</v>
      </c>
      <c r="P15" s="215"/>
      <c r="Q15" s="39"/>
      <c r="R15" s="40"/>
    </row>
    <row r="16" spans="1:66" s="1" customFormat="1" ht="6.9" customHeight="1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2:18" s="1" customFormat="1" ht="14.4" customHeight="1">
      <c r="B17" s="38"/>
      <c r="C17" s="39"/>
      <c r="D17" s="33" t="s">
        <v>34</v>
      </c>
      <c r="E17" s="39"/>
      <c r="F17" s="39"/>
      <c r="G17" s="39"/>
      <c r="H17" s="39"/>
      <c r="I17" s="39"/>
      <c r="J17" s="39"/>
      <c r="K17" s="39"/>
      <c r="L17" s="39"/>
      <c r="M17" s="33" t="s">
        <v>29</v>
      </c>
      <c r="N17" s="39"/>
      <c r="O17" s="215" t="s">
        <v>5</v>
      </c>
      <c r="P17" s="215"/>
      <c r="Q17" s="39"/>
      <c r="R17" s="40"/>
    </row>
    <row r="18" spans="2:18" s="1" customFormat="1" ht="18" customHeight="1">
      <c r="B18" s="38"/>
      <c r="C18" s="39"/>
      <c r="D18" s="39"/>
      <c r="E18" s="31" t="s">
        <v>35</v>
      </c>
      <c r="F18" s="39"/>
      <c r="G18" s="39"/>
      <c r="H18" s="39"/>
      <c r="I18" s="39"/>
      <c r="J18" s="39"/>
      <c r="K18" s="39"/>
      <c r="L18" s="39"/>
      <c r="M18" s="33" t="s">
        <v>31</v>
      </c>
      <c r="N18" s="39"/>
      <c r="O18" s="215" t="s">
        <v>5</v>
      </c>
      <c r="P18" s="215"/>
      <c r="Q18" s="39"/>
      <c r="R18" s="40"/>
    </row>
    <row r="19" spans="2:18" s="1" customFormat="1" ht="6.9" customHeight="1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2:18" s="1" customFormat="1" ht="14.4" customHeight="1">
      <c r="B20" s="38"/>
      <c r="C20" s="39"/>
      <c r="D20" s="33" t="s">
        <v>38</v>
      </c>
      <c r="E20" s="39"/>
      <c r="F20" s="39"/>
      <c r="G20" s="39"/>
      <c r="H20" s="39"/>
      <c r="I20" s="39"/>
      <c r="J20" s="39"/>
      <c r="K20" s="39"/>
      <c r="L20" s="39"/>
      <c r="M20" s="33" t="s">
        <v>29</v>
      </c>
      <c r="N20" s="39"/>
      <c r="O20" s="215" t="str">
        <f>IF('Rekapitulace stavby'!AN19="","",'Rekapitulace stavby'!AN19)</f>
        <v/>
      </c>
      <c r="P20" s="215"/>
      <c r="Q20" s="39"/>
      <c r="R20" s="40"/>
    </row>
    <row r="21" spans="2:18" s="1" customFormat="1" ht="18" customHeight="1">
      <c r="B21" s="38"/>
      <c r="C21" s="39"/>
      <c r="D21" s="39"/>
      <c r="E21" s="31" t="str">
        <f>IF('Rekapitulace stavby'!E20="","",'Rekapitulace stavby'!E20)</f>
        <v xml:space="preserve"> </v>
      </c>
      <c r="F21" s="39"/>
      <c r="G21" s="39"/>
      <c r="H21" s="39"/>
      <c r="I21" s="39"/>
      <c r="J21" s="39"/>
      <c r="K21" s="39"/>
      <c r="L21" s="39"/>
      <c r="M21" s="33" t="s">
        <v>31</v>
      </c>
      <c r="N21" s="39"/>
      <c r="O21" s="215" t="str">
        <f>IF('Rekapitulace stavby'!AN20="","",'Rekapitulace stavby'!AN20)</f>
        <v/>
      </c>
      <c r="P21" s="215"/>
      <c r="Q21" s="39"/>
      <c r="R21" s="40"/>
    </row>
    <row r="22" spans="2:18" s="1" customFormat="1" ht="6.9" customHeight="1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2:18" s="1" customFormat="1" ht="14.4" customHeight="1">
      <c r="B23" s="38"/>
      <c r="C23" s="39"/>
      <c r="D23" s="33" t="s">
        <v>39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22.5" customHeight="1">
      <c r="B24" s="38"/>
      <c r="C24" s="39"/>
      <c r="D24" s="39"/>
      <c r="E24" s="220" t="s">
        <v>5</v>
      </c>
      <c r="F24" s="220"/>
      <c r="G24" s="220"/>
      <c r="H24" s="220"/>
      <c r="I24" s="220"/>
      <c r="J24" s="220"/>
      <c r="K24" s="220"/>
      <c r="L24" s="220"/>
      <c r="M24" s="39"/>
      <c r="N24" s="39"/>
      <c r="O24" s="39"/>
      <c r="P24" s="39"/>
      <c r="Q24" s="39"/>
      <c r="R24" s="40"/>
    </row>
    <row r="25" spans="2:18" s="1" customFormat="1" ht="6.9" customHeigh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s="1" customFormat="1" ht="6.9" customHeight="1">
      <c r="B26" s="38"/>
      <c r="C26" s="39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39"/>
      <c r="R26" s="40"/>
    </row>
    <row r="27" spans="2:18" s="1" customFormat="1" ht="14.4" customHeight="1">
      <c r="B27" s="38"/>
      <c r="C27" s="39"/>
      <c r="D27" s="119" t="s">
        <v>127</v>
      </c>
      <c r="E27" s="39"/>
      <c r="F27" s="39"/>
      <c r="G27" s="39"/>
      <c r="H27" s="39"/>
      <c r="I27" s="39"/>
      <c r="J27" s="39"/>
      <c r="K27" s="39"/>
      <c r="L27" s="39"/>
      <c r="M27" s="221">
        <f>N88</f>
        <v>0</v>
      </c>
      <c r="N27" s="221"/>
      <c r="O27" s="221"/>
      <c r="P27" s="221"/>
      <c r="Q27" s="39"/>
      <c r="R27" s="40"/>
    </row>
    <row r="28" spans="2:18" s="1" customFormat="1" ht="14.4" customHeight="1">
      <c r="B28" s="38"/>
      <c r="C28" s="39"/>
      <c r="D28" s="37" t="s">
        <v>112</v>
      </c>
      <c r="E28" s="39"/>
      <c r="F28" s="39"/>
      <c r="G28" s="39"/>
      <c r="H28" s="39"/>
      <c r="I28" s="39"/>
      <c r="J28" s="39"/>
      <c r="K28" s="39"/>
      <c r="L28" s="39"/>
      <c r="M28" s="221">
        <f>N126</f>
        <v>0</v>
      </c>
      <c r="N28" s="221"/>
      <c r="O28" s="221"/>
      <c r="P28" s="221"/>
      <c r="Q28" s="39"/>
      <c r="R28" s="40"/>
    </row>
    <row r="29" spans="2:18" s="1" customFormat="1" ht="6.9" customHeight="1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2:18" s="1" customFormat="1" ht="25.35" customHeight="1">
      <c r="B30" s="38"/>
      <c r="C30" s="39"/>
      <c r="D30" s="120" t="s">
        <v>42</v>
      </c>
      <c r="E30" s="39"/>
      <c r="F30" s="39"/>
      <c r="G30" s="39"/>
      <c r="H30" s="39"/>
      <c r="I30" s="39"/>
      <c r="J30" s="39"/>
      <c r="K30" s="39"/>
      <c r="L30" s="39"/>
      <c r="M30" s="261">
        <f>ROUND(M27+M28,0)</f>
        <v>0</v>
      </c>
      <c r="N30" s="256"/>
      <c r="O30" s="256"/>
      <c r="P30" s="256"/>
      <c r="Q30" s="39"/>
      <c r="R30" s="40"/>
    </row>
    <row r="31" spans="2:18" s="1" customFormat="1" ht="6.9" customHeight="1">
      <c r="B31" s="38"/>
      <c r="C31" s="39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39"/>
      <c r="R31" s="40"/>
    </row>
    <row r="32" spans="2:18" s="1" customFormat="1" ht="14.4" customHeight="1">
      <c r="B32" s="38"/>
      <c r="C32" s="39"/>
      <c r="D32" s="45" t="s">
        <v>43</v>
      </c>
      <c r="E32" s="45" t="s">
        <v>44</v>
      </c>
      <c r="F32" s="46">
        <v>0.21</v>
      </c>
      <c r="G32" s="121" t="s">
        <v>45</v>
      </c>
      <c r="H32" s="262">
        <f>(SUM(BE126:BE133)+SUM(BE151:BE1052))</f>
        <v>0</v>
      </c>
      <c r="I32" s="256"/>
      <c r="J32" s="256"/>
      <c r="K32" s="39"/>
      <c r="L32" s="39"/>
      <c r="M32" s="262">
        <f>ROUND((SUM(BE126:BE133)+SUM(BE151:BE1052)), 0)*F32</f>
        <v>0</v>
      </c>
      <c r="N32" s="256"/>
      <c r="O32" s="256"/>
      <c r="P32" s="256"/>
      <c r="Q32" s="39"/>
      <c r="R32" s="40"/>
    </row>
    <row r="33" spans="2:18" s="1" customFormat="1" ht="14.4" customHeight="1">
      <c r="B33" s="38"/>
      <c r="C33" s="39"/>
      <c r="D33" s="39"/>
      <c r="E33" s="45" t="s">
        <v>46</v>
      </c>
      <c r="F33" s="46">
        <v>0.15</v>
      </c>
      <c r="G33" s="121" t="s">
        <v>45</v>
      </c>
      <c r="H33" s="262">
        <f>(SUM(BF126:BF133)+SUM(BF151:BF1052))</f>
        <v>0</v>
      </c>
      <c r="I33" s="256"/>
      <c r="J33" s="256"/>
      <c r="K33" s="39"/>
      <c r="L33" s="39"/>
      <c r="M33" s="262">
        <f>ROUND((SUM(BF126:BF133)+SUM(BF151:BF1052)), 0)*F33</f>
        <v>0</v>
      </c>
      <c r="N33" s="256"/>
      <c r="O33" s="256"/>
      <c r="P33" s="256"/>
      <c r="Q33" s="39"/>
      <c r="R33" s="40"/>
    </row>
    <row r="34" spans="2:18" s="1" customFormat="1" ht="14.4" hidden="1" customHeight="1">
      <c r="B34" s="38"/>
      <c r="C34" s="39"/>
      <c r="D34" s="39"/>
      <c r="E34" s="45" t="s">
        <v>47</v>
      </c>
      <c r="F34" s="46">
        <v>0.21</v>
      </c>
      <c r="G34" s="121" t="s">
        <v>45</v>
      </c>
      <c r="H34" s="262">
        <f>(SUM(BG126:BG133)+SUM(BG151:BG1052))</f>
        <v>0</v>
      </c>
      <c r="I34" s="256"/>
      <c r="J34" s="256"/>
      <c r="K34" s="39"/>
      <c r="L34" s="39"/>
      <c r="M34" s="262">
        <v>0</v>
      </c>
      <c r="N34" s="256"/>
      <c r="O34" s="256"/>
      <c r="P34" s="256"/>
      <c r="Q34" s="39"/>
      <c r="R34" s="40"/>
    </row>
    <row r="35" spans="2:18" s="1" customFormat="1" ht="14.4" hidden="1" customHeight="1">
      <c r="B35" s="38"/>
      <c r="C35" s="39"/>
      <c r="D35" s="39"/>
      <c r="E35" s="45" t="s">
        <v>48</v>
      </c>
      <c r="F35" s="46">
        <v>0.15</v>
      </c>
      <c r="G35" s="121" t="s">
        <v>45</v>
      </c>
      <c r="H35" s="262">
        <f>(SUM(BH126:BH133)+SUM(BH151:BH1052))</f>
        <v>0</v>
      </c>
      <c r="I35" s="256"/>
      <c r="J35" s="256"/>
      <c r="K35" s="39"/>
      <c r="L35" s="39"/>
      <c r="M35" s="262">
        <v>0</v>
      </c>
      <c r="N35" s="256"/>
      <c r="O35" s="256"/>
      <c r="P35" s="256"/>
      <c r="Q35" s="39"/>
      <c r="R35" s="40"/>
    </row>
    <row r="36" spans="2:18" s="1" customFormat="1" ht="14.4" hidden="1" customHeight="1">
      <c r="B36" s="38"/>
      <c r="C36" s="39"/>
      <c r="D36" s="39"/>
      <c r="E36" s="45" t="s">
        <v>49</v>
      </c>
      <c r="F36" s="46">
        <v>0</v>
      </c>
      <c r="G36" s="121" t="s">
        <v>45</v>
      </c>
      <c r="H36" s="262">
        <f>(SUM(BI126:BI133)+SUM(BI151:BI1052))</f>
        <v>0</v>
      </c>
      <c r="I36" s="256"/>
      <c r="J36" s="256"/>
      <c r="K36" s="39"/>
      <c r="L36" s="39"/>
      <c r="M36" s="262">
        <v>0</v>
      </c>
      <c r="N36" s="256"/>
      <c r="O36" s="256"/>
      <c r="P36" s="256"/>
      <c r="Q36" s="39"/>
      <c r="R36" s="40"/>
    </row>
    <row r="37" spans="2:18" s="1" customFormat="1" ht="6.9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</row>
    <row r="38" spans="2:18" s="1" customFormat="1" ht="25.35" customHeight="1">
      <c r="B38" s="38"/>
      <c r="C38" s="117"/>
      <c r="D38" s="122" t="s">
        <v>50</v>
      </c>
      <c r="E38" s="78"/>
      <c r="F38" s="78"/>
      <c r="G38" s="123" t="s">
        <v>51</v>
      </c>
      <c r="H38" s="124" t="s">
        <v>52</v>
      </c>
      <c r="I38" s="78"/>
      <c r="J38" s="78"/>
      <c r="K38" s="78"/>
      <c r="L38" s="263">
        <f>SUM(M30:M36)</f>
        <v>0</v>
      </c>
      <c r="M38" s="263"/>
      <c r="N38" s="263"/>
      <c r="O38" s="263"/>
      <c r="P38" s="264"/>
      <c r="Q38" s="117"/>
      <c r="R38" s="40"/>
    </row>
    <row r="39" spans="2:18" s="1" customFormat="1" ht="14.4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2:18" s="1" customFormat="1" ht="14.4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ht="12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2:18" ht="12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 ht="12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 ht="12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 ht="12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 ht="12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 ht="12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 ht="12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 ht="12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>
      <c r="B50" s="38"/>
      <c r="C50" s="39"/>
      <c r="D50" s="53" t="s">
        <v>53</v>
      </c>
      <c r="E50" s="54"/>
      <c r="F50" s="54"/>
      <c r="G50" s="54"/>
      <c r="H50" s="55"/>
      <c r="I50" s="39"/>
      <c r="J50" s="53" t="s">
        <v>54</v>
      </c>
      <c r="K50" s="54"/>
      <c r="L50" s="54"/>
      <c r="M50" s="54"/>
      <c r="N50" s="54"/>
      <c r="O50" s="54"/>
      <c r="P50" s="55"/>
      <c r="Q50" s="39"/>
      <c r="R50" s="40"/>
    </row>
    <row r="51" spans="2:18" ht="12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 ht="12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 ht="12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 ht="12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 ht="12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 ht="12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 ht="12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 ht="12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>
      <c r="B59" s="38"/>
      <c r="C59" s="39"/>
      <c r="D59" s="58" t="s">
        <v>55</v>
      </c>
      <c r="E59" s="59"/>
      <c r="F59" s="59"/>
      <c r="G59" s="60" t="s">
        <v>56</v>
      </c>
      <c r="H59" s="61"/>
      <c r="I59" s="39"/>
      <c r="J59" s="58" t="s">
        <v>55</v>
      </c>
      <c r="K59" s="59"/>
      <c r="L59" s="59"/>
      <c r="M59" s="59"/>
      <c r="N59" s="60" t="s">
        <v>56</v>
      </c>
      <c r="O59" s="59"/>
      <c r="P59" s="61"/>
      <c r="Q59" s="39"/>
      <c r="R59" s="40"/>
    </row>
    <row r="60" spans="2:18" ht="12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>
      <c r="B61" s="38"/>
      <c r="C61" s="39"/>
      <c r="D61" s="53" t="s">
        <v>57</v>
      </c>
      <c r="E61" s="54"/>
      <c r="F61" s="54"/>
      <c r="G61" s="54"/>
      <c r="H61" s="55"/>
      <c r="I61" s="39"/>
      <c r="J61" s="53" t="s">
        <v>58</v>
      </c>
      <c r="K61" s="54"/>
      <c r="L61" s="54"/>
      <c r="M61" s="54"/>
      <c r="N61" s="54"/>
      <c r="O61" s="54"/>
      <c r="P61" s="55"/>
      <c r="Q61" s="39"/>
      <c r="R61" s="40"/>
    </row>
    <row r="62" spans="2:18" ht="12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 ht="12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 ht="12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18" ht="12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18" ht="12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18" ht="12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18" ht="12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18" ht="12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18" s="1" customFormat="1">
      <c r="B70" s="38"/>
      <c r="C70" s="39"/>
      <c r="D70" s="58" t="s">
        <v>55</v>
      </c>
      <c r="E70" s="59"/>
      <c r="F70" s="59"/>
      <c r="G70" s="60" t="s">
        <v>56</v>
      </c>
      <c r="H70" s="61"/>
      <c r="I70" s="39"/>
      <c r="J70" s="58" t="s">
        <v>55</v>
      </c>
      <c r="K70" s="59"/>
      <c r="L70" s="59"/>
      <c r="M70" s="59"/>
      <c r="N70" s="60" t="s">
        <v>56</v>
      </c>
      <c r="O70" s="59"/>
      <c r="P70" s="61"/>
      <c r="Q70" s="39"/>
      <c r="R70" s="40"/>
    </row>
    <row r="71" spans="2:18" s="1" customFormat="1" ht="14.4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18" s="1" customFormat="1" ht="6.9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spans="2:18" s="1" customFormat="1" ht="36.9" customHeight="1">
      <c r="B76" s="38"/>
      <c r="C76" s="211" t="s">
        <v>128</v>
      </c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40"/>
    </row>
    <row r="77" spans="2:18" s="1" customFormat="1" ht="6.9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2:18" s="1" customFormat="1" ht="30" customHeight="1">
      <c r="B78" s="38"/>
      <c r="C78" s="33" t="s">
        <v>20</v>
      </c>
      <c r="D78" s="39"/>
      <c r="E78" s="39"/>
      <c r="F78" s="254" t="str">
        <f>F6</f>
        <v>Tenisová hala Česká Třebová</v>
      </c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39"/>
      <c r="R78" s="40"/>
    </row>
    <row r="79" spans="2:18" s="1" customFormat="1" ht="36.9" customHeight="1">
      <c r="B79" s="38"/>
      <c r="C79" s="72" t="s">
        <v>125</v>
      </c>
      <c r="D79" s="39"/>
      <c r="E79" s="39"/>
      <c r="F79" s="231" t="str">
        <f>F7</f>
        <v>01 - S01-Novostavba tenisové haly s přístupovým krčkem</v>
      </c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39"/>
      <c r="R79" s="40"/>
    </row>
    <row r="80" spans="2:18" s="1" customFormat="1" ht="6.9" customHeight="1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0"/>
    </row>
    <row r="81" spans="2:47" s="1" customFormat="1" ht="18" customHeight="1">
      <c r="B81" s="38"/>
      <c r="C81" s="33" t="s">
        <v>24</v>
      </c>
      <c r="D81" s="39"/>
      <c r="E81" s="39"/>
      <c r="F81" s="31" t="str">
        <f>F9</f>
        <v xml:space="preserve"> </v>
      </c>
      <c r="G81" s="39"/>
      <c r="H81" s="39"/>
      <c r="I81" s="39"/>
      <c r="J81" s="39"/>
      <c r="K81" s="33" t="s">
        <v>26</v>
      </c>
      <c r="L81" s="39"/>
      <c r="M81" s="258" t="str">
        <f>IF(O9="","",O9)</f>
        <v>1. 2. 2016</v>
      </c>
      <c r="N81" s="258"/>
      <c r="O81" s="258"/>
      <c r="P81" s="258"/>
      <c r="Q81" s="39"/>
      <c r="R81" s="40"/>
    </row>
    <row r="82" spans="2:47" s="1" customFormat="1" ht="6.9" customHeight="1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0"/>
    </row>
    <row r="83" spans="2:47" s="1" customFormat="1" ht="13.2">
      <c r="B83" s="38"/>
      <c r="C83" s="33" t="s">
        <v>28</v>
      </c>
      <c r="D83" s="39"/>
      <c r="E83" s="39"/>
      <c r="F83" s="31" t="str">
        <f>E12</f>
        <v>TK Česká Třebová,Husova 22. Česká Třebová</v>
      </c>
      <c r="G83" s="39"/>
      <c r="H83" s="39"/>
      <c r="I83" s="39"/>
      <c r="J83" s="39"/>
      <c r="K83" s="33" t="s">
        <v>34</v>
      </c>
      <c r="L83" s="39"/>
      <c r="M83" s="215" t="str">
        <f>E18</f>
        <v>Projekce Vrbický s,r,o,, Holice</v>
      </c>
      <c r="N83" s="215"/>
      <c r="O83" s="215"/>
      <c r="P83" s="215"/>
      <c r="Q83" s="215"/>
      <c r="R83" s="40"/>
    </row>
    <row r="84" spans="2:47" s="1" customFormat="1" ht="14.4" customHeight="1">
      <c r="B84" s="38"/>
      <c r="C84" s="33" t="s">
        <v>32</v>
      </c>
      <c r="D84" s="39"/>
      <c r="E84" s="39"/>
      <c r="F84" s="31" t="str">
        <f>IF(E15="","",E15)</f>
        <v>Vyplň údaj</v>
      </c>
      <c r="G84" s="39"/>
      <c r="H84" s="39"/>
      <c r="I84" s="39"/>
      <c r="J84" s="39"/>
      <c r="K84" s="33" t="s">
        <v>38</v>
      </c>
      <c r="L84" s="39"/>
      <c r="M84" s="215" t="str">
        <f>E21</f>
        <v xml:space="preserve"> </v>
      </c>
      <c r="N84" s="215"/>
      <c r="O84" s="215"/>
      <c r="P84" s="215"/>
      <c r="Q84" s="215"/>
      <c r="R84" s="40"/>
    </row>
    <row r="85" spans="2:47" s="1" customFormat="1" ht="10.35" customHeight="1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</row>
    <row r="86" spans="2:47" s="1" customFormat="1" ht="29.25" customHeight="1">
      <c r="B86" s="38"/>
      <c r="C86" s="265" t="s">
        <v>129</v>
      </c>
      <c r="D86" s="266"/>
      <c r="E86" s="266"/>
      <c r="F86" s="266"/>
      <c r="G86" s="266"/>
      <c r="H86" s="117"/>
      <c r="I86" s="117"/>
      <c r="J86" s="117"/>
      <c r="K86" s="117"/>
      <c r="L86" s="117"/>
      <c r="M86" s="117"/>
      <c r="N86" s="265" t="s">
        <v>130</v>
      </c>
      <c r="O86" s="266"/>
      <c r="P86" s="266"/>
      <c r="Q86" s="266"/>
      <c r="R86" s="40"/>
    </row>
    <row r="87" spans="2:47" s="1" customFormat="1" ht="10.35" customHeight="1"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0"/>
    </row>
    <row r="88" spans="2:47" s="1" customFormat="1" ht="29.25" customHeight="1">
      <c r="B88" s="38"/>
      <c r="C88" s="125" t="s">
        <v>131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250">
        <f>N151</f>
        <v>0</v>
      </c>
      <c r="O88" s="267"/>
      <c r="P88" s="267"/>
      <c r="Q88" s="267"/>
      <c r="R88" s="40"/>
      <c r="AU88" s="21" t="s">
        <v>132</v>
      </c>
    </row>
    <row r="89" spans="2:47" s="6" customFormat="1" ht="24.9" customHeight="1">
      <c r="B89" s="126"/>
      <c r="C89" s="127"/>
      <c r="D89" s="128" t="s">
        <v>133</v>
      </c>
      <c r="E89" s="127"/>
      <c r="F89" s="127"/>
      <c r="G89" s="127"/>
      <c r="H89" s="127"/>
      <c r="I89" s="127"/>
      <c r="J89" s="127"/>
      <c r="K89" s="127"/>
      <c r="L89" s="127"/>
      <c r="M89" s="127"/>
      <c r="N89" s="268">
        <f>N152</f>
        <v>0</v>
      </c>
      <c r="O89" s="269"/>
      <c r="P89" s="269"/>
      <c r="Q89" s="269"/>
      <c r="R89" s="129"/>
    </row>
    <row r="90" spans="2:47" s="7" customFormat="1" ht="19.95" customHeight="1">
      <c r="B90" s="130"/>
      <c r="C90" s="131"/>
      <c r="D90" s="105" t="s">
        <v>134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46">
        <f>N153</f>
        <v>0</v>
      </c>
      <c r="O90" s="270"/>
      <c r="P90" s="270"/>
      <c r="Q90" s="270"/>
      <c r="R90" s="132"/>
    </row>
    <row r="91" spans="2:47" s="7" customFormat="1" ht="19.95" customHeight="1">
      <c r="B91" s="130"/>
      <c r="C91" s="131"/>
      <c r="D91" s="105" t="s">
        <v>135</v>
      </c>
      <c r="E91" s="131"/>
      <c r="F91" s="131"/>
      <c r="G91" s="131"/>
      <c r="H91" s="131"/>
      <c r="I91" s="131"/>
      <c r="J91" s="131"/>
      <c r="K91" s="131"/>
      <c r="L91" s="131"/>
      <c r="M91" s="131"/>
      <c r="N91" s="246">
        <f>N238</f>
        <v>0</v>
      </c>
      <c r="O91" s="270"/>
      <c r="P91" s="270"/>
      <c r="Q91" s="270"/>
      <c r="R91" s="132"/>
    </row>
    <row r="92" spans="2:47" s="7" customFormat="1" ht="19.95" customHeight="1">
      <c r="B92" s="130"/>
      <c r="C92" s="131"/>
      <c r="D92" s="105" t="s">
        <v>136</v>
      </c>
      <c r="E92" s="131"/>
      <c r="F92" s="131"/>
      <c r="G92" s="131"/>
      <c r="H92" s="131"/>
      <c r="I92" s="131"/>
      <c r="J92" s="131"/>
      <c r="K92" s="131"/>
      <c r="L92" s="131"/>
      <c r="M92" s="131"/>
      <c r="N92" s="246">
        <f>N356</f>
        <v>0</v>
      </c>
      <c r="O92" s="270"/>
      <c r="P92" s="270"/>
      <c r="Q92" s="270"/>
      <c r="R92" s="132"/>
    </row>
    <row r="93" spans="2:47" s="7" customFormat="1" ht="19.95" customHeight="1">
      <c r="B93" s="130"/>
      <c r="C93" s="131"/>
      <c r="D93" s="105" t="s">
        <v>137</v>
      </c>
      <c r="E93" s="131"/>
      <c r="F93" s="131"/>
      <c r="G93" s="131"/>
      <c r="H93" s="131"/>
      <c r="I93" s="131"/>
      <c r="J93" s="131"/>
      <c r="K93" s="131"/>
      <c r="L93" s="131"/>
      <c r="M93" s="131"/>
      <c r="N93" s="246">
        <f>N436</f>
        <v>0</v>
      </c>
      <c r="O93" s="270"/>
      <c r="P93" s="270"/>
      <c r="Q93" s="270"/>
      <c r="R93" s="132"/>
    </row>
    <row r="94" spans="2:47" s="7" customFormat="1" ht="19.95" customHeight="1">
      <c r="B94" s="130"/>
      <c r="C94" s="131"/>
      <c r="D94" s="105" t="s">
        <v>138</v>
      </c>
      <c r="E94" s="131"/>
      <c r="F94" s="131"/>
      <c r="G94" s="131"/>
      <c r="H94" s="131"/>
      <c r="I94" s="131"/>
      <c r="J94" s="131"/>
      <c r="K94" s="131"/>
      <c r="L94" s="131"/>
      <c r="M94" s="131"/>
      <c r="N94" s="246">
        <f>N487</f>
        <v>0</v>
      </c>
      <c r="O94" s="270"/>
      <c r="P94" s="270"/>
      <c r="Q94" s="270"/>
      <c r="R94" s="132"/>
    </row>
    <row r="95" spans="2:47" s="7" customFormat="1" ht="19.95" customHeight="1">
      <c r="B95" s="130"/>
      <c r="C95" s="131"/>
      <c r="D95" s="105" t="s">
        <v>139</v>
      </c>
      <c r="E95" s="131"/>
      <c r="F95" s="131"/>
      <c r="G95" s="131"/>
      <c r="H95" s="131"/>
      <c r="I95" s="131"/>
      <c r="J95" s="131"/>
      <c r="K95" s="131"/>
      <c r="L95" s="131"/>
      <c r="M95" s="131"/>
      <c r="N95" s="246">
        <f>N505</f>
        <v>0</v>
      </c>
      <c r="O95" s="270"/>
      <c r="P95" s="270"/>
      <c r="Q95" s="270"/>
      <c r="R95" s="132"/>
    </row>
    <row r="96" spans="2:47" s="7" customFormat="1" ht="19.95" customHeight="1">
      <c r="B96" s="130"/>
      <c r="C96" s="131"/>
      <c r="D96" s="105" t="s">
        <v>140</v>
      </c>
      <c r="E96" s="131"/>
      <c r="F96" s="131"/>
      <c r="G96" s="131"/>
      <c r="H96" s="131"/>
      <c r="I96" s="131"/>
      <c r="J96" s="131"/>
      <c r="K96" s="131"/>
      <c r="L96" s="131"/>
      <c r="M96" s="131"/>
      <c r="N96" s="246">
        <f>N650</f>
        <v>0</v>
      </c>
      <c r="O96" s="270"/>
      <c r="P96" s="270"/>
      <c r="Q96" s="270"/>
      <c r="R96" s="132"/>
    </row>
    <row r="97" spans="2:18" s="7" customFormat="1" ht="19.95" customHeight="1">
      <c r="B97" s="130"/>
      <c r="C97" s="131"/>
      <c r="D97" s="105" t="s">
        <v>141</v>
      </c>
      <c r="E97" s="131"/>
      <c r="F97" s="131"/>
      <c r="G97" s="131"/>
      <c r="H97" s="131"/>
      <c r="I97" s="131"/>
      <c r="J97" s="131"/>
      <c r="K97" s="131"/>
      <c r="L97" s="131"/>
      <c r="M97" s="131"/>
      <c r="N97" s="246">
        <f>N685</f>
        <v>0</v>
      </c>
      <c r="O97" s="270"/>
      <c r="P97" s="270"/>
      <c r="Q97" s="270"/>
      <c r="R97" s="132"/>
    </row>
    <row r="98" spans="2:18" s="7" customFormat="1" ht="19.95" customHeight="1">
      <c r="B98" s="130"/>
      <c r="C98" s="131"/>
      <c r="D98" s="105" t="s">
        <v>142</v>
      </c>
      <c r="E98" s="131"/>
      <c r="F98" s="131"/>
      <c r="G98" s="131"/>
      <c r="H98" s="131"/>
      <c r="I98" s="131"/>
      <c r="J98" s="131"/>
      <c r="K98" s="131"/>
      <c r="L98" s="131"/>
      <c r="M98" s="131"/>
      <c r="N98" s="246">
        <f>N691</f>
        <v>0</v>
      </c>
      <c r="O98" s="270"/>
      <c r="P98" s="270"/>
      <c r="Q98" s="270"/>
      <c r="R98" s="132"/>
    </row>
    <row r="99" spans="2:18" s="6" customFormat="1" ht="24.9" customHeight="1">
      <c r="B99" s="126"/>
      <c r="C99" s="127"/>
      <c r="D99" s="128" t="s">
        <v>143</v>
      </c>
      <c r="E99" s="127"/>
      <c r="F99" s="127"/>
      <c r="G99" s="127"/>
      <c r="H99" s="127"/>
      <c r="I99" s="127"/>
      <c r="J99" s="127"/>
      <c r="K99" s="127"/>
      <c r="L99" s="127"/>
      <c r="M99" s="127"/>
      <c r="N99" s="268">
        <f>N693</f>
        <v>0</v>
      </c>
      <c r="O99" s="269"/>
      <c r="P99" s="269"/>
      <c r="Q99" s="269"/>
      <c r="R99" s="129"/>
    </row>
    <row r="100" spans="2:18" s="7" customFormat="1" ht="19.95" customHeight="1">
      <c r="B100" s="130"/>
      <c r="C100" s="131"/>
      <c r="D100" s="105" t="s">
        <v>144</v>
      </c>
      <c r="E100" s="131"/>
      <c r="F100" s="131"/>
      <c r="G100" s="131"/>
      <c r="H100" s="131"/>
      <c r="I100" s="131"/>
      <c r="J100" s="131"/>
      <c r="K100" s="131"/>
      <c r="L100" s="131"/>
      <c r="M100" s="131"/>
      <c r="N100" s="246">
        <f>N694</f>
        <v>0</v>
      </c>
      <c r="O100" s="270"/>
      <c r="P100" s="270"/>
      <c r="Q100" s="270"/>
      <c r="R100" s="132"/>
    </row>
    <row r="101" spans="2:18" s="7" customFormat="1" ht="19.95" customHeight="1">
      <c r="B101" s="130"/>
      <c r="C101" s="131"/>
      <c r="D101" s="105" t="s">
        <v>145</v>
      </c>
      <c r="E101" s="131"/>
      <c r="F101" s="131"/>
      <c r="G101" s="131"/>
      <c r="H101" s="131"/>
      <c r="I101" s="131"/>
      <c r="J101" s="131"/>
      <c r="K101" s="131"/>
      <c r="L101" s="131"/>
      <c r="M101" s="131"/>
      <c r="N101" s="246">
        <f>N716</f>
        <v>0</v>
      </c>
      <c r="O101" s="270"/>
      <c r="P101" s="270"/>
      <c r="Q101" s="270"/>
      <c r="R101" s="132"/>
    </row>
    <row r="102" spans="2:18" s="7" customFormat="1" ht="19.95" customHeight="1">
      <c r="B102" s="130"/>
      <c r="C102" s="131"/>
      <c r="D102" s="105" t="s">
        <v>146</v>
      </c>
      <c r="E102" s="131"/>
      <c r="F102" s="131"/>
      <c r="G102" s="131"/>
      <c r="H102" s="131"/>
      <c r="I102" s="131"/>
      <c r="J102" s="131"/>
      <c r="K102" s="131"/>
      <c r="L102" s="131"/>
      <c r="M102" s="131"/>
      <c r="N102" s="246">
        <f>N724</f>
        <v>0</v>
      </c>
      <c r="O102" s="270"/>
      <c r="P102" s="270"/>
      <c r="Q102" s="270"/>
      <c r="R102" s="132"/>
    </row>
    <row r="103" spans="2:18" s="7" customFormat="1" ht="19.95" customHeight="1">
      <c r="B103" s="130"/>
      <c r="C103" s="131"/>
      <c r="D103" s="105" t="s">
        <v>147</v>
      </c>
      <c r="E103" s="131"/>
      <c r="F103" s="131"/>
      <c r="G103" s="131"/>
      <c r="H103" s="131"/>
      <c r="I103" s="131"/>
      <c r="J103" s="131"/>
      <c r="K103" s="131"/>
      <c r="L103" s="131"/>
      <c r="M103" s="131"/>
      <c r="N103" s="246">
        <f>N739</f>
        <v>0</v>
      </c>
      <c r="O103" s="270"/>
      <c r="P103" s="270"/>
      <c r="Q103" s="270"/>
      <c r="R103" s="132"/>
    </row>
    <row r="104" spans="2:18" s="7" customFormat="1" ht="19.95" customHeight="1">
      <c r="B104" s="130"/>
      <c r="C104" s="131"/>
      <c r="D104" s="105" t="s">
        <v>148</v>
      </c>
      <c r="E104" s="131"/>
      <c r="F104" s="131"/>
      <c r="G104" s="131"/>
      <c r="H104" s="131"/>
      <c r="I104" s="131"/>
      <c r="J104" s="131"/>
      <c r="K104" s="131"/>
      <c r="L104" s="131"/>
      <c r="M104" s="131"/>
      <c r="N104" s="246">
        <f>N759</f>
        <v>0</v>
      </c>
      <c r="O104" s="270"/>
      <c r="P104" s="270"/>
      <c r="Q104" s="270"/>
      <c r="R104" s="132"/>
    </row>
    <row r="105" spans="2:18" s="7" customFormat="1" ht="19.95" customHeight="1">
      <c r="B105" s="130"/>
      <c r="C105" s="131"/>
      <c r="D105" s="105" t="s">
        <v>149</v>
      </c>
      <c r="E105" s="131"/>
      <c r="F105" s="131"/>
      <c r="G105" s="131"/>
      <c r="H105" s="131"/>
      <c r="I105" s="131"/>
      <c r="J105" s="131"/>
      <c r="K105" s="131"/>
      <c r="L105" s="131"/>
      <c r="M105" s="131"/>
      <c r="N105" s="246">
        <f>N786</f>
        <v>0</v>
      </c>
      <c r="O105" s="270"/>
      <c r="P105" s="270"/>
      <c r="Q105" s="270"/>
      <c r="R105" s="132"/>
    </row>
    <row r="106" spans="2:18" s="7" customFormat="1" ht="19.95" customHeight="1">
      <c r="B106" s="130"/>
      <c r="C106" s="131"/>
      <c r="D106" s="105" t="s">
        <v>150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246">
        <f>N802</f>
        <v>0</v>
      </c>
      <c r="O106" s="270"/>
      <c r="P106" s="270"/>
      <c r="Q106" s="270"/>
      <c r="R106" s="132"/>
    </row>
    <row r="107" spans="2:18" s="7" customFormat="1" ht="19.95" customHeight="1">
      <c r="B107" s="130"/>
      <c r="C107" s="131"/>
      <c r="D107" s="105" t="s">
        <v>151</v>
      </c>
      <c r="E107" s="131"/>
      <c r="F107" s="131"/>
      <c r="G107" s="131"/>
      <c r="H107" s="131"/>
      <c r="I107" s="131"/>
      <c r="J107" s="131"/>
      <c r="K107" s="131"/>
      <c r="L107" s="131"/>
      <c r="M107" s="131"/>
      <c r="N107" s="246">
        <f>N807</f>
        <v>0</v>
      </c>
      <c r="O107" s="270"/>
      <c r="P107" s="270"/>
      <c r="Q107" s="270"/>
      <c r="R107" s="132"/>
    </row>
    <row r="108" spans="2:18" s="7" customFormat="1" ht="19.95" customHeight="1">
      <c r="B108" s="130"/>
      <c r="C108" s="131"/>
      <c r="D108" s="105" t="s">
        <v>152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246">
        <f>N817</f>
        <v>0</v>
      </c>
      <c r="O108" s="270"/>
      <c r="P108" s="270"/>
      <c r="Q108" s="270"/>
      <c r="R108" s="132"/>
    </row>
    <row r="109" spans="2:18" s="7" customFormat="1" ht="19.95" customHeight="1">
      <c r="B109" s="130"/>
      <c r="C109" s="131"/>
      <c r="D109" s="105" t="s">
        <v>153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246">
        <f>N823</f>
        <v>0</v>
      </c>
      <c r="O109" s="270"/>
      <c r="P109" s="270"/>
      <c r="Q109" s="270"/>
      <c r="R109" s="132"/>
    </row>
    <row r="110" spans="2:18" s="7" customFormat="1" ht="19.95" customHeight="1">
      <c r="B110" s="130"/>
      <c r="C110" s="131"/>
      <c r="D110" s="105" t="s">
        <v>154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246">
        <f>N831</f>
        <v>0</v>
      </c>
      <c r="O110" s="270"/>
      <c r="P110" s="270"/>
      <c r="Q110" s="270"/>
      <c r="R110" s="132"/>
    </row>
    <row r="111" spans="2:18" s="7" customFormat="1" ht="19.95" customHeight="1">
      <c r="B111" s="130"/>
      <c r="C111" s="131"/>
      <c r="D111" s="105" t="s">
        <v>155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246">
        <f>N845</f>
        <v>0</v>
      </c>
      <c r="O111" s="270"/>
      <c r="P111" s="270"/>
      <c r="Q111" s="270"/>
      <c r="R111" s="132"/>
    </row>
    <row r="112" spans="2:18" s="7" customFormat="1" ht="19.95" customHeight="1">
      <c r="B112" s="130"/>
      <c r="C112" s="131"/>
      <c r="D112" s="105" t="s">
        <v>156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246">
        <f>N858</f>
        <v>0</v>
      </c>
      <c r="O112" s="270"/>
      <c r="P112" s="270"/>
      <c r="Q112" s="270"/>
      <c r="R112" s="132"/>
    </row>
    <row r="113" spans="2:65" s="7" customFormat="1" ht="19.95" customHeight="1">
      <c r="B113" s="130"/>
      <c r="C113" s="131"/>
      <c r="D113" s="105" t="s">
        <v>157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246">
        <f>N869</f>
        <v>0</v>
      </c>
      <c r="O113" s="270"/>
      <c r="P113" s="270"/>
      <c r="Q113" s="270"/>
      <c r="R113" s="132"/>
    </row>
    <row r="114" spans="2:65" s="7" customFormat="1" ht="19.95" customHeight="1">
      <c r="B114" s="130"/>
      <c r="C114" s="131"/>
      <c r="D114" s="105" t="s">
        <v>158</v>
      </c>
      <c r="E114" s="131"/>
      <c r="F114" s="131"/>
      <c r="G114" s="131"/>
      <c r="H114" s="131"/>
      <c r="I114" s="131"/>
      <c r="J114" s="131"/>
      <c r="K114" s="131"/>
      <c r="L114" s="131"/>
      <c r="M114" s="131"/>
      <c r="N114" s="246">
        <f>N884</f>
        <v>0</v>
      </c>
      <c r="O114" s="270"/>
      <c r="P114" s="270"/>
      <c r="Q114" s="270"/>
      <c r="R114" s="132"/>
    </row>
    <row r="115" spans="2:65" s="7" customFormat="1" ht="19.95" customHeight="1">
      <c r="B115" s="130"/>
      <c r="C115" s="131"/>
      <c r="D115" s="105" t="s">
        <v>159</v>
      </c>
      <c r="E115" s="131"/>
      <c r="F115" s="131"/>
      <c r="G115" s="131"/>
      <c r="H115" s="131"/>
      <c r="I115" s="131"/>
      <c r="J115" s="131"/>
      <c r="K115" s="131"/>
      <c r="L115" s="131"/>
      <c r="M115" s="131"/>
      <c r="N115" s="246">
        <f>N918</f>
        <v>0</v>
      </c>
      <c r="O115" s="270"/>
      <c r="P115" s="270"/>
      <c r="Q115" s="270"/>
      <c r="R115" s="132"/>
    </row>
    <row r="116" spans="2:65" s="7" customFormat="1" ht="19.95" customHeight="1">
      <c r="B116" s="130"/>
      <c r="C116" s="131"/>
      <c r="D116" s="105" t="s">
        <v>160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246">
        <f>N926</f>
        <v>0</v>
      </c>
      <c r="O116" s="270"/>
      <c r="P116" s="270"/>
      <c r="Q116" s="270"/>
      <c r="R116" s="132"/>
    </row>
    <row r="117" spans="2:65" s="7" customFormat="1" ht="19.95" customHeight="1">
      <c r="B117" s="130"/>
      <c r="C117" s="131"/>
      <c r="D117" s="105" t="s">
        <v>161</v>
      </c>
      <c r="E117" s="131"/>
      <c r="F117" s="131"/>
      <c r="G117" s="131"/>
      <c r="H117" s="131"/>
      <c r="I117" s="131"/>
      <c r="J117" s="131"/>
      <c r="K117" s="131"/>
      <c r="L117" s="131"/>
      <c r="M117" s="131"/>
      <c r="N117" s="246">
        <f>N953</f>
        <v>0</v>
      </c>
      <c r="O117" s="270"/>
      <c r="P117" s="270"/>
      <c r="Q117" s="270"/>
      <c r="R117" s="132"/>
    </row>
    <row r="118" spans="2:65" s="7" customFormat="1" ht="19.95" customHeight="1">
      <c r="B118" s="130"/>
      <c r="C118" s="131"/>
      <c r="D118" s="105" t="s">
        <v>162</v>
      </c>
      <c r="E118" s="131"/>
      <c r="F118" s="131"/>
      <c r="G118" s="131"/>
      <c r="H118" s="131"/>
      <c r="I118" s="131"/>
      <c r="J118" s="131"/>
      <c r="K118" s="131"/>
      <c r="L118" s="131"/>
      <c r="M118" s="131"/>
      <c r="N118" s="246">
        <f>N962</f>
        <v>0</v>
      </c>
      <c r="O118" s="270"/>
      <c r="P118" s="270"/>
      <c r="Q118" s="270"/>
      <c r="R118" s="132"/>
    </row>
    <row r="119" spans="2:65" s="7" customFormat="1" ht="19.95" customHeight="1">
      <c r="B119" s="130"/>
      <c r="C119" s="131"/>
      <c r="D119" s="105" t="s">
        <v>163</v>
      </c>
      <c r="E119" s="131"/>
      <c r="F119" s="131"/>
      <c r="G119" s="131"/>
      <c r="H119" s="131"/>
      <c r="I119" s="131"/>
      <c r="J119" s="131"/>
      <c r="K119" s="131"/>
      <c r="L119" s="131"/>
      <c r="M119" s="131"/>
      <c r="N119" s="246">
        <f>N973</f>
        <v>0</v>
      </c>
      <c r="O119" s="270"/>
      <c r="P119" s="270"/>
      <c r="Q119" s="270"/>
      <c r="R119" s="132"/>
    </row>
    <row r="120" spans="2:65" s="7" customFormat="1" ht="19.95" customHeight="1">
      <c r="B120" s="130"/>
      <c r="C120" s="131"/>
      <c r="D120" s="105" t="s">
        <v>164</v>
      </c>
      <c r="E120" s="131"/>
      <c r="F120" s="131"/>
      <c r="G120" s="131"/>
      <c r="H120" s="131"/>
      <c r="I120" s="131"/>
      <c r="J120" s="131"/>
      <c r="K120" s="131"/>
      <c r="L120" s="131"/>
      <c r="M120" s="131"/>
      <c r="N120" s="246">
        <f>N986</f>
        <v>0</v>
      </c>
      <c r="O120" s="270"/>
      <c r="P120" s="270"/>
      <c r="Q120" s="270"/>
      <c r="R120" s="132"/>
    </row>
    <row r="121" spans="2:65" s="7" customFormat="1" ht="19.95" customHeight="1">
      <c r="B121" s="130"/>
      <c r="C121" s="131"/>
      <c r="D121" s="105" t="s">
        <v>165</v>
      </c>
      <c r="E121" s="131"/>
      <c r="F121" s="131"/>
      <c r="G121" s="131"/>
      <c r="H121" s="131"/>
      <c r="I121" s="131"/>
      <c r="J121" s="131"/>
      <c r="K121" s="131"/>
      <c r="L121" s="131"/>
      <c r="M121" s="131"/>
      <c r="N121" s="246">
        <f>N1042</f>
        <v>0</v>
      </c>
      <c r="O121" s="270"/>
      <c r="P121" s="270"/>
      <c r="Q121" s="270"/>
      <c r="R121" s="132"/>
    </row>
    <row r="122" spans="2:65" s="6" customFormat="1" ht="24.9" customHeight="1">
      <c r="B122" s="126"/>
      <c r="C122" s="127"/>
      <c r="D122" s="128" t="s">
        <v>166</v>
      </c>
      <c r="E122" s="127"/>
      <c r="F122" s="127"/>
      <c r="G122" s="127"/>
      <c r="H122" s="127"/>
      <c r="I122" s="127"/>
      <c r="J122" s="127"/>
      <c r="K122" s="127"/>
      <c r="L122" s="127"/>
      <c r="M122" s="127"/>
      <c r="N122" s="268">
        <f>N1046</f>
        <v>0</v>
      </c>
      <c r="O122" s="269"/>
      <c r="P122" s="269"/>
      <c r="Q122" s="269"/>
      <c r="R122" s="129"/>
    </row>
    <row r="123" spans="2:65" s="7" customFormat="1" ht="19.95" customHeight="1">
      <c r="B123" s="130"/>
      <c r="C123" s="131"/>
      <c r="D123" s="105" t="s">
        <v>167</v>
      </c>
      <c r="E123" s="131"/>
      <c r="F123" s="131"/>
      <c r="G123" s="131"/>
      <c r="H123" s="131"/>
      <c r="I123" s="131"/>
      <c r="J123" s="131"/>
      <c r="K123" s="131"/>
      <c r="L123" s="131"/>
      <c r="M123" s="131"/>
      <c r="N123" s="246">
        <f>N1047</f>
        <v>0</v>
      </c>
      <c r="O123" s="270"/>
      <c r="P123" s="270"/>
      <c r="Q123" s="270"/>
      <c r="R123" s="132"/>
    </row>
    <row r="124" spans="2:65" s="6" customFormat="1" ht="24.9" customHeight="1">
      <c r="B124" s="126"/>
      <c r="C124" s="127"/>
      <c r="D124" s="128" t="s">
        <v>168</v>
      </c>
      <c r="E124" s="127"/>
      <c r="F124" s="127"/>
      <c r="G124" s="127"/>
      <c r="H124" s="127"/>
      <c r="I124" s="127"/>
      <c r="J124" s="127"/>
      <c r="K124" s="127"/>
      <c r="L124" s="127"/>
      <c r="M124" s="127"/>
      <c r="N124" s="268">
        <f>N1049</f>
        <v>0</v>
      </c>
      <c r="O124" s="269"/>
      <c r="P124" s="269"/>
      <c r="Q124" s="269"/>
      <c r="R124" s="129"/>
    </row>
    <row r="125" spans="2:65" s="1" customFormat="1" ht="21.75" customHeight="1"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40"/>
    </row>
    <row r="126" spans="2:65" s="1" customFormat="1" ht="29.25" customHeight="1">
      <c r="B126" s="38"/>
      <c r="C126" s="125" t="s">
        <v>169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267">
        <f>ROUND(N127+N128+N129+N130+N131+N132,0)</f>
        <v>0</v>
      </c>
      <c r="O126" s="271"/>
      <c r="P126" s="271"/>
      <c r="Q126" s="271"/>
      <c r="R126" s="40"/>
      <c r="T126" s="133"/>
      <c r="U126" s="134" t="s">
        <v>43</v>
      </c>
    </row>
    <row r="127" spans="2:65" s="1" customFormat="1" ht="18" customHeight="1">
      <c r="B127" s="135"/>
      <c r="C127" s="136"/>
      <c r="D127" s="247" t="s">
        <v>170</v>
      </c>
      <c r="E127" s="272"/>
      <c r="F127" s="272"/>
      <c r="G127" s="272"/>
      <c r="H127" s="272"/>
      <c r="I127" s="136"/>
      <c r="J127" s="136"/>
      <c r="K127" s="136"/>
      <c r="L127" s="136"/>
      <c r="M127" s="136"/>
      <c r="N127" s="245">
        <f>ROUND(N88*T127,0)</f>
        <v>0</v>
      </c>
      <c r="O127" s="273"/>
      <c r="P127" s="273"/>
      <c r="Q127" s="273"/>
      <c r="R127" s="138"/>
      <c r="S127" s="136"/>
      <c r="T127" s="139"/>
      <c r="U127" s="140" t="s">
        <v>44</v>
      </c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1"/>
      <c r="AW127" s="141"/>
      <c r="AX127" s="141"/>
      <c r="AY127" s="142" t="s">
        <v>171</v>
      </c>
      <c r="AZ127" s="141"/>
      <c r="BA127" s="141"/>
      <c r="BB127" s="141"/>
      <c r="BC127" s="141"/>
      <c r="BD127" s="141"/>
      <c r="BE127" s="143">
        <f t="shared" ref="BE127:BE132" si="0">IF(U127="základní",N127,0)</f>
        <v>0</v>
      </c>
      <c r="BF127" s="143">
        <f t="shared" ref="BF127:BF132" si="1">IF(U127="snížená",N127,0)</f>
        <v>0</v>
      </c>
      <c r="BG127" s="143">
        <f t="shared" ref="BG127:BG132" si="2">IF(U127="zákl. přenesená",N127,0)</f>
        <v>0</v>
      </c>
      <c r="BH127" s="143">
        <f t="shared" ref="BH127:BH132" si="3">IF(U127="sníž. přenesená",N127,0)</f>
        <v>0</v>
      </c>
      <c r="BI127" s="143">
        <f t="shared" ref="BI127:BI132" si="4">IF(U127="nulová",N127,0)</f>
        <v>0</v>
      </c>
      <c r="BJ127" s="142" t="s">
        <v>37</v>
      </c>
      <c r="BK127" s="141"/>
      <c r="BL127" s="141"/>
      <c r="BM127" s="141"/>
    </row>
    <row r="128" spans="2:65" s="1" customFormat="1" ht="18" customHeight="1">
      <c r="B128" s="135"/>
      <c r="C128" s="136"/>
      <c r="D128" s="247" t="s">
        <v>172</v>
      </c>
      <c r="E128" s="272"/>
      <c r="F128" s="272"/>
      <c r="G128" s="272"/>
      <c r="H128" s="272"/>
      <c r="I128" s="136"/>
      <c r="J128" s="136"/>
      <c r="K128" s="136"/>
      <c r="L128" s="136"/>
      <c r="M128" s="136"/>
      <c r="N128" s="245">
        <f>ROUND(N88*T128,0)</f>
        <v>0</v>
      </c>
      <c r="O128" s="273"/>
      <c r="P128" s="273"/>
      <c r="Q128" s="273"/>
      <c r="R128" s="138"/>
      <c r="S128" s="136"/>
      <c r="T128" s="139"/>
      <c r="U128" s="140" t="s">
        <v>44</v>
      </c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  <c r="AX128" s="141"/>
      <c r="AY128" s="142" t="s">
        <v>171</v>
      </c>
      <c r="AZ128" s="141"/>
      <c r="BA128" s="141"/>
      <c r="BB128" s="141"/>
      <c r="BC128" s="141"/>
      <c r="BD128" s="141"/>
      <c r="BE128" s="143">
        <f t="shared" si="0"/>
        <v>0</v>
      </c>
      <c r="BF128" s="143">
        <f t="shared" si="1"/>
        <v>0</v>
      </c>
      <c r="BG128" s="143">
        <f t="shared" si="2"/>
        <v>0</v>
      </c>
      <c r="BH128" s="143">
        <f t="shared" si="3"/>
        <v>0</v>
      </c>
      <c r="BI128" s="143">
        <f t="shared" si="4"/>
        <v>0</v>
      </c>
      <c r="BJ128" s="142" t="s">
        <v>37</v>
      </c>
      <c r="BK128" s="141"/>
      <c r="BL128" s="141"/>
      <c r="BM128" s="141"/>
    </row>
    <row r="129" spans="2:65" s="1" customFormat="1" ht="18" customHeight="1">
      <c r="B129" s="135"/>
      <c r="C129" s="136"/>
      <c r="D129" s="247" t="s">
        <v>173</v>
      </c>
      <c r="E129" s="272"/>
      <c r="F129" s="272"/>
      <c r="G129" s="272"/>
      <c r="H129" s="272"/>
      <c r="I129" s="136"/>
      <c r="J129" s="136"/>
      <c r="K129" s="136"/>
      <c r="L129" s="136"/>
      <c r="M129" s="136"/>
      <c r="N129" s="245">
        <f>ROUND(N88*T129,0)</f>
        <v>0</v>
      </c>
      <c r="O129" s="273"/>
      <c r="P129" s="273"/>
      <c r="Q129" s="273"/>
      <c r="R129" s="138"/>
      <c r="S129" s="136"/>
      <c r="T129" s="139"/>
      <c r="U129" s="140" t="s">
        <v>44</v>
      </c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  <c r="AX129" s="141"/>
      <c r="AY129" s="142" t="s">
        <v>171</v>
      </c>
      <c r="AZ129" s="141"/>
      <c r="BA129" s="141"/>
      <c r="BB129" s="141"/>
      <c r="BC129" s="141"/>
      <c r="BD129" s="141"/>
      <c r="BE129" s="143">
        <f t="shared" si="0"/>
        <v>0</v>
      </c>
      <c r="BF129" s="143">
        <f t="shared" si="1"/>
        <v>0</v>
      </c>
      <c r="BG129" s="143">
        <f t="shared" si="2"/>
        <v>0</v>
      </c>
      <c r="BH129" s="143">
        <f t="shared" si="3"/>
        <v>0</v>
      </c>
      <c r="BI129" s="143">
        <f t="shared" si="4"/>
        <v>0</v>
      </c>
      <c r="BJ129" s="142" t="s">
        <v>37</v>
      </c>
      <c r="BK129" s="141"/>
      <c r="BL129" s="141"/>
      <c r="BM129" s="141"/>
    </row>
    <row r="130" spans="2:65" s="1" customFormat="1" ht="18" customHeight="1">
      <c r="B130" s="135"/>
      <c r="C130" s="136"/>
      <c r="D130" s="247" t="s">
        <v>174</v>
      </c>
      <c r="E130" s="272"/>
      <c r="F130" s="272"/>
      <c r="G130" s="272"/>
      <c r="H130" s="272"/>
      <c r="I130" s="136"/>
      <c r="J130" s="136"/>
      <c r="K130" s="136"/>
      <c r="L130" s="136"/>
      <c r="M130" s="136"/>
      <c r="N130" s="245">
        <f>ROUND(N88*T130,0)</f>
        <v>0</v>
      </c>
      <c r="O130" s="273"/>
      <c r="P130" s="273"/>
      <c r="Q130" s="273"/>
      <c r="R130" s="138"/>
      <c r="S130" s="136"/>
      <c r="T130" s="139"/>
      <c r="U130" s="140" t="s">
        <v>44</v>
      </c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  <c r="AX130" s="141"/>
      <c r="AY130" s="142" t="s">
        <v>171</v>
      </c>
      <c r="AZ130" s="141"/>
      <c r="BA130" s="141"/>
      <c r="BB130" s="141"/>
      <c r="BC130" s="141"/>
      <c r="BD130" s="141"/>
      <c r="BE130" s="143">
        <f t="shared" si="0"/>
        <v>0</v>
      </c>
      <c r="BF130" s="143">
        <f t="shared" si="1"/>
        <v>0</v>
      </c>
      <c r="BG130" s="143">
        <f t="shared" si="2"/>
        <v>0</v>
      </c>
      <c r="BH130" s="143">
        <f t="shared" si="3"/>
        <v>0</v>
      </c>
      <c r="BI130" s="143">
        <f t="shared" si="4"/>
        <v>0</v>
      </c>
      <c r="BJ130" s="142" t="s">
        <v>37</v>
      </c>
      <c r="BK130" s="141"/>
      <c r="BL130" s="141"/>
      <c r="BM130" s="141"/>
    </row>
    <row r="131" spans="2:65" s="1" customFormat="1" ht="18" customHeight="1">
      <c r="B131" s="135"/>
      <c r="C131" s="136"/>
      <c r="D131" s="247" t="s">
        <v>175</v>
      </c>
      <c r="E131" s="272"/>
      <c r="F131" s="272"/>
      <c r="G131" s="272"/>
      <c r="H131" s="272"/>
      <c r="I131" s="136"/>
      <c r="J131" s="136"/>
      <c r="K131" s="136"/>
      <c r="L131" s="136"/>
      <c r="M131" s="136"/>
      <c r="N131" s="245">
        <f>ROUND(N88*T131,0)</f>
        <v>0</v>
      </c>
      <c r="O131" s="273"/>
      <c r="P131" s="273"/>
      <c r="Q131" s="273"/>
      <c r="R131" s="138"/>
      <c r="S131" s="136"/>
      <c r="T131" s="139"/>
      <c r="U131" s="140" t="s">
        <v>44</v>
      </c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  <c r="AX131" s="141"/>
      <c r="AY131" s="142" t="s">
        <v>171</v>
      </c>
      <c r="AZ131" s="141"/>
      <c r="BA131" s="141"/>
      <c r="BB131" s="141"/>
      <c r="BC131" s="141"/>
      <c r="BD131" s="141"/>
      <c r="BE131" s="143">
        <f t="shared" si="0"/>
        <v>0</v>
      </c>
      <c r="BF131" s="143">
        <f t="shared" si="1"/>
        <v>0</v>
      </c>
      <c r="BG131" s="143">
        <f t="shared" si="2"/>
        <v>0</v>
      </c>
      <c r="BH131" s="143">
        <f t="shared" si="3"/>
        <v>0</v>
      </c>
      <c r="BI131" s="143">
        <f t="shared" si="4"/>
        <v>0</v>
      </c>
      <c r="BJ131" s="142" t="s">
        <v>37</v>
      </c>
      <c r="BK131" s="141"/>
      <c r="BL131" s="141"/>
      <c r="BM131" s="141"/>
    </row>
    <row r="132" spans="2:65" s="1" customFormat="1" ht="18" customHeight="1">
      <c r="B132" s="135"/>
      <c r="C132" s="136"/>
      <c r="D132" s="137" t="s">
        <v>176</v>
      </c>
      <c r="E132" s="136"/>
      <c r="F132" s="136"/>
      <c r="G132" s="136"/>
      <c r="H132" s="136"/>
      <c r="I132" s="136"/>
      <c r="J132" s="136"/>
      <c r="K132" s="136"/>
      <c r="L132" s="136"/>
      <c r="M132" s="136"/>
      <c r="N132" s="245">
        <f>ROUND(N88*T132,0)</f>
        <v>0</v>
      </c>
      <c r="O132" s="273"/>
      <c r="P132" s="273"/>
      <c r="Q132" s="273"/>
      <c r="R132" s="138"/>
      <c r="S132" s="136"/>
      <c r="T132" s="144"/>
      <c r="U132" s="145" t="s">
        <v>44</v>
      </c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  <c r="AY132" s="142" t="s">
        <v>177</v>
      </c>
      <c r="AZ132" s="141"/>
      <c r="BA132" s="141"/>
      <c r="BB132" s="141"/>
      <c r="BC132" s="141"/>
      <c r="BD132" s="141"/>
      <c r="BE132" s="143">
        <f t="shared" si="0"/>
        <v>0</v>
      </c>
      <c r="BF132" s="143">
        <f t="shared" si="1"/>
        <v>0</v>
      </c>
      <c r="BG132" s="143">
        <f t="shared" si="2"/>
        <v>0</v>
      </c>
      <c r="BH132" s="143">
        <f t="shared" si="3"/>
        <v>0</v>
      </c>
      <c r="BI132" s="143">
        <f t="shared" si="4"/>
        <v>0</v>
      </c>
      <c r="BJ132" s="142" t="s">
        <v>37</v>
      </c>
      <c r="BK132" s="141"/>
      <c r="BL132" s="141"/>
      <c r="BM132" s="141"/>
    </row>
    <row r="133" spans="2:65" s="1" customFormat="1" ht="12"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40"/>
    </row>
    <row r="134" spans="2:65" s="1" customFormat="1" ht="29.25" customHeight="1">
      <c r="B134" s="38"/>
      <c r="C134" s="116" t="s">
        <v>117</v>
      </c>
      <c r="D134" s="117"/>
      <c r="E134" s="117"/>
      <c r="F134" s="117"/>
      <c r="G134" s="117"/>
      <c r="H134" s="117"/>
      <c r="I134" s="117"/>
      <c r="J134" s="117"/>
      <c r="K134" s="117"/>
      <c r="L134" s="251">
        <f>ROUND(SUM(N88+N126),0)</f>
        <v>0</v>
      </c>
      <c r="M134" s="251"/>
      <c r="N134" s="251"/>
      <c r="O134" s="251"/>
      <c r="P134" s="251"/>
      <c r="Q134" s="251"/>
      <c r="R134" s="40"/>
    </row>
    <row r="135" spans="2:65" s="1" customFormat="1" ht="6.9" customHeight="1">
      <c r="B135" s="62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4"/>
    </row>
    <row r="139" spans="2:65" s="1" customFormat="1" ht="6.9" customHeight="1">
      <c r="B139" s="65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7"/>
    </row>
    <row r="140" spans="2:65" s="1" customFormat="1" ht="36.9" customHeight="1">
      <c r="B140" s="38"/>
      <c r="C140" s="211" t="s">
        <v>178</v>
      </c>
      <c r="D140" s="256"/>
      <c r="E140" s="256"/>
      <c r="F140" s="256"/>
      <c r="G140" s="256"/>
      <c r="H140" s="256"/>
      <c r="I140" s="256"/>
      <c r="J140" s="256"/>
      <c r="K140" s="256"/>
      <c r="L140" s="256"/>
      <c r="M140" s="256"/>
      <c r="N140" s="256"/>
      <c r="O140" s="256"/>
      <c r="P140" s="256"/>
      <c r="Q140" s="256"/>
      <c r="R140" s="40"/>
    </row>
    <row r="141" spans="2:65" s="1" customFormat="1" ht="6.9" customHeight="1">
      <c r="B141" s="38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40"/>
    </row>
    <row r="142" spans="2:65" s="1" customFormat="1" ht="30" customHeight="1">
      <c r="B142" s="38"/>
      <c r="C142" s="33" t="s">
        <v>20</v>
      </c>
      <c r="D142" s="39"/>
      <c r="E142" s="39"/>
      <c r="F142" s="254" t="str">
        <f>F6</f>
        <v>Tenisová hala Česká Třebová</v>
      </c>
      <c r="G142" s="255"/>
      <c r="H142" s="255"/>
      <c r="I142" s="255"/>
      <c r="J142" s="255"/>
      <c r="K142" s="255"/>
      <c r="L142" s="255"/>
      <c r="M142" s="255"/>
      <c r="N142" s="255"/>
      <c r="O142" s="255"/>
      <c r="P142" s="255"/>
      <c r="Q142" s="39"/>
      <c r="R142" s="40"/>
    </row>
    <row r="143" spans="2:65" s="1" customFormat="1" ht="36.9" customHeight="1">
      <c r="B143" s="38"/>
      <c r="C143" s="72" t="s">
        <v>125</v>
      </c>
      <c r="D143" s="39"/>
      <c r="E143" s="39"/>
      <c r="F143" s="231" t="str">
        <f>F7</f>
        <v>01 - S01-Novostavba tenisové haly s přístupovým krčkem</v>
      </c>
      <c r="G143" s="256"/>
      <c r="H143" s="256"/>
      <c r="I143" s="256"/>
      <c r="J143" s="256"/>
      <c r="K143" s="256"/>
      <c r="L143" s="256"/>
      <c r="M143" s="256"/>
      <c r="N143" s="256"/>
      <c r="O143" s="256"/>
      <c r="P143" s="256"/>
      <c r="Q143" s="39"/>
      <c r="R143" s="40"/>
    </row>
    <row r="144" spans="2:65" s="1" customFormat="1" ht="6.9" customHeight="1">
      <c r="B144" s="38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40"/>
    </row>
    <row r="145" spans="2:65" s="1" customFormat="1" ht="18" customHeight="1">
      <c r="B145" s="38"/>
      <c r="C145" s="33" t="s">
        <v>24</v>
      </c>
      <c r="D145" s="39"/>
      <c r="E145" s="39"/>
      <c r="F145" s="31" t="str">
        <f>F9</f>
        <v xml:space="preserve"> </v>
      </c>
      <c r="G145" s="39"/>
      <c r="H145" s="39"/>
      <c r="I145" s="39"/>
      <c r="J145" s="39"/>
      <c r="K145" s="33" t="s">
        <v>26</v>
      </c>
      <c r="L145" s="39"/>
      <c r="M145" s="258" t="str">
        <f>IF(O9="","",O9)</f>
        <v>1. 2. 2016</v>
      </c>
      <c r="N145" s="258"/>
      <c r="O145" s="258"/>
      <c r="P145" s="258"/>
      <c r="Q145" s="39"/>
      <c r="R145" s="40"/>
    </row>
    <row r="146" spans="2:65" s="1" customFormat="1" ht="6.9" customHeight="1">
      <c r="B146" s="38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40"/>
    </row>
    <row r="147" spans="2:65" s="1" customFormat="1" ht="13.2">
      <c r="B147" s="38"/>
      <c r="C147" s="33" t="s">
        <v>28</v>
      </c>
      <c r="D147" s="39"/>
      <c r="E147" s="39"/>
      <c r="F147" s="31" t="str">
        <f>E12</f>
        <v>TK Česká Třebová,Husova 22. Česká Třebová</v>
      </c>
      <c r="G147" s="39"/>
      <c r="H147" s="39"/>
      <c r="I147" s="39"/>
      <c r="J147" s="39"/>
      <c r="K147" s="33" t="s">
        <v>34</v>
      </c>
      <c r="L147" s="39"/>
      <c r="M147" s="215" t="str">
        <f>E18</f>
        <v>Projekce Vrbický s,r,o,, Holice</v>
      </c>
      <c r="N147" s="215"/>
      <c r="O147" s="215"/>
      <c r="P147" s="215"/>
      <c r="Q147" s="215"/>
      <c r="R147" s="40"/>
    </row>
    <row r="148" spans="2:65" s="1" customFormat="1" ht="14.4" customHeight="1">
      <c r="B148" s="38"/>
      <c r="C148" s="33" t="s">
        <v>32</v>
      </c>
      <c r="D148" s="39"/>
      <c r="E148" s="39"/>
      <c r="F148" s="31" t="str">
        <f>IF(E15="","",E15)</f>
        <v>Vyplň údaj</v>
      </c>
      <c r="G148" s="39"/>
      <c r="H148" s="39"/>
      <c r="I148" s="39"/>
      <c r="J148" s="39"/>
      <c r="K148" s="33" t="s">
        <v>38</v>
      </c>
      <c r="L148" s="39"/>
      <c r="M148" s="215" t="str">
        <f>E21</f>
        <v xml:space="preserve"> </v>
      </c>
      <c r="N148" s="215"/>
      <c r="O148" s="215"/>
      <c r="P148" s="215"/>
      <c r="Q148" s="215"/>
      <c r="R148" s="40"/>
    </row>
    <row r="149" spans="2:65" s="1" customFormat="1" ht="10.35" customHeight="1">
      <c r="B149" s="38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40"/>
    </row>
    <row r="150" spans="2:65" s="8" customFormat="1" ht="29.25" customHeight="1">
      <c r="B150" s="146"/>
      <c r="C150" s="147" t="s">
        <v>179</v>
      </c>
      <c r="D150" s="148" t="s">
        <v>180</v>
      </c>
      <c r="E150" s="148" t="s">
        <v>61</v>
      </c>
      <c r="F150" s="274" t="s">
        <v>181</v>
      </c>
      <c r="G150" s="274"/>
      <c r="H150" s="274"/>
      <c r="I150" s="274"/>
      <c r="J150" s="148" t="s">
        <v>182</v>
      </c>
      <c r="K150" s="148" t="s">
        <v>183</v>
      </c>
      <c r="L150" s="275" t="s">
        <v>184</v>
      </c>
      <c r="M150" s="275"/>
      <c r="N150" s="274" t="s">
        <v>130</v>
      </c>
      <c r="O150" s="274"/>
      <c r="P150" s="274"/>
      <c r="Q150" s="276"/>
      <c r="R150" s="149"/>
      <c r="T150" s="79" t="s">
        <v>185</v>
      </c>
      <c r="U150" s="80" t="s">
        <v>43</v>
      </c>
      <c r="V150" s="80" t="s">
        <v>186</v>
      </c>
      <c r="W150" s="80" t="s">
        <v>187</v>
      </c>
      <c r="X150" s="80" t="s">
        <v>188</v>
      </c>
      <c r="Y150" s="80" t="s">
        <v>189</v>
      </c>
      <c r="Z150" s="80" t="s">
        <v>190</v>
      </c>
      <c r="AA150" s="81" t="s">
        <v>191</v>
      </c>
    </row>
    <row r="151" spans="2:65" s="1" customFormat="1" ht="29.25" customHeight="1">
      <c r="B151" s="38"/>
      <c r="C151" s="83" t="s">
        <v>127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295">
        <f>BK151</f>
        <v>0</v>
      </c>
      <c r="O151" s="296"/>
      <c r="P151" s="296"/>
      <c r="Q151" s="296"/>
      <c r="R151" s="40"/>
      <c r="T151" s="82"/>
      <c r="U151" s="54"/>
      <c r="V151" s="54"/>
      <c r="W151" s="150">
        <f>W152+W693+W1046+W1049+W1053</f>
        <v>0</v>
      </c>
      <c r="X151" s="54"/>
      <c r="Y151" s="150">
        <f>Y152+Y693+Y1046+Y1049+Y1053</f>
        <v>2534.6789124500001</v>
      </c>
      <c r="Z151" s="54"/>
      <c r="AA151" s="151">
        <f>AA152+AA693+AA1046+AA1049+AA1053</f>
        <v>23.080071</v>
      </c>
      <c r="AT151" s="21" t="s">
        <v>78</v>
      </c>
      <c r="AU151" s="21" t="s">
        <v>132</v>
      </c>
      <c r="BK151" s="152">
        <f>BK152+BK693+BK1046+BK1049+BK1053</f>
        <v>0</v>
      </c>
    </row>
    <row r="152" spans="2:65" s="9" customFormat="1" ht="37.35" customHeight="1">
      <c r="B152" s="153"/>
      <c r="C152" s="154"/>
      <c r="D152" s="155" t="s">
        <v>133</v>
      </c>
      <c r="E152" s="155"/>
      <c r="F152" s="155"/>
      <c r="G152" s="155"/>
      <c r="H152" s="155"/>
      <c r="I152" s="155"/>
      <c r="J152" s="155"/>
      <c r="K152" s="155"/>
      <c r="L152" s="155"/>
      <c r="M152" s="155"/>
      <c r="N152" s="297">
        <f>BK152</f>
        <v>0</v>
      </c>
      <c r="O152" s="268"/>
      <c r="P152" s="268"/>
      <c r="Q152" s="268"/>
      <c r="R152" s="156"/>
      <c r="T152" s="157"/>
      <c r="U152" s="154"/>
      <c r="V152" s="154"/>
      <c r="W152" s="158">
        <f>W153+W238+W356+W436+W487+W505+W650+W685+W691</f>
        <v>0</v>
      </c>
      <c r="X152" s="154"/>
      <c r="Y152" s="158">
        <f>Y153+Y238+Y356+Y436+Y487+Y505+Y650+Y685+Y691</f>
        <v>2517.1111621</v>
      </c>
      <c r="Z152" s="154"/>
      <c r="AA152" s="159">
        <f>AA153+AA238+AA356+AA436+AA487+AA505+AA650+AA685+AA691</f>
        <v>22.954550999999999</v>
      </c>
      <c r="AR152" s="160" t="s">
        <v>37</v>
      </c>
      <c r="AT152" s="161" t="s">
        <v>78</v>
      </c>
      <c r="AU152" s="161" t="s">
        <v>79</v>
      </c>
      <c r="AY152" s="160" t="s">
        <v>192</v>
      </c>
      <c r="BK152" s="162">
        <f>BK153+BK238+BK356+BK436+BK487+BK505+BK650+BK685+BK691</f>
        <v>0</v>
      </c>
    </row>
    <row r="153" spans="2:65" s="9" customFormat="1" ht="19.95" customHeight="1">
      <c r="B153" s="153"/>
      <c r="C153" s="154"/>
      <c r="D153" s="163" t="s">
        <v>134</v>
      </c>
      <c r="E153" s="163"/>
      <c r="F153" s="163"/>
      <c r="G153" s="163"/>
      <c r="H153" s="163"/>
      <c r="I153" s="163"/>
      <c r="J153" s="163"/>
      <c r="K153" s="163"/>
      <c r="L153" s="163"/>
      <c r="M153" s="163"/>
      <c r="N153" s="298">
        <f>BK153</f>
        <v>0</v>
      </c>
      <c r="O153" s="299"/>
      <c r="P153" s="299"/>
      <c r="Q153" s="299"/>
      <c r="R153" s="156"/>
      <c r="T153" s="157"/>
      <c r="U153" s="154"/>
      <c r="V153" s="154"/>
      <c r="W153" s="158">
        <f>SUM(W154:W237)</f>
        <v>0</v>
      </c>
      <c r="X153" s="154"/>
      <c r="Y153" s="158">
        <f>SUM(Y154:Y237)</f>
        <v>0.19064240000000002</v>
      </c>
      <c r="Z153" s="154"/>
      <c r="AA153" s="159">
        <f>SUM(AA154:AA237)</f>
        <v>19.893554999999999</v>
      </c>
      <c r="AR153" s="160" t="s">
        <v>37</v>
      </c>
      <c r="AT153" s="161" t="s">
        <v>78</v>
      </c>
      <c r="AU153" s="161" t="s">
        <v>37</v>
      </c>
      <c r="AY153" s="160" t="s">
        <v>192</v>
      </c>
      <c r="BK153" s="162">
        <f>SUM(BK154:BK237)</f>
        <v>0</v>
      </c>
    </row>
    <row r="154" spans="2:65" s="1" customFormat="1" ht="31.5" customHeight="1">
      <c r="B154" s="135"/>
      <c r="C154" s="164" t="s">
        <v>37</v>
      </c>
      <c r="D154" s="164" t="s">
        <v>193</v>
      </c>
      <c r="E154" s="165" t="s">
        <v>194</v>
      </c>
      <c r="F154" s="277" t="s">
        <v>195</v>
      </c>
      <c r="G154" s="277"/>
      <c r="H154" s="277"/>
      <c r="I154" s="277"/>
      <c r="J154" s="166" t="s">
        <v>196</v>
      </c>
      <c r="K154" s="167">
        <v>40.189</v>
      </c>
      <c r="L154" s="278">
        <v>0</v>
      </c>
      <c r="M154" s="278"/>
      <c r="N154" s="279">
        <f>ROUND(L154*K154,2)</f>
        <v>0</v>
      </c>
      <c r="O154" s="279"/>
      <c r="P154" s="279"/>
      <c r="Q154" s="279"/>
      <c r="R154" s="138"/>
      <c r="T154" s="168" t="s">
        <v>5</v>
      </c>
      <c r="U154" s="47" t="s">
        <v>44</v>
      </c>
      <c r="V154" s="39"/>
      <c r="W154" s="169">
        <f>V154*K154</f>
        <v>0</v>
      </c>
      <c r="X154" s="169">
        <v>0</v>
      </c>
      <c r="Y154" s="169">
        <f>X154*K154</f>
        <v>0</v>
      </c>
      <c r="Z154" s="169">
        <v>0.255</v>
      </c>
      <c r="AA154" s="170">
        <f>Z154*K154</f>
        <v>10.248195000000001</v>
      </c>
      <c r="AR154" s="21" t="s">
        <v>197</v>
      </c>
      <c r="AT154" s="21" t="s">
        <v>193</v>
      </c>
      <c r="AU154" s="21" t="s">
        <v>123</v>
      </c>
      <c r="AY154" s="21" t="s">
        <v>192</v>
      </c>
      <c r="BE154" s="109">
        <f>IF(U154="základní",N154,0)</f>
        <v>0</v>
      </c>
      <c r="BF154" s="109">
        <f>IF(U154="snížená",N154,0)</f>
        <v>0</v>
      </c>
      <c r="BG154" s="109">
        <f>IF(U154="zákl. přenesená",N154,0)</f>
        <v>0</v>
      </c>
      <c r="BH154" s="109">
        <f>IF(U154="sníž. přenesená",N154,0)</f>
        <v>0</v>
      </c>
      <c r="BI154" s="109">
        <f>IF(U154="nulová",N154,0)</f>
        <v>0</v>
      </c>
      <c r="BJ154" s="21" t="s">
        <v>37</v>
      </c>
      <c r="BK154" s="109">
        <f>ROUND(L154*K154,2)</f>
        <v>0</v>
      </c>
      <c r="BL154" s="21" t="s">
        <v>197</v>
      </c>
      <c r="BM154" s="21" t="s">
        <v>198</v>
      </c>
    </row>
    <row r="155" spans="2:65" s="10" customFormat="1" ht="22.5" customHeight="1">
      <c r="B155" s="171"/>
      <c r="C155" s="172"/>
      <c r="D155" s="172"/>
      <c r="E155" s="173" t="s">
        <v>5</v>
      </c>
      <c r="F155" s="280" t="s">
        <v>199</v>
      </c>
      <c r="G155" s="281"/>
      <c r="H155" s="281"/>
      <c r="I155" s="281"/>
      <c r="J155" s="172"/>
      <c r="K155" s="174">
        <v>40.189</v>
      </c>
      <c r="L155" s="172"/>
      <c r="M155" s="172"/>
      <c r="N155" s="172"/>
      <c r="O155" s="172"/>
      <c r="P155" s="172"/>
      <c r="Q155" s="172"/>
      <c r="R155" s="175"/>
      <c r="T155" s="176"/>
      <c r="U155" s="172"/>
      <c r="V155" s="172"/>
      <c r="W155" s="172"/>
      <c r="X155" s="172"/>
      <c r="Y155" s="172"/>
      <c r="Z155" s="172"/>
      <c r="AA155" s="177"/>
      <c r="AT155" s="178" t="s">
        <v>200</v>
      </c>
      <c r="AU155" s="178" t="s">
        <v>123</v>
      </c>
      <c r="AV155" s="10" t="s">
        <v>123</v>
      </c>
      <c r="AW155" s="10" t="s">
        <v>36</v>
      </c>
      <c r="AX155" s="10" t="s">
        <v>37</v>
      </c>
      <c r="AY155" s="178" t="s">
        <v>192</v>
      </c>
    </row>
    <row r="156" spans="2:65" s="1" customFormat="1" ht="31.5" customHeight="1">
      <c r="B156" s="135"/>
      <c r="C156" s="164" t="s">
        <v>123</v>
      </c>
      <c r="D156" s="164" t="s">
        <v>193</v>
      </c>
      <c r="E156" s="165" t="s">
        <v>201</v>
      </c>
      <c r="F156" s="277" t="s">
        <v>202</v>
      </c>
      <c r="G156" s="277"/>
      <c r="H156" s="277"/>
      <c r="I156" s="277"/>
      <c r="J156" s="166" t="s">
        <v>196</v>
      </c>
      <c r="K156" s="167">
        <v>40.189</v>
      </c>
      <c r="L156" s="278">
        <v>0</v>
      </c>
      <c r="M156" s="278"/>
      <c r="N156" s="279">
        <f>ROUND(L156*K156,2)</f>
        <v>0</v>
      </c>
      <c r="O156" s="279"/>
      <c r="P156" s="279"/>
      <c r="Q156" s="279"/>
      <c r="R156" s="138"/>
      <c r="T156" s="168" t="s">
        <v>5</v>
      </c>
      <c r="U156" s="47" t="s">
        <v>44</v>
      </c>
      <c r="V156" s="39"/>
      <c r="W156" s="169">
        <f>V156*K156</f>
        <v>0</v>
      </c>
      <c r="X156" s="169">
        <v>0</v>
      </c>
      <c r="Y156" s="169">
        <f>X156*K156</f>
        <v>0</v>
      </c>
      <c r="Z156" s="169">
        <v>0.24</v>
      </c>
      <c r="AA156" s="170">
        <f>Z156*K156</f>
        <v>9.6453600000000002</v>
      </c>
      <c r="AR156" s="21" t="s">
        <v>197</v>
      </c>
      <c r="AT156" s="21" t="s">
        <v>193</v>
      </c>
      <c r="AU156" s="21" t="s">
        <v>123</v>
      </c>
      <c r="AY156" s="21" t="s">
        <v>192</v>
      </c>
      <c r="BE156" s="109">
        <f>IF(U156="základní",N156,0)</f>
        <v>0</v>
      </c>
      <c r="BF156" s="109">
        <f>IF(U156="snížená",N156,0)</f>
        <v>0</v>
      </c>
      <c r="BG156" s="109">
        <f>IF(U156="zákl. přenesená",N156,0)</f>
        <v>0</v>
      </c>
      <c r="BH156" s="109">
        <f>IF(U156="sníž. přenesená",N156,0)</f>
        <v>0</v>
      </c>
      <c r="BI156" s="109">
        <f>IF(U156="nulová",N156,0)</f>
        <v>0</v>
      </c>
      <c r="BJ156" s="21" t="s">
        <v>37</v>
      </c>
      <c r="BK156" s="109">
        <f>ROUND(L156*K156,2)</f>
        <v>0</v>
      </c>
      <c r="BL156" s="21" t="s">
        <v>197</v>
      </c>
      <c r="BM156" s="21" t="s">
        <v>203</v>
      </c>
    </row>
    <row r="157" spans="2:65" s="1" customFormat="1" ht="31.5" customHeight="1">
      <c r="B157" s="135"/>
      <c r="C157" s="164" t="s">
        <v>204</v>
      </c>
      <c r="D157" s="164" t="s">
        <v>193</v>
      </c>
      <c r="E157" s="165" t="s">
        <v>205</v>
      </c>
      <c r="F157" s="277" t="s">
        <v>206</v>
      </c>
      <c r="G157" s="277"/>
      <c r="H157" s="277"/>
      <c r="I157" s="277"/>
      <c r="J157" s="166" t="s">
        <v>207</v>
      </c>
      <c r="K157" s="167">
        <v>204.48</v>
      </c>
      <c r="L157" s="278">
        <v>0</v>
      </c>
      <c r="M157" s="278"/>
      <c r="N157" s="279">
        <f>ROUND(L157*K157,2)</f>
        <v>0</v>
      </c>
      <c r="O157" s="279"/>
      <c r="P157" s="279"/>
      <c r="Q157" s="279"/>
      <c r="R157" s="138"/>
      <c r="T157" s="168" t="s">
        <v>5</v>
      </c>
      <c r="U157" s="47" t="s">
        <v>44</v>
      </c>
      <c r="V157" s="39"/>
      <c r="W157" s="169">
        <f>V157*K157</f>
        <v>0</v>
      </c>
      <c r="X157" s="169">
        <v>0</v>
      </c>
      <c r="Y157" s="169">
        <f>X157*K157</f>
        <v>0</v>
      </c>
      <c r="Z157" s="169">
        <v>0</v>
      </c>
      <c r="AA157" s="170">
        <f>Z157*K157</f>
        <v>0</v>
      </c>
      <c r="AR157" s="21" t="s">
        <v>197</v>
      </c>
      <c r="AT157" s="21" t="s">
        <v>193</v>
      </c>
      <c r="AU157" s="21" t="s">
        <v>123</v>
      </c>
      <c r="AY157" s="21" t="s">
        <v>192</v>
      </c>
      <c r="BE157" s="109">
        <f>IF(U157="základní",N157,0)</f>
        <v>0</v>
      </c>
      <c r="BF157" s="109">
        <f>IF(U157="snížená",N157,0)</f>
        <v>0</v>
      </c>
      <c r="BG157" s="109">
        <f>IF(U157="zákl. přenesená",N157,0)</f>
        <v>0</v>
      </c>
      <c r="BH157" s="109">
        <f>IF(U157="sníž. přenesená",N157,0)</f>
        <v>0</v>
      </c>
      <c r="BI157" s="109">
        <f>IF(U157="nulová",N157,0)</f>
        <v>0</v>
      </c>
      <c r="BJ157" s="21" t="s">
        <v>37</v>
      </c>
      <c r="BK157" s="109">
        <f>ROUND(L157*K157,2)</f>
        <v>0</v>
      </c>
      <c r="BL157" s="21" t="s">
        <v>197</v>
      </c>
      <c r="BM157" s="21" t="s">
        <v>208</v>
      </c>
    </row>
    <row r="158" spans="2:65" s="10" customFormat="1" ht="22.5" customHeight="1">
      <c r="B158" s="171"/>
      <c r="C158" s="172"/>
      <c r="D158" s="172"/>
      <c r="E158" s="173" t="s">
        <v>5</v>
      </c>
      <c r="F158" s="280" t="s">
        <v>209</v>
      </c>
      <c r="G158" s="281"/>
      <c r="H158" s="281"/>
      <c r="I158" s="281"/>
      <c r="J158" s="172"/>
      <c r="K158" s="174">
        <v>204.48</v>
      </c>
      <c r="L158" s="172"/>
      <c r="M158" s="172"/>
      <c r="N158" s="172"/>
      <c r="O158" s="172"/>
      <c r="P158" s="172"/>
      <c r="Q158" s="172"/>
      <c r="R158" s="175"/>
      <c r="T158" s="176"/>
      <c r="U158" s="172"/>
      <c r="V158" s="172"/>
      <c r="W158" s="172"/>
      <c r="X158" s="172"/>
      <c r="Y158" s="172"/>
      <c r="Z158" s="172"/>
      <c r="AA158" s="177"/>
      <c r="AT158" s="178" t="s">
        <v>200</v>
      </c>
      <c r="AU158" s="178" t="s">
        <v>123</v>
      </c>
      <c r="AV158" s="10" t="s">
        <v>123</v>
      </c>
      <c r="AW158" s="10" t="s">
        <v>36</v>
      </c>
      <c r="AX158" s="10" t="s">
        <v>37</v>
      </c>
      <c r="AY158" s="178" t="s">
        <v>192</v>
      </c>
    </row>
    <row r="159" spans="2:65" s="1" customFormat="1" ht="31.5" customHeight="1">
      <c r="B159" s="135"/>
      <c r="C159" s="164" t="s">
        <v>197</v>
      </c>
      <c r="D159" s="164" t="s">
        <v>193</v>
      </c>
      <c r="E159" s="165" t="s">
        <v>210</v>
      </c>
      <c r="F159" s="277" t="s">
        <v>211</v>
      </c>
      <c r="G159" s="277"/>
      <c r="H159" s="277"/>
      <c r="I159" s="277"/>
      <c r="J159" s="166" t="s">
        <v>207</v>
      </c>
      <c r="K159" s="167">
        <v>485.97</v>
      </c>
      <c r="L159" s="278">
        <v>0</v>
      </c>
      <c r="M159" s="278"/>
      <c r="N159" s="279">
        <f>ROUND(L159*K159,2)</f>
        <v>0</v>
      </c>
      <c r="O159" s="279"/>
      <c r="P159" s="279"/>
      <c r="Q159" s="279"/>
      <c r="R159" s="138"/>
      <c r="T159" s="168" t="s">
        <v>5</v>
      </c>
      <c r="U159" s="47" t="s">
        <v>44</v>
      </c>
      <c r="V159" s="39"/>
      <c r="W159" s="169">
        <f>V159*K159</f>
        <v>0</v>
      </c>
      <c r="X159" s="169">
        <v>0</v>
      </c>
      <c r="Y159" s="169">
        <f>X159*K159</f>
        <v>0</v>
      </c>
      <c r="Z159" s="169">
        <v>0</v>
      </c>
      <c r="AA159" s="170">
        <f>Z159*K159</f>
        <v>0</v>
      </c>
      <c r="AR159" s="21" t="s">
        <v>197</v>
      </c>
      <c r="AT159" s="21" t="s">
        <v>193</v>
      </c>
      <c r="AU159" s="21" t="s">
        <v>123</v>
      </c>
      <c r="AY159" s="21" t="s">
        <v>192</v>
      </c>
      <c r="BE159" s="109">
        <f>IF(U159="základní",N159,0)</f>
        <v>0</v>
      </c>
      <c r="BF159" s="109">
        <f>IF(U159="snížená",N159,0)</f>
        <v>0</v>
      </c>
      <c r="BG159" s="109">
        <f>IF(U159="zákl. přenesená",N159,0)</f>
        <v>0</v>
      </c>
      <c r="BH159" s="109">
        <f>IF(U159="sníž. přenesená",N159,0)</f>
        <v>0</v>
      </c>
      <c r="BI159" s="109">
        <f>IF(U159="nulová",N159,0)</f>
        <v>0</v>
      </c>
      <c r="BJ159" s="21" t="s">
        <v>37</v>
      </c>
      <c r="BK159" s="109">
        <f>ROUND(L159*K159,2)</f>
        <v>0</v>
      </c>
      <c r="BL159" s="21" t="s">
        <v>197</v>
      </c>
      <c r="BM159" s="21" t="s">
        <v>212</v>
      </c>
    </row>
    <row r="160" spans="2:65" s="11" customFormat="1" ht="22.5" customHeight="1">
      <c r="B160" s="179"/>
      <c r="C160" s="180"/>
      <c r="D160" s="180"/>
      <c r="E160" s="181" t="s">
        <v>5</v>
      </c>
      <c r="F160" s="282" t="s">
        <v>213</v>
      </c>
      <c r="G160" s="283"/>
      <c r="H160" s="283"/>
      <c r="I160" s="283"/>
      <c r="J160" s="180"/>
      <c r="K160" s="182" t="s">
        <v>5</v>
      </c>
      <c r="L160" s="180"/>
      <c r="M160" s="180"/>
      <c r="N160" s="180"/>
      <c r="O160" s="180"/>
      <c r="P160" s="180"/>
      <c r="Q160" s="180"/>
      <c r="R160" s="183"/>
      <c r="T160" s="184"/>
      <c r="U160" s="180"/>
      <c r="V160" s="180"/>
      <c r="W160" s="180"/>
      <c r="X160" s="180"/>
      <c r="Y160" s="180"/>
      <c r="Z160" s="180"/>
      <c r="AA160" s="185"/>
      <c r="AT160" s="186" t="s">
        <v>200</v>
      </c>
      <c r="AU160" s="186" t="s">
        <v>123</v>
      </c>
      <c r="AV160" s="11" t="s">
        <v>37</v>
      </c>
      <c r="AW160" s="11" t="s">
        <v>36</v>
      </c>
      <c r="AX160" s="11" t="s">
        <v>79</v>
      </c>
      <c r="AY160" s="186" t="s">
        <v>192</v>
      </c>
    </row>
    <row r="161" spans="2:65" s="10" customFormat="1" ht="22.5" customHeight="1">
      <c r="B161" s="171"/>
      <c r="C161" s="172"/>
      <c r="D161" s="172"/>
      <c r="E161" s="173" t="s">
        <v>5</v>
      </c>
      <c r="F161" s="284" t="s">
        <v>214</v>
      </c>
      <c r="G161" s="285"/>
      <c r="H161" s="285"/>
      <c r="I161" s="285"/>
      <c r="J161" s="172"/>
      <c r="K161" s="174">
        <v>249.12</v>
      </c>
      <c r="L161" s="172"/>
      <c r="M161" s="172"/>
      <c r="N161" s="172"/>
      <c r="O161" s="172"/>
      <c r="P161" s="172"/>
      <c r="Q161" s="172"/>
      <c r="R161" s="175"/>
      <c r="T161" s="176"/>
      <c r="U161" s="172"/>
      <c r="V161" s="172"/>
      <c r="W161" s="172"/>
      <c r="X161" s="172"/>
      <c r="Y161" s="172"/>
      <c r="Z161" s="172"/>
      <c r="AA161" s="177"/>
      <c r="AT161" s="178" t="s">
        <v>200</v>
      </c>
      <c r="AU161" s="178" t="s">
        <v>123</v>
      </c>
      <c r="AV161" s="10" t="s">
        <v>123</v>
      </c>
      <c r="AW161" s="10" t="s">
        <v>36</v>
      </c>
      <c r="AX161" s="10" t="s">
        <v>79</v>
      </c>
      <c r="AY161" s="178" t="s">
        <v>192</v>
      </c>
    </row>
    <row r="162" spans="2:65" s="11" customFormat="1" ht="22.5" customHeight="1">
      <c r="B162" s="179"/>
      <c r="C162" s="180"/>
      <c r="D162" s="180"/>
      <c r="E162" s="181" t="s">
        <v>5</v>
      </c>
      <c r="F162" s="286" t="s">
        <v>215</v>
      </c>
      <c r="G162" s="287"/>
      <c r="H162" s="287"/>
      <c r="I162" s="287"/>
      <c r="J162" s="180"/>
      <c r="K162" s="182" t="s">
        <v>5</v>
      </c>
      <c r="L162" s="180"/>
      <c r="M162" s="180"/>
      <c r="N162" s="180"/>
      <c r="O162" s="180"/>
      <c r="P162" s="180"/>
      <c r="Q162" s="180"/>
      <c r="R162" s="183"/>
      <c r="T162" s="184"/>
      <c r="U162" s="180"/>
      <c r="V162" s="180"/>
      <c r="W162" s="180"/>
      <c r="X162" s="180"/>
      <c r="Y162" s="180"/>
      <c r="Z162" s="180"/>
      <c r="AA162" s="185"/>
      <c r="AT162" s="186" t="s">
        <v>200</v>
      </c>
      <c r="AU162" s="186" t="s">
        <v>123</v>
      </c>
      <c r="AV162" s="11" t="s">
        <v>37</v>
      </c>
      <c r="AW162" s="11" t="s">
        <v>36</v>
      </c>
      <c r="AX162" s="11" t="s">
        <v>79</v>
      </c>
      <c r="AY162" s="186" t="s">
        <v>192</v>
      </c>
    </row>
    <row r="163" spans="2:65" s="10" customFormat="1" ht="22.5" customHeight="1">
      <c r="B163" s="171"/>
      <c r="C163" s="172"/>
      <c r="D163" s="172"/>
      <c r="E163" s="173" t="s">
        <v>5</v>
      </c>
      <c r="F163" s="284" t="s">
        <v>216</v>
      </c>
      <c r="G163" s="285"/>
      <c r="H163" s="285"/>
      <c r="I163" s="285"/>
      <c r="J163" s="172"/>
      <c r="K163" s="174">
        <v>226.8</v>
      </c>
      <c r="L163" s="172"/>
      <c r="M163" s="172"/>
      <c r="N163" s="172"/>
      <c r="O163" s="172"/>
      <c r="P163" s="172"/>
      <c r="Q163" s="172"/>
      <c r="R163" s="175"/>
      <c r="T163" s="176"/>
      <c r="U163" s="172"/>
      <c r="V163" s="172"/>
      <c r="W163" s="172"/>
      <c r="X163" s="172"/>
      <c r="Y163" s="172"/>
      <c r="Z163" s="172"/>
      <c r="AA163" s="177"/>
      <c r="AT163" s="178" t="s">
        <v>200</v>
      </c>
      <c r="AU163" s="178" t="s">
        <v>123</v>
      </c>
      <c r="AV163" s="10" t="s">
        <v>123</v>
      </c>
      <c r="AW163" s="10" t="s">
        <v>36</v>
      </c>
      <c r="AX163" s="10" t="s">
        <v>79</v>
      </c>
      <c r="AY163" s="178" t="s">
        <v>192</v>
      </c>
    </row>
    <row r="164" spans="2:65" s="10" customFormat="1" ht="22.5" customHeight="1">
      <c r="B164" s="171"/>
      <c r="C164" s="172"/>
      <c r="D164" s="172"/>
      <c r="E164" s="173" t="s">
        <v>5</v>
      </c>
      <c r="F164" s="284" t="s">
        <v>217</v>
      </c>
      <c r="G164" s="285"/>
      <c r="H164" s="285"/>
      <c r="I164" s="285"/>
      <c r="J164" s="172"/>
      <c r="K164" s="174">
        <v>10.050000000000001</v>
      </c>
      <c r="L164" s="172"/>
      <c r="M164" s="172"/>
      <c r="N164" s="172"/>
      <c r="O164" s="172"/>
      <c r="P164" s="172"/>
      <c r="Q164" s="172"/>
      <c r="R164" s="175"/>
      <c r="T164" s="176"/>
      <c r="U164" s="172"/>
      <c r="V164" s="172"/>
      <c r="W164" s="172"/>
      <c r="X164" s="172"/>
      <c r="Y164" s="172"/>
      <c r="Z164" s="172"/>
      <c r="AA164" s="177"/>
      <c r="AT164" s="178" t="s">
        <v>200</v>
      </c>
      <c r="AU164" s="178" t="s">
        <v>123</v>
      </c>
      <c r="AV164" s="10" t="s">
        <v>123</v>
      </c>
      <c r="AW164" s="10" t="s">
        <v>36</v>
      </c>
      <c r="AX164" s="10" t="s">
        <v>79</v>
      </c>
      <c r="AY164" s="178" t="s">
        <v>192</v>
      </c>
    </row>
    <row r="165" spans="2:65" s="12" customFormat="1" ht="22.5" customHeight="1">
      <c r="B165" s="187"/>
      <c r="C165" s="188"/>
      <c r="D165" s="188"/>
      <c r="E165" s="189" t="s">
        <v>5</v>
      </c>
      <c r="F165" s="288" t="s">
        <v>218</v>
      </c>
      <c r="G165" s="289"/>
      <c r="H165" s="289"/>
      <c r="I165" s="289"/>
      <c r="J165" s="188"/>
      <c r="K165" s="190">
        <v>485.97</v>
      </c>
      <c r="L165" s="188"/>
      <c r="M165" s="188"/>
      <c r="N165" s="188"/>
      <c r="O165" s="188"/>
      <c r="P165" s="188"/>
      <c r="Q165" s="188"/>
      <c r="R165" s="191"/>
      <c r="T165" s="192"/>
      <c r="U165" s="188"/>
      <c r="V165" s="188"/>
      <c r="W165" s="188"/>
      <c r="X165" s="188"/>
      <c r="Y165" s="188"/>
      <c r="Z165" s="188"/>
      <c r="AA165" s="193"/>
      <c r="AT165" s="194" t="s">
        <v>200</v>
      </c>
      <c r="AU165" s="194" t="s">
        <v>123</v>
      </c>
      <c r="AV165" s="12" t="s">
        <v>197</v>
      </c>
      <c r="AW165" s="12" t="s">
        <v>36</v>
      </c>
      <c r="AX165" s="12" t="s">
        <v>37</v>
      </c>
      <c r="AY165" s="194" t="s">
        <v>192</v>
      </c>
    </row>
    <row r="166" spans="2:65" s="1" customFormat="1" ht="31.5" customHeight="1">
      <c r="B166" s="135"/>
      <c r="C166" s="164" t="s">
        <v>219</v>
      </c>
      <c r="D166" s="164" t="s">
        <v>193</v>
      </c>
      <c r="E166" s="165" t="s">
        <v>220</v>
      </c>
      <c r="F166" s="277" t="s">
        <v>221</v>
      </c>
      <c r="G166" s="277"/>
      <c r="H166" s="277"/>
      <c r="I166" s="277"/>
      <c r="J166" s="166" t="s">
        <v>207</v>
      </c>
      <c r="K166" s="167">
        <v>485.97</v>
      </c>
      <c r="L166" s="278">
        <v>0</v>
      </c>
      <c r="M166" s="278"/>
      <c r="N166" s="279">
        <f>ROUND(L166*K166,2)</f>
        <v>0</v>
      </c>
      <c r="O166" s="279"/>
      <c r="P166" s="279"/>
      <c r="Q166" s="279"/>
      <c r="R166" s="138"/>
      <c r="T166" s="168" t="s">
        <v>5</v>
      </c>
      <c r="U166" s="47" t="s">
        <v>44</v>
      </c>
      <c r="V166" s="39"/>
      <c r="W166" s="169">
        <f>V166*K166</f>
        <v>0</v>
      </c>
      <c r="X166" s="169">
        <v>0</v>
      </c>
      <c r="Y166" s="169">
        <f>X166*K166</f>
        <v>0</v>
      </c>
      <c r="Z166" s="169">
        <v>0</v>
      </c>
      <c r="AA166" s="170">
        <f>Z166*K166</f>
        <v>0</v>
      </c>
      <c r="AR166" s="21" t="s">
        <v>197</v>
      </c>
      <c r="AT166" s="21" t="s">
        <v>193</v>
      </c>
      <c r="AU166" s="21" t="s">
        <v>123</v>
      </c>
      <c r="AY166" s="21" t="s">
        <v>192</v>
      </c>
      <c r="BE166" s="109">
        <f>IF(U166="základní",N166,0)</f>
        <v>0</v>
      </c>
      <c r="BF166" s="109">
        <f>IF(U166="snížená",N166,0)</f>
        <v>0</v>
      </c>
      <c r="BG166" s="109">
        <f>IF(U166="zákl. přenesená",N166,0)</f>
        <v>0</v>
      </c>
      <c r="BH166" s="109">
        <f>IF(U166="sníž. přenesená",N166,0)</f>
        <v>0</v>
      </c>
      <c r="BI166" s="109">
        <f>IF(U166="nulová",N166,0)</f>
        <v>0</v>
      </c>
      <c r="BJ166" s="21" t="s">
        <v>37</v>
      </c>
      <c r="BK166" s="109">
        <f>ROUND(L166*K166,2)</f>
        <v>0</v>
      </c>
      <c r="BL166" s="21" t="s">
        <v>197</v>
      </c>
      <c r="BM166" s="21" t="s">
        <v>222</v>
      </c>
    </row>
    <row r="167" spans="2:65" s="1" customFormat="1" ht="31.5" customHeight="1">
      <c r="B167" s="135"/>
      <c r="C167" s="164" t="s">
        <v>223</v>
      </c>
      <c r="D167" s="164" t="s">
        <v>193</v>
      </c>
      <c r="E167" s="165" t="s">
        <v>224</v>
      </c>
      <c r="F167" s="277" t="s">
        <v>225</v>
      </c>
      <c r="G167" s="277"/>
      <c r="H167" s="277"/>
      <c r="I167" s="277"/>
      <c r="J167" s="166" t="s">
        <v>207</v>
      </c>
      <c r="K167" s="167">
        <v>264.42</v>
      </c>
      <c r="L167" s="278">
        <v>0</v>
      </c>
      <c r="M167" s="278"/>
      <c r="N167" s="279">
        <f>ROUND(L167*K167,2)</f>
        <v>0</v>
      </c>
      <c r="O167" s="279"/>
      <c r="P167" s="279"/>
      <c r="Q167" s="279"/>
      <c r="R167" s="138"/>
      <c r="T167" s="168" t="s">
        <v>5</v>
      </c>
      <c r="U167" s="47" t="s">
        <v>44</v>
      </c>
      <c r="V167" s="39"/>
      <c r="W167" s="169">
        <f>V167*K167</f>
        <v>0</v>
      </c>
      <c r="X167" s="169">
        <v>0</v>
      </c>
      <c r="Y167" s="169">
        <f>X167*K167</f>
        <v>0</v>
      </c>
      <c r="Z167" s="169">
        <v>0</v>
      </c>
      <c r="AA167" s="170">
        <f>Z167*K167</f>
        <v>0</v>
      </c>
      <c r="AR167" s="21" t="s">
        <v>197</v>
      </c>
      <c r="AT167" s="21" t="s">
        <v>193</v>
      </c>
      <c r="AU167" s="21" t="s">
        <v>123</v>
      </c>
      <c r="AY167" s="21" t="s">
        <v>192</v>
      </c>
      <c r="BE167" s="109">
        <f>IF(U167="základní",N167,0)</f>
        <v>0</v>
      </c>
      <c r="BF167" s="109">
        <f>IF(U167="snížená",N167,0)</f>
        <v>0</v>
      </c>
      <c r="BG167" s="109">
        <f>IF(U167="zákl. přenesená",N167,0)</f>
        <v>0</v>
      </c>
      <c r="BH167" s="109">
        <f>IF(U167="sníž. přenesená",N167,0)</f>
        <v>0</v>
      </c>
      <c r="BI167" s="109">
        <f>IF(U167="nulová",N167,0)</f>
        <v>0</v>
      </c>
      <c r="BJ167" s="21" t="s">
        <v>37</v>
      </c>
      <c r="BK167" s="109">
        <f>ROUND(L167*K167,2)</f>
        <v>0</v>
      </c>
      <c r="BL167" s="21" t="s">
        <v>197</v>
      </c>
      <c r="BM167" s="21" t="s">
        <v>226</v>
      </c>
    </row>
    <row r="168" spans="2:65" s="10" customFormat="1" ht="22.5" customHeight="1">
      <c r="B168" s="171"/>
      <c r="C168" s="172"/>
      <c r="D168" s="172"/>
      <c r="E168" s="173" t="s">
        <v>5</v>
      </c>
      <c r="F168" s="280" t="s">
        <v>227</v>
      </c>
      <c r="G168" s="281"/>
      <c r="H168" s="281"/>
      <c r="I168" s="281"/>
      <c r="J168" s="172"/>
      <c r="K168" s="174">
        <v>123.55200000000001</v>
      </c>
      <c r="L168" s="172"/>
      <c r="M168" s="172"/>
      <c r="N168" s="172"/>
      <c r="O168" s="172"/>
      <c r="P168" s="172"/>
      <c r="Q168" s="172"/>
      <c r="R168" s="175"/>
      <c r="T168" s="176"/>
      <c r="U168" s="172"/>
      <c r="V168" s="172"/>
      <c r="W168" s="172"/>
      <c r="X168" s="172"/>
      <c r="Y168" s="172"/>
      <c r="Z168" s="172"/>
      <c r="AA168" s="177"/>
      <c r="AT168" s="178" t="s">
        <v>200</v>
      </c>
      <c r="AU168" s="178" t="s">
        <v>123</v>
      </c>
      <c r="AV168" s="10" t="s">
        <v>123</v>
      </c>
      <c r="AW168" s="10" t="s">
        <v>36</v>
      </c>
      <c r="AX168" s="10" t="s">
        <v>79</v>
      </c>
      <c r="AY168" s="178" t="s">
        <v>192</v>
      </c>
    </row>
    <row r="169" spans="2:65" s="10" customFormat="1" ht="22.5" customHeight="1">
      <c r="B169" s="171"/>
      <c r="C169" s="172"/>
      <c r="D169" s="172"/>
      <c r="E169" s="173" t="s">
        <v>5</v>
      </c>
      <c r="F169" s="284" t="s">
        <v>228</v>
      </c>
      <c r="G169" s="285"/>
      <c r="H169" s="285"/>
      <c r="I169" s="285"/>
      <c r="J169" s="172"/>
      <c r="K169" s="174">
        <v>87.048000000000002</v>
      </c>
      <c r="L169" s="172"/>
      <c r="M169" s="172"/>
      <c r="N169" s="172"/>
      <c r="O169" s="172"/>
      <c r="P169" s="172"/>
      <c r="Q169" s="172"/>
      <c r="R169" s="175"/>
      <c r="T169" s="176"/>
      <c r="U169" s="172"/>
      <c r="V169" s="172"/>
      <c r="W169" s="172"/>
      <c r="X169" s="172"/>
      <c r="Y169" s="172"/>
      <c r="Z169" s="172"/>
      <c r="AA169" s="177"/>
      <c r="AT169" s="178" t="s">
        <v>200</v>
      </c>
      <c r="AU169" s="178" t="s">
        <v>123</v>
      </c>
      <c r="AV169" s="10" t="s">
        <v>123</v>
      </c>
      <c r="AW169" s="10" t="s">
        <v>36</v>
      </c>
      <c r="AX169" s="10" t="s">
        <v>79</v>
      </c>
      <c r="AY169" s="178" t="s">
        <v>192</v>
      </c>
    </row>
    <row r="170" spans="2:65" s="10" customFormat="1" ht="22.5" customHeight="1">
      <c r="B170" s="171"/>
      <c r="C170" s="172"/>
      <c r="D170" s="172"/>
      <c r="E170" s="173" t="s">
        <v>5</v>
      </c>
      <c r="F170" s="284" t="s">
        <v>229</v>
      </c>
      <c r="G170" s="285"/>
      <c r="H170" s="285"/>
      <c r="I170" s="285"/>
      <c r="J170" s="172"/>
      <c r="K170" s="174">
        <v>53.82</v>
      </c>
      <c r="L170" s="172"/>
      <c r="M170" s="172"/>
      <c r="N170" s="172"/>
      <c r="O170" s="172"/>
      <c r="P170" s="172"/>
      <c r="Q170" s="172"/>
      <c r="R170" s="175"/>
      <c r="T170" s="176"/>
      <c r="U170" s="172"/>
      <c r="V170" s="172"/>
      <c r="W170" s="172"/>
      <c r="X170" s="172"/>
      <c r="Y170" s="172"/>
      <c r="Z170" s="172"/>
      <c r="AA170" s="177"/>
      <c r="AT170" s="178" t="s">
        <v>200</v>
      </c>
      <c r="AU170" s="178" t="s">
        <v>123</v>
      </c>
      <c r="AV170" s="10" t="s">
        <v>123</v>
      </c>
      <c r="AW170" s="10" t="s">
        <v>36</v>
      </c>
      <c r="AX170" s="10" t="s">
        <v>79</v>
      </c>
      <c r="AY170" s="178" t="s">
        <v>192</v>
      </c>
    </row>
    <row r="171" spans="2:65" s="12" customFormat="1" ht="22.5" customHeight="1">
      <c r="B171" s="187"/>
      <c r="C171" s="188"/>
      <c r="D171" s="188"/>
      <c r="E171" s="189" t="s">
        <v>5</v>
      </c>
      <c r="F171" s="288" t="s">
        <v>218</v>
      </c>
      <c r="G171" s="289"/>
      <c r="H171" s="289"/>
      <c r="I171" s="289"/>
      <c r="J171" s="188"/>
      <c r="K171" s="190">
        <v>264.42</v>
      </c>
      <c r="L171" s="188"/>
      <c r="M171" s="188"/>
      <c r="N171" s="188"/>
      <c r="O171" s="188"/>
      <c r="P171" s="188"/>
      <c r="Q171" s="188"/>
      <c r="R171" s="191"/>
      <c r="T171" s="192"/>
      <c r="U171" s="188"/>
      <c r="V171" s="188"/>
      <c r="W171" s="188"/>
      <c r="X171" s="188"/>
      <c r="Y171" s="188"/>
      <c r="Z171" s="188"/>
      <c r="AA171" s="193"/>
      <c r="AT171" s="194" t="s">
        <v>200</v>
      </c>
      <c r="AU171" s="194" t="s">
        <v>123</v>
      </c>
      <c r="AV171" s="12" t="s">
        <v>197</v>
      </c>
      <c r="AW171" s="12" t="s">
        <v>36</v>
      </c>
      <c r="AX171" s="12" t="s">
        <v>37</v>
      </c>
      <c r="AY171" s="194" t="s">
        <v>192</v>
      </c>
    </row>
    <row r="172" spans="2:65" s="1" customFormat="1" ht="31.5" customHeight="1">
      <c r="B172" s="135"/>
      <c r="C172" s="164" t="s">
        <v>230</v>
      </c>
      <c r="D172" s="164" t="s">
        <v>193</v>
      </c>
      <c r="E172" s="165" t="s">
        <v>231</v>
      </c>
      <c r="F172" s="277" t="s">
        <v>232</v>
      </c>
      <c r="G172" s="277"/>
      <c r="H172" s="277"/>
      <c r="I172" s="277"/>
      <c r="J172" s="166" t="s">
        <v>207</v>
      </c>
      <c r="K172" s="167">
        <v>264.42</v>
      </c>
      <c r="L172" s="278">
        <v>0</v>
      </c>
      <c r="M172" s="278"/>
      <c r="N172" s="279">
        <f>ROUND(L172*K172,2)</f>
        <v>0</v>
      </c>
      <c r="O172" s="279"/>
      <c r="P172" s="279"/>
      <c r="Q172" s="279"/>
      <c r="R172" s="138"/>
      <c r="T172" s="168" t="s">
        <v>5</v>
      </c>
      <c r="U172" s="47" t="s">
        <v>44</v>
      </c>
      <c r="V172" s="39"/>
      <c r="W172" s="169">
        <f>V172*K172</f>
        <v>0</v>
      </c>
      <c r="X172" s="169">
        <v>0</v>
      </c>
      <c r="Y172" s="169">
        <f>X172*K172</f>
        <v>0</v>
      </c>
      <c r="Z172" s="169">
        <v>0</v>
      </c>
      <c r="AA172" s="170">
        <f>Z172*K172</f>
        <v>0</v>
      </c>
      <c r="AR172" s="21" t="s">
        <v>197</v>
      </c>
      <c r="AT172" s="21" t="s">
        <v>193</v>
      </c>
      <c r="AU172" s="21" t="s">
        <v>123</v>
      </c>
      <c r="AY172" s="21" t="s">
        <v>192</v>
      </c>
      <c r="BE172" s="109">
        <f>IF(U172="základní",N172,0)</f>
        <v>0</v>
      </c>
      <c r="BF172" s="109">
        <f>IF(U172="snížená",N172,0)</f>
        <v>0</v>
      </c>
      <c r="BG172" s="109">
        <f>IF(U172="zákl. přenesená",N172,0)</f>
        <v>0</v>
      </c>
      <c r="BH172" s="109">
        <f>IF(U172="sníž. přenesená",N172,0)</f>
        <v>0</v>
      </c>
      <c r="BI172" s="109">
        <f>IF(U172="nulová",N172,0)</f>
        <v>0</v>
      </c>
      <c r="BJ172" s="21" t="s">
        <v>37</v>
      </c>
      <c r="BK172" s="109">
        <f>ROUND(L172*K172,2)</f>
        <v>0</v>
      </c>
      <c r="BL172" s="21" t="s">
        <v>197</v>
      </c>
      <c r="BM172" s="21" t="s">
        <v>233</v>
      </c>
    </row>
    <row r="173" spans="2:65" s="1" customFormat="1" ht="31.5" customHeight="1">
      <c r="B173" s="135"/>
      <c r="C173" s="164" t="s">
        <v>234</v>
      </c>
      <c r="D173" s="164" t="s">
        <v>193</v>
      </c>
      <c r="E173" s="165" t="s">
        <v>235</v>
      </c>
      <c r="F173" s="277" t="s">
        <v>236</v>
      </c>
      <c r="G173" s="277"/>
      <c r="H173" s="277"/>
      <c r="I173" s="277"/>
      <c r="J173" s="166" t="s">
        <v>207</v>
      </c>
      <c r="K173" s="167">
        <v>31.963999999999999</v>
      </c>
      <c r="L173" s="278">
        <v>0</v>
      </c>
      <c r="M173" s="278"/>
      <c r="N173" s="279">
        <f>ROUND(L173*K173,2)</f>
        <v>0</v>
      </c>
      <c r="O173" s="279"/>
      <c r="P173" s="279"/>
      <c r="Q173" s="279"/>
      <c r="R173" s="138"/>
      <c r="T173" s="168" t="s">
        <v>5</v>
      </c>
      <c r="U173" s="47" t="s">
        <v>44</v>
      </c>
      <c r="V173" s="39"/>
      <c r="W173" s="169">
        <f>V173*K173</f>
        <v>0</v>
      </c>
      <c r="X173" s="169">
        <v>0</v>
      </c>
      <c r="Y173" s="169">
        <f>X173*K173</f>
        <v>0</v>
      </c>
      <c r="Z173" s="169">
        <v>0</v>
      </c>
      <c r="AA173" s="170">
        <f>Z173*K173</f>
        <v>0</v>
      </c>
      <c r="AR173" s="21" t="s">
        <v>197</v>
      </c>
      <c r="AT173" s="21" t="s">
        <v>193</v>
      </c>
      <c r="AU173" s="21" t="s">
        <v>123</v>
      </c>
      <c r="AY173" s="21" t="s">
        <v>192</v>
      </c>
      <c r="BE173" s="109">
        <f>IF(U173="základní",N173,0)</f>
        <v>0</v>
      </c>
      <c r="BF173" s="109">
        <f>IF(U173="snížená",N173,0)</f>
        <v>0</v>
      </c>
      <c r="BG173" s="109">
        <f>IF(U173="zákl. přenesená",N173,0)</f>
        <v>0</v>
      </c>
      <c r="BH173" s="109">
        <f>IF(U173="sníž. přenesená",N173,0)</f>
        <v>0</v>
      </c>
      <c r="BI173" s="109">
        <f>IF(U173="nulová",N173,0)</f>
        <v>0</v>
      </c>
      <c r="BJ173" s="21" t="s">
        <v>37</v>
      </c>
      <c r="BK173" s="109">
        <f>ROUND(L173*K173,2)</f>
        <v>0</v>
      </c>
      <c r="BL173" s="21" t="s">
        <v>197</v>
      </c>
      <c r="BM173" s="21" t="s">
        <v>237</v>
      </c>
    </row>
    <row r="174" spans="2:65" s="11" customFormat="1" ht="22.5" customHeight="1">
      <c r="B174" s="179"/>
      <c r="C174" s="180"/>
      <c r="D174" s="180"/>
      <c r="E174" s="181" t="s">
        <v>5</v>
      </c>
      <c r="F174" s="282" t="s">
        <v>238</v>
      </c>
      <c r="G174" s="283"/>
      <c r="H174" s="283"/>
      <c r="I174" s="283"/>
      <c r="J174" s="180"/>
      <c r="K174" s="182" t="s">
        <v>5</v>
      </c>
      <c r="L174" s="180"/>
      <c r="M174" s="180"/>
      <c r="N174" s="180"/>
      <c r="O174" s="180"/>
      <c r="P174" s="180"/>
      <c r="Q174" s="180"/>
      <c r="R174" s="183"/>
      <c r="T174" s="184"/>
      <c r="U174" s="180"/>
      <c r="V174" s="180"/>
      <c r="W174" s="180"/>
      <c r="X174" s="180"/>
      <c r="Y174" s="180"/>
      <c r="Z174" s="180"/>
      <c r="AA174" s="185"/>
      <c r="AT174" s="186" t="s">
        <v>200</v>
      </c>
      <c r="AU174" s="186" t="s">
        <v>123</v>
      </c>
      <c r="AV174" s="11" t="s">
        <v>37</v>
      </c>
      <c r="AW174" s="11" t="s">
        <v>36</v>
      </c>
      <c r="AX174" s="11" t="s">
        <v>79</v>
      </c>
      <c r="AY174" s="186" t="s">
        <v>192</v>
      </c>
    </row>
    <row r="175" spans="2:65" s="10" customFormat="1" ht="22.5" customHeight="1">
      <c r="B175" s="171"/>
      <c r="C175" s="172"/>
      <c r="D175" s="172"/>
      <c r="E175" s="173" t="s">
        <v>5</v>
      </c>
      <c r="F175" s="284" t="s">
        <v>239</v>
      </c>
      <c r="G175" s="285"/>
      <c r="H175" s="285"/>
      <c r="I175" s="285"/>
      <c r="J175" s="172"/>
      <c r="K175" s="174">
        <v>1.8480000000000001</v>
      </c>
      <c r="L175" s="172"/>
      <c r="M175" s="172"/>
      <c r="N175" s="172"/>
      <c r="O175" s="172"/>
      <c r="P175" s="172"/>
      <c r="Q175" s="172"/>
      <c r="R175" s="175"/>
      <c r="T175" s="176"/>
      <c r="U175" s="172"/>
      <c r="V175" s="172"/>
      <c r="W175" s="172"/>
      <c r="X175" s="172"/>
      <c r="Y175" s="172"/>
      <c r="Z175" s="172"/>
      <c r="AA175" s="177"/>
      <c r="AT175" s="178" t="s">
        <v>200</v>
      </c>
      <c r="AU175" s="178" t="s">
        <v>123</v>
      </c>
      <c r="AV175" s="10" t="s">
        <v>123</v>
      </c>
      <c r="AW175" s="10" t="s">
        <v>36</v>
      </c>
      <c r="AX175" s="10" t="s">
        <v>79</v>
      </c>
      <c r="AY175" s="178" t="s">
        <v>192</v>
      </c>
    </row>
    <row r="176" spans="2:65" s="10" customFormat="1" ht="22.5" customHeight="1">
      <c r="B176" s="171"/>
      <c r="C176" s="172"/>
      <c r="D176" s="172"/>
      <c r="E176" s="173" t="s">
        <v>5</v>
      </c>
      <c r="F176" s="284" t="s">
        <v>240</v>
      </c>
      <c r="G176" s="285"/>
      <c r="H176" s="285"/>
      <c r="I176" s="285"/>
      <c r="J176" s="172"/>
      <c r="K176" s="174">
        <v>1.9319999999999999</v>
      </c>
      <c r="L176" s="172"/>
      <c r="M176" s="172"/>
      <c r="N176" s="172"/>
      <c r="O176" s="172"/>
      <c r="P176" s="172"/>
      <c r="Q176" s="172"/>
      <c r="R176" s="175"/>
      <c r="T176" s="176"/>
      <c r="U176" s="172"/>
      <c r="V176" s="172"/>
      <c r="W176" s="172"/>
      <c r="X176" s="172"/>
      <c r="Y176" s="172"/>
      <c r="Z176" s="172"/>
      <c r="AA176" s="177"/>
      <c r="AT176" s="178" t="s">
        <v>200</v>
      </c>
      <c r="AU176" s="178" t="s">
        <v>123</v>
      </c>
      <c r="AV176" s="10" t="s">
        <v>123</v>
      </c>
      <c r="AW176" s="10" t="s">
        <v>36</v>
      </c>
      <c r="AX176" s="10" t="s">
        <v>79</v>
      </c>
      <c r="AY176" s="178" t="s">
        <v>192</v>
      </c>
    </row>
    <row r="177" spans="2:65" s="10" customFormat="1" ht="22.5" customHeight="1">
      <c r="B177" s="171"/>
      <c r="C177" s="172"/>
      <c r="D177" s="172"/>
      <c r="E177" s="173" t="s">
        <v>5</v>
      </c>
      <c r="F177" s="284" t="s">
        <v>241</v>
      </c>
      <c r="G177" s="285"/>
      <c r="H177" s="285"/>
      <c r="I177" s="285"/>
      <c r="J177" s="172"/>
      <c r="K177" s="174">
        <v>5.32</v>
      </c>
      <c r="L177" s="172"/>
      <c r="M177" s="172"/>
      <c r="N177" s="172"/>
      <c r="O177" s="172"/>
      <c r="P177" s="172"/>
      <c r="Q177" s="172"/>
      <c r="R177" s="175"/>
      <c r="T177" s="176"/>
      <c r="U177" s="172"/>
      <c r="V177" s="172"/>
      <c r="W177" s="172"/>
      <c r="X177" s="172"/>
      <c r="Y177" s="172"/>
      <c r="Z177" s="172"/>
      <c r="AA177" s="177"/>
      <c r="AT177" s="178" t="s">
        <v>200</v>
      </c>
      <c r="AU177" s="178" t="s">
        <v>123</v>
      </c>
      <c r="AV177" s="10" t="s">
        <v>123</v>
      </c>
      <c r="AW177" s="10" t="s">
        <v>36</v>
      </c>
      <c r="AX177" s="10" t="s">
        <v>79</v>
      </c>
      <c r="AY177" s="178" t="s">
        <v>192</v>
      </c>
    </row>
    <row r="178" spans="2:65" s="11" customFormat="1" ht="22.5" customHeight="1">
      <c r="B178" s="179"/>
      <c r="C178" s="180"/>
      <c r="D178" s="180"/>
      <c r="E178" s="181" t="s">
        <v>5</v>
      </c>
      <c r="F178" s="286" t="s">
        <v>242</v>
      </c>
      <c r="G178" s="287"/>
      <c r="H178" s="287"/>
      <c r="I178" s="287"/>
      <c r="J178" s="180"/>
      <c r="K178" s="182" t="s">
        <v>5</v>
      </c>
      <c r="L178" s="180"/>
      <c r="M178" s="180"/>
      <c r="N178" s="180"/>
      <c r="O178" s="180"/>
      <c r="P178" s="180"/>
      <c r="Q178" s="180"/>
      <c r="R178" s="183"/>
      <c r="T178" s="184"/>
      <c r="U178" s="180"/>
      <c r="V178" s="180"/>
      <c r="W178" s="180"/>
      <c r="X178" s="180"/>
      <c r="Y178" s="180"/>
      <c r="Z178" s="180"/>
      <c r="AA178" s="185"/>
      <c r="AT178" s="186" t="s">
        <v>200</v>
      </c>
      <c r="AU178" s="186" t="s">
        <v>123</v>
      </c>
      <c r="AV178" s="11" t="s">
        <v>37</v>
      </c>
      <c r="AW178" s="11" t="s">
        <v>36</v>
      </c>
      <c r="AX178" s="11" t="s">
        <v>79</v>
      </c>
      <c r="AY178" s="186" t="s">
        <v>192</v>
      </c>
    </row>
    <row r="179" spans="2:65" s="10" customFormat="1" ht="22.5" customHeight="1">
      <c r="B179" s="171"/>
      <c r="C179" s="172"/>
      <c r="D179" s="172"/>
      <c r="E179" s="173" t="s">
        <v>5</v>
      </c>
      <c r="F179" s="284" t="s">
        <v>243</v>
      </c>
      <c r="G179" s="285"/>
      <c r="H179" s="285"/>
      <c r="I179" s="285"/>
      <c r="J179" s="172"/>
      <c r="K179" s="174">
        <v>1.036</v>
      </c>
      <c r="L179" s="172"/>
      <c r="M179" s="172"/>
      <c r="N179" s="172"/>
      <c r="O179" s="172"/>
      <c r="P179" s="172"/>
      <c r="Q179" s="172"/>
      <c r="R179" s="175"/>
      <c r="T179" s="176"/>
      <c r="U179" s="172"/>
      <c r="V179" s="172"/>
      <c r="W179" s="172"/>
      <c r="X179" s="172"/>
      <c r="Y179" s="172"/>
      <c r="Z179" s="172"/>
      <c r="AA179" s="177"/>
      <c r="AT179" s="178" t="s">
        <v>200</v>
      </c>
      <c r="AU179" s="178" t="s">
        <v>123</v>
      </c>
      <c r="AV179" s="10" t="s">
        <v>123</v>
      </c>
      <c r="AW179" s="10" t="s">
        <v>36</v>
      </c>
      <c r="AX179" s="10" t="s">
        <v>79</v>
      </c>
      <c r="AY179" s="178" t="s">
        <v>192</v>
      </c>
    </row>
    <row r="180" spans="2:65" s="10" customFormat="1" ht="22.5" customHeight="1">
      <c r="B180" s="171"/>
      <c r="C180" s="172"/>
      <c r="D180" s="172"/>
      <c r="E180" s="173" t="s">
        <v>5</v>
      </c>
      <c r="F180" s="284" t="s">
        <v>244</v>
      </c>
      <c r="G180" s="285"/>
      <c r="H180" s="285"/>
      <c r="I180" s="285"/>
      <c r="J180" s="172"/>
      <c r="K180" s="174">
        <v>2.3519999999999999</v>
      </c>
      <c r="L180" s="172"/>
      <c r="M180" s="172"/>
      <c r="N180" s="172"/>
      <c r="O180" s="172"/>
      <c r="P180" s="172"/>
      <c r="Q180" s="172"/>
      <c r="R180" s="175"/>
      <c r="T180" s="176"/>
      <c r="U180" s="172"/>
      <c r="V180" s="172"/>
      <c r="W180" s="172"/>
      <c r="X180" s="172"/>
      <c r="Y180" s="172"/>
      <c r="Z180" s="172"/>
      <c r="AA180" s="177"/>
      <c r="AT180" s="178" t="s">
        <v>200</v>
      </c>
      <c r="AU180" s="178" t="s">
        <v>123</v>
      </c>
      <c r="AV180" s="10" t="s">
        <v>123</v>
      </c>
      <c r="AW180" s="10" t="s">
        <v>36</v>
      </c>
      <c r="AX180" s="10" t="s">
        <v>79</v>
      </c>
      <c r="AY180" s="178" t="s">
        <v>192</v>
      </c>
    </row>
    <row r="181" spans="2:65" s="11" customFormat="1" ht="22.5" customHeight="1">
      <c r="B181" s="179"/>
      <c r="C181" s="180"/>
      <c r="D181" s="180"/>
      <c r="E181" s="181" t="s">
        <v>5</v>
      </c>
      <c r="F181" s="286" t="s">
        <v>245</v>
      </c>
      <c r="G181" s="287"/>
      <c r="H181" s="287"/>
      <c r="I181" s="287"/>
      <c r="J181" s="180"/>
      <c r="K181" s="182" t="s">
        <v>5</v>
      </c>
      <c r="L181" s="180"/>
      <c r="M181" s="180"/>
      <c r="N181" s="180"/>
      <c r="O181" s="180"/>
      <c r="P181" s="180"/>
      <c r="Q181" s="180"/>
      <c r="R181" s="183"/>
      <c r="T181" s="184"/>
      <c r="U181" s="180"/>
      <c r="V181" s="180"/>
      <c r="W181" s="180"/>
      <c r="X181" s="180"/>
      <c r="Y181" s="180"/>
      <c r="Z181" s="180"/>
      <c r="AA181" s="185"/>
      <c r="AT181" s="186" t="s">
        <v>200</v>
      </c>
      <c r="AU181" s="186" t="s">
        <v>123</v>
      </c>
      <c r="AV181" s="11" t="s">
        <v>37</v>
      </c>
      <c r="AW181" s="11" t="s">
        <v>36</v>
      </c>
      <c r="AX181" s="11" t="s">
        <v>79</v>
      </c>
      <c r="AY181" s="186" t="s">
        <v>192</v>
      </c>
    </row>
    <row r="182" spans="2:65" s="10" customFormat="1" ht="22.5" customHeight="1">
      <c r="B182" s="171"/>
      <c r="C182" s="172"/>
      <c r="D182" s="172"/>
      <c r="E182" s="173" t="s">
        <v>5</v>
      </c>
      <c r="F182" s="284" t="s">
        <v>246</v>
      </c>
      <c r="G182" s="285"/>
      <c r="H182" s="285"/>
      <c r="I182" s="285"/>
      <c r="J182" s="172"/>
      <c r="K182" s="174">
        <v>2.0720000000000001</v>
      </c>
      <c r="L182" s="172"/>
      <c r="M182" s="172"/>
      <c r="N182" s="172"/>
      <c r="O182" s="172"/>
      <c r="P182" s="172"/>
      <c r="Q182" s="172"/>
      <c r="R182" s="175"/>
      <c r="T182" s="176"/>
      <c r="U182" s="172"/>
      <c r="V182" s="172"/>
      <c r="W182" s="172"/>
      <c r="X182" s="172"/>
      <c r="Y182" s="172"/>
      <c r="Z182" s="172"/>
      <c r="AA182" s="177"/>
      <c r="AT182" s="178" t="s">
        <v>200</v>
      </c>
      <c r="AU182" s="178" t="s">
        <v>123</v>
      </c>
      <c r="AV182" s="10" t="s">
        <v>123</v>
      </c>
      <c r="AW182" s="10" t="s">
        <v>36</v>
      </c>
      <c r="AX182" s="10" t="s">
        <v>79</v>
      </c>
      <c r="AY182" s="178" t="s">
        <v>192</v>
      </c>
    </row>
    <row r="183" spans="2:65" s="10" customFormat="1" ht="22.5" customHeight="1">
      <c r="B183" s="171"/>
      <c r="C183" s="172"/>
      <c r="D183" s="172"/>
      <c r="E183" s="173" t="s">
        <v>5</v>
      </c>
      <c r="F183" s="284" t="s">
        <v>247</v>
      </c>
      <c r="G183" s="285"/>
      <c r="H183" s="285"/>
      <c r="I183" s="285"/>
      <c r="J183" s="172"/>
      <c r="K183" s="174">
        <v>2.3519999999999999</v>
      </c>
      <c r="L183" s="172"/>
      <c r="M183" s="172"/>
      <c r="N183" s="172"/>
      <c r="O183" s="172"/>
      <c r="P183" s="172"/>
      <c r="Q183" s="172"/>
      <c r="R183" s="175"/>
      <c r="T183" s="176"/>
      <c r="U183" s="172"/>
      <c r="V183" s="172"/>
      <c r="W183" s="172"/>
      <c r="X183" s="172"/>
      <c r="Y183" s="172"/>
      <c r="Z183" s="172"/>
      <c r="AA183" s="177"/>
      <c r="AT183" s="178" t="s">
        <v>200</v>
      </c>
      <c r="AU183" s="178" t="s">
        <v>123</v>
      </c>
      <c r="AV183" s="10" t="s">
        <v>123</v>
      </c>
      <c r="AW183" s="10" t="s">
        <v>36</v>
      </c>
      <c r="AX183" s="10" t="s">
        <v>79</v>
      </c>
      <c r="AY183" s="178" t="s">
        <v>192</v>
      </c>
    </row>
    <row r="184" spans="2:65" s="11" customFormat="1" ht="22.5" customHeight="1">
      <c r="B184" s="179"/>
      <c r="C184" s="180"/>
      <c r="D184" s="180"/>
      <c r="E184" s="181" t="s">
        <v>5</v>
      </c>
      <c r="F184" s="286" t="s">
        <v>248</v>
      </c>
      <c r="G184" s="287"/>
      <c r="H184" s="287"/>
      <c r="I184" s="287"/>
      <c r="J184" s="180"/>
      <c r="K184" s="182" t="s">
        <v>5</v>
      </c>
      <c r="L184" s="180"/>
      <c r="M184" s="180"/>
      <c r="N184" s="180"/>
      <c r="O184" s="180"/>
      <c r="P184" s="180"/>
      <c r="Q184" s="180"/>
      <c r="R184" s="183"/>
      <c r="T184" s="184"/>
      <c r="U184" s="180"/>
      <c r="V184" s="180"/>
      <c r="W184" s="180"/>
      <c r="X184" s="180"/>
      <c r="Y184" s="180"/>
      <c r="Z184" s="180"/>
      <c r="AA184" s="185"/>
      <c r="AT184" s="186" t="s">
        <v>200</v>
      </c>
      <c r="AU184" s="186" t="s">
        <v>123</v>
      </c>
      <c r="AV184" s="11" t="s">
        <v>37</v>
      </c>
      <c r="AW184" s="11" t="s">
        <v>36</v>
      </c>
      <c r="AX184" s="11" t="s">
        <v>79</v>
      </c>
      <c r="AY184" s="186" t="s">
        <v>192</v>
      </c>
    </row>
    <row r="185" spans="2:65" s="10" customFormat="1" ht="22.5" customHeight="1">
      <c r="B185" s="171"/>
      <c r="C185" s="172"/>
      <c r="D185" s="172"/>
      <c r="E185" s="173" t="s">
        <v>5</v>
      </c>
      <c r="F185" s="284" t="s">
        <v>249</v>
      </c>
      <c r="G185" s="285"/>
      <c r="H185" s="285"/>
      <c r="I185" s="285"/>
      <c r="J185" s="172"/>
      <c r="K185" s="174">
        <v>10.926</v>
      </c>
      <c r="L185" s="172"/>
      <c r="M185" s="172"/>
      <c r="N185" s="172"/>
      <c r="O185" s="172"/>
      <c r="P185" s="172"/>
      <c r="Q185" s="172"/>
      <c r="R185" s="175"/>
      <c r="T185" s="176"/>
      <c r="U185" s="172"/>
      <c r="V185" s="172"/>
      <c r="W185" s="172"/>
      <c r="X185" s="172"/>
      <c r="Y185" s="172"/>
      <c r="Z185" s="172"/>
      <c r="AA185" s="177"/>
      <c r="AT185" s="178" t="s">
        <v>200</v>
      </c>
      <c r="AU185" s="178" t="s">
        <v>123</v>
      </c>
      <c r="AV185" s="10" t="s">
        <v>123</v>
      </c>
      <c r="AW185" s="10" t="s">
        <v>36</v>
      </c>
      <c r="AX185" s="10" t="s">
        <v>79</v>
      </c>
      <c r="AY185" s="178" t="s">
        <v>192</v>
      </c>
    </row>
    <row r="186" spans="2:65" s="10" customFormat="1" ht="22.5" customHeight="1">
      <c r="B186" s="171"/>
      <c r="C186" s="172"/>
      <c r="D186" s="172"/>
      <c r="E186" s="173" t="s">
        <v>5</v>
      </c>
      <c r="F186" s="284" t="s">
        <v>250</v>
      </c>
      <c r="G186" s="285"/>
      <c r="H186" s="285"/>
      <c r="I186" s="285"/>
      <c r="J186" s="172"/>
      <c r="K186" s="174">
        <v>0.91600000000000004</v>
      </c>
      <c r="L186" s="172"/>
      <c r="M186" s="172"/>
      <c r="N186" s="172"/>
      <c r="O186" s="172"/>
      <c r="P186" s="172"/>
      <c r="Q186" s="172"/>
      <c r="R186" s="175"/>
      <c r="T186" s="176"/>
      <c r="U186" s="172"/>
      <c r="V186" s="172"/>
      <c r="W186" s="172"/>
      <c r="X186" s="172"/>
      <c r="Y186" s="172"/>
      <c r="Z186" s="172"/>
      <c r="AA186" s="177"/>
      <c r="AT186" s="178" t="s">
        <v>200</v>
      </c>
      <c r="AU186" s="178" t="s">
        <v>123</v>
      </c>
      <c r="AV186" s="10" t="s">
        <v>123</v>
      </c>
      <c r="AW186" s="10" t="s">
        <v>36</v>
      </c>
      <c r="AX186" s="10" t="s">
        <v>79</v>
      </c>
      <c r="AY186" s="178" t="s">
        <v>192</v>
      </c>
    </row>
    <row r="187" spans="2:65" s="11" customFormat="1" ht="22.5" customHeight="1">
      <c r="B187" s="179"/>
      <c r="C187" s="180"/>
      <c r="D187" s="180"/>
      <c r="E187" s="181" t="s">
        <v>5</v>
      </c>
      <c r="F187" s="286" t="s">
        <v>251</v>
      </c>
      <c r="G187" s="287"/>
      <c r="H187" s="287"/>
      <c r="I187" s="287"/>
      <c r="J187" s="180"/>
      <c r="K187" s="182" t="s">
        <v>5</v>
      </c>
      <c r="L187" s="180"/>
      <c r="M187" s="180"/>
      <c r="N187" s="180"/>
      <c r="O187" s="180"/>
      <c r="P187" s="180"/>
      <c r="Q187" s="180"/>
      <c r="R187" s="183"/>
      <c r="T187" s="184"/>
      <c r="U187" s="180"/>
      <c r="V187" s="180"/>
      <c r="W187" s="180"/>
      <c r="X187" s="180"/>
      <c r="Y187" s="180"/>
      <c r="Z187" s="180"/>
      <c r="AA187" s="185"/>
      <c r="AT187" s="186" t="s">
        <v>200</v>
      </c>
      <c r="AU187" s="186" t="s">
        <v>123</v>
      </c>
      <c r="AV187" s="11" t="s">
        <v>37</v>
      </c>
      <c r="AW187" s="11" t="s">
        <v>36</v>
      </c>
      <c r="AX187" s="11" t="s">
        <v>79</v>
      </c>
      <c r="AY187" s="186" t="s">
        <v>192</v>
      </c>
    </row>
    <row r="188" spans="2:65" s="10" customFormat="1" ht="22.5" customHeight="1">
      <c r="B188" s="171"/>
      <c r="C188" s="172"/>
      <c r="D188" s="172"/>
      <c r="E188" s="173" t="s">
        <v>5</v>
      </c>
      <c r="F188" s="284" t="s">
        <v>252</v>
      </c>
      <c r="G188" s="285"/>
      <c r="H188" s="285"/>
      <c r="I188" s="285"/>
      <c r="J188" s="172"/>
      <c r="K188" s="174">
        <v>3.21</v>
      </c>
      <c r="L188" s="172"/>
      <c r="M188" s="172"/>
      <c r="N188" s="172"/>
      <c r="O188" s="172"/>
      <c r="P188" s="172"/>
      <c r="Q188" s="172"/>
      <c r="R188" s="175"/>
      <c r="T188" s="176"/>
      <c r="U188" s="172"/>
      <c r="V188" s="172"/>
      <c r="W188" s="172"/>
      <c r="X188" s="172"/>
      <c r="Y188" s="172"/>
      <c r="Z188" s="172"/>
      <c r="AA188" s="177"/>
      <c r="AT188" s="178" t="s">
        <v>200</v>
      </c>
      <c r="AU188" s="178" t="s">
        <v>123</v>
      </c>
      <c r="AV188" s="10" t="s">
        <v>123</v>
      </c>
      <c r="AW188" s="10" t="s">
        <v>36</v>
      </c>
      <c r="AX188" s="10" t="s">
        <v>79</v>
      </c>
      <c r="AY188" s="178" t="s">
        <v>192</v>
      </c>
    </row>
    <row r="189" spans="2:65" s="12" customFormat="1" ht="22.5" customHeight="1">
      <c r="B189" s="187"/>
      <c r="C189" s="188"/>
      <c r="D189" s="188"/>
      <c r="E189" s="189" t="s">
        <v>5</v>
      </c>
      <c r="F189" s="288" t="s">
        <v>218</v>
      </c>
      <c r="G189" s="289"/>
      <c r="H189" s="289"/>
      <c r="I189" s="289"/>
      <c r="J189" s="188"/>
      <c r="K189" s="190">
        <v>31.963999999999999</v>
      </c>
      <c r="L189" s="188"/>
      <c r="M189" s="188"/>
      <c r="N189" s="188"/>
      <c r="O189" s="188"/>
      <c r="P189" s="188"/>
      <c r="Q189" s="188"/>
      <c r="R189" s="191"/>
      <c r="T189" s="192"/>
      <c r="U189" s="188"/>
      <c r="V189" s="188"/>
      <c r="W189" s="188"/>
      <c r="X189" s="188"/>
      <c r="Y189" s="188"/>
      <c r="Z189" s="188"/>
      <c r="AA189" s="193"/>
      <c r="AT189" s="194" t="s">
        <v>200</v>
      </c>
      <c r="AU189" s="194" t="s">
        <v>123</v>
      </c>
      <c r="AV189" s="12" t="s">
        <v>197</v>
      </c>
      <c r="AW189" s="12" t="s">
        <v>36</v>
      </c>
      <c r="AX189" s="12" t="s">
        <v>37</v>
      </c>
      <c r="AY189" s="194" t="s">
        <v>192</v>
      </c>
    </row>
    <row r="190" spans="2:65" s="1" customFormat="1" ht="31.5" customHeight="1">
      <c r="B190" s="135"/>
      <c r="C190" s="164" t="s">
        <v>253</v>
      </c>
      <c r="D190" s="164" t="s">
        <v>193</v>
      </c>
      <c r="E190" s="165" t="s">
        <v>254</v>
      </c>
      <c r="F190" s="277" t="s">
        <v>255</v>
      </c>
      <c r="G190" s="277"/>
      <c r="H190" s="277"/>
      <c r="I190" s="277"/>
      <c r="J190" s="166" t="s">
        <v>207</v>
      </c>
      <c r="K190" s="167">
        <v>31.963999999999999</v>
      </c>
      <c r="L190" s="278">
        <v>0</v>
      </c>
      <c r="M190" s="278"/>
      <c r="N190" s="279">
        <f>ROUND(L190*K190,2)</f>
        <v>0</v>
      </c>
      <c r="O190" s="279"/>
      <c r="P190" s="279"/>
      <c r="Q190" s="279"/>
      <c r="R190" s="138"/>
      <c r="T190" s="168" t="s">
        <v>5</v>
      </c>
      <c r="U190" s="47" t="s">
        <v>44</v>
      </c>
      <c r="V190" s="39"/>
      <c r="W190" s="169">
        <f>V190*K190</f>
        <v>0</v>
      </c>
      <c r="X190" s="169">
        <v>0</v>
      </c>
      <c r="Y190" s="169">
        <f>X190*K190</f>
        <v>0</v>
      </c>
      <c r="Z190" s="169">
        <v>0</v>
      </c>
      <c r="AA190" s="170">
        <f>Z190*K190</f>
        <v>0</v>
      </c>
      <c r="AR190" s="21" t="s">
        <v>197</v>
      </c>
      <c r="AT190" s="21" t="s">
        <v>193</v>
      </c>
      <c r="AU190" s="21" t="s">
        <v>123</v>
      </c>
      <c r="AY190" s="21" t="s">
        <v>192</v>
      </c>
      <c r="BE190" s="109">
        <f>IF(U190="základní",N190,0)</f>
        <v>0</v>
      </c>
      <c r="BF190" s="109">
        <f>IF(U190="snížená",N190,0)</f>
        <v>0</v>
      </c>
      <c r="BG190" s="109">
        <f>IF(U190="zákl. přenesená",N190,0)</f>
        <v>0</v>
      </c>
      <c r="BH190" s="109">
        <f>IF(U190="sníž. přenesená",N190,0)</f>
        <v>0</v>
      </c>
      <c r="BI190" s="109">
        <f>IF(U190="nulová",N190,0)</f>
        <v>0</v>
      </c>
      <c r="BJ190" s="21" t="s">
        <v>37</v>
      </c>
      <c r="BK190" s="109">
        <f>ROUND(L190*K190,2)</f>
        <v>0</v>
      </c>
      <c r="BL190" s="21" t="s">
        <v>197</v>
      </c>
      <c r="BM190" s="21" t="s">
        <v>256</v>
      </c>
    </row>
    <row r="191" spans="2:65" s="1" customFormat="1" ht="31.5" customHeight="1">
      <c r="B191" s="135"/>
      <c r="C191" s="164" t="s">
        <v>97</v>
      </c>
      <c r="D191" s="164" t="s">
        <v>193</v>
      </c>
      <c r="E191" s="165" t="s">
        <v>257</v>
      </c>
      <c r="F191" s="277" t="s">
        <v>258</v>
      </c>
      <c r="G191" s="277"/>
      <c r="H191" s="277"/>
      <c r="I191" s="277"/>
      <c r="J191" s="166" t="s">
        <v>207</v>
      </c>
      <c r="K191" s="167">
        <v>414.44</v>
      </c>
      <c r="L191" s="278">
        <v>0</v>
      </c>
      <c r="M191" s="278"/>
      <c r="N191" s="279">
        <f>ROUND(L191*K191,2)</f>
        <v>0</v>
      </c>
      <c r="O191" s="279"/>
      <c r="P191" s="279"/>
      <c r="Q191" s="279"/>
      <c r="R191" s="138"/>
      <c r="T191" s="168" t="s">
        <v>5</v>
      </c>
      <c r="U191" s="47" t="s">
        <v>44</v>
      </c>
      <c r="V191" s="39"/>
      <c r="W191" s="169">
        <f>V191*K191</f>
        <v>0</v>
      </c>
      <c r="X191" s="169">
        <v>4.6000000000000001E-4</v>
      </c>
      <c r="Y191" s="169">
        <f>X191*K191</f>
        <v>0.19064240000000002</v>
      </c>
      <c r="Z191" s="169">
        <v>0</v>
      </c>
      <c r="AA191" s="170">
        <f>Z191*K191</f>
        <v>0</v>
      </c>
      <c r="AR191" s="21" t="s">
        <v>197</v>
      </c>
      <c r="AT191" s="21" t="s">
        <v>193</v>
      </c>
      <c r="AU191" s="21" t="s">
        <v>123</v>
      </c>
      <c r="AY191" s="21" t="s">
        <v>192</v>
      </c>
      <c r="BE191" s="109">
        <f>IF(U191="základní",N191,0)</f>
        <v>0</v>
      </c>
      <c r="BF191" s="109">
        <f>IF(U191="snížená",N191,0)</f>
        <v>0</v>
      </c>
      <c r="BG191" s="109">
        <f>IF(U191="zákl. přenesená",N191,0)</f>
        <v>0</v>
      </c>
      <c r="BH191" s="109">
        <f>IF(U191="sníž. přenesená",N191,0)</f>
        <v>0</v>
      </c>
      <c r="BI191" s="109">
        <f>IF(U191="nulová",N191,0)</f>
        <v>0</v>
      </c>
      <c r="BJ191" s="21" t="s">
        <v>37</v>
      </c>
      <c r="BK191" s="109">
        <f>ROUND(L191*K191,2)</f>
        <v>0</v>
      </c>
      <c r="BL191" s="21" t="s">
        <v>197</v>
      </c>
      <c r="BM191" s="21" t="s">
        <v>259</v>
      </c>
    </row>
    <row r="192" spans="2:65" s="10" customFormat="1" ht="22.5" customHeight="1">
      <c r="B192" s="171"/>
      <c r="C192" s="172"/>
      <c r="D192" s="172"/>
      <c r="E192" s="173" t="s">
        <v>5</v>
      </c>
      <c r="F192" s="280" t="s">
        <v>260</v>
      </c>
      <c r="G192" s="281"/>
      <c r="H192" s="281"/>
      <c r="I192" s="281"/>
      <c r="J192" s="172"/>
      <c r="K192" s="174">
        <v>187.2</v>
      </c>
      <c r="L192" s="172"/>
      <c r="M192" s="172"/>
      <c r="N192" s="172"/>
      <c r="O192" s="172"/>
      <c r="P192" s="172"/>
      <c r="Q192" s="172"/>
      <c r="R192" s="175"/>
      <c r="T192" s="176"/>
      <c r="U192" s="172"/>
      <c r="V192" s="172"/>
      <c r="W192" s="172"/>
      <c r="X192" s="172"/>
      <c r="Y192" s="172"/>
      <c r="Z192" s="172"/>
      <c r="AA192" s="177"/>
      <c r="AT192" s="178" t="s">
        <v>200</v>
      </c>
      <c r="AU192" s="178" t="s">
        <v>123</v>
      </c>
      <c r="AV192" s="10" t="s">
        <v>123</v>
      </c>
      <c r="AW192" s="10" t="s">
        <v>36</v>
      </c>
      <c r="AX192" s="10" t="s">
        <v>79</v>
      </c>
      <c r="AY192" s="178" t="s">
        <v>192</v>
      </c>
    </row>
    <row r="193" spans="2:65" s="10" customFormat="1" ht="22.5" customHeight="1">
      <c r="B193" s="171"/>
      <c r="C193" s="172"/>
      <c r="D193" s="172"/>
      <c r="E193" s="173" t="s">
        <v>5</v>
      </c>
      <c r="F193" s="284" t="s">
        <v>261</v>
      </c>
      <c r="G193" s="285"/>
      <c r="H193" s="285"/>
      <c r="I193" s="285"/>
      <c r="J193" s="172"/>
      <c r="K193" s="174">
        <v>120.64</v>
      </c>
      <c r="L193" s="172"/>
      <c r="M193" s="172"/>
      <c r="N193" s="172"/>
      <c r="O193" s="172"/>
      <c r="P193" s="172"/>
      <c r="Q193" s="172"/>
      <c r="R193" s="175"/>
      <c r="T193" s="176"/>
      <c r="U193" s="172"/>
      <c r="V193" s="172"/>
      <c r="W193" s="172"/>
      <c r="X193" s="172"/>
      <c r="Y193" s="172"/>
      <c r="Z193" s="172"/>
      <c r="AA193" s="177"/>
      <c r="AT193" s="178" t="s">
        <v>200</v>
      </c>
      <c r="AU193" s="178" t="s">
        <v>123</v>
      </c>
      <c r="AV193" s="10" t="s">
        <v>123</v>
      </c>
      <c r="AW193" s="10" t="s">
        <v>36</v>
      </c>
      <c r="AX193" s="10" t="s">
        <v>79</v>
      </c>
      <c r="AY193" s="178" t="s">
        <v>192</v>
      </c>
    </row>
    <row r="194" spans="2:65" s="10" customFormat="1" ht="22.5" customHeight="1">
      <c r="B194" s="171"/>
      <c r="C194" s="172"/>
      <c r="D194" s="172"/>
      <c r="E194" s="173" t="s">
        <v>5</v>
      </c>
      <c r="F194" s="284" t="s">
        <v>262</v>
      </c>
      <c r="G194" s="285"/>
      <c r="H194" s="285"/>
      <c r="I194" s="285"/>
      <c r="J194" s="172"/>
      <c r="K194" s="174">
        <v>106.6</v>
      </c>
      <c r="L194" s="172"/>
      <c r="M194" s="172"/>
      <c r="N194" s="172"/>
      <c r="O194" s="172"/>
      <c r="P194" s="172"/>
      <c r="Q194" s="172"/>
      <c r="R194" s="175"/>
      <c r="T194" s="176"/>
      <c r="U194" s="172"/>
      <c r="V194" s="172"/>
      <c r="W194" s="172"/>
      <c r="X194" s="172"/>
      <c r="Y194" s="172"/>
      <c r="Z194" s="172"/>
      <c r="AA194" s="177"/>
      <c r="AT194" s="178" t="s">
        <v>200</v>
      </c>
      <c r="AU194" s="178" t="s">
        <v>123</v>
      </c>
      <c r="AV194" s="10" t="s">
        <v>123</v>
      </c>
      <c r="AW194" s="10" t="s">
        <v>36</v>
      </c>
      <c r="AX194" s="10" t="s">
        <v>79</v>
      </c>
      <c r="AY194" s="178" t="s">
        <v>192</v>
      </c>
    </row>
    <row r="195" spans="2:65" s="12" customFormat="1" ht="22.5" customHeight="1">
      <c r="B195" s="187"/>
      <c r="C195" s="188"/>
      <c r="D195" s="188"/>
      <c r="E195" s="189" t="s">
        <v>5</v>
      </c>
      <c r="F195" s="288" t="s">
        <v>218</v>
      </c>
      <c r="G195" s="289"/>
      <c r="H195" s="289"/>
      <c r="I195" s="289"/>
      <c r="J195" s="188"/>
      <c r="K195" s="190">
        <v>414.44</v>
      </c>
      <c r="L195" s="188"/>
      <c r="M195" s="188"/>
      <c r="N195" s="188"/>
      <c r="O195" s="188"/>
      <c r="P195" s="188"/>
      <c r="Q195" s="188"/>
      <c r="R195" s="191"/>
      <c r="T195" s="192"/>
      <c r="U195" s="188"/>
      <c r="V195" s="188"/>
      <c r="W195" s="188"/>
      <c r="X195" s="188"/>
      <c r="Y195" s="188"/>
      <c r="Z195" s="188"/>
      <c r="AA195" s="193"/>
      <c r="AT195" s="194" t="s">
        <v>200</v>
      </c>
      <c r="AU195" s="194" t="s">
        <v>123</v>
      </c>
      <c r="AV195" s="12" t="s">
        <v>197</v>
      </c>
      <c r="AW195" s="12" t="s">
        <v>36</v>
      </c>
      <c r="AX195" s="12" t="s">
        <v>37</v>
      </c>
      <c r="AY195" s="194" t="s">
        <v>192</v>
      </c>
    </row>
    <row r="196" spans="2:65" s="1" customFormat="1" ht="31.5" customHeight="1">
      <c r="B196" s="135"/>
      <c r="C196" s="164" t="s">
        <v>100</v>
      </c>
      <c r="D196" s="164" t="s">
        <v>193</v>
      </c>
      <c r="E196" s="165" t="s">
        <v>263</v>
      </c>
      <c r="F196" s="277" t="s">
        <v>264</v>
      </c>
      <c r="G196" s="277"/>
      <c r="H196" s="277"/>
      <c r="I196" s="277"/>
      <c r="J196" s="166" t="s">
        <v>207</v>
      </c>
      <c r="K196" s="167">
        <v>414.44</v>
      </c>
      <c r="L196" s="278">
        <v>0</v>
      </c>
      <c r="M196" s="278"/>
      <c r="N196" s="279">
        <f>ROUND(L196*K196,2)</f>
        <v>0</v>
      </c>
      <c r="O196" s="279"/>
      <c r="P196" s="279"/>
      <c r="Q196" s="279"/>
      <c r="R196" s="138"/>
      <c r="T196" s="168" t="s">
        <v>5</v>
      </c>
      <c r="U196" s="47" t="s">
        <v>44</v>
      </c>
      <c r="V196" s="39"/>
      <c r="W196" s="169">
        <f>V196*K196</f>
        <v>0</v>
      </c>
      <c r="X196" s="169">
        <v>0</v>
      </c>
      <c r="Y196" s="169">
        <f>X196*K196</f>
        <v>0</v>
      </c>
      <c r="Z196" s="169">
        <v>0</v>
      </c>
      <c r="AA196" s="170">
        <f>Z196*K196</f>
        <v>0</v>
      </c>
      <c r="AR196" s="21" t="s">
        <v>197</v>
      </c>
      <c r="AT196" s="21" t="s">
        <v>193</v>
      </c>
      <c r="AU196" s="21" t="s">
        <v>123</v>
      </c>
      <c r="AY196" s="21" t="s">
        <v>192</v>
      </c>
      <c r="BE196" s="109">
        <f>IF(U196="základní",N196,0)</f>
        <v>0</v>
      </c>
      <c r="BF196" s="109">
        <f>IF(U196="snížená",N196,0)</f>
        <v>0</v>
      </c>
      <c r="BG196" s="109">
        <f>IF(U196="zákl. přenesená",N196,0)</f>
        <v>0</v>
      </c>
      <c r="BH196" s="109">
        <f>IF(U196="sníž. přenesená",N196,0)</f>
        <v>0</v>
      </c>
      <c r="BI196" s="109">
        <f>IF(U196="nulová",N196,0)</f>
        <v>0</v>
      </c>
      <c r="BJ196" s="21" t="s">
        <v>37</v>
      </c>
      <c r="BK196" s="109">
        <f>ROUND(L196*K196,2)</f>
        <v>0</v>
      </c>
      <c r="BL196" s="21" t="s">
        <v>197</v>
      </c>
      <c r="BM196" s="21" t="s">
        <v>265</v>
      </c>
    </row>
    <row r="197" spans="2:65" s="1" customFormat="1" ht="31.5" customHeight="1">
      <c r="B197" s="135"/>
      <c r="C197" s="164" t="s">
        <v>103</v>
      </c>
      <c r="D197" s="164" t="s">
        <v>193</v>
      </c>
      <c r="E197" s="165" t="s">
        <v>266</v>
      </c>
      <c r="F197" s="277" t="s">
        <v>267</v>
      </c>
      <c r="G197" s="277"/>
      <c r="H197" s="277"/>
      <c r="I197" s="277"/>
      <c r="J197" s="166" t="s">
        <v>207</v>
      </c>
      <c r="K197" s="167">
        <v>53.118000000000002</v>
      </c>
      <c r="L197" s="278">
        <v>0</v>
      </c>
      <c r="M197" s="278"/>
      <c r="N197" s="279">
        <f>ROUND(L197*K197,2)</f>
        <v>0</v>
      </c>
      <c r="O197" s="279"/>
      <c r="P197" s="279"/>
      <c r="Q197" s="279"/>
      <c r="R197" s="138"/>
      <c r="T197" s="168" t="s">
        <v>5</v>
      </c>
      <c r="U197" s="47" t="s">
        <v>44</v>
      </c>
      <c r="V197" s="39"/>
      <c r="W197" s="169">
        <f>V197*K197</f>
        <v>0</v>
      </c>
      <c r="X197" s="169">
        <v>0</v>
      </c>
      <c r="Y197" s="169">
        <f>X197*K197</f>
        <v>0</v>
      </c>
      <c r="Z197" s="169">
        <v>0</v>
      </c>
      <c r="AA197" s="170">
        <f>Z197*K197</f>
        <v>0</v>
      </c>
      <c r="AR197" s="21" t="s">
        <v>197</v>
      </c>
      <c r="AT197" s="21" t="s">
        <v>193</v>
      </c>
      <c r="AU197" s="21" t="s">
        <v>123</v>
      </c>
      <c r="AY197" s="21" t="s">
        <v>192</v>
      </c>
      <c r="BE197" s="109">
        <f>IF(U197="základní",N197,0)</f>
        <v>0</v>
      </c>
      <c r="BF197" s="109">
        <f>IF(U197="snížená",N197,0)</f>
        <v>0</v>
      </c>
      <c r="BG197" s="109">
        <f>IF(U197="zákl. přenesená",N197,0)</f>
        <v>0</v>
      </c>
      <c r="BH197" s="109">
        <f>IF(U197="sníž. přenesená",N197,0)</f>
        <v>0</v>
      </c>
      <c r="BI197" s="109">
        <f>IF(U197="nulová",N197,0)</f>
        <v>0</v>
      </c>
      <c r="BJ197" s="21" t="s">
        <v>37</v>
      </c>
      <c r="BK197" s="109">
        <f>ROUND(L197*K197,2)</f>
        <v>0</v>
      </c>
      <c r="BL197" s="21" t="s">
        <v>197</v>
      </c>
      <c r="BM197" s="21" t="s">
        <v>268</v>
      </c>
    </row>
    <row r="198" spans="2:65" s="10" customFormat="1" ht="22.5" customHeight="1">
      <c r="B198" s="171"/>
      <c r="C198" s="172"/>
      <c r="D198" s="172"/>
      <c r="E198" s="173" t="s">
        <v>5</v>
      </c>
      <c r="F198" s="280" t="s">
        <v>269</v>
      </c>
      <c r="G198" s="281"/>
      <c r="H198" s="281"/>
      <c r="I198" s="281"/>
      <c r="J198" s="172"/>
      <c r="K198" s="174">
        <v>21.154</v>
      </c>
      <c r="L198" s="172"/>
      <c r="M198" s="172"/>
      <c r="N198" s="172"/>
      <c r="O198" s="172"/>
      <c r="P198" s="172"/>
      <c r="Q198" s="172"/>
      <c r="R198" s="175"/>
      <c r="T198" s="176"/>
      <c r="U198" s="172"/>
      <c r="V198" s="172"/>
      <c r="W198" s="172"/>
      <c r="X198" s="172"/>
      <c r="Y198" s="172"/>
      <c r="Z198" s="172"/>
      <c r="AA198" s="177"/>
      <c r="AT198" s="178" t="s">
        <v>200</v>
      </c>
      <c r="AU198" s="178" t="s">
        <v>123</v>
      </c>
      <c r="AV198" s="10" t="s">
        <v>123</v>
      </c>
      <c r="AW198" s="10" t="s">
        <v>36</v>
      </c>
      <c r="AX198" s="10" t="s">
        <v>79</v>
      </c>
      <c r="AY198" s="178" t="s">
        <v>192</v>
      </c>
    </row>
    <row r="199" spans="2:65" s="10" customFormat="1" ht="22.5" customHeight="1">
      <c r="B199" s="171"/>
      <c r="C199" s="172"/>
      <c r="D199" s="172"/>
      <c r="E199" s="173" t="s">
        <v>5</v>
      </c>
      <c r="F199" s="284" t="s">
        <v>270</v>
      </c>
      <c r="G199" s="285"/>
      <c r="H199" s="285"/>
      <c r="I199" s="285"/>
      <c r="J199" s="172"/>
      <c r="K199" s="174">
        <v>31.963999999999999</v>
      </c>
      <c r="L199" s="172"/>
      <c r="M199" s="172"/>
      <c r="N199" s="172"/>
      <c r="O199" s="172"/>
      <c r="P199" s="172"/>
      <c r="Q199" s="172"/>
      <c r="R199" s="175"/>
      <c r="T199" s="176"/>
      <c r="U199" s="172"/>
      <c r="V199" s="172"/>
      <c r="W199" s="172"/>
      <c r="X199" s="172"/>
      <c r="Y199" s="172"/>
      <c r="Z199" s="172"/>
      <c r="AA199" s="177"/>
      <c r="AT199" s="178" t="s">
        <v>200</v>
      </c>
      <c r="AU199" s="178" t="s">
        <v>123</v>
      </c>
      <c r="AV199" s="10" t="s">
        <v>123</v>
      </c>
      <c r="AW199" s="10" t="s">
        <v>36</v>
      </c>
      <c r="AX199" s="10" t="s">
        <v>79</v>
      </c>
      <c r="AY199" s="178" t="s">
        <v>192</v>
      </c>
    </row>
    <row r="200" spans="2:65" s="12" customFormat="1" ht="22.5" customHeight="1">
      <c r="B200" s="187"/>
      <c r="C200" s="188"/>
      <c r="D200" s="188"/>
      <c r="E200" s="189" t="s">
        <v>5</v>
      </c>
      <c r="F200" s="288" t="s">
        <v>218</v>
      </c>
      <c r="G200" s="289"/>
      <c r="H200" s="289"/>
      <c r="I200" s="289"/>
      <c r="J200" s="188"/>
      <c r="K200" s="190">
        <v>53.118000000000002</v>
      </c>
      <c r="L200" s="188"/>
      <c r="M200" s="188"/>
      <c r="N200" s="188"/>
      <c r="O200" s="188"/>
      <c r="P200" s="188"/>
      <c r="Q200" s="188"/>
      <c r="R200" s="191"/>
      <c r="T200" s="192"/>
      <c r="U200" s="188"/>
      <c r="V200" s="188"/>
      <c r="W200" s="188"/>
      <c r="X200" s="188"/>
      <c r="Y200" s="188"/>
      <c r="Z200" s="188"/>
      <c r="AA200" s="193"/>
      <c r="AT200" s="194" t="s">
        <v>200</v>
      </c>
      <c r="AU200" s="194" t="s">
        <v>123</v>
      </c>
      <c r="AV200" s="12" t="s">
        <v>197</v>
      </c>
      <c r="AW200" s="12" t="s">
        <v>36</v>
      </c>
      <c r="AX200" s="12" t="s">
        <v>37</v>
      </c>
      <c r="AY200" s="194" t="s">
        <v>192</v>
      </c>
    </row>
    <row r="201" spans="2:65" s="1" customFormat="1" ht="31.5" customHeight="1">
      <c r="B201" s="135"/>
      <c r="C201" s="164" t="s">
        <v>106</v>
      </c>
      <c r="D201" s="164" t="s">
        <v>193</v>
      </c>
      <c r="E201" s="165" t="s">
        <v>271</v>
      </c>
      <c r="F201" s="277" t="s">
        <v>272</v>
      </c>
      <c r="G201" s="277"/>
      <c r="H201" s="277"/>
      <c r="I201" s="277"/>
      <c r="J201" s="166" t="s">
        <v>207</v>
      </c>
      <c r="K201" s="167">
        <v>626.20399999999995</v>
      </c>
      <c r="L201" s="278">
        <v>0</v>
      </c>
      <c r="M201" s="278"/>
      <c r="N201" s="279">
        <f>ROUND(L201*K201,2)</f>
        <v>0</v>
      </c>
      <c r="O201" s="279"/>
      <c r="P201" s="279"/>
      <c r="Q201" s="279"/>
      <c r="R201" s="138"/>
      <c r="T201" s="168" t="s">
        <v>5</v>
      </c>
      <c r="U201" s="47" t="s">
        <v>44</v>
      </c>
      <c r="V201" s="39"/>
      <c r="W201" s="169">
        <f>V201*K201</f>
        <v>0</v>
      </c>
      <c r="X201" s="169">
        <v>0</v>
      </c>
      <c r="Y201" s="169">
        <f>X201*K201</f>
        <v>0</v>
      </c>
      <c r="Z201" s="169">
        <v>0</v>
      </c>
      <c r="AA201" s="170">
        <f>Z201*K201</f>
        <v>0</v>
      </c>
      <c r="AR201" s="21" t="s">
        <v>197</v>
      </c>
      <c r="AT201" s="21" t="s">
        <v>193</v>
      </c>
      <c r="AU201" s="21" t="s">
        <v>123</v>
      </c>
      <c r="AY201" s="21" t="s">
        <v>192</v>
      </c>
      <c r="BE201" s="109">
        <f>IF(U201="základní",N201,0)</f>
        <v>0</v>
      </c>
      <c r="BF201" s="109">
        <f>IF(U201="snížená",N201,0)</f>
        <v>0</v>
      </c>
      <c r="BG201" s="109">
        <f>IF(U201="zákl. přenesená",N201,0)</f>
        <v>0</v>
      </c>
      <c r="BH201" s="109">
        <f>IF(U201="sníž. přenesená",N201,0)</f>
        <v>0</v>
      </c>
      <c r="BI201" s="109">
        <f>IF(U201="nulová",N201,0)</f>
        <v>0</v>
      </c>
      <c r="BJ201" s="21" t="s">
        <v>37</v>
      </c>
      <c r="BK201" s="109">
        <f>ROUND(L201*K201,2)</f>
        <v>0</v>
      </c>
      <c r="BL201" s="21" t="s">
        <v>197</v>
      </c>
      <c r="BM201" s="21" t="s">
        <v>273</v>
      </c>
    </row>
    <row r="202" spans="2:65" s="11" customFormat="1" ht="22.5" customHeight="1">
      <c r="B202" s="179"/>
      <c r="C202" s="180"/>
      <c r="D202" s="180"/>
      <c r="E202" s="181" t="s">
        <v>5</v>
      </c>
      <c r="F202" s="282" t="s">
        <v>274</v>
      </c>
      <c r="G202" s="283"/>
      <c r="H202" s="283"/>
      <c r="I202" s="283"/>
      <c r="J202" s="180"/>
      <c r="K202" s="182" t="s">
        <v>5</v>
      </c>
      <c r="L202" s="180"/>
      <c r="M202" s="180"/>
      <c r="N202" s="180"/>
      <c r="O202" s="180"/>
      <c r="P202" s="180"/>
      <c r="Q202" s="180"/>
      <c r="R202" s="183"/>
      <c r="T202" s="184"/>
      <c r="U202" s="180"/>
      <c r="V202" s="180"/>
      <c r="W202" s="180"/>
      <c r="X202" s="180"/>
      <c r="Y202" s="180"/>
      <c r="Z202" s="180"/>
      <c r="AA202" s="185"/>
      <c r="AT202" s="186" t="s">
        <v>200</v>
      </c>
      <c r="AU202" s="186" t="s">
        <v>123</v>
      </c>
      <c r="AV202" s="11" t="s">
        <v>37</v>
      </c>
      <c r="AW202" s="11" t="s">
        <v>36</v>
      </c>
      <c r="AX202" s="11" t="s">
        <v>79</v>
      </c>
      <c r="AY202" s="186" t="s">
        <v>192</v>
      </c>
    </row>
    <row r="203" spans="2:65" s="10" customFormat="1" ht="22.5" customHeight="1">
      <c r="B203" s="171"/>
      <c r="C203" s="172"/>
      <c r="D203" s="172"/>
      <c r="E203" s="173" t="s">
        <v>5</v>
      </c>
      <c r="F203" s="284" t="s">
        <v>275</v>
      </c>
      <c r="G203" s="285"/>
      <c r="H203" s="285"/>
      <c r="I203" s="285"/>
      <c r="J203" s="172"/>
      <c r="K203" s="174">
        <v>485.97</v>
      </c>
      <c r="L203" s="172"/>
      <c r="M203" s="172"/>
      <c r="N203" s="172"/>
      <c r="O203" s="172"/>
      <c r="P203" s="172"/>
      <c r="Q203" s="172"/>
      <c r="R203" s="175"/>
      <c r="T203" s="176"/>
      <c r="U203" s="172"/>
      <c r="V203" s="172"/>
      <c r="W203" s="172"/>
      <c r="X203" s="172"/>
      <c r="Y203" s="172"/>
      <c r="Z203" s="172"/>
      <c r="AA203" s="177"/>
      <c r="AT203" s="178" t="s">
        <v>200</v>
      </c>
      <c r="AU203" s="178" t="s">
        <v>123</v>
      </c>
      <c r="AV203" s="10" t="s">
        <v>123</v>
      </c>
      <c r="AW203" s="10" t="s">
        <v>36</v>
      </c>
      <c r="AX203" s="10" t="s">
        <v>79</v>
      </c>
      <c r="AY203" s="178" t="s">
        <v>192</v>
      </c>
    </row>
    <row r="204" spans="2:65" s="11" customFormat="1" ht="22.5" customHeight="1">
      <c r="B204" s="179"/>
      <c r="C204" s="180"/>
      <c r="D204" s="180"/>
      <c r="E204" s="181" t="s">
        <v>5</v>
      </c>
      <c r="F204" s="286" t="s">
        <v>276</v>
      </c>
      <c r="G204" s="287"/>
      <c r="H204" s="287"/>
      <c r="I204" s="287"/>
      <c r="J204" s="180"/>
      <c r="K204" s="182" t="s">
        <v>5</v>
      </c>
      <c r="L204" s="180"/>
      <c r="M204" s="180"/>
      <c r="N204" s="180"/>
      <c r="O204" s="180"/>
      <c r="P204" s="180"/>
      <c r="Q204" s="180"/>
      <c r="R204" s="183"/>
      <c r="T204" s="184"/>
      <c r="U204" s="180"/>
      <c r="V204" s="180"/>
      <c r="W204" s="180"/>
      <c r="X204" s="180"/>
      <c r="Y204" s="180"/>
      <c r="Z204" s="180"/>
      <c r="AA204" s="185"/>
      <c r="AT204" s="186" t="s">
        <v>200</v>
      </c>
      <c r="AU204" s="186" t="s">
        <v>123</v>
      </c>
      <c r="AV204" s="11" t="s">
        <v>37</v>
      </c>
      <c r="AW204" s="11" t="s">
        <v>36</v>
      </c>
      <c r="AX204" s="11" t="s">
        <v>79</v>
      </c>
      <c r="AY204" s="186" t="s">
        <v>192</v>
      </c>
    </row>
    <row r="205" spans="2:65" s="10" customFormat="1" ht="22.5" customHeight="1">
      <c r="B205" s="171"/>
      <c r="C205" s="172"/>
      <c r="D205" s="172"/>
      <c r="E205" s="173" t="s">
        <v>5</v>
      </c>
      <c r="F205" s="284" t="s">
        <v>277</v>
      </c>
      <c r="G205" s="285"/>
      <c r="H205" s="285"/>
      <c r="I205" s="285"/>
      <c r="J205" s="172"/>
      <c r="K205" s="174">
        <v>264.42</v>
      </c>
      <c r="L205" s="172"/>
      <c r="M205" s="172"/>
      <c r="N205" s="172"/>
      <c r="O205" s="172"/>
      <c r="P205" s="172"/>
      <c r="Q205" s="172"/>
      <c r="R205" s="175"/>
      <c r="T205" s="176"/>
      <c r="U205" s="172"/>
      <c r="V205" s="172"/>
      <c r="W205" s="172"/>
      <c r="X205" s="172"/>
      <c r="Y205" s="172"/>
      <c r="Z205" s="172"/>
      <c r="AA205" s="177"/>
      <c r="AT205" s="178" t="s">
        <v>200</v>
      </c>
      <c r="AU205" s="178" t="s">
        <v>123</v>
      </c>
      <c r="AV205" s="10" t="s">
        <v>123</v>
      </c>
      <c r="AW205" s="10" t="s">
        <v>36</v>
      </c>
      <c r="AX205" s="10" t="s">
        <v>79</v>
      </c>
      <c r="AY205" s="178" t="s">
        <v>192</v>
      </c>
    </row>
    <row r="206" spans="2:65" s="11" customFormat="1" ht="22.5" customHeight="1">
      <c r="B206" s="179"/>
      <c r="C206" s="180"/>
      <c r="D206" s="180"/>
      <c r="E206" s="181" t="s">
        <v>5</v>
      </c>
      <c r="F206" s="286" t="s">
        <v>278</v>
      </c>
      <c r="G206" s="287"/>
      <c r="H206" s="287"/>
      <c r="I206" s="287"/>
      <c r="J206" s="180"/>
      <c r="K206" s="182" t="s">
        <v>5</v>
      </c>
      <c r="L206" s="180"/>
      <c r="M206" s="180"/>
      <c r="N206" s="180"/>
      <c r="O206" s="180"/>
      <c r="P206" s="180"/>
      <c r="Q206" s="180"/>
      <c r="R206" s="183"/>
      <c r="T206" s="184"/>
      <c r="U206" s="180"/>
      <c r="V206" s="180"/>
      <c r="W206" s="180"/>
      <c r="X206" s="180"/>
      <c r="Y206" s="180"/>
      <c r="Z206" s="180"/>
      <c r="AA206" s="185"/>
      <c r="AT206" s="186" t="s">
        <v>200</v>
      </c>
      <c r="AU206" s="186" t="s">
        <v>123</v>
      </c>
      <c r="AV206" s="11" t="s">
        <v>37</v>
      </c>
      <c r="AW206" s="11" t="s">
        <v>36</v>
      </c>
      <c r="AX206" s="11" t="s">
        <v>79</v>
      </c>
      <c r="AY206" s="186" t="s">
        <v>192</v>
      </c>
    </row>
    <row r="207" spans="2:65" s="10" customFormat="1" ht="22.5" customHeight="1">
      <c r="B207" s="171"/>
      <c r="C207" s="172"/>
      <c r="D207" s="172"/>
      <c r="E207" s="173" t="s">
        <v>5</v>
      </c>
      <c r="F207" s="284" t="s">
        <v>279</v>
      </c>
      <c r="G207" s="285"/>
      <c r="H207" s="285"/>
      <c r="I207" s="285"/>
      <c r="J207" s="172"/>
      <c r="K207" s="174">
        <v>31.963999999999999</v>
      </c>
      <c r="L207" s="172"/>
      <c r="M207" s="172"/>
      <c r="N207" s="172"/>
      <c r="O207" s="172"/>
      <c r="P207" s="172"/>
      <c r="Q207" s="172"/>
      <c r="R207" s="175"/>
      <c r="T207" s="176"/>
      <c r="U207" s="172"/>
      <c r="V207" s="172"/>
      <c r="W207" s="172"/>
      <c r="X207" s="172"/>
      <c r="Y207" s="172"/>
      <c r="Z207" s="172"/>
      <c r="AA207" s="177"/>
      <c r="AT207" s="178" t="s">
        <v>200</v>
      </c>
      <c r="AU207" s="178" t="s">
        <v>123</v>
      </c>
      <c r="AV207" s="10" t="s">
        <v>123</v>
      </c>
      <c r="AW207" s="10" t="s">
        <v>36</v>
      </c>
      <c r="AX207" s="10" t="s">
        <v>79</v>
      </c>
      <c r="AY207" s="178" t="s">
        <v>192</v>
      </c>
    </row>
    <row r="208" spans="2:65" s="11" customFormat="1" ht="22.5" customHeight="1">
      <c r="B208" s="179"/>
      <c r="C208" s="180"/>
      <c r="D208" s="180"/>
      <c r="E208" s="181" t="s">
        <v>5</v>
      </c>
      <c r="F208" s="286" t="s">
        <v>280</v>
      </c>
      <c r="G208" s="287"/>
      <c r="H208" s="287"/>
      <c r="I208" s="287"/>
      <c r="J208" s="180"/>
      <c r="K208" s="182" t="s">
        <v>5</v>
      </c>
      <c r="L208" s="180"/>
      <c r="M208" s="180"/>
      <c r="N208" s="180"/>
      <c r="O208" s="180"/>
      <c r="P208" s="180"/>
      <c r="Q208" s="180"/>
      <c r="R208" s="183"/>
      <c r="T208" s="184"/>
      <c r="U208" s="180"/>
      <c r="V208" s="180"/>
      <c r="W208" s="180"/>
      <c r="X208" s="180"/>
      <c r="Y208" s="180"/>
      <c r="Z208" s="180"/>
      <c r="AA208" s="185"/>
      <c r="AT208" s="186" t="s">
        <v>200</v>
      </c>
      <c r="AU208" s="186" t="s">
        <v>123</v>
      </c>
      <c r="AV208" s="11" t="s">
        <v>37</v>
      </c>
      <c r="AW208" s="11" t="s">
        <v>36</v>
      </c>
      <c r="AX208" s="11" t="s">
        <v>79</v>
      </c>
      <c r="AY208" s="186" t="s">
        <v>192</v>
      </c>
    </row>
    <row r="209" spans="2:65" s="10" customFormat="1" ht="22.5" customHeight="1">
      <c r="B209" s="171"/>
      <c r="C209" s="172"/>
      <c r="D209" s="172"/>
      <c r="E209" s="173" t="s">
        <v>5</v>
      </c>
      <c r="F209" s="284" t="s">
        <v>281</v>
      </c>
      <c r="G209" s="285"/>
      <c r="H209" s="285"/>
      <c r="I209" s="285"/>
      <c r="J209" s="172"/>
      <c r="K209" s="174">
        <v>-156.15</v>
      </c>
      <c r="L209" s="172"/>
      <c r="M209" s="172"/>
      <c r="N209" s="172"/>
      <c r="O209" s="172"/>
      <c r="P209" s="172"/>
      <c r="Q209" s="172"/>
      <c r="R209" s="175"/>
      <c r="T209" s="176"/>
      <c r="U209" s="172"/>
      <c r="V209" s="172"/>
      <c r="W209" s="172"/>
      <c r="X209" s="172"/>
      <c r="Y209" s="172"/>
      <c r="Z209" s="172"/>
      <c r="AA209" s="177"/>
      <c r="AT209" s="178" t="s">
        <v>200</v>
      </c>
      <c r="AU209" s="178" t="s">
        <v>123</v>
      </c>
      <c r="AV209" s="10" t="s">
        <v>123</v>
      </c>
      <c r="AW209" s="10" t="s">
        <v>36</v>
      </c>
      <c r="AX209" s="10" t="s">
        <v>79</v>
      </c>
      <c r="AY209" s="178" t="s">
        <v>192</v>
      </c>
    </row>
    <row r="210" spans="2:65" s="12" customFormat="1" ht="22.5" customHeight="1">
      <c r="B210" s="187"/>
      <c r="C210" s="188"/>
      <c r="D210" s="188"/>
      <c r="E210" s="189" t="s">
        <v>5</v>
      </c>
      <c r="F210" s="288" t="s">
        <v>218</v>
      </c>
      <c r="G210" s="289"/>
      <c r="H210" s="289"/>
      <c r="I210" s="289"/>
      <c r="J210" s="188"/>
      <c r="K210" s="190">
        <v>626.20399999999995</v>
      </c>
      <c r="L210" s="188"/>
      <c r="M210" s="188"/>
      <c r="N210" s="188"/>
      <c r="O210" s="188"/>
      <c r="P210" s="188"/>
      <c r="Q210" s="188"/>
      <c r="R210" s="191"/>
      <c r="T210" s="192"/>
      <c r="U210" s="188"/>
      <c r="V210" s="188"/>
      <c r="W210" s="188"/>
      <c r="X210" s="188"/>
      <c r="Y210" s="188"/>
      <c r="Z210" s="188"/>
      <c r="AA210" s="193"/>
      <c r="AT210" s="194" t="s">
        <v>200</v>
      </c>
      <c r="AU210" s="194" t="s">
        <v>123</v>
      </c>
      <c r="AV210" s="12" t="s">
        <v>197</v>
      </c>
      <c r="AW210" s="12" t="s">
        <v>36</v>
      </c>
      <c r="AX210" s="12" t="s">
        <v>37</v>
      </c>
      <c r="AY210" s="194" t="s">
        <v>192</v>
      </c>
    </row>
    <row r="211" spans="2:65" s="1" customFormat="1" ht="31.5" customHeight="1">
      <c r="B211" s="135"/>
      <c r="C211" s="164" t="s">
        <v>282</v>
      </c>
      <c r="D211" s="164" t="s">
        <v>193</v>
      </c>
      <c r="E211" s="165" t="s">
        <v>271</v>
      </c>
      <c r="F211" s="277" t="s">
        <v>272</v>
      </c>
      <c r="G211" s="277"/>
      <c r="H211" s="277"/>
      <c r="I211" s="277"/>
      <c r="J211" s="166" t="s">
        <v>207</v>
      </c>
      <c r="K211" s="167">
        <v>204.48</v>
      </c>
      <c r="L211" s="278">
        <v>0</v>
      </c>
      <c r="M211" s="278"/>
      <c r="N211" s="279">
        <f>ROUND(L211*K211,2)</f>
        <v>0</v>
      </c>
      <c r="O211" s="279"/>
      <c r="P211" s="279"/>
      <c r="Q211" s="279"/>
      <c r="R211" s="138"/>
      <c r="T211" s="168" t="s">
        <v>5</v>
      </c>
      <c r="U211" s="47" t="s">
        <v>44</v>
      </c>
      <c r="V211" s="39"/>
      <c r="W211" s="169">
        <f>V211*K211</f>
        <v>0</v>
      </c>
      <c r="X211" s="169">
        <v>0</v>
      </c>
      <c r="Y211" s="169">
        <f>X211*K211</f>
        <v>0</v>
      </c>
      <c r="Z211" s="169">
        <v>0</v>
      </c>
      <c r="AA211" s="170">
        <f>Z211*K211</f>
        <v>0</v>
      </c>
      <c r="AR211" s="21" t="s">
        <v>197</v>
      </c>
      <c r="AT211" s="21" t="s">
        <v>193</v>
      </c>
      <c r="AU211" s="21" t="s">
        <v>123</v>
      </c>
      <c r="AY211" s="21" t="s">
        <v>192</v>
      </c>
      <c r="BE211" s="109">
        <f>IF(U211="základní",N211,0)</f>
        <v>0</v>
      </c>
      <c r="BF211" s="109">
        <f>IF(U211="snížená",N211,0)</f>
        <v>0</v>
      </c>
      <c r="BG211" s="109">
        <f>IF(U211="zákl. přenesená",N211,0)</f>
        <v>0</v>
      </c>
      <c r="BH211" s="109">
        <f>IF(U211="sníž. přenesená",N211,0)</f>
        <v>0</v>
      </c>
      <c r="BI211" s="109">
        <f>IF(U211="nulová",N211,0)</f>
        <v>0</v>
      </c>
      <c r="BJ211" s="21" t="s">
        <v>37</v>
      </c>
      <c r="BK211" s="109">
        <f>ROUND(L211*K211,2)</f>
        <v>0</v>
      </c>
      <c r="BL211" s="21" t="s">
        <v>197</v>
      </c>
      <c r="BM211" s="21" t="s">
        <v>283</v>
      </c>
    </row>
    <row r="212" spans="2:65" s="10" customFormat="1" ht="22.5" customHeight="1">
      <c r="B212" s="171"/>
      <c r="C212" s="172"/>
      <c r="D212" s="172"/>
      <c r="E212" s="173" t="s">
        <v>5</v>
      </c>
      <c r="F212" s="280" t="s">
        <v>209</v>
      </c>
      <c r="G212" s="281"/>
      <c r="H212" s="281"/>
      <c r="I212" s="281"/>
      <c r="J212" s="172"/>
      <c r="K212" s="174">
        <v>204.48</v>
      </c>
      <c r="L212" s="172"/>
      <c r="M212" s="172"/>
      <c r="N212" s="172"/>
      <c r="O212" s="172"/>
      <c r="P212" s="172"/>
      <c r="Q212" s="172"/>
      <c r="R212" s="175"/>
      <c r="T212" s="176"/>
      <c r="U212" s="172"/>
      <c r="V212" s="172"/>
      <c r="W212" s="172"/>
      <c r="X212" s="172"/>
      <c r="Y212" s="172"/>
      <c r="Z212" s="172"/>
      <c r="AA212" s="177"/>
      <c r="AT212" s="178" t="s">
        <v>200</v>
      </c>
      <c r="AU212" s="178" t="s">
        <v>123</v>
      </c>
      <c r="AV212" s="10" t="s">
        <v>123</v>
      </c>
      <c r="AW212" s="10" t="s">
        <v>36</v>
      </c>
      <c r="AX212" s="10" t="s">
        <v>37</v>
      </c>
      <c r="AY212" s="178" t="s">
        <v>192</v>
      </c>
    </row>
    <row r="213" spans="2:65" s="1" customFormat="1" ht="31.5" customHeight="1">
      <c r="B213" s="135"/>
      <c r="C213" s="164" t="s">
        <v>11</v>
      </c>
      <c r="D213" s="164" t="s">
        <v>193</v>
      </c>
      <c r="E213" s="165" t="s">
        <v>284</v>
      </c>
      <c r="F213" s="277" t="s">
        <v>285</v>
      </c>
      <c r="G213" s="277"/>
      <c r="H213" s="277"/>
      <c r="I213" s="277"/>
      <c r="J213" s="166" t="s">
        <v>207</v>
      </c>
      <c r="K213" s="167">
        <v>626.20399999999995</v>
      </c>
      <c r="L213" s="278">
        <v>0</v>
      </c>
      <c r="M213" s="278"/>
      <c r="N213" s="279">
        <f>ROUND(L213*K213,2)</f>
        <v>0</v>
      </c>
      <c r="O213" s="279"/>
      <c r="P213" s="279"/>
      <c r="Q213" s="279"/>
      <c r="R213" s="138"/>
      <c r="T213" s="168" t="s">
        <v>5</v>
      </c>
      <c r="U213" s="47" t="s">
        <v>44</v>
      </c>
      <c r="V213" s="39"/>
      <c r="W213" s="169">
        <f>V213*K213</f>
        <v>0</v>
      </c>
      <c r="X213" s="169">
        <v>0</v>
      </c>
      <c r="Y213" s="169">
        <f>X213*K213</f>
        <v>0</v>
      </c>
      <c r="Z213" s="169">
        <v>0</v>
      </c>
      <c r="AA213" s="170">
        <f>Z213*K213</f>
        <v>0</v>
      </c>
      <c r="AR213" s="21" t="s">
        <v>197</v>
      </c>
      <c r="AT213" s="21" t="s">
        <v>193</v>
      </c>
      <c r="AU213" s="21" t="s">
        <v>123</v>
      </c>
      <c r="AY213" s="21" t="s">
        <v>192</v>
      </c>
      <c r="BE213" s="109">
        <f>IF(U213="základní",N213,0)</f>
        <v>0</v>
      </c>
      <c r="BF213" s="109">
        <f>IF(U213="snížená",N213,0)</f>
        <v>0</v>
      </c>
      <c r="BG213" s="109">
        <f>IF(U213="zákl. přenesená",N213,0)</f>
        <v>0</v>
      </c>
      <c r="BH213" s="109">
        <f>IF(U213="sníž. přenesená",N213,0)</f>
        <v>0</v>
      </c>
      <c r="BI213" s="109">
        <f>IF(U213="nulová",N213,0)</f>
        <v>0</v>
      </c>
      <c r="BJ213" s="21" t="s">
        <v>37</v>
      </c>
      <c r="BK213" s="109">
        <f>ROUND(L213*K213,2)</f>
        <v>0</v>
      </c>
      <c r="BL213" s="21" t="s">
        <v>197</v>
      </c>
      <c r="BM213" s="21" t="s">
        <v>286</v>
      </c>
    </row>
    <row r="214" spans="2:65" s="1" customFormat="1" ht="22.5" customHeight="1">
      <c r="B214" s="135"/>
      <c r="C214" s="164" t="s">
        <v>287</v>
      </c>
      <c r="D214" s="164" t="s">
        <v>193</v>
      </c>
      <c r="E214" s="165" t="s">
        <v>288</v>
      </c>
      <c r="F214" s="277" t="s">
        <v>289</v>
      </c>
      <c r="G214" s="277"/>
      <c r="H214" s="277"/>
      <c r="I214" s="277"/>
      <c r="J214" s="166" t="s">
        <v>207</v>
      </c>
      <c r="K214" s="167">
        <v>626.20399999999995</v>
      </c>
      <c r="L214" s="278">
        <v>0</v>
      </c>
      <c r="M214" s="278"/>
      <c r="N214" s="279">
        <f>ROUND(L214*K214,2)</f>
        <v>0</v>
      </c>
      <c r="O214" s="279"/>
      <c r="P214" s="279"/>
      <c r="Q214" s="279"/>
      <c r="R214" s="138"/>
      <c r="T214" s="168" t="s">
        <v>5</v>
      </c>
      <c r="U214" s="47" t="s">
        <v>44</v>
      </c>
      <c r="V214" s="39"/>
      <c r="W214" s="169">
        <f>V214*K214</f>
        <v>0</v>
      </c>
      <c r="X214" s="169">
        <v>0</v>
      </c>
      <c r="Y214" s="169">
        <f>X214*K214</f>
        <v>0</v>
      </c>
      <c r="Z214" s="169">
        <v>0</v>
      </c>
      <c r="AA214" s="170">
        <f>Z214*K214</f>
        <v>0</v>
      </c>
      <c r="AR214" s="21" t="s">
        <v>197</v>
      </c>
      <c r="AT214" s="21" t="s">
        <v>193</v>
      </c>
      <c r="AU214" s="21" t="s">
        <v>123</v>
      </c>
      <c r="AY214" s="21" t="s">
        <v>192</v>
      </c>
      <c r="BE214" s="109">
        <f>IF(U214="základní",N214,0)</f>
        <v>0</v>
      </c>
      <c r="BF214" s="109">
        <f>IF(U214="snížená",N214,0)</f>
        <v>0</v>
      </c>
      <c r="BG214" s="109">
        <f>IF(U214="zákl. přenesená",N214,0)</f>
        <v>0</v>
      </c>
      <c r="BH214" s="109">
        <f>IF(U214="sníž. přenesená",N214,0)</f>
        <v>0</v>
      </c>
      <c r="BI214" s="109">
        <f>IF(U214="nulová",N214,0)</f>
        <v>0</v>
      </c>
      <c r="BJ214" s="21" t="s">
        <v>37</v>
      </c>
      <c r="BK214" s="109">
        <f>ROUND(L214*K214,2)</f>
        <v>0</v>
      </c>
      <c r="BL214" s="21" t="s">
        <v>197</v>
      </c>
      <c r="BM214" s="21" t="s">
        <v>290</v>
      </c>
    </row>
    <row r="215" spans="2:65" s="1" customFormat="1" ht="31.5" customHeight="1">
      <c r="B215" s="135"/>
      <c r="C215" s="164" t="s">
        <v>291</v>
      </c>
      <c r="D215" s="164" t="s">
        <v>193</v>
      </c>
      <c r="E215" s="165" t="s">
        <v>292</v>
      </c>
      <c r="F215" s="277" t="s">
        <v>293</v>
      </c>
      <c r="G215" s="277"/>
      <c r="H215" s="277"/>
      <c r="I215" s="277"/>
      <c r="J215" s="166" t="s">
        <v>294</v>
      </c>
      <c r="K215" s="167">
        <v>1001.926</v>
      </c>
      <c r="L215" s="278">
        <v>0</v>
      </c>
      <c r="M215" s="278"/>
      <c r="N215" s="279">
        <f>ROUND(L215*K215,2)</f>
        <v>0</v>
      </c>
      <c r="O215" s="279"/>
      <c r="P215" s="279"/>
      <c r="Q215" s="279"/>
      <c r="R215" s="138"/>
      <c r="T215" s="168" t="s">
        <v>5</v>
      </c>
      <c r="U215" s="47" t="s">
        <v>44</v>
      </c>
      <c r="V215" s="39"/>
      <c r="W215" s="169">
        <f>V215*K215</f>
        <v>0</v>
      </c>
      <c r="X215" s="169">
        <v>0</v>
      </c>
      <c r="Y215" s="169">
        <f>X215*K215</f>
        <v>0</v>
      </c>
      <c r="Z215" s="169">
        <v>0</v>
      </c>
      <c r="AA215" s="170">
        <f>Z215*K215</f>
        <v>0</v>
      </c>
      <c r="AR215" s="21" t="s">
        <v>197</v>
      </c>
      <c r="AT215" s="21" t="s">
        <v>193</v>
      </c>
      <c r="AU215" s="21" t="s">
        <v>123</v>
      </c>
      <c r="AY215" s="21" t="s">
        <v>192</v>
      </c>
      <c r="BE215" s="109">
        <f>IF(U215="základní",N215,0)</f>
        <v>0</v>
      </c>
      <c r="BF215" s="109">
        <f>IF(U215="snížená",N215,0)</f>
        <v>0</v>
      </c>
      <c r="BG215" s="109">
        <f>IF(U215="zákl. přenesená",N215,0)</f>
        <v>0</v>
      </c>
      <c r="BH215" s="109">
        <f>IF(U215="sníž. přenesená",N215,0)</f>
        <v>0</v>
      </c>
      <c r="BI215" s="109">
        <f>IF(U215="nulová",N215,0)</f>
        <v>0</v>
      </c>
      <c r="BJ215" s="21" t="s">
        <v>37</v>
      </c>
      <c r="BK215" s="109">
        <f>ROUND(L215*K215,2)</f>
        <v>0</v>
      </c>
      <c r="BL215" s="21" t="s">
        <v>197</v>
      </c>
      <c r="BM215" s="21" t="s">
        <v>295</v>
      </c>
    </row>
    <row r="216" spans="2:65" s="10" customFormat="1" ht="22.5" customHeight="1">
      <c r="B216" s="171"/>
      <c r="C216" s="172"/>
      <c r="D216" s="172"/>
      <c r="E216" s="173" t="s">
        <v>5</v>
      </c>
      <c r="F216" s="280" t="s">
        <v>296</v>
      </c>
      <c r="G216" s="281"/>
      <c r="H216" s="281"/>
      <c r="I216" s="281"/>
      <c r="J216" s="172"/>
      <c r="K216" s="174">
        <v>1001.926</v>
      </c>
      <c r="L216" s="172"/>
      <c r="M216" s="172"/>
      <c r="N216" s="172"/>
      <c r="O216" s="172"/>
      <c r="P216" s="172"/>
      <c r="Q216" s="172"/>
      <c r="R216" s="175"/>
      <c r="T216" s="176"/>
      <c r="U216" s="172"/>
      <c r="V216" s="172"/>
      <c r="W216" s="172"/>
      <c r="X216" s="172"/>
      <c r="Y216" s="172"/>
      <c r="Z216" s="172"/>
      <c r="AA216" s="177"/>
      <c r="AT216" s="178" t="s">
        <v>200</v>
      </c>
      <c r="AU216" s="178" t="s">
        <v>123</v>
      </c>
      <c r="AV216" s="10" t="s">
        <v>123</v>
      </c>
      <c r="AW216" s="10" t="s">
        <v>36</v>
      </c>
      <c r="AX216" s="10" t="s">
        <v>37</v>
      </c>
      <c r="AY216" s="178" t="s">
        <v>192</v>
      </c>
    </row>
    <row r="217" spans="2:65" s="1" customFormat="1" ht="31.5" customHeight="1">
      <c r="B217" s="135"/>
      <c r="C217" s="164" t="s">
        <v>297</v>
      </c>
      <c r="D217" s="164" t="s">
        <v>193</v>
      </c>
      <c r="E217" s="165" t="s">
        <v>298</v>
      </c>
      <c r="F217" s="277" t="s">
        <v>299</v>
      </c>
      <c r="G217" s="277"/>
      <c r="H217" s="277"/>
      <c r="I217" s="277"/>
      <c r="J217" s="166" t="s">
        <v>207</v>
      </c>
      <c r="K217" s="167">
        <v>156.15</v>
      </c>
      <c r="L217" s="278">
        <v>0</v>
      </c>
      <c r="M217" s="278"/>
      <c r="N217" s="279">
        <f>ROUND(L217*K217,2)</f>
        <v>0</v>
      </c>
      <c r="O217" s="279"/>
      <c r="P217" s="279"/>
      <c r="Q217" s="279"/>
      <c r="R217" s="138"/>
      <c r="T217" s="168" t="s">
        <v>5</v>
      </c>
      <c r="U217" s="47" t="s">
        <v>44</v>
      </c>
      <c r="V217" s="39"/>
      <c r="W217" s="169">
        <f>V217*K217</f>
        <v>0</v>
      </c>
      <c r="X217" s="169">
        <v>0</v>
      </c>
      <c r="Y217" s="169">
        <f>X217*K217</f>
        <v>0</v>
      </c>
      <c r="Z217" s="169">
        <v>0</v>
      </c>
      <c r="AA217" s="170">
        <f>Z217*K217</f>
        <v>0</v>
      </c>
      <c r="AR217" s="21" t="s">
        <v>197</v>
      </c>
      <c r="AT217" s="21" t="s">
        <v>193</v>
      </c>
      <c r="AU217" s="21" t="s">
        <v>123</v>
      </c>
      <c r="AY217" s="21" t="s">
        <v>192</v>
      </c>
      <c r="BE217" s="109">
        <f>IF(U217="základní",N217,0)</f>
        <v>0</v>
      </c>
      <c r="BF217" s="109">
        <f>IF(U217="snížená",N217,0)</f>
        <v>0</v>
      </c>
      <c r="BG217" s="109">
        <f>IF(U217="zákl. přenesená",N217,0)</f>
        <v>0</v>
      </c>
      <c r="BH217" s="109">
        <f>IF(U217="sníž. přenesená",N217,0)</f>
        <v>0</v>
      </c>
      <c r="BI217" s="109">
        <f>IF(U217="nulová",N217,0)</f>
        <v>0</v>
      </c>
      <c r="BJ217" s="21" t="s">
        <v>37</v>
      </c>
      <c r="BK217" s="109">
        <f>ROUND(L217*K217,2)</f>
        <v>0</v>
      </c>
      <c r="BL217" s="21" t="s">
        <v>197</v>
      </c>
      <c r="BM217" s="21" t="s">
        <v>300</v>
      </c>
    </row>
    <row r="218" spans="2:65" s="11" customFormat="1" ht="22.5" customHeight="1">
      <c r="B218" s="179"/>
      <c r="C218" s="180"/>
      <c r="D218" s="180"/>
      <c r="E218" s="181" t="s">
        <v>5</v>
      </c>
      <c r="F218" s="282" t="s">
        <v>301</v>
      </c>
      <c r="G218" s="283"/>
      <c r="H218" s="283"/>
      <c r="I218" s="283"/>
      <c r="J218" s="180"/>
      <c r="K218" s="182" t="s">
        <v>5</v>
      </c>
      <c r="L218" s="180"/>
      <c r="M218" s="180"/>
      <c r="N218" s="180"/>
      <c r="O218" s="180"/>
      <c r="P218" s="180"/>
      <c r="Q218" s="180"/>
      <c r="R218" s="183"/>
      <c r="T218" s="184"/>
      <c r="U218" s="180"/>
      <c r="V218" s="180"/>
      <c r="W218" s="180"/>
      <c r="X218" s="180"/>
      <c r="Y218" s="180"/>
      <c r="Z218" s="180"/>
      <c r="AA218" s="185"/>
      <c r="AT218" s="186" t="s">
        <v>200</v>
      </c>
      <c r="AU218" s="186" t="s">
        <v>123</v>
      </c>
      <c r="AV218" s="11" t="s">
        <v>37</v>
      </c>
      <c r="AW218" s="11" t="s">
        <v>36</v>
      </c>
      <c r="AX218" s="11" t="s">
        <v>79</v>
      </c>
      <c r="AY218" s="186" t="s">
        <v>192</v>
      </c>
    </row>
    <row r="219" spans="2:65" s="10" customFormat="1" ht="22.5" customHeight="1">
      <c r="B219" s="171"/>
      <c r="C219" s="172"/>
      <c r="D219" s="172"/>
      <c r="E219" s="173" t="s">
        <v>5</v>
      </c>
      <c r="F219" s="284" t="s">
        <v>227</v>
      </c>
      <c r="G219" s="285"/>
      <c r="H219" s="285"/>
      <c r="I219" s="285"/>
      <c r="J219" s="172"/>
      <c r="K219" s="174">
        <v>123.55200000000001</v>
      </c>
      <c r="L219" s="172"/>
      <c r="M219" s="172"/>
      <c r="N219" s="172"/>
      <c r="O219" s="172"/>
      <c r="P219" s="172"/>
      <c r="Q219" s="172"/>
      <c r="R219" s="175"/>
      <c r="T219" s="176"/>
      <c r="U219" s="172"/>
      <c r="V219" s="172"/>
      <c r="W219" s="172"/>
      <c r="X219" s="172"/>
      <c r="Y219" s="172"/>
      <c r="Z219" s="172"/>
      <c r="AA219" s="177"/>
      <c r="AT219" s="178" t="s">
        <v>200</v>
      </c>
      <c r="AU219" s="178" t="s">
        <v>123</v>
      </c>
      <c r="AV219" s="10" t="s">
        <v>123</v>
      </c>
      <c r="AW219" s="10" t="s">
        <v>36</v>
      </c>
      <c r="AX219" s="10" t="s">
        <v>79</v>
      </c>
      <c r="AY219" s="178" t="s">
        <v>192</v>
      </c>
    </row>
    <row r="220" spans="2:65" s="10" customFormat="1" ht="22.5" customHeight="1">
      <c r="B220" s="171"/>
      <c r="C220" s="172"/>
      <c r="D220" s="172"/>
      <c r="E220" s="173" t="s">
        <v>5</v>
      </c>
      <c r="F220" s="284" t="s">
        <v>228</v>
      </c>
      <c r="G220" s="285"/>
      <c r="H220" s="285"/>
      <c r="I220" s="285"/>
      <c r="J220" s="172"/>
      <c r="K220" s="174">
        <v>87.048000000000002</v>
      </c>
      <c r="L220" s="172"/>
      <c r="M220" s="172"/>
      <c r="N220" s="172"/>
      <c r="O220" s="172"/>
      <c r="P220" s="172"/>
      <c r="Q220" s="172"/>
      <c r="R220" s="175"/>
      <c r="T220" s="176"/>
      <c r="U220" s="172"/>
      <c r="V220" s="172"/>
      <c r="W220" s="172"/>
      <c r="X220" s="172"/>
      <c r="Y220" s="172"/>
      <c r="Z220" s="172"/>
      <c r="AA220" s="177"/>
      <c r="AT220" s="178" t="s">
        <v>200</v>
      </c>
      <c r="AU220" s="178" t="s">
        <v>123</v>
      </c>
      <c r="AV220" s="10" t="s">
        <v>123</v>
      </c>
      <c r="AW220" s="10" t="s">
        <v>36</v>
      </c>
      <c r="AX220" s="10" t="s">
        <v>79</v>
      </c>
      <c r="AY220" s="178" t="s">
        <v>192</v>
      </c>
    </row>
    <row r="221" spans="2:65" s="10" customFormat="1" ht="22.5" customHeight="1">
      <c r="B221" s="171"/>
      <c r="C221" s="172"/>
      <c r="D221" s="172"/>
      <c r="E221" s="173" t="s">
        <v>5</v>
      </c>
      <c r="F221" s="284" t="s">
        <v>229</v>
      </c>
      <c r="G221" s="285"/>
      <c r="H221" s="285"/>
      <c r="I221" s="285"/>
      <c r="J221" s="172"/>
      <c r="K221" s="174">
        <v>53.82</v>
      </c>
      <c r="L221" s="172"/>
      <c r="M221" s="172"/>
      <c r="N221" s="172"/>
      <c r="O221" s="172"/>
      <c r="P221" s="172"/>
      <c r="Q221" s="172"/>
      <c r="R221" s="175"/>
      <c r="T221" s="176"/>
      <c r="U221" s="172"/>
      <c r="V221" s="172"/>
      <c r="W221" s="172"/>
      <c r="X221" s="172"/>
      <c r="Y221" s="172"/>
      <c r="Z221" s="172"/>
      <c r="AA221" s="177"/>
      <c r="AT221" s="178" t="s">
        <v>200</v>
      </c>
      <c r="AU221" s="178" t="s">
        <v>123</v>
      </c>
      <c r="AV221" s="10" t="s">
        <v>123</v>
      </c>
      <c r="AW221" s="10" t="s">
        <v>36</v>
      </c>
      <c r="AX221" s="10" t="s">
        <v>79</v>
      </c>
      <c r="AY221" s="178" t="s">
        <v>192</v>
      </c>
    </row>
    <row r="222" spans="2:65" s="11" customFormat="1" ht="22.5" customHeight="1">
      <c r="B222" s="179"/>
      <c r="C222" s="180"/>
      <c r="D222" s="180"/>
      <c r="E222" s="181" t="s">
        <v>5</v>
      </c>
      <c r="F222" s="286" t="s">
        <v>302</v>
      </c>
      <c r="G222" s="287"/>
      <c r="H222" s="287"/>
      <c r="I222" s="287"/>
      <c r="J222" s="180"/>
      <c r="K222" s="182" t="s">
        <v>5</v>
      </c>
      <c r="L222" s="180"/>
      <c r="M222" s="180"/>
      <c r="N222" s="180"/>
      <c r="O222" s="180"/>
      <c r="P222" s="180"/>
      <c r="Q222" s="180"/>
      <c r="R222" s="183"/>
      <c r="T222" s="184"/>
      <c r="U222" s="180"/>
      <c r="V222" s="180"/>
      <c r="W222" s="180"/>
      <c r="X222" s="180"/>
      <c r="Y222" s="180"/>
      <c r="Z222" s="180"/>
      <c r="AA222" s="185"/>
      <c r="AT222" s="186" t="s">
        <v>200</v>
      </c>
      <c r="AU222" s="186" t="s">
        <v>123</v>
      </c>
      <c r="AV222" s="11" t="s">
        <v>37</v>
      </c>
      <c r="AW222" s="11" t="s">
        <v>36</v>
      </c>
      <c r="AX222" s="11" t="s">
        <v>79</v>
      </c>
      <c r="AY222" s="186" t="s">
        <v>192</v>
      </c>
    </row>
    <row r="223" spans="2:65" s="10" customFormat="1" ht="22.5" customHeight="1">
      <c r="B223" s="171"/>
      <c r="C223" s="172"/>
      <c r="D223" s="172"/>
      <c r="E223" s="173" t="s">
        <v>5</v>
      </c>
      <c r="F223" s="284" t="s">
        <v>303</v>
      </c>
      <c r="G223" s="285"/>
      <c r="H223" s="285"/>
      <c r="I223" s="285"/>
      <c r="J223" s="172"/>
      <c r="K223" s="174">
        <v>-6.9119999999999999</v>
      </c>
      <c r="L223" s="172"/>
      <c r="M223" s="172"/>
      <c r="N223" s="172"/>
      <c r="O223" s="172"/>
      <c r="P223" s="172"/>
      <c r="Q223" s="172"/>
      <c r="R223" s="175"/>
      <c r="T223" s="176"/>
      <c r="U223" s="172"/>
      <c r="V223" s="172"/>
      <c r="W223" s="172"/>
      <c r="X223" s="172"/>
      <c r="Y223" s="172"/>
      <c r="Z223" s="172"/>
      <c r="AA223" s="177"/>
      <c r="AT223" s="178" t="s">
        <v>200</v>
      </c>
      <c r="AU223" s="178" t="s">
        <v>123</v>
      </c>
      <c r="AV223" s="10" t="s">
        <v>123</v>
      </c>
      <c r="AW223" s="10" t="s">
        <v>36</v>
      </c>
      <c r="AX223" s="10" t="s">
        <v>79</v>
      </c>
      <c r="AY223" s="178" t="s">
        <v>192</v>
      </c>
    </row>
    <row r="224" spans="2:65" s="10" customFormat="1" ht="22.5" customHeight="1">
      <c r="B224" s="171"/>
      <c r="C224" s="172"/>
      <c r="D224" s="172"/>
      <c r="E224" s="173" t="s">
        <v>5</v>
      </c>
      <c r="F224" s="284" t="s">
        <v>304</v>
      </c>
      <c r="G224" s="285"/>
      <c r="H224" s="285"/>
      <c r="I224" s="285"/>
      <c r="J224" s="172"/>
      <c r="K224" s="174">
        <v>-34.56</v>
      </c>
      <c r="L224" s="172"/>
      <c r="M224" s="172"/>
      <c r="N224" s="172"/>
      <c r="O224" s="172"/>
      <c r="P224" s="172"/>
      <c r="Q224" s="172"/>
      <c r="R224" s="175"/>
      <c r="T224" s="176"/>
      <c r="U224" s="172"/>
      <c r="V224" s="172"/>
      <c r="W224" s="172"/>
      <c r="X224" s="172"/>
      <c r="Y224" s="172"/>
      <c r="Z224" s="172"/>
      <c r="AA224" s="177"/>
      <c r="AT224" s="178" t="s">
        <v>200</v>
      </c>
      <c r="AU224" s="178" t="s">
        <v>123</v>
      </c>
      <c r="AV224" s="10" t="s">
        <v>123</v>
      </c>
      <c r="AW224" s="10" t="s">
        <v>36</v>
      </c>
      <c r="AX224" s="10" t="s">
        <v>79</v>
      </c>
      <c r="AY224" s="178" t="s">
        <v>192</v>
      </c>
    </row>
    <row r="225" spans="2:65" s="10" customFormat="1" ht="22.5" customHeight="1">
      <c r="B225" s="171"/>
      <c r="C225" s="172"/>
      <c r="D225" s="172"/>
      <c r="E225" s="173" t="s">
        <v>5</v>
      </c>
      <c r="F225" s="284" t="s">
        <v>305</v>
      </c>
      <c r="G225" s="285"/>
      <c r="H225" s="285"/>
      <c r="I225" s="285"/>
      <c r="J225" s="172"/>
      <c r="K225" s="174">
        <v>-10.08</v>
      </c>
      <c r="L225" s="172"/>
      <c r="M225" s="172"/>
      <c r="N225" s="172"/>
      <c r="O225" s="172"/>
      <c r="P225" s="172"/>
      <c r="Q225" s="172"/>
      <c r="R225" s="175"/>
      <c r="T225" s="176"/>
      <c r="U225" s="172"/>
      <c r="V225" s="172"/>
      <c r="W225" s="172"/>
      <c r="X225" s="172"/>
      <c r="Y225" s="172"/>
      <c r="Z225" s="172"/>
      <c r="AA225" s="177"/>
      <c r="AT225" s="178" t="s">
        <v>200</v>
      </c>
      <c r="AU225" s="178" t="s">
        <v>123</v>
      </c>
      <c r="AV225" s="10" t="s">
        <v>123</v>
      </c>
      <c r="AW225" s="10" t="s">
        <v>36</v>
      </c>
      <c r="AX225" s="10" t="s">
        <v>79</v>
      </c>
      <c r="AY225" s="178" t="s">
        <v>192</v>
      </c>
    </row>
    <row r="226" spans="2:65" s="13" customFormat="1" ht="22.5" customHeight="1">
      <c r="B226" s="195"/>
      <c r="C226" s="196"/>
      <c r="D226" s="196"/>
      <c r="E226" s="197" t="s">
        <v>5</v>
      </c>
      <c r="F226" s="290" t="s">
        <v>306</v>
      </c>
      <c r="G226" s="291"/>
      <c r="H226" s="291"/>
      <c r="I226" s="291"/>
      <c r="J226" s="196"/>
      <c r="K226" s="198">
        <v>212.86799999999999</v>
      </c>
      <c r="L226" s="196"/>
      <c r="M226" s="196"/>
      <c r="N226" s="196"/>
      <c r="O226" s="196"/>
      <c r="P226" s="196"/>
      <c r="Q226" s="196"/>
      <c r="R226" s="199"/>
      <c r="T226" s="200"/>
      <c r="U226" s="196"/>
      <c r="V226" s="196"/>
      <c r="W226" s="196"/>
      <c r="X226" s="196"/>
      <c r="Y226" s="196"/>
      <c r="Z226" s="196"/>
      <c r="AA226" s="201"/>
      <c r="AT226" s="202" t="s">
        <v>200</v>
      </c>
      <c r="AU226" s="202" t="s">
        <v>123</v>
      </c>
      <c r="AV226" s="13" t="s">
        <v>204</v>
      </c>
      <c r="AW226" s="13" t="s">
        <v>36</v>
      </c>
      <c r="AX226" s="13" t="s">
        <v>79</v>
      </c>
      <c r="AY226" s="202" t="s">
        <v>192</v>
      </c>
    </row>
    <row r="227" spans="2:65" s="11" customFormat="1" ht="22.5" customHeight="1">
      <c r="B227" s="179"/>
      <c r="C227" s="180"/>
      <c r="D227" s="180"/>
      <c r="E227" s="181" t="s">
        <v>5</v>
      </c>
      <c r="F227" s="286" t="s">
        <v>307</v>
      </c>
      <c r="G227" s="287"/>
      <c r="H227" s="287"/>
      <c r="I227" s="287"/>
      <c r="J227" s="180"/>
      <c r="K227" s="182" t="s">
        <v>5</v>
      </c>
      <c r="L227" s="180"/>
      <c r="M227" s="180"/>
      <c r="N227" s="180"/>
      <c r="O227" s="180"/>
      <c r="P227" s="180"/>
      <c r="Q227" s="180"/>
      <c r="R227" s="183"/>
      <c r="T227" s="184"/>
      <c r="U227" s="180"/>
      <c r="V227" s="180"/>
      <c r="W227" s="180"/>
      <c r="X227" s="180"/>
      <c r="Y227" s="180"/>
      <c r="Z227" s="180"/>
      <c r="AA227" s="185"/>
      <c r="AT227" s="186" t="s">
        <v>200</v>
      </c>
      <c r="AU227" s="186" t="s">
        <v>123</v>
      </c>
      <c r="AV227" s="11" t="s">
        <v>37</v>
      </c>
      <c r="AW227" s="11" t="s">
        <v>36</v>
      </c>
      <c r="AX227" s="11" t="s">
        <v>79</v>
      </c>
      <c r="AY227" s="186" t="s">
        <v>192</v>
      </c>
    </row>
    <row r="228" spans="2:65" s="10" customFormat="1" ht="22.5" customHeight="1">
      <c r="B228" s="171"/>
      <c r="C228" s="172"/>
      <c r="D228" s="172"/>
      <c r="E228" s="173" t="s">
        <v>5</v>
      </c>
      <c r="F228" s="284" t="s">
        <v>308</v>
      </c>
      <c r="G228" s="285"/>
      <c r="H228" s="285"/>
      <c r="I228" s="285"/>
      <c r="J228" s="172"/>
      <c r="K228" s="174">
        <v>-4.968</v>
      </c>
      <c r="L228" s="172"/>
      <c r="M228" s="172"/>
      <c r="N228" s="172"/>
      <c r="O228" s="172"/>
      <c r="P228" s="172"/>
      <c r="Q228" s="172"/>
      <c r="R228" s="175"/>
      <c r="T228" s="176"/>
      <c r="U228" s="172"/>
      <c r="V228" s="172"/>
      <c r="W228" s="172"/>
      <c r="X228" s="172"/>
      <c r="Y228" s="172"/>
      <c r="Z228" s="172"/>
      <c r="AA228" s="177"/>
      <c r="AT228" s="178" t="s">
        <v>200</v>
      </c>
      <c r="AU228" s="178" t="s">
        <v>123</v>
      </c>
      <c r="AV228" s="10" t="s">
        <v>123</v>
      </c>
      <c r="AW228" s="10" t="s">
        <v>36</v>
      </c>
      <c r="AX228" s="10" t="s">
        <v>79</v>
      </c>
      <c r="AY228" s="178" t="s">
        <v>192</v>
      </c>
    </row>
    <row r="229" spans="2:65" s="10" customFormat="1" ht="22.5" customHeight="1">
      <c r="B229" s="171"/>
      <c r="C229" s="172"/>
      <c r="D229" s="172"/>
      <c r="E229" s="173" t="s">
        <v>5</v>
      </c>
      <c r="F229" s="284" t="s">
        <v>309</v>
      </c>
      <c r="G229" s="285"/>
      <c r="H229" s="285"/>
      <c r="I229" s="285"/>
      <c r="J229" s="172"/>
      <c r="K229" s="174">
        <v>-25.2</v>
      </c>
      <c r="L229" s="172"/>
      <c r="M229" s="172"/>
      <c r="N229" s="172"/>
      <c r="O229" s="172"/>
      <c r="P229" s="172"/>
      <c r="Q229" s="172"/>
      <c r="R229" s="175"/>
      <c r="T229" s="176"/>
      <c r="U229" s="172"/>
      <c r="V229" s="172"/>
      <c r="W229" s="172"/>
      <c r="X229" s="172"/>
      <c r="Y229" s="172"/>
      <c r="Z229" s="172"/>
      <c r="AA229" s="177"/>
      <c r="AT229" s="178" t="s">
        <v>200</v>
      </c>
      <c r="AU229" s="178" t="s">
        <v>123</v>
      </c>
      <c r="AV229" s="10" t="s">
        <v>123</v>
      </c>
      <c r="AW229" s="10" t="s">
        <v>36</v>
      </c>
      <c r="AX229" s="10" t="s">
        <v>79</v>
      </c>
      <c r="AY229" s="178" t="s">
        <v>192</v>
      </c>
    </row>
    <row r="230" spans="2:65" s="10" customFormat="1" ht="22.5" customHeight="1">
      <c r="B230" s="171"/>
      <c r="C230" s="172"/>
      <c r="D230" s="172"/>
      <c r="E230" s="173" t="s">
        <v>5</v>
      </c>
      <c r="F230" s="284" t="s">
        <v>310</v>
      </c>
      <c r="G230" s="285"/>
      <c r="H230" s="285"/>
      <c r="I230" s="285"/>
      <c r="J230" s="172"/>
      <c r="K230" s="174">
        <v>-6.72</v>
      </c>
      <c r="L230" s="172"/>
      <c r="M230" s="172"/>
      <c r="N230" s="172"/>
      <c r="O230" s="172"/>
      <c r="P230" s="172"/>
      <c r="Q230" s="172"/>
      <c r="R230" s="175"/>
      <c r="T230" s="176"/>
      <c r="U230" s="172"/>
      <c r="V230" s="172"/>
      <c r="W230" s="172"/>
      <c r="X230" s="172"/>
      <c r="Y230" s="172"/>
      <c r="Z230" s="172"/>
      <c r="AA230" s="177"/>
      <c r="AT230" s="178" t="s">
        <v>200</v>
      </c>
      <c r="AU230" s="178" t="s">
        <v>123</v>
      </c>
      <c r="AV230" s="10" t="s">
        <v>123</v>
      </c>
      <c r="AW230" s="10" t="s">
        <v>36</v>
      </c>
      <c r="AX230" s="10" t="s">
        <v>79</v>
      </c>
      <c r="AY230" s="178" t="s">
        <v>192</v>
      </c>
    </row>
    <row r="231" spans="2:65" s="13" customFormat="1" ht="22.5" customHeight="1">
      <c r="B231" s="195"/>
      <c r="C231" s="196"/>
      <c r="D231" s="196"/>
      <c r="E231" s="197" t="s">
        <v>5</v>
      </c>
      <c r="F231" s="290" t="s">
        <v>306</v>
      </c>
      <c r="G231" s="291"/>
      <c r="H231" s="291"/>
      <c r="I231" s="291"/>
      <c r="J231" s="196"/>
      <c r="K231" s="198">
        <v>-36.887999999999998</v>
      </c>
      <c r="L231" s="196"/>
      <c r="M231" s="196"/>
      <c r="N231" s="196"/>
      <c r="O231" s="196"/>
      <c r="P231" s="196"/>
      <c r="Q231" s="196"/>
      <c r="R231" s="199"/>
      <c r="T231" s="200"/>
      <c r="U231" s="196"/>
      <c r="V231" s="196"/>
      <c r="W231" s="196"/>
      <c r="X231" s="196"/>
      <c r="Y231" s="196"/>
      <c r="Z231" s="196"/>
      <c r="AA231" s="201"/>
      <c r="AT231" s="202" t="s">
        <v>200</v>
      </c>
      <c r="AU231" s="202" t="s">
        <v>123</v>
      </c>
      <c r="AV231" s="13" t="s">
        <v>204</v>
      </c>
      <c r="AW231" s="13" t="s">
        <v>36</v>
      </c>
      <c r="AX231" s="13" t="s">
        <v>79</v>
      </c>
      <c r="AY231" s="202" t="s">
        <v>192</v>
      </c>
    </row>
    <row r="232" spans="2:65" s="11" customFormat="1" ht="22.5" customHeight="1">
      <c r="B232" s="179"/>
      <c r="C232" s="180"/>
      <c r="D232" s="180"/>
      <c r="E232" s="181" t="s">
        <v>5</v>
      </c>
      <c r="F232" s="286" t="s">
        <v>311</v>
      </c>
      <c r="G232" s="287"/>
      <c r="H232" s="287"/>
      <c r="I232" s="287"/>
      <c r="J232" s="180"/>
      <c r="K232" s="182" t="s">
        <v>5</v>
      </c>
      <c r="L232" s="180"/>
      <c r="M232" s="180"/>
      <c r="N232" s="180"/>
      <c r="O232" s="180"/>
      <c r="P232" s="180"/>
      <c r="Q232" s="180"/>
      <c r="R232" s="183"/>
      <c r="T232" s="184"/>
      <c r="U232" s="180"/>
      <c r="V232" s="180"/>
      <c r="W232" s="180"/>
      <c r="X232" s="180"/>
      <c r="Y232" s="180"/>
      <c r="Z232" s="180"/>
      <c r="AA232" s="185"/>
      <c r="AT232" s="186" t="s">
        <v>200</v>
      </c>
      <c r="AU232" s="186" t="s">
        <v>123</v>
      </c>
      <c r="AV232" s="11" t="s">
        <v>37</v>
      </c>
      <c r="AW232" s="11" t="s">
        <v>36</v>
      </c>
      <c r="AX232" s="11" t="s">
        <v>79</v>
      </c>
      <c r="AY232" s="186" t="s">
        <v>192</v>
      </c>
    </row>
    <row r="233" spans="2:65" s="10" customFormat="1" ht="22.5" customHeight="1">
      <c r="B233" s="171"/>
      <c r="C233" s="172"/>
      <c r="D233" s="172"/>
      <c r="E233" s="173" t="s">
        <v>5</v>
      </c>
      <c r="F233" s="284" t="s">
        <v>312</v>
      </c>
      <c r="G233" s="285"/>
      <c r="H233" s="285"/>
      <c r="I233" s="285"/>
      <c r="J233" s="172"/>
      <c r="K233" s="174">
        <v>-2.4700000000000002</v>
      </c>
      <c r="L233" s="172"/>
      <c r="M233" s="172"/>
      <c r="N233" s="172"/>
      <c r="O233" s="172"/>
      <c r="P233" s="172"/>
      <c r="Q233" s="172"/>
      <c r="R233" s="175"/>
      <c r="T233" s="176"/>
      <c r="U233" s="172"/>
      <c r="V233" s="172"/>
      <c r="W233" s="172"/>
      <c r="X233" s="172"/>
      <c r="Y233" s="172"/>
      <c r="Z233" s="172"/>
      <c r="AA233" s="177"/>
      <c r="AT233" s="178" t="s">
        <v>200</v>
      </c>
      <c r="AU233" s="178" t="s">
        <v>123</v>
      </c>
      <c r="AV233" s="10" t="s">
        <v>123</v>
      </c>
      <c r="AW233" s="10" t="s">
        <v>36</v>
      </c>
      <c r="AX233" s="10" t="s">
        <v>79</v>
      </c>
      <c r="AY233" s="178" t="s">
        <v>192</v>
      </c>
    </row>
    <row r="234" spans="2:65" s="10" customFormat="1" ht="22.5" customHeight="1">
      <c r="B234" s="171"/>
      <c r="C234" s="172"/>
      <c r="D234" s="172"/>
      <c r="E234" s="173" t="s">
        <v>5</v>
      </c>
      <c r="F234" s="284" t="s">
        <v>313</v>
      </c>
      <c r="G234" s="285"/>
      <c r="H234" s="285"/>
      <c r="I234" s="285"/>
      <c r="J234" s="172"/>
      <c r="K234" s="174">
        <v>-12.24</v>
      </c>
      <c r="L234" s="172"/>
      <c r="M234" s="172"/>
      <c r="N234" s="172"/>
      <c r="O234" s="172"/>
      <c r="P234" s="172"/>
      <c r="Q234" s="172"/>
      <c r="R234" s="175"/>
      <c r="T234" s="176"/>
      <c r="U234" s="172"/>
      <c r="V234" s="172"/>
      <c r="W234" s="172"/>
      <c r="X234" s="172"/>
      <c r="Y234" s="172"/>
      <c r="Z234" s="172"/>
      <c r="AA234" s="177"/>
      <c r="AT234" s="178" t="s">
        <v>200</v>
      </c>
      <c r="AU234" s="178" t="s">
        <v>123</v>
      </c>
      <c r="AV234" s="10" t="s">
        <v>123</v>
      </c>
      <c r="AW234" s="10" t="s">
        <v>36</v>
      </c>
      <c r="AX234" s="10" t="s">
        <v>79</v>
      </c>
      <c r="AY234" s="178" t="s">
        <v>192</v>
      </c>
    </row>
    <row r="235" spans="2:65" s="10" customFormat="1" ht="22.5" customHeight="1">
      <c r="B235" s="171"/>
      <c r="C235" s="172"/>
      <c r="D235" s="172"/>
      <c r="E235" s="173" t="s">
        <v>5</v>
      </c>
      <c r="F235" s="284" t="s">
        <v>314</v>
      </c>
      <c r="G235" s="285"/>
      <c r="H235" s="285"/>
      <c r="I235" s="285"/>
      <c r="J235" s="172"/>
      <c r="K235" s="174">
        <v>-5.12</v>
      </c>
      <c r="L235" s="172"/>
      <c r="M235" s="172"/>
      <c r="N235" s="172"/>
      <c r="O235" s="172"/>
      <c r="P235" s="172"/>
      <c r="Q235" s="172"/>
      <c r="R235" s="175"/>
      <c r="T235" s="176"/>
      <c r="U235" s="172"/>
      <c r="V235" s="172"/>
      <c r="W235" s="172"/>
      <c r="X235" s="172"/>
      <c r="Y235" s="172"/>
      <c r="Z235" s="172"/>
      <c r="AA235" s="177"/>
      <c r="AT235" s="178" t="s">
        <v>200</v>
      </c>
      <c r="AU235" s="178" t="s">
        <v>123</v>
      </c>
      <c r="AV235" s="10" t="s">
        <v>123</v>
      </c>
      <c r="AW235" s="10" t="s">
        <v>36</v>
      </c>
      <c r="AX235" s="10" t="s">
        <v>79</v>
      </c>
      <c r="AY235" s="178" t="s">
        <v>192</v>
      </c>
    </row>
    <row r="236" spans="2:65" s="13" customFormat="1" ht="22.5" customHeight="1">
      <c r="B236" s="195"/>
      <c r="C236" s="196"/>
      <c r="D236" s="196"/>
      <c r="E236" s="197" t="s">
        <v>5</v>
      </c>
      <c r="F236" s="290" t="s">
        <v>306</v>
      </c>
      <c r="G236" s="291"/>
      <c r="H236" s="291"/>
      <c r="I236" s="291"/>
      <c r="J236" s="196"/>
      <c r="K236" s="198">
        <v>-19.829999999999998</v>
      </c>
      <c r="L236" s="196"/>
      <c r="M236" s="196"/>
      <c r="N236" s="196"/>
      <c r="O236" s="196"/>
      <c r="P236" s="196"/>
      <c r="Q236" s="196"/>
      <c r="R236" s="199"/>
      <c r="T236" s="200"/>
      <c r="U236" s="196"/>
      <c r="V236" s="196"/>
      <c r="W236" s="196"/>
      <c r="X236" s="196"/>
      <c r="Y236" s="196"/>
      <c r="Z236" s="196"/>
      <c r="AA236" s="201"/>
      <c r="AT236" s="202" t="s">
        <v>200</v>
      </c>
      <c r="AU236" s="202" t="s">
        <v>123</v>
      </c>
      <c r="AV236" s="13" t="s">
        <v>204</v>
      </c>
      <c r="AW236" s="13" t="s">
        <v>36</v>
      </c>
      <c r="AX236" s="13" t="s">
        <v>79</v>
      </c>
      <c r="AY236" s="202" t="s">
        <v>192</v>
      </c>
    </row>
    <row r="237" spans="2:65" s="12" customFormat="1" ht="22.5" customHeight="1">
      <c r="B237" s="187"/>
      <c r="C237" s="188"/>
      <c r="D237" s="188"/>
      <c r="E237" s="189" t="s">
        <v>5</v>
      </c>
      <c r="F237" s="288" t="s">
        <v>218</v>
      </c>
      <c r="G237" s="289"/>
      <c r="H237" s="289"/>
      <c r="I237" s="289"/>
      <c r="J237" s="188"/>
      <c r="K237" s="190">
        <v>156.15</v>
      </c>
      <c r="L237" s="188"/>
      <c r="M237" s="188"/>
      <c r="N237" s="188"/>
      <c r="O237" s="188"/>
      <c r="P237" s="188"/>
      <c r="Q237" s="188"/>
      <c r="R237" s="191"/>
      <c r="T237" s="192"/>
      <c r="U237" s="188"/>
      <c r="V237" s="188"/>
      <c r="W237" s="188"/>
      <c r="X237" s="188"/>
      <c r="Y237" s="188"/>
      <c r="Z237" s="188"/>
      <c r="AA237" s="193"/>
      <c r="AT237" s="194" t="s">
        <v>200</v>
      </c>
      <c r="AU237" s="194" t="s">
        <v>123</v>
      </c>
      <c r="AV237" s="12" t="s">
        <v>197</v>
      </c>
      <c r="AW237" s="12" t="s">
        <v>36</v>
      </c>
      <c r="AX237" s="12" t="s">
        <v>37</v>
      </c>
      <c r="AY237" s="194" t="s">
        <v>192</v>
      </c>
    </row>
    <row r="238" spans="2:65" s="9" customFormat="1" ht="29.85" customHeight="1">
      <c r="B238" s="153"/>
      <c r="C238" s="154"/>
      <c r="D238" s="163" t="s">
        <v>135</v>
      </c>
      <c r="E238" s="163"/>
      <c r="F238" s="163"/>
      <c r="G238" s="163"/>
      <c r="H238" s="163"/>
      <c r="I238" s="163"/>
      <c r="J238" s="163"/>
      <c r="K238" s="163"/>
      <c r="L238" s="163"/>
      <c r="M238" s="163"/>
      <c r="N238" s="298">
        <f>BK238</f>
        <v>0</v>
      </c>
      <c r="O238" s="299"/>
      <c r="P238" s="299"/>
      <c r="Q238" s="299"/>
      <c r="R238" s="156"/>
      <c r="T238" s="157"/>
      <c r="U238" s="154"/>
      <c r="V238" s="154"/>
      <c r="W238" s="158">
        <f>SUM(W239:W355)</f>
        <v>0</v>
      </c>
      <c r="X238" s="154"/>
      <c r="Y238" s="158">
        <f>SUM(Y239:Y355)</f>
        <v>1867.1624306300002</v>
      </c>
      <c r="Z238" s="154"/>
      <c r="AA238" s="159">
        <f>SUM(AA239:AA355)</f>
        <v>0</v>
      </c>
      <c r="AR238" s="160" t="s">
        <v>37</v>
      </c>
      <c r="AT238" s="161" t="s">
        <v>78</v>
      </c>
      <c r="AU238" s="161" t="s">
        <v>37</v>
      </c>
      <c r="AY238" s="160" t="s">
        <v>192</v>
      </c>
      <c r="BK238" s="162">
        <f>SUM(BK239:BK355)</f>
        <v>0</v>
      </c>
    </row>
    <row r="239" spans="2:65" s="1" customFormat="1" ht="31.5" customHeight="1">
      <c r="B239" s="135"/>
      <c r="C239" s="164" t="s">
        <v>315</v>
      </c>
      <c r="D239" s="164" t="s">
        <v>193</v>
      </c>
      <c r="E239" s="165" t="s">
        <v>316</v>
      </c>
      <c r="F239" s="277" t="s">
        <v>317</v>
      </c>
      <c r="G239" s="277"/>
      <c r="H239" s="277"/>
      <c r="I239" s="277"/>
      <c r="J239" s="166" t="s">
        <v>207</v>
      </c>
      <c r="K239" s="167">
        <v>464.23200000000003</v>
      </c>
      <c r="L239" s="278">
        <v>0</v>
      </c>
      <c r="M239" s="278"/>
      <c r="N239" s="279">
        <f>ROUND(L239*K239,2)</f>
        <v>0</v>
      </c>
      <c r="O239" s="279"/>
      <c r="P239" s="279"/>
      <c r="Q239" s="279"/>
      <c r="R239" s="138"/>
      <c r="T239" s="168" t="s">
        <v>5</v>
      </c>
      <c r="U239" s="47" t="s">
        <v>44</v>
      </c>
      <c r="V239" s="39"/>
      <c r="W239" s="169">
        <f>V239*K239</f>
        <v>0</v>
      </c>
      <c r="X239" s="169">
        <v>2.16</v>
      </c>
      <c r="Y239" s="169">
        <f>X239*K239</f>
        <v>1002.7411200000001</v>
      </c>
      <c r="Z239" s="169">
        <v>0</v>
      </c>
      <c r="AA239" s="170">
        <f>Z239*K239</f>
        <v>0</v>
      </c>
      <c r="AR239" s="21" t="s">
        <v>197</v>
      </c>
      <c r="AT239" s="21" t="s">
        <v>193</v>
      </c>
      <c r="AU239" s="21" t="s">
        <v>123</v>
      </c>
      <c r="AY239" s="21" t="s">
        <v>192</v>
      </c>
      <c r="BE239" s="109">
        <f>IF(U239="základní",N239,0)</f>
        <v>0</v>
      </c>
      <c r="BF239" s="109">
        <f>IF(U239="snížená",N239,0)</f>
        <v>0</v>
      </c>
      <c r="BG239" s="109">
        <f>IF(U239="zákl. přenesená",N239,0)</f>
        <v>0</v>
      </c>
      <c r="BH239" s="109">
        <f>IF(U239="sníž. přenesená",N239,0)</f>
        <v>0</v>
      </c>
      <c r="BI239" s="109">
        <f>IF(U239="nulová",N239,0)</f>
        <v>0</v>
      </c>
      <c r="BJ239" s="21" t="s">
        <v>37</v>
      </c>
      <c r="BK239" s="109">
        <f>ROUND(L239*K239,2)</f>
        <v>0</v>
      </c>
      <c r="BL239" s="21" t="s">
        <v>197</v>
      </c>
      <c r="BM239" s="21" t="s">
        <v>318</v>
      </c>
    </row>
    <row r="240" spans="2:65" s="10" customFormat="1" ht="22.5" customHeight="1">
      <c r="B240" s="171"/>
      <c r="C240" s="172"/>
      <c r="D240" s="172"/>
      <c r="E240" s="173" t="s">
        <v>5</v>
      </c>
      <c r="F240" s="280" t="s">
        <v>319</v>
      </c>
      <c r="G240" s="281"/>
      <c r="H240" s="281"/>
      <c r="I240" s="281"/>
      <c r="J240" s="172"/>
      <c r="K240" s="174">
        <v>464.23200000000003</v>
      </c>
      <c r="L240" s="172"/>
      <c r="M240" s="172"/>
      <c r="N240" s="172"/>
      <c r="O240" s="172"/>
      <c r="P240" s="172"/>
      <c r="Q240" s="172"/>
      <c r="R240" s="175"/>
      <c r="T240" s="176"/>
      <c r="U240" s="172"/>
      <c r="V240" s="172"/>
      <c r="W240" s="172"/>
      <c r="X240" s="172"/>
      <c r="Y240" s="172"/>
      <c r="Z240" s="172"/>
      <c r="AA240" s="177"/>
      <c r="AT240" s="178" t="s">
        <v>200</v>
      </c>
      <c r="AU240" s="178" t="s">
        <v>123</v>
      </c>
      <c r="AV240" s="10" t="s">
        <v>123</v>
      </c>
      <c r="AW240" s="10" t="s">
        <v>36</v>
      </c>
      <c r="AX240" s="10" t="s">
        <v>79</v>
      </c>
      <c r="AY240" s="178" t="s">
        <v>192</v>
      </c>
    </row>
    <row r="241" spans="2:65" s="12" customFormat="1" ht="22.5" customHeight="1">
      <c r="B241" s="187"/>
      <c r="C241" s="188"/>
      <c r="D241" s="188"/>
      <c r="E241" s="189" t="s">
        <v>5</v>
      </c>
      <c r="F241" s="288" t="s">
        <v>218</v>
      </c>
      <c r="G241" s="289"/>
      <c r="H241" s="289"/>
      <c r="I241" s="289"/>
      <c r="J241" s="188"/>
      <c r="K241" s="190">
        <v>464.23200000000003</v>
      </c>
      <c r="L241" s="188"/>
      <c r="M241" s="188"/>
      <c r="N241" s="188"/>
      <c r="O241" s="188"/>
      <c r="P241" s="188"/>
      <c r="Q241" s="188"/>
      <c r="R241" s="191"/>
      <c r="T241" s="192"/>
      <c r="U241" s="188"/>
      <c r="V241" s="188"/>
      <c r="W241" s="188"/>
      <c r="X241" s="188"/>
      <c r="Y241" s="188"/>
      <c r="Z241" s="188"/>
      <c r="AA241" s="193"/>
      <c r="AT241" s="194" t="s">
        <v>200</v>
      </c>
      <c r="AU241" s="194" t="s">
        <v>123</v>
      </c>
      <c r="AV241" s="12" t="s">
        <v>197</v>
      </c>
      <c r="AW241" s="12" t="s">
        <v>36</v>
      </c>
      <c r="AX241" s="12" t="s">
        <v>37</v>
      </c>
      <c r="AY241" s="194" t="s">
        <v>192</v>
      </c>
    </row>
    <row r="242" spans="2:65" s="1" customFormat="1" ht="44.25" customHeight="1">
      <c r="B242" s="135"/>
      <c r="C242" s="164" t="s">
        <v>320</v>
      </c>
      <c r="D242" s="164" t="s">
        <v>193</v>
      </c>
      <c r="E242" s="165" t="s">
        <v>321</v>
      </c>
      <c r="F242" s="277" t="s">
        <v>322</v>
      </c>
      <c r="G242" s="277"/>
      <c r="H242" s="277"/>
      <c r="I242" s="277"/>
      <c r="J242" s="166" t="s">
        <v>207</v>
      </c>
      <c r="K242" s="167">
        <v>74.277000000000001</v>
      </c>
      <c r="L242" s="278">
        <v>0</v>
      </c>
      <c r="M242" s="278"/>
      <c r="N242" s="279">
        <f>ROUND(L242*K242,2)</f>
        <v>0</v>
      </c>
      <c r="O242" s="279"/>
      <c r="P242" s="279"/>
      <c r="Q242" s="279"/>
      <c r="R242" s="138"/>
      <c r="T242" s="168" t="s">
        <v>5</v>
      </c>
      <c r="U242" s="47" t="s">
        <v>44</v>
      </c>
      <c r="V242" s="39"/>
      <c r="W242" s="169">
        <f>V242*K242</f>
        <v>0</v>
      </c>
      <c r="X242" s="169">
        <v>1.98</v>
      </c>
      <c r="Y242" s="169">
        <f>X242*K242</f>
        <v>147.06845999999999</v>
      </c>
      <c r="Z242" s="169">
        <v>0</v>
      </c>
      <c r="AA242" s="170">
        <f>Z242*K242</f>
        <v>0</v>
      </c>
      <c r="AR242" s="21" t="s">
        <v>197</v>
      </c>
      <c r="AT242" s="21" t="s">
        <v>193</v>
      </c>
      <c r="AU242" s="21" t="s">
        <v>123</v>
      </c>
      <c r="AY242" s="21" t="s">
        <v>192</v>
      </c>
      <c r="BE242" s="109">
        <f>IF(U242="základní",N242,0)</f>
        <v>0</v>
      </c>
      <c r="BF242" s="109">
        <f>IF(U242="snížená",N242,0)</f>
        <v>0</v>
      </c>
      <c r="BG242" s="109">
        <f>IF(U242="zákl. přenesená",N242,0)</f>
        <v>0</v>
      </c>
      <c r="BH242" s="109">
        <f>IF(U242="sníž. přenesená",N242,0)</f>
        <v>0</v>
      </c>
      <c r="BI242" s="109">
        <f>IF(U242="nulová",N242,0)</f>
        <v>0</v>
      </c>
      <c r="BJ242" s="21" t="s">
        <v>37</v>
      </c>
      <c r="BK242" s="109">
        <f>ROUND(L242*K242,2)</f>
        <v>0</v>
      </c>
      <c r="BL242" s="21" t="s">
        <v>197</v>
      </c>
      <c r="BM242" s="21" t="s">
        <v>323</v>
      </c>
    </row>
    <row r="243" spans="2:65" s="10" customFormat="1" ht="22.5" customHeight="1">
      <c r="B243" s="171"/>
      <c r="C243" s="172"/>
      <c r="D243" s="172"/>
      <c r="E243" s="173" t="s">
        <v>5</v>
      </c>
      <c r="F243" s="280" t="s">
        <v>324</v>
      </c>
      <c r="G243" s="281"/>
      <c r="H243" s="281"/>
      <c r="I243" s="281"/>
      <c r="J243" s="172"/>
      <c r="K243" s="174">
        <v>74.277000000000001</v>
      </c>
      <c r="L243" s="172"/>
      <c r="M243" s="172"/>
      <c r="N243" s="172"/>
      <c r="O243" s="172"/>
      <c r="P243" s="172"/>
      <c r="Q243" s="172"/>
      <c r="R243" s="175"/>
      <c r="T243" s="176"/>
      <c r="U243" s="172"/>
      <c r="V243" s="172"/>
      <c r="W243" s="172"/>
      <c r="X243" s="172"/>
      <c r="Y243" s="172"/>
      <c r="Z243" s="172"/>
      <c r="AA243" s="177"/>
      <c r="AT243" s="178" t="s">
        <v>200</v>
      </c>
      <c r="AU243" s="178" t="s">
        <v>123</v>
      </c>
      <c r="AV243" s="10" t="s">
        <v>123</v>
      </c>
      <c r="AW243" s="10" t="s">
        <v>36</v>
      </c>
      <c r="AX243" s="10" t="s">
        <v>79</v>
      </c>
      <c r="AY243" s="178" t="s">
        <v>192</v>
      </c>
    </row>
    <row r="244" spans="2:65" s="12" customFormat="1" ht="22.5" customHeight="1">
      <c r="B244" s="187"/>
      <c r="C244" s="188"/>
      <c r="D244" s="188"/>
      <c r="E244" s="189" t="s">
        <v>5</v>
      </c>
      <c r="F244" s="288" t="s">
        <v>218</v>
      </c>
      <c r="G244" s="289"/>
      <c r="H244" s="289"/>
      <c r="I244" s="289"/>
      <c r="J244" s="188"/>
      <c r="K244" s="190">
        <v>74.277000000000001</v>
      </c>
      <c r="L244" s="188"/>
      <c r="M244" s="188"/>
      <c r="N244" s="188"/>
      <c r="O244" s="188"/>
      <c r="P244" s="188"/>
      <c r="Q244" s="188"/>
      <c r="R244" s="191"/>
      <c r="T244" s="192"/>
      <c r="U244" s="188"/>
      <c r="V244" s="188"/>
      <c r="W244" s="188"/>
      <c r="X244" s="188"/>
      <c r="Y244" s="188"/>
      <c r="Z244" s="188"/>
      <c r="AA244" s="193"/>
      <c r="AT244" s="194" t="s">
        <v>200</v>
      </c>
      <c r="AU244" s="194" t="s">
        <v>123</v>
      </c>
      <c r="AV244" s="12" t="s">
        <v>197</v>
      </c>
      <c r="AW244" s="12" t="s">
        <v>36</v>
      </c>
      <c r="AX244" s="12" t="s">
        <v>37</v>
      </c>
      <c r="AY244" s="194" t="s">
        <v>192</v>
      </c>
    </row>
    <row r="245" spans="2:65" s="1" customFormat="1" ht="31.5" customHeight="1">
      <c r="B245" s="135"/>
      <c r="C245" s="164" t="s">
        <v>10</v>
      </c>
      <c r="D245" s="164" t="s">
        <v>193</v>
      </c>
      <c r="E245" s="165" t="s">
        <v>325</v>
      </c>
      <c r="F245" s="277" t="s">
        <v>326</v>
      </c>
      <c r="G245" s="277"/>
      <c r="H245" s="277"/>
      <c r="I245" s="277"/>
      <c r="J245" s="166" t="s">
        <v>207</v>
      </c>
      <c r="K245" s="167">
        <v>135.00299999999999</v>
      </c>
      <c r="L245" s="278">
        <v>0</v>
      </c>
      <c r="M245" s="278"/>
      <c r="N245" s="279">
        <f>ROUND(L245*K245,2)</f>
        <v>0</v>
      </c>
      <c r="O245" s="279"/>
      <c r="P245" s="279"/>
      <c r="Q245" s="279"/>
      <c r="R245" s="138"/>
      <c r="T245" s="168" t="s">
        <v>5</v>
      </c>
      <c r="U245" s="47" t="s">
        <v>44</v>
      </c>
      <c r="V245" s="39"/>
      <c r="W245" s="169">
        <f>V245*K245</f>
        <v>0</v>
      </c>
      <c r="X245" s="169">
        <v>1.98</v>
      </c>
      <c r="Y245" s="169">
        <f>X245*K245</f>
        <v>267.30593999999996</v>
      </c>
      <c r="Z245" s="169">
        <v>0</v>
      </c>
      <c r="AA245" s="170">
        <f>Z245*K245</f>
        <v>0</v>
      </c>
      <c r="AR245" s="21" t="s">
        <v>197</v>
      </c>
      <c r="AT245" s="21" t="s">
        <v>193</v>
      </c>
      <c r="AU245" s="21" t="s">
        <v>123</v>
      </c>
      <c r="AY245" s="21" t="s">
        <v>192</v>
      </c>
      <c r="BE245" s="109">
        <f>IF(U245="základní",N245,0)</f>
        <v>0</v>
      </c>
      <c r="BF245" s="109">
        <f>IF(U245="snížená",N245,0)</f>
        <v>0</v>
      </c>
      <c r="BG245" s="109">
        <f>IF(U245="zákl. přenesená",N245,0)</f>
        <v>0</v>
      </c>
      <c r="BH245" s="109">
        <f>IF(U245="sníž. přenesená",N245,0)</f>
        <v>0</v>
      </c>
      <c r="BI245" s="109">
        <f>IF(U245="nulová",N245,0)</f>
        <v>0</v>
      </c>
      <c r="BJ245" s="21" t="s">
        <v>37</v>
      </c>
      <c r="BK245" s="109">
        <f>ROUND(L245*K245,2)</f>
        <v>0</v>
      </c>
      <c r="BL245" s="21" t="s">
        <v>197</v>
      </c>
      <c r="BM245" s="21" t="s">
        <v>327</v>
      </c>
    </row>
    <row r="246" spans="2:65" s="10" customFormat="1" ht="22.5" customHeight="1">
      <c r="B246" s="171"/>
      <c r="C246" s="172"/>
      <c r="D246" s="172"/>
      <c r="E246" s="173" t="s">
        <v>5</v>
      </c>
      <c r="F246" s="280" t="s">
        <v>328</v>
      </c>
      <c r="G246" s="281"/>
      <c r="H246" s="281"/>
      <c r="I246" s="281"/>
      <c r="J246" s="172"/>
      <c r="K246" s="174">
        <v>111.416</v>
      </c>
      <c r="L246" s="172"/>
      <c r="M246" s="172"/>
      <c r="N246" s="172"/>
      <c r="O246" s="172"/>
      <c r="P246" s="172"/>
      <c r="Q246" s="172"/>
      <c r="R246" s="175"/>
      <c r="T246" s="176"/>
      <c r="U246" s="172"/>
      <c r="V246" s="172"/>
      <c r="W246" s="172"/>
      <c r="X246" s="172"/>
      <c r="Y246" s="172"/>
      <c r="Z246" s="172"/>
      <c r="AA246" s="177"/>
      <c r="AT246" s="178" t="s">
        <v>200</v>
      </c>
      <c r="AU246" s="178" t="s">
        <v>123</v>
      </c>
      <c r="AV246" s="10" t="s">
        <v>123</v>
      </c>
      <c r="AW246" s="10" t="s">
        <v>36</v>
      </c>
      <c r="AX246" s="10" t="s">
        <v>79</v>
      </c>
      <c r="AY246" s="178" t="s">
        <v>192</v>
      </c>
    </row>
    <row r="247" spans="2:65" s="10" customFormat="1" ht="31.5" customHeight="1">
      <c r="B247" s="171"/>
      <c r="C247" s="172"/>
      <c r="D247" s="172"/>
      <c r="E247" s="173" t="s">
        <v>5</v>
      </c>
      <c r="F247" s="284" t="s">
        <v>329</v>
      </c>
      <c r="G247" s="285"/>
      <c r="H247" s="285"/>
      <c r="I247" s="285"/>
      <c r="J247" s="172"/>
      <c r="K247" s="174">
        <v>16.327999999999999</v>
      </c>
      <c r="L247" s="172"/>
      <c r="M247" s="172"/>
      <c r="N247" s="172"/>
      <c r="O247" s="172"/>
      <c r="P247" s="172"/>
      <c r="Q247" s="172"/>
      <c r="R247" s="175"/>
      <c r="T247" s="176"/>
      <c r="U247" s="172"/>
      <c r="V247" s="172"/>
      <c r="W247" s="172"/>
      <c r="X247" s="172"/>
      <c r="Y247" s="172"/>
      <c r="Z247" s="172"/>
      <c r="AA247" s="177"/>
      <c r="AT247" s="178" t="s">
        <v>200</v>
      </c>
      <c r="AU247" s="178" t="s">
        <v>123</v>
      </c>
      <c r="AV247" s="10" t="s">
        <v>123</v>
      </c>
      <c r="AW247" s="10" t="s">
        <v>36</v>
      </c>
      <c r="AX247" s="10" t="s">
        <v>79</v>
      </c>
      <c r="AY247" s="178" t="s">
        <v>192</v>
      </c>
    </row>
    <row r="248" spans="2:65" s="10" customFormat="1" ht="22.5" customHeight="1">
      <c r="B248" s="171"/>
      <c r="C248" s="172"/>
      <c r="D248" s="172"/>
      <c r="E248" s="173" t="s">
        <v>5</v>
      </c>
      <c r="F248" s="284" t="s">
        <v>330</v>
      </c>
      <c r="G248" s="285"/>
      <c r="H248" s="285"/>
      <c r="I248" s="285"/>
      <c r="J248" s="172"/>
      <c r="K248" s="174">
        <v>7.2590000000000003</v>
      </c>
      <c r="L248" s="172"/>
      <c r="M248" s="172"/>
      <c r="N248" s="172"/>
      <c r="O248" s="172"/>
      <c r="P248" s="172"/>
      <c r="Q248" s="172"/>
      <c r="R248" s="175"/>
      <c r="T248" s="176"/>
      <c r="U248" s="172"/>
      <c r="V248" s="172"/>
      <c r="W248" s="172"/>
      <c r="X248" s="172"/>
      <c r="Y248" s="172"/>
      <c r="Z248" s="172"/>
      <c r="AA248" s="177"/>
      <c r="AT248" s="178" t="s">
        <v>200</v>
      </c>
      <c r="AU248" s="178" t="s">
        <v>123</v>
      </c>
      <c r="AV248" s="10" t="s">
        <v>123</v>
      </c>
      <c r="AW248" s="10" t="s">
        <v>36</v>
      </c>
      <c r="AX248" s="10" t="s">
        <v>79</v>
      </c>
      <c r="AY248" s="178" t="s">
        <v>192</v>
      </c>
    </row>
    <row r="249" spans="2:65" s="12" customFormat="1" ht="22.5" customHeight="1">
      <c r="B249" s="187"/>
      <c r="C249" s="188"/>
      <c r="D249" s="188"/>
      <c r="E249" s="189" t="s">
        <v>5</v>
      </c>
      <c r="F249" s="288" t="s">
        <v>218</v>
      </c>
      <c r="G249" s="289"/>
      <c r="H249" s="289"/>
      <c r="I249" s="289"/>
      <c r="J249" s="188"/>
      <c r="K249" s="190">
        <v>135.00299999999999</v>
      </c>
      <c r="L249" s="188"/>
      <c r="M249" s="188"/>
      <c r="N249" s="188"/>
      <c r="O249" s="188"/>
      <c r="P249" s="188"/>
      <c r="Q249" s="188"/>
      <c r="R249" s="191"/>
      <c r="T249" s="192"/>
      <c r="U249" s="188"/>
      <c r="V249" s="188"/>
      <c r="W249" s="188"/>
      <c r="X249" s="188"/>
      <c r="Y249" s="188"/>
      <c r="Z249" s="188"/>
      <c r="AA249" s="193"/>
      <c r="AT249" s="194" t="s">
        <v>200</v>
      </c>
      <c r="AU249" s="194" t="s">
        <v>123</v>
      </c>
      <c r="AV249" s="12" t="s">
        <v>197</v>
      </c>
      <c r="AW249" s="12" t="s">
        <v>36</v>
      </c>
      <c r="AX249" s="12" t="s">
        <v>37</v>
      </c>
      <c r="AY249" s="194" t="s">
        <v>192</v>
      </c>
    </row>
    <row r="250" spans="2:65" s="1" customFormat="1" ht="22.5" customHeight="1">
      <c r="B250" s="135"/>
      <c r="C250" s="164" t="s">
        <v>331</v>
      </c>
      <c r="D250" s="164" t="s">
        <v>193</v>
      </c>
      <c r="E250" s="165" t="s">
        <v>332</v>
      </c>
      <c r="F250" s="277" t="s">
        <v>333</v>
      </c>
      <c r="G250" s="277"/>
      <c r="H250" s="277"/>
      <c r="I250" s="277"/>
      <c r="J250" s="166" t="s">
        <v>207</v>
      </c>
      <c r="K250" s="167">
        <v>20.003</v>
      </c>
      <c r="L250" s="278">
        <v>0</v>
      </c>
      <c r="M250" s="278"/>
      <c r="N250" s="279">
        <f>ROUND(L250*K250,2)</f>
        <v>0</v>
      </c>
      <c r="O250" s="279"/>
      <c r="P250" s="279"/>
      <c r="Q250" s="279"/>
      <c r="R250" s="138"/>
      <c r="T250" s="168" t="s">
        <v>5</v>
      </c>
      <c r="U250" s="47" t="s">
        <v>44</v>
      </c>
      <c r="V250" s="39"/>
      <c r="W250" s="169">
        <f>V250*K250</f>
        <v>0</v>
      </c>
      <c r="X250" s="169">
        <v>2.2563399999999998</v>
      </c>
      <c r="Y250" s="169">
        <f>X250*K250</f>
        <v>45.133569019999996</v>
      </c>
      <c r="Z250" s="169">
        <v>0</v>
      </c>
      <c r="AA250" s="170">
        <f>Z250*K250</f>
        <v>0</v>
      </c>
      <c r="AR250" s="21" t="s">
        <v>197</v>
      </c>
      <c r="AT250" s="21" t="s">
        <v>193</v>
      </c>
      <c r="AU250" s="21" t="s">
        <v>123</v>
      </c>
      <c r="AY250" s="21" t="s">
        <v>192</v>
      </c>
      <c r="BE250" s="109">
        <f>IF(U250="základní",N250,0)</f>
        <v>0</v>
      </c>
      <c r="BF250" s="109">
        <f>IF(U250="snížená",N250,0)</f>
        <v>0</v>
      </c>
      <c r="BG250" s="109">
        <f>IF(U250="zákl. přenesená",N250,0)</f>
        <v>0</v>
      </c>
      <c r="BH250" s="109">
        <f>IF(U250="sníž. přenesená",N250,0)</f>
        <v>0</v>
      </c>
      <c r="BI250" s="109">
        <f>IF(U250="nulová",N250,0)</f>
        <v>0</v>
      </c>
      <c r="BJ250" s="21" t="s">
        <v>37</v>
      </c>
      <c r="BK250" s="109">
        <f>ROUND(L250*K250,2)</f>
        <v>0</v>
      </c>
      <c r="BL250" s="21" t="s">
        <v>197</v>
      </c>
      <c r="BM250" s="21" t="s">
        <v>334</v>
      </c>
    </row>
    <row r="251" spans="2:65" s="11" customFormat="1" ht="22.5" customHeight="1">
      <c r="B251" s="179"/>
      <c r="C251" s="180"/>
      <c r="D251" s="180"/>
      <c r="E251" s="181" t="s">
        <v>5</v>
      </c>
      <c r="F251" s="282" t="s">
        <v>335</v>
      </c>
      <c r="G251" s="283"/>
      <c r="H251" s="283"/>
      <c r="I251" s="283"/>
      <c r="J251" s="180"/>
      <c r="K251" s="182" t="s">
        <v>5</v>
      </c>
      <c r="L251" s="180"/>
      <c r="M251" s="180"/>
      <c r="N251" s="180"/>
      <c r="O251" s="180"/>
      <c r="P251" s="180"/>
      <c r="Q251" s="180"/>
      <c r="R251" s="183"/>
      <c r="T251" s="184"/>
      <c r="U251" s="180"/>
      <c r="V251" s="180"/>
      <c r="W251" s="180"/>
      <c r="X251" s="180"/>
      <c r="Y251" s="180"/>
      <c r="Z251" s="180"/>
      <c r="AA251" s="185"/>
      <c r="AT251" s="186" t="s">
        <v>200</v>
      </c>
      <c r="AU251" s="186" t="s">
        <v>123</v>
      </c>
      <c r="AV251" s="11" t="s">
        <v>37</v>
      </c>
      <c r="AW251" s="11" t="s">
        <v>36</v>
      </c>
      <c r="AX251" s="11" t="s">
        <v>79</v>
      </c>
      <c r="AY251" s="186" t="s">
        <v>192</v>
      </c>
    </row>
    <row r="252" spans="2:65" s="11" customFormat="1" ht="22.5" customHeight="1">
      <c r="B252" s="179"/>
      <c r="C252" s="180"/>
      <c r="D252" s="180"/>
      <c r="E252" s="181" t="s">
        <v>5</v>
      </c>
      <c r="F252" s="286" t="s">
        <v>302</v>
      </c>
      <c r="G252" s="287"/>
      <c r="H252" s="287"/>
      <c r="I252" s="287"/>
      <c r="J252" s="180"/>
      <c r="K252" s="182" t="s">
        <v>5</v>
      </c>
      <c r="L252" s="180"/>
      <c r="M252" s="180"/>
      <c r="N252" s="180"/>
      <c r="O252" s="180"/>
      <c r="P252" s="180"/>
      <c r="Q252" s="180"/>
      <c r="R252" s="183"/>
      <c r="T252" s="184"/>
      <c r="U252" s="180"/>
      <c r="V252" s="180"/>
      <c r="W252" s="180"/>
      <c r="X252" s="180"/>
      <c r="Y252" s="180"/>
      <c r="Z252" s="180"/>
      <c r="AA252" s="185"/>
      <c r="AT252" s="186" t="s">
        <v>200</v>
      </c>
      <c r="AU252" s="186" t="s">
        <v>123</v>
      </c>
      <c r="AV252" s="11" t="s">
        <v>37</v>
      </c>
      <c r="AW252" s="11" t="s">
        <v>36</v>
      </c>
      <c r="AX252" s="11" t="s">
        <v>79</v>
      </c>
      <c r="AY252" s="186" t="s">
        <v>192</v>
      </c>
    </row>
    <row r="253" spans="2:65" s="10" customFormat="1" ht="22.5" customHeight="1">
      <c r="B253" s="171"/>
      <c r="C253" s="172"/>
      <c r="D253" s="172"/>
      <c r="E253" s="173" t="s">
        <v>5</v>
      </c>
      <c r="F253" s="284" t="s">
        <v>336</v>
      </c>
      <c r="G253" s="285"/>
      <c r="H253" s="285"/>
      <c r="I253" s="285"/>
      <c r="J253" s="172"/>
      <c r="K253" s="174">
        <v>6.9119999999999999</v>
      </c>
      <c r="L253" s="172"/>
      <c r="M253" s="172"/>
      <c r="N253" s="172"/>
      <c r="O253" s="172"/>
      <c r="P253" s="172"/>
      <c r="Q253" s="172"/>
      <c r="R253" s="175"/>
      <c r="T253" s="176"/>
      <c r="U253" s="172"/>
      <c r="V253" s="172"/>
      <c r="W253" s="172"/>
      <c r="X253" s="172"/>
      <c r="Y253" s="172"/>
      <c r="Z253" s="172"/>
      <c r="AA253" s="177"/>
      <c r="AT253" s="178" t="s">
        <v>200</v>
      </c>
      <c r="AU253" s="178" t="s">
        <v>123</v>
      </c>
      <c r="AV253" s="10" t="s">
        <v>123</v>
      </c>
      <c r="AW253" s="10" t="s">
        <v>36</v>
      </c>
      <c r="AX253" s="10" t="s">
        <v>79</v>
      </c>
      <c r="AY253" s="178" t="s">
        <v>192</v>
      </c>
    </row>
    <row r="254" spans="2:65" s="13" customFormat="1" ht="22.5" customHeight="1">
      <c r="B254" s="195"/>
      <c r="C254" s="196"/>
      <c r="D254" s="196"/>
      <c r="E254" s="197" t="s">
        <v>5</v>
      </c>
      <c r="F254" s="290" t="s">
        <v>306</v>
      </c>
      <c r="G254" s="291"/>
      <c r="H254" s="291"/>
      <c r="I254" s="291"/>
      <c r="J254" s="196"/>
      <c r="K254" s="198">
        <v>6.9119999999999999</v>
      </c>
      <c r="L254" s="196"/>
      <c r="M254" s="196"/>
      <c r="N254" s="196"/>
      <c r="O254" s="196"/>
      <c r="P254" s="196"/>
      <c r="Q254" s="196"/>
      <c r="R254" s="199"/>
      <c r="T254" s="200"/>
      <c r="U254" s="196"/>
      <c r="V254" s="196"/>
      <c r="W254" s="196"/>
      <c r="X254" s="196"/>
      <c r="Y254" s="196"/>
      <c r="Z254" s="196"/>
      <c r="AA254" s="201"/>
      <c r="AT254" s="202" t="s">
        <v>200</v>
      </c>
      <c r="AU254" s="202" t="s">
        <v>123</v>
      </c>
      <c r="AV254" s="13" t="s">
        <v>204</v>
      </c>
      <c r="AW254" s="13" t="s">
        <v>36</v>
      </c>
      <c r="AX254" s="13" t="s">
        <v>79</v>
      </c>
      <c r="AY254" s="202" t="s">
        <v>192</v>
      </c>
    </row>
    <row r="255" spans="2:65" s="11" customFormat="1" ht="22.5" customHeight="1">
      <c r="B255" s="179"/>
      <c r="C255" s="180"/>
      <c r="D255" s="180"/>
      <c r="E255" s="181" t="s">
        <v>5</v>
      </c>
      <c r="F255" s="286" t="s">
        <v>307</v>
      </c>
      <c r="G255" s="287"/>
      <c r="H255" s="287"/>
      <c r="I255" s="287"/>
      <c r="J255" s="180"/>
      <c r="K255" s="182" t="s">
        <v>5</v>
      </c>
      <c r="L255" s="180"/>
      <c r="M255" s="180"/>
      <c r="N255" s="180"/>
      <c r="O255" s="180"/>
      <c r="P255" s="180"/>
      <c r="Q255" s="180"/>
      <c r="R255" s="183"/>
      <c r="T255" s="184"/>
      <c r="U255" s="180"/>
      <c r="V255" s="180"/>
      <c r="W255" s="180"/>
      <c r="X255" s="180"/>
      <c r="Y255" s="180"/>
      <c r="Z255" s="180"/>
      <c r="AA255" s="185"/>
      <c r="AT255" s="186" t="s">
        <v>200</v>
      </c>
      <c r="AU255" s="186" t="s">
        <v>123</v>
      </c>
      <c r="AV255" s="11" t="s">
        <v>37</v>
      </c>
      <c r="AW255" s="11" t="s">
        <v>36</v>
      </c>
      <c r="AX255" s="11" t="s">
        <v>79</v>
      </c>
      <c r="AY255" s="186" t="s">
        <v>192</v>
      </c>
    </row>
    <row r="256" spans="2:65" s="10" customFormat="1" ht="22.5" customHeight="1">
      <c r="B256" s="171"/>
      <c r="C256" s="172"/>
      <c r="D256" s="172"/>
      <c r="E256" s="173" t="s">
        <v>5</v>
      </c>
      <c r="F256" s="284" t="s">
        <v>337</v>
      </c>
      <c r="G256" s="285"/>
      <c r="H256" s="285"/>
      <c r="I256" s="285"/>
      <c r="J256" s="172"/>
      <c r="K256" s="174">
        <v>4.968</v>
      </c>
      <c r="L256" s="172"/>
      <c r="M256" s="172"/>
      <c r="N256" s="172"/>
      <c r="O256" s="172"/>
      <c r="P256" s="172"/>
      <c r="Q256" s="172"/>
      <c r="R256" s="175"/>
      <c r="T256" s="176"/>
      <c r="U256" s="172"/>
      <c r="V256" s="172"/>
      <c r="W256" s="172"/>
      <c r="X256" s="172"/>
      <c r="Y256" s="172"/>
      <c r="Z256" s="172"/>
      <c r="AA256" s="177"/>
      <c r="AT256" s="178" t="s">
        <v>200</v>
      </c>
      <c r="AU256" s="178" t="s">
        <v>123</v>
      </c>
      <c r="AV256" s="10" t="s">
        <v>123</v>
      </c>
      <c r="AW256" s="10" t="s">
        <v>36</v>
      </c>
      <c r="AX256" s="10" t="s">
        <v>79</v>
      </c>
      <c r="AY256" s="178" t="s">
        <v>192</v>
      </c>
    </row>
    <row r="257" spans="2:51" s="13" customFormat="1" ht="22.5" customHeight="1">
      <c r="B257" s="195"/>
      <c r="C257" s="196"/>
      <c r="D257" s="196"/>
      <c r="E257" s="197" t="s">
        <v>5</v>
      </c>
      <c r="F257" s="290" t="s">
        <v>306</v>
      </c>
      <c r="G257" s="291"/>
      <c r="H257" s="291"/>
      <c r="I257" s="291"/>
      <c r="J257" s="196"/>
      <c r="K257" s="198">
        <v>4.968</v>
      </c>
      <c r="L257" s="196"/>
      <c r="M257" s="196"/>
      <c r="N257" s="196"/>
      <c r="O257" s="196"/>
      <c r="P257" s="196"/>
      <c r="Q257" s="196"/>
      <c r="R257" s="199"/>
      <c r="T257" s="200"/>
      <c r="U257" s="196"/>
      <c r="V257" s="196"/>
      <c r="W257" s="196"/>
      <c r="X257" s="196"/>
      <c r="Y257" s="196"/>
      <c r="Z257" s="196"/>
      <c r="AA257" s="201"/>
      <c r="AT257" s="202" t="s">
        <v>200</v>
      </c>
      <c r="AU257" s="202" t="s">
        <v>123</v>
      </c>
      <c r="AV257" s="13" t="s">
        <v>204</v>
      </c>
      <c r="AW257" s="13" t="s">
        <v>36</v>
      </c>
      <c r="AX257" s="13" t="s">
        <v>79</v>
      </c>
      <c r="AY257" s="202" t="s">
        <v>192</v>
      </c>
    </row>
    <row r="258" spans="2:51" s="11" customFormat="1" ht="22.5" customHeight="1">
      <c r="B258" s="179"/>
      <c r="C258" s="180"/>
      <c r="D258" s="180"/>
      <c r="E258" s="181" t="s">
        <v>5</v>
      </c>
      <c r="F258" s="286" t="s">
        <v>311</v>
      </c>
      <c r="G258" s="287"/>
      <c r="H258" s="287"/>
      <c r="I258" s="287"/>
      <c r="J258" s="180"/>
      <c r="K258" s="182" t="s">
        <v>5</v>
      </c>
      <c r="L258" s="180"/>
      <c r="M258" s="180"/>
      <c r="N258" s="180"/>
      <c r="O258" s="180"/>
      <c r="P258" s="180"/>
      <c r="Q258" s="180"/>
      <c r="R258" s="183"/>
      <c r="T258" s="184"/>
      <c r="U258" s="180"/>
      <c r="V258" s="180"/>
      <c r="W258" s="180"/>
      <c r="X258" s="180"/>
      <c r="Y258" s="180"/>
      <c r="Z258" s="180"/>
      <c r="AA258" s="185"/>
      <c r="AT258" s="186" t="s">
        <v>200</v>
      </c>
      <c r="AU258" s="186" t="s">
        <v>123</v>
      </c>
      <c r="AV258" s="11" t="s">
        <v>37</v>
      </c>
      <c r="AW258" s="11" t="s">
        <v>36</v>
      </c>
      <c r="AX258" s="11" t="s">
        <v>79</v>
      </c>
      <c r="AY258" s="186" t="s">
        <v>192</v>
      </c>
    </row>
    <row r="259" spans="2:51" s="10" customFormat="1" ht="22.5" customHeight="1">
      <c r="B259" s="171"/>
      <c r="C259" s="172"/>
      <c r="D259" s="172"/>
      <c r="E259" s="173" t="s">
        <v>5</v>
      </c>
      <c r="F259" s="284" t="s">
        <v>338</v>
      </c>
      <c r="G259" s="285"/>
      <c r="H259" s="285"/>
      <c r="I259" s="285"/>
      <c r="J259" s="172"/>
      <c r="K259" s="174">
        <v>2.66</v>
      </c>
      <c r="L259" s="172"/>
      <c r="M259" s="172"/>
      <c r="N259" s="172"/>
      <c r="O259" s="172"/>
      <c r="P259" s="172"/>
      <c r="Q259" s="172"/>
      <c r="R259" s="175"/>
      <c r="T259" s="176"/>
      <c r="U259" s="172"/>
      <c r="V259" s="172"/>
      <c r="W259" s="172"/>
      <c r="X259" s="172"/>
      <c r="Y259" s="172"/>
      <c r="Z259" s="172"/>
      <c r="AA259" s="177"/>
      <c r="AT259" s="178" t="s">
        <v>200</v>
      </c>
      <c r="AU259" s="178" t="s">
        <v>123</v>
      </c>
      <c r="AV259" s="10" t="s">
        <v>123</v>
      </c>
      <c r="AW259" s="10" t="s">
        <v>36</v>
      </c>
      <c r="AX259" s="10" t="s">
        <v>79</v>
      </c>
      <c r="AY259" s="178" t="s">
        <v>192</v>
      </c>
    </row>
    <row r="260" spans="2:51" s="13" customFormat="1" ht="22.5" customHeight="1">
      <c r="B260" s="195"/>
      <c r="C260" s="196"/>
      <c r="D260" s="196"/>
      <c r="E260" s="197" t="s">
        <v>5</v>
      </c>
      <c r="F260" s="290" t="s">
        <v>306</v>
      </c>
      <c r="G260" s="291"/>
      <c r="H260" s="291"/>
      <c r="I260" s="291"/>
      <c r="J260" s="196"/>
      <c r="K260" s="198">
        <v>2.66</v>
      </c>
      <c r="L260" s="196"/>
      <c r="M260" s="196"/>
      <c r="N260" s="196"/>
      <c r="O260" s="196"/>
      <c r="P260" s="196"/>
      <c r="Q260" s="196"/>
      <c r="R260" s="199"/>
      <c r="T260" s="200"/>
      <c r="U260" s="196"/>
      <c r="V260" s="196"/>
      <c r="W260" s="196"/>
      <c r="X260" s="196"/>
      <c r="Y260" s="196"/>
      <c r="Z260" s="196"/>
      <c r="AA260" s="201"/>
      <c r="AT260" s="202" t="s">
        <v>200</v>
      </c>
      <c r="AU260" s="202" t="s">
        <v>123</v>
      </c>
      <c r="AV260" s="13" t="s">
        <v>204</v>
      </c>
      <c r="AW260" s="13" t="s">
        <v>36</v>
      </c>
      <c r="AX260" s="13" t="s">
        <v>79</v>
      </c>
      <c r="AY260" s="202" t="s">
        <v>192</v>
      </c>
    </row>
    <row r="261" spans="2:51" s="11" customFormat="1" ht="22.5" customHeight="1">
      <c r="B261" s="179"/>
      <c r="C261" s="180"/>
      <c r="D261" s="180"/>
      <c r="E261" s="181" t="s">
        <v>5</v>
      </c>
      <c r="F261" s="286" t="s">
        <v>278</v>
      </c>
      <c r="G261" s="287"/>
      <c r="H261" s="287"/>
      <c r="I261" s="287"/>
      <c r="J261" s="180"/>
      <c r="K261" s="182" t="s">
        <v>5</v>
      </c>
      <c r="L261" s="180"/>
      <c r="M261" s="180"/>
      <c r="N261" s="180"/>
      <c r="O261" s="180"/>
      <c r="P261" s="180"/>
      <c r="Q261" s="180"/>
      <c r="R261" s="183"/>
      <c r="T261" s="184"/>
      <c r="U261" s="180"/>
      <c r="V261" s="180"/>
      <c r="W261" s="180"/>
      <c r="X261" s="180"/>
      <c r="Y261" s="180"/>
      <c r="Z261" s="180"/>
      <c r="AA261" s="185"/>
      <c r="AT261" s="186" t="s">
        <v>200</v>
      </c>
      <c r="AU261" s="186" t="s">
        <v>123</v>
      </c>
      <c r="AV261" s="11" t="s">
        <v>37</v>
      </c>
      <c r="AW261" s="11" t="s">
        <v>36</v>
      </c>
      <c r="AX261" s="11" t="s">
        <v>79</v>
      </c>
      <c r="AY261" s="186" t="s">
        <v>192</v>
      </c>
    </row>
    <row r="262" spans="2:51" s="11" customFormat="1" ht="22.5" customHeight="1">
      <c r="B262" s="179"/>
      <c r="C262" s="180"/>
      <c r="D262" s="180"/>
      <c r="E262" s="181" t="s">
        <v>5</v>
      </c>
      <c r="F262" s="286" t="s">
        <v>339</v>
      </c>
      <c r="G262" s="287"/>
      <c r="H262" s="287"/>
      <c r="I262" s="287"/>
      <c r="J262" s="180"/>
      <c r="K262" s="182" t="s">
        <v>5</v>
      </c>
      <c r="L262" s="180"/>
      <c r="M262" s="180"/>
      <c r="N262" s="180"/>
      <c r="O262" s="180"/>
      <c r="P262" s="180"/>
      <c r="Q262" s="180"/>
      <c r="R262" s="183"/>
      <c r="T262" s="184"/>
      <c r="U262" s="180"/>
      <c r="V262" s="180"/>
      <c r="W262" s="180"/>
      <c r="X262" s="180"/>
      <c r="Y262" s="180"/>
      <c r="Z262" s="180"/>
      <c r="AA262" s="185"/>
      <c r="AT262" s="186" t="s">
        <v>200</v>
      </c>
      <c r="AU262" s="186" t="s">
        <v>123</v>
      </c>
      <c r="AV262" s="11" t="s">
        <v>37</v>
      </c>
      <c r="AW262" s="11" t="s">
        <v>36</v>
      </c>
      <c r="AX262" s="11" t="s">
        <v>79</v>
      </c>
      <c r="AY262" s="186" t="s">
        <v>192</v>
      </c>
    </row>
    <row r="263" spans="2:51" s="10" customFormat="1" ht="22.5" customHeight="1">
      <c r="B263" s="171"/>
      <c r="C263" s="172"/>
      <c r="D263" s="172"/>
      <c r="E263" s="173" t="s">
        <v>5</v>
      </c>
      <c r="F263" s="284" t="s">
        <v>340</v>
      </c>
      <c r="G263" s="285"/>
      <c r="H263" s="285"/>
      <c r="I263" s="285"/>
      <c r="J263" s="172"/>
      <c r="K263" s="174">
        <v>1.8</v>
      </c>
      <c r="L263" s="172"/>
      <c r="M263" s="172"/>
      <c r="N263" s="172"/>
      <c r="O263" s="172"/>
      <c r="P263" s="172"/>
      <c r="Q263" s="172"/>
      <c r="R263" s="175"/>
      <c r="T263" s="176"/>
      <c r="U263" s="172"/>
      <c r="V263" s="172"/>
      <c r="W263" s="172"/>
      <c r="X263" s="172"/>
      <c r="Y263" s="172"/>
      <c r="Z263" s="172"/>
      <c r="AA263" s="177"/>
      <c r="AT263" s="178" t="s">
        <v>200</v>
      </c>
      <c r="AU263" s="178" t="s">
        <v>123</v>
      </c>
      <c r="AV263" s="10" t="s">
        <v>123</v>
      </c>
      <c r="AW263" s="10" t="s">
        <v>36</v>
      </c>
      <c r="AX263" s="10" t="s">
        <v>79</v>
      </c>
      <c r="AY263" s="178" t="s">
        <v>192</v>
      </c>
    </row>
    <row r="264" spans="2:51" s="11" customFormat="1" ht="22.5" customHeight="1">
      <c r="B264" s="179"/>
      <c r="C264" s="180"/>
      <c r="D264" s="180"/>
      <c r="E264" s="181" t="s">
        <v>5</v>
      </c>
      <c r="F264" s="286" t="s">
        <v>341</v>
      </c>
      <c r="G264" s="287"/>
      <c r="H264" s="287"/>
      <c r="I264" s="287"/>
      <c r="J264" s="180"/>
      <c r="K264" s="182" t="s">
        <v>5</v>
      </c>
      <c r="L264" s="180"/>
      <c r="M264" s="180"/>
      <c r="N264" s="180"/>
      <c r="O264" s="180"/>
      <c r="P264" s="180"/>
      <c r="Q264" s="180"/>
      <c r="R264" s="183"/>
      <c r="T264" s="184"/>
      <c r="U264" s="180"/>
      <c r="V264" s="180"/>
      <c r="W264" s="180"/>
      <c r="X264" s="180"/>
      <c r="Y264" s="180"/>
      <c r="Z264" s="180"/>
      <c r="AA264" s="185"/>
      <c r="AT264" s="186" t="s">
        <v>200</v>
      </c>
      <c r="AU264" s="186" t="s">
        <v>123</v>
      </c>
      <c r="AV264" s="11" t="s">
        <v>37</v>
      </c>
      <c r="AW264" s="11" t="s">
        <v>36</v>
      </c>
      <c r="AX264" s="11" t="s">
        <v>79</v>
      </c>
      <c r="AY264" s="186" t="s">
        <v>192</v>
      </c>
    </row>
    <row r="265" spans="2:51" s="10" customFormat="1" ht="22.5" customHeight="1">
      <c r="B265" s="171"/>
      <c r="C265" s="172"/>
      <c r="D265" s="172"/>
      <c r="E265" s="173" t="s">
        <v>5</v>
      </c>
      <c r="F265" s="284" t="s">
        <v>342</v>
      </c>
      <c r="G265" s="285"/>
      <c r="H265" s="285"/>
      <c r="I265" s="285"/>
      <c r="J265" s="172"/>
      <c r="K265" s="174">
        <v>0.61799999999999999</v>
      </c>
      <c r="L265" s="172"/>
      <c r="M265" s="172"/>
      <c r="N265" s="172"/>
      <c r="O265" s="172"/>
      <c r="P265" s="172"/>
      <c r="Q265" s="172"/>
      <c r="R265" s="175"/>
      <c r="T265" s="176"/>
      <c r="U265" s="172"/>
      <c r="V265" s="172"/>
      <c r="W265" s="172"/>
      <c r="X265" s="172"/>
      <c r="Y265" s="172"/>
      <c r="Z265" s="172"/>
      <c r="AA265" s="177"/>
      <c r="AT265" s="178" t="s">
        <v>200</v>
      </c>
      <c r="AU265" s="178" t="s">
        <v>123</v>
      </c>
      <c r="AV265" s="10" t="s">
        <v>123</v>
      </c>
      <c r="AW265" s="10" t="s">
        <v>36</v>
      </c>
      <c r="AX265" s="10" t="s">
        <v>79</v>
      </c>
      <c r="AY265" s="178" t="s">
        <v>192</v>
      </c>
    </row>
    <row r="266" spans="2:51" s="11" customFormat="1" ht="22.5" customHeight="1">
      <c r="B266" s="179"/>
      <c r="C266" s="180"/>
      <c r="D266" s="180"/>
      <c r="E266" s="181" t="s">
        <v>5</v>
      </c>
      <c r="F266" s="286" t="s">
        <v>343</v>
      </c>
      <c r="G266" s="287"/>
      <c r="H266" s="287"/>
      <c r="I266" s="287"/>
      <c r="J266" s="180"/>
      <c r="K266" s="182" t="s">
        <v>5</v>
      </c>
      <c r="L266" s="180"/>
      <c r="M266" s="180"/>
      <c r="N266" s="180"/>
      <c r="O266" s="180"/>
      <c r="P266" s="180"/>
      <c r="Q266" s="180"/>
      <c r="R266" s="183"/>
      <c r="T266" s="184"/>
      <c r="U266" s="180"/>
      <c r="V266" s="180"/>
      <c r="W266" s="180"/>
      <c r="X266" s="180"/>
      <c r="Y266" s="180"/>
      <c r="Z266" s="180"/>
      <c r="AA266" s="185"/>
      <c r="AT266" s="186" t="s">
        <v>200</v>
      </c>
      <c r="AU266" s="186" t="s">
        <v>123</v>
      </c>
      <c r="AV266" s="11" t="s">
        <v>37</v>
      </c>
      <c r="AW266" s="11" t="s">
        <v>36</v>
      </c>
      <c r="AX266" s="11" t="s">
        <v>79</v>
      </c>
      <c r="AY266" s="186" t="s">
        <v>192</v>
      </c>
    </row>
    <row r="267" spans="2:51" s="10" customFormat="1" ht="22.5" customHeight="1">
      <c r="B267" s="171"/>
      <c r="C267" s="172"/>
      <c r="D267" s="172"/>
      <c r="E267" s="173" t="s">
        <v>5</v>
      </c>
      <c r="F267" s="284" t="s">
        <v>344</v>
      </c>
      <c r="G267" s="285"/>
      <c r="H267" s="285"/>
      <c r="I267" s="285"/>
      <c r="J267" s="172"/>
      <c r="K267" s="174">
        <v>0.45700000000000002</v>
      </c>
      <c r="L267" s="172"/>
      <c r="M267" s="172"/>
      <c r="N267" s="172"/>
      <c r="O267" s="172"/>
      <c r="P267" s="172"/>
      <c r="Q267" s="172"/>
      <c r="R267" s="175"/>
      <c r="T267" s="176"/>
      <c r="U267" s="172"/>
      <c r="V267" s="172"/>
      <c r="W267" s="172"/>
      <c r="X267" s="172"/>
      <c r="Y267" s="172"/>
      <c r="Z267" s="172"/>
      <c r="AA267" s="177"/>
      <c r="AT267" s="178" t="s">
        <v>200</v>
      </c>
      <c r="AU267" s="178" t="s">
        <v>123</v>
      </c>
      <c r="AV267" s="10" t="s">
        <v>123</v>
      </c>
      <c r="AW267" s="10" t="s">
        <v>36</v>
      </c>
      <c r="AX267" s="10" t="s">
        <v>79</v>
      </c>
      <c r="AY267" s="178" t="s">
        <v>192</v>
      </c>
    </row>
    <row r="268" spans="2:51" s="10" customFormat="1" ht="22.5" customHeight="1">
      <c r="B268" s="171"/>
      <c r="C268" s="172"/>
      <c r="D268" s="172"/>
      <c r="E268" s="173" t="s">
        <v>5</v>
      </c>
      <c r="F268" s="284" t="s">
        <v>345</v>
      </c>
      <c r="G268" s="285"/>
      <c r="H268" s="285"/>
      <c r="I268" s="285"/>
      <c r="J268" s="172"/>
      <c r="K268" s="174">
        <v>0.89600000000000002</v>
      </c>
      <c r="L268" s="172"/>
      <c r="M268" s="172"/>
      <c r="N268" s="172"/>
      <c r="O268" s="172"/>
      <c r="P268" s="172"/>
      <c r="Q268" s="172"/>
      <c r="R268" s="175"/>
      <c r="T268" s="176"/>
      <c r="U268" s="172"/>
      <c r="V268" s="172"/>
      <c r="W268" s="172"/>
      <c r="X268" s="172"/>
      <c r="Y268" s="172"/>
      <c r="Z268" s="172"/>
      <c r="AA268" s="177"/>
      <c r="AT268" s="178" t="s">
        <v>200</v>
      </c>
      <c r="AU268" s="178" t="s">
        <v>123</v>
      </c>
      <c r="AV268" s="10" t="s">
        <v>123</v>
      </c>
      <c r="AW268" s="10" t="s">
        <v>36</v>
      </c>
      <c r="AX268" s="10" t="s">
        <v>79</v>
      </c>
      <c r="AY268" s="178" t="s">
        <v>192</v>
      </c>
    </row>
    <row r="269" spans="2:51" s="11" customFormat="1" ht="22.5" customHeight="1">
      <c r="B269" s="179"/>
      <c r="C269" s="180"/>
      <c r="D269" s="180"/>
      <c r="E269" s="181" t="s">
        <v>5</v>
      </c>
      <c r="F269" s="286" t="s">
        <v>346</v>
      </c>
      <c r="G269" s="287"/>
      <c r="H269" s="287"/>
      <c r="I269" s="287"/>
      <c r="J269" s="180"/>
      <c r="K269" s="182" t="s">
        <v>5</v>
      </c>
      <c r="L269" s="180"/>
      <c r="M269" s="180"/>
      <c r="N269" s="180"/>
      <c r="O269" s="180"/>
      <c r="P269" s="180"/>
      <c r="Q269" s="180"/>
      <c r="R269" s="183"/>
      <c r="T269" s="184"/>
      <c r="U269" s="180"/>
      <c r="V269" s="180"/>
      <c r="W269" s="180"/>
      <c r="X269" s="180"/>
      <c r="Y269" s="180"/>
      <c r="Z269" s="180"/>
      <c r="AA269" s="185"/>
      <c r="AT269" s="186" t="s">
        <v>200</v>
      </c>
      <c r="AU269" s="186" t="s">
        <v>123</v>
      </c>
      <c r="AV269" s="11" t="s">
        <v>37</v>
      </c>
      <c r="AW269" s="11" t="s">
        <v>36</v>
      </c>
      <c r="AX269" s="11" t="s">
        <v>79</v>
      </c>
      <c r="AY269" s="186" t="s">
        <v>192</v>
      </c>
    </row>
    <row r="270" spans="2:51" s="10" customFormat="1" ht="22.5" customHeight="1">
      <c r="B270" s="171"/>
      <c r="C270" s="172"/>
      <c r="D270" s="172"/>
      <c r="E270" s="173" t="s">
        <v>5</v>
      </c>
      <c r="F270" s="284" t="s">
        <v>347</v>
      </c>
      <c r="G270" s="285"/>
      <c r="H270" s="285"/>
      <c r="I270" s="285"/>
      <c r="J270" s="172"/>
      <c r="K270" s="174">
        <v>1.5609999999999999</v>
      </c>
      <c r="L270" s="172"/>
      <c r="M270" s="172"/>
      <c r="N270" s="172"/>
      <c r="O270" s="172"/>
      <c r="P270" s="172"/>
      <c r="Q270" s="172"/>
      <c r="R270" s="175"/>
      <c r="T270" s="176"/>
      <c r="U270" s="172"/>
      <c r="V270" s="172"/>
      <c r="W270" s="172"/>
      <c r="X270" s="172"/>
      <c r="Y270" s="172"/>
      <c r="Z270" s="172"/>
      <c r="AA270" s="177"/>
      <c r="AT270" s="178" t="s">
        <v>200</v>
      </c>
      <c r="AU270" s="178" t="s">
        <v>123</v>
      </c>
      <c r="AV270" s="10" t="s">
        <v>123</v>
      </c>
      <c r="AW270" s="10" t="s">
        <v>36</v>
      </c>
      <c r="AX270" s="10" t="s">
        <v>79</v>
      </c>
      <c r="AY270" s="178" t="s">
        <v>192</v>
      </c>
    </row>
    <row r="271" spans="2:51" s="10" customFormat="1" ht="22.5" customHeight="1">
      <c r="B271" s="171"/>
      <c r="C271" s="172"/>
      <c r="D271" s="172"/>
      <c r="E271" s="173" t="s">
        <v>5</v>
      </c>
      <c r="F271" s="284" t="s">
        <v>348</v>
      </c>
      <c r="G271" s="285"/>
      <c r="H271" s="285"/>
      <c r="I271" s="285"/>
      <c r="J271" s="172"/>
      <c r="K271" s="174">
        <v>0.13100000000000001</v>
      </c>
      <c r="L271" s="172"/>
      <c r="M271" s="172"/>
      <c r="N271" s="172"/>
      <c r="O271" s="172"/>
      <c r="P271" s="172"/>
      <c r="Q271" s="172"/>
      <c r="R271" s="175"/>
      <c r="T271" s="176"/>
      <c r="U271" s="172"/>
      <c r="V271" s="172"/>
      <c r="W271" s="172"/>
      <c r="X271" s="172"/>
      <c r="Y271" s="172"/>
      <c r="Z271" s="172"/>
      <c r="AA271" s="177"/>
      <c r="AT271" s="178" t="s">
        <v>200</v>
      </c>
      <c r="AU271" s="178" t="s">
        <v>123</v>
      </c>
      <c r="AV271" s="10" t="s">
        <v>123</v>
      </c>
      <c r="AW271" s="10" t="s">
        <v>36</v>
      </c>
      <c r="AX271" s="10" t="s">
        <v>79</v>
      </c>
      <c r="AY271" s="178" t="s">
        <v>192</v>
      </c>
    </row>
    <row r="272" spans="2:51" s="12" customFormat="1" ht="22.5" customHeight="1">
      <c r="B272" s="187"/>
      <c r="C272" s="188"/>
      <c r="D272" s="188"/>
      <c r="E272" s="189" t="s">
        <v>5</v>
      </c>
      <c r="F272" s="288" t="s">
        <v>218</v>
      </c>
      <c r="G272" s="289"/>
      <c r="H272" s="289"/>
      <c r="I272" s="289"/>
      <c r="J272" s="188"/>
      <c r="K272" s="190">
        <v>20.003</v>
      </c>
      <c r="L272" s="188"/>
      <c r="M272" s="188"/>
      <c r="N272" s="188"/>
      <c r="O272" s="188"/>
      <c r="P272" s="188"/>
      <c r="Q272" s="188"/>
      <c r="R272" s="191"/>
      <c r="T272" s="192"/>
      <c r="U272" s="188"/>
      <c r="V272" s="188"/>
      <c r="W272" s="188"/>
      <c r="X272" s="188"/>
      <c r="Y272" s="188"/>
      <c r="Z272" s="188"/>
      <c r="AA272" s="193"/>
      <c r="AT272" s="194" t="s">
        <v>200</v>
      </c>
      <c r="AU272" s="194" t="s">
        <v>123</v>
      </c>
      <c r="AV272" s="12" t="s">
        <v>197</v>
      </c>
      <c r="AW272" s="12" t="s">
        <v>36</v>
      </c>
      <c r="AX272" s="12" t="s">
        <v>37</v>
      </c>
      <c r="AY272" s="194" t="s">
        <v>192</v>
      </c>
    </row>
    <row r="273" spans="2:65" s="1" customFormat="1" ht="22.5" customHeight="1">
      <c r="B273" s="135"/>
      <c r="C273" s="164" t="s">
        <v>349</v>
      </c>
      <c r="D273" s="164" t="s">
        <v>193</v>
      </c>
      <c r="E273" s="165" t="s">
        <v>350</v>
      </c>
      <c r="F273" s="277" t="s">
        <v>351</v>
      </c>
      <c r="G273" s="277"/>
      <c r="H273" s="277"/>
      <c r="I273" s="277"/>
      <c r="J273" s="166" t="s">
        <v>207</v>
      </c>
      <c r="K273" s="167">
        <v>15.643000000000001</v>
      </c>
      <c r="L273" s="278">
        <v>0</v>
      </c>
      <c r="M273" s="278"/>
      <c r="N273" s="279">
        <f>ROUND(L273*K273,2)</f>
        <v>0</v>
      </c>
      <c r="O273" s="279"/>
      <c r="P273" s="279"/>
      <c r="Q273" s="279"/>
      <c r="R273" s="138"/>
      <c r="T273" s="168" t="s">
        <v>5</v>
      </c>
      <c r="U273" s="47" t="s">
        <v>44</v>
      </c>
      <c r="V273" s="39"/>
      <c r="W273" s="169">
        <f>V273*K273</f>
        <v>0</v>
      </c>
      <c r="X273" s="169">
        <v>2.2563399999999998</v>
      </c>
      <c r="Y273" s="169">
        <f>X273*K273</f>
        <v>35.295926619999996</v>
      </c>
      <c r="Z273" s="169">
        <v>0</v>
      </c>
      <c r="AA273" s="170">
        <f>Z273*K273</f>
        <v>0</v>
      </c>
      <c r="AR273" s="21" t="s">
        <v>197</v>
      </c>
      <c r="AT273" s="21" t="s">
        <v>193</v>
      </c>
      <c r="AU273" s="21" t="s">
        <v>123</v>
      </c>
      <c r="AY273" s="21" t="s">
        <v>192</v>
      </c>
      <c r="BE273" s="109">
        <f>IF(U273="základní",N273,0)</f>
        <v>0</v>
      </c>
      <c r="BF273" s="109">
        <f>IF(U273="snížená",N273,0)</f>
        <v>0</v>
      </c>
      <c r="BG273" s="109">
        <f>IF(U273="zákl. přenesená",N273,0)</f>
        <v>0</v>
      </c>
      <c r="BH273" s="109">
        <f>IF(U273="sníž. přenesená",N273,0)</f>
        <v>0</v>
      </c>
      <c r="BI273" s="109">
        <f>IF(U273="nulová",N273,0)</f>
        <v>0</v>
      </c>
      <c r="BJ273" s="21" t="s">
        <v>37</v>
      </c>
      <c r="BK273" s="109">
        <f>ROUND(L273*K273,2)</f>
        <v>0</v>
      </c>
      <c r="BL273" s="21" t="s">
        <v>197</v>
      </c>
      <c r="BM273" s="21" t="s">
        <v>352</v>
      </c>
    </row>
    <row r="274" spans="2:65" s="11" customFormat="1" ht="22.5" customHeight="1">
      <c r="B274" s="179"/>
      <c r="C274" s="180"/>
      <c r="D274" s="180"/>
      <c r="E274" s="181" t="s">
        <v>5</v>
      </c>
      <c r="F274" s="282" t="s">
        <v>335</v>
      </c>
      <c r="G274" s="283"/>
      <c r="H274" s="283"/>
      <c r="I274" s="283"/>
      <c r="J274" s="180"/>
      <c r="K274" s="182" t="s">
        <v>5</v>
      </c>
      <c r="L274" s="180"/>
      <c r="M274" s="180"/>
      <c r="N274" s="180"/>
      <c r="O274" s="180"/>
      <c r="P274" s="180"/>
      <c r="Q274" s="180"/>
      <c r="R274" s="183"/>
      <c r="T274" s="184"/>
      <c r="U274" s="180"/>
      <c r="V274" s="180"/>
      <c r="W274" s="180"/>
      <c r="X274" s="180"/>
      <c r="Y274" s="180"/>
      <c r="Z274" s="180"/>
      <c r="AA274" s="185"/>
      <c r="AT274" s="186" t="s">
        <v>200</v>
      </c>
      <c r="AU274" s="186" t="s">
        <v>123</v>
      </c>
      <c r="AV274" s="11" t="s">
        <v>37</v>
      </c>
      <c r="AW274" s="11" t="s">
        <v>36</v>
      </c>
      <c r="AX274" s="11" t="s">
        <v>79</v>
      </c>
      <c r="AY274" s="186" t="s">
        <v>192</v>
      </c>
    </row>
    <row r="275" spans="2:65" s="11" customFormat="1" ht="22.5" customHeight="1">
      <c r="B275" s="179"/>
      <c r="C275" s="180"/>
      <c r="D275" s="180"/>
      <c r="E275" s="181" t="s">
        <v>5</v>
      </c>
      <c r="F275" s="286" t="s">
        <v>353</v>
      </c>
      <c r="G275" s="287"/>
      <c r="H275" s="287"/>
      <c r="I275" s="287"/>
      <c r="J275" s="180"/>
      <c r="K275" s="182" t="s">
        <v>5</v>
      </c>
      <c r="L275" s="180"/>
      <c r="M275" s="180"/>
      <c r="N275" s="180"/>
      <c r="O275" s="180"/>
      <c r="P275" s="180"/>
      <c r="Q275" s="180"/>
      <c r="R275" s="183"/>
      <c r="T275" s="184"/>
      <c r="U275" s="180"/>
      <c r="V275" s="180"/>
      <c r="W275" s="180"/>
      <c r="X275" s="180"/>
      <c r="Y275" s="180"/>
      <c r="Z275" s="180"/>
      <c r="AA275" s="185"/>
      <c r="AT275" s="186" t="s">
        <v>200</v>
      </c>
      <c r="AU275" s="186" t="s">
        <v>123</v>
      </c>
      <c r="AV275" s="11" t="s">
        <v>37</v>
      </c>
      <c r="AW275" s="11" t="s">
        <v>36</v>
      </c>
      <c r="AX275" s="11" t="s">
        <v>79</v>
      </c>
      <c r="AY275" s="186" t="s">
        <v>192</v>
      </c>
    </row>
    <row r="276" spans="2:65" s="10" customFormat="1" ht="22.5" customHeight="1">
      <c r="B276" s="171"/>
      <c r="C276" s="172"/>
      <c r="D276" s="172"/>
      <c r="E276" s="173" t="s">
        <v>5</v>
      </c>
      <c r="F276" s="284" t="s">
        <v>354</v>
      </c>
      <c r="G276" s="285"/>
      <c r="H276" s="285"/>
      <c r="I276" s="285"/>
      <c r="J276" s="172"/>
      <c r="K276" s="174">
        <v>11.275</v>
      </c>
      <c r="L276" s="172"/>
      <c r="M276" s="172"/>
      <c r="N276" s="172"/>
      <c r="O276" s="172"/>
      <c r="P276" s="172"/>
      <c r="Q276" s="172"/>
      <c r="R276" s="175"/>
      <c r="T276" s="176"/>
      <c r="U276" s="172"/>
      <c r="V276" s="172"/>
      <c r="W276" s="172"/>
      <c r="X276" s="172"/>
      <c r="Y276" s="172"/>
      <c r="Z276" s="172"/>
      <c r="AA276" s="177"/>
      <c r="AT276" s="178" t="s">
        <v>200</v>
      </c>
      <c r="AU276" s="178" t="s">
        <v>123</v>
      </c>
      <c r="AV276" s="10" t="s">
        <v>123</v>
      </c>
      <c r="AW276" s="10" t="s">
        <v>36</v>
      </c>
      <c r="AX276" s="10" t="s">
        <v>79</v>
      </c>
      <c r="AY276" s="178" t="s">
        <v>192</v>
      </c>
    </row>
    <row r="277" spans="2:65" s="10" customFormat="1" ht="22.5" customHeight="1">
      <c r="B277" s="171"/>
      <c r="C277" s="172"/>
      <c r="D277" s="172"/>
      <c r="E277" s="173" t="s">
        <v>5</v>
      </c>
      <c r="F277" s="284" t="s">
        <v>355</v>
      </c>
      <c r="G277" s="285"/>
      <c r="H277" s="285"/>
      <c r="I277" s="285"/>
      <c r="J277" s="172"/>
      <c r="K277" s="174">
        <v>4.3680000000000003</v>
      </c>
      <c r="L277" s="172"/>
      <c r="M277" s="172"/>
      <c r="N277" s="172"/>
      <c r="O277" s="172"/>
      <c r="P277" s="172"/>
      <c r="Q277" s="172"/>
      <c r="R277" s="175"/>
      <c r="T277" s="176"/>
      <c r="U277" s="172"/>
      <c r="V277" s="172"/>
      <c r="W277" s="172"/>
      <c r="X277" s="172"/>
      <c r="Y277" s="172"/>
      <c r="Z277" s="172"/>
      <c r="AA277" s="177"/>
      <c r="AT277" s="178" t="s">
        <v>200</v>
      </c>
      <c r="AU277" s="178" t="s">
        <v>123</v>
      </c>
      <c r="AV277" s="10" t="s">
        <v>123</v>
      </c>
      <c r="AW277" s="10" t="s">
        <v>36</v>
      </c>
      <c r="AX277" s="10" t="s">
        <v>79</v>
      </c>
      <c r="AY277" s="178" t="s">
        <v>192</v>
      </c>
    </row>
    <row r="278" spans="2:65" s="12" customFormat="1" ht="22.5" customHeight="1">
      <c r="B278" s="187"/>
      <c r="C278" s="188"/>
      <c r="D278" s="188"/>
      <c r="E278" s="189" t="s">
        <v>5</v>
      </c>
      <c r="F278" s="288" t="s">
        <v>218</v>
      </c>
      <c r="G278" s="289"/>
      <c r="H278" s="289"/>
      <c r="I278" s="289"/>
      <c r="J278" s="188"/>
      <c r="K278" s="190">
        <v>15.643000000000001</v>
      </c>
      <c r="L278" s="188"/>
      <c r="M278" s="188"/>
      <c r="N278" s="188"/>
      <c r="O278" s="188"/>
      <c r="P278" s="188"/>
      <c r="Q278" s="188"/>
      <c r="R278" s="191"/>
      <c r="T278" s="192"/>
      <c r="U278" s="188"/>
      <c r="V278" s="188"/>
      <c r="W278" s="188"/>
      <c r="X278" s="188"/>
      <c r="Y278" s="188"/>
      <c r="Z278" s="188"/>
      <c r="AA278" s="193"/>
      <c r="AT278" s="194" t="s">
        <v>200</v>
      </c>
      <c r="AU278" s="194" t="s">
        <v>123</v>
      </c>
      <c r="AV278" s="12" t="s">
        <v>197</v>
      </c>
      <c r="AW278" s="12" t="s">
        <v>36</v>
      </c>
      <c r="AX278" s="12" t="s">
        <v>37</v>
      </c>
      <c r="AY278" s="194" t="s">
        <v>192</v>
      </c>
    </row>
    <row r="279" spans="2:65" s="1" customFormat="1" ht="31.5" customHeight="1">
      <c r="B279" s="135"/>
      <c r="C279" s="164" t="s">
        <v>356</v>
      </c>
      <c r="D279" s="164" t="s">
        <v>193</v>
      </c>
      <c r="E279" s="165" t="s">
        <v>357</v>
      </c>
      <c r="F279" s="277" t="s">
        <v>358</v>
      </c>
      <c r="G279" s="277"/>
      <c r="H279" s="277"/>
      <c r="I279" s="277"/>
      <c r="J279" s="166" t="s">
        <v>294</v>
      </c>
      <c r="K279" s="167">
        <v>0.5</v>
      </c>
      <c r="L279" s="278">
        <v>0</v>
      </c>
      <c r="M279" s="278"/>
      <c r="N279" s="279">
        <f>ROUND(L279*K279,2)</f>
        <v>0</v>
      </c>
      <c r="O279" s="279"/>
      <c r="P279" s="279"/>
      <c r="Q279" s="279"/>
      <c r="R279" s="138"/>
      <c r="T279" s="168" t="s">
        <v>5</v>
      </c>
      <c r="U279" s="47" t="s">
        <v>44</v>
      </c>
      <c r="V279" s="39"/>
      <c r="W279" s="169">
        <f>V279*K279</f>
        <v>0</v>
      </c>
      <c r="X279" s="169">
        <v>1.0530600000000001</v>
      </c>
      <c r="Y279" s="169">
        <f>X279*K279</f>
        <v>0.52653000000000005</v>
      </c>
      <c r="Z279" s="169">
        <v>0</v>
      </c>
      <c r="AA279" s="170">
        <f>Z279*K279</f>
        <v>0</v>
      </c>
      <c r="AR279" s="21" t="s">
        <v>197</v>
      </c>
      <c r="AT279" s="21" t="s">
        <v>193</v>
      </c>
      <c r="AU279" s="21" t="s">
        <v>123</v>
      </c>
      <c r="AY279" s="21" t="s">
        <v>192</v>
      </c>
      <c r="BE279" s="109">
        <f>IF(U279="základní",N279,0)</f>
        <v>0</v>
      </c>
      <c r="BF279" s="109">
        <f>IF(U279="snížená",N279,0)</f>
        <v>0</v>
      </c>
      <c r="BG279" s="109">
        <f>IF(U279="zákl. přenesená",N279,0)</f>
        <v>0</v>
      </c>
      <c r="BH279" s="109">
        <f>IF(U279="sníž. přenesená",N279,0)</f>
        <v>0</v>
      </c>
      <c r="BI279" s="109">
        <f>IF(U279="nulová",N279,0)</f>
        <v>0</v>
      </c>
      <c r="BJ279" s="21" t="s">
        <v>37</v>
      </c>
      <c r="BK279" s="109">
        <f>ROUND(L279*K279,2)</f>
        <v>0</v>
      </c>
      <c r="BL279" s="21" t="s">
        <v>197</v>
      </c>
      <c r="BM279" s="21" t="s">
        <v>359</v>
      </c>
    </row>
    <row r="280" spans="2:65" s="11" customFormat="1" ht="22.5" customHeight="1">
      <c r="B280" s="179"/>
      <c r="C280" s="180"/>
      <c r="D280" s="180"/>
      <c r="E280" s="181" t="s">
        <v>5</v>
      </c>
      <c r="F280" s="282" t="s">
        <v>335</v>
      </c>
      <c r="G280" s="283"/>
      <c r="H280" s="283"/>
      <c r="I280" s="283"/>
      <c r="J280" s="180"/>
      <c r="K280" s="182" t="s">
        <v>5</v>
      </c>
      <c r="L280" s="180"/>
      <c r="M280" s="180"/>
      <c r="N280" s="180"/>
      <c r="O280" s="180"/>
      <c r="P280" s="180"/>
      <c r="Q280" s="180"/>
      <c r="R280" s="183"/>
      <c r="T280" s="184"/>
      <c r="U280" s="180"/>
      <c r="V280" s="180"/>
      <c r="W280" s="180"/>
      <c r="X280" s="180"/>
      <c r="Y280" s="180"/>
      <c r="Z280" s="180"/>
      <c r="AA280" s="185"/>
      <c r="AT280" s="186" t="s">
        <v>200</v>
      </c>
      <c r="AU280" s="186" t="s">
        <v>123</v>
      </c>
      <c r="AV280" s="11" t="s">
        <v>37</v>
      </c>
      <c r="AW280" s="11" t="s">
        <v>36</v>
      </c>
      <c r="AX280" s="11" t="s">
        <v>79</v>
      </c>
      <c r="AY280" s="186" t="s">
        <v>192</v>
      </c>
    </row>
    <row r="281" spans="2:65" s="11" customFormat="1" ht="22.5" customHeight="1">
      <c r="B281" s="179"/>
      <c r="C281" s="180"/>
      <c r="D281" s="180"/>
      <c r="E281" s="181" t="s">
        <v>5</v>
      </c>
      <c r="F281" s="286" t="s">
        <v>353</v>
      </c>
      <c r="G281" s="287"/>
      <c r="H281" s="287"/>
      <c r="I281" s="287"/>
      <c r="J281" s="180"/>
      <c r="K281" s="182" t="s">
        <v>5</v>
      </c>
      <c r="L281" s="180"/>
      <c r="M281" s="180"/>
      <c r="N281" s="180"/>
      <c r="O281" s="180"/>
      <c r="P281" s="180"/>
      <c r="Q281" s="180"/>
      <c r="R281" s="183"/>
      <c r="T281" s="184"/>
      <c r="U281" s="180"/>
      <c r="V281" s="180"/>
      <c r="W281" s="180"/>
      <c r="X281" s="180"/>
      <c r="Y281" s="180"/>
      <c r="Z281" s="180"/>
      <c r="AA281" s="185"/>
      <c r="AT281" s="186" t="s">
        <v>200</v>
      </c>
      <c r="AU281" s="186" t="s">
        <v>123</v>
      </c>
      <c r="AV281" s="11" t="s">
        <v>37</v>
      </c>
      <c r="AW281" s="11" t="s">
        <v>36</v>
      </c>
      <c r="AX281" s="11" t="s">
        <v>79</v>
      </c>
      <c r="AY281" s="186" t="s">
        <v>192</v>
      </c>
    </row>
    <row r="282" spans="2:65" s="10" customFormat="1" ht="22.5" customHeight="1">
      <c r="B282" s="171"/>
      <c r="C282" s="172"/>
      <c r="D282" s="172"/>
      <c r="E282" s="173" t="s">
        <v>5</v>
      </c>
      <c r="F282" s="284" t="s">
        <v>360</v>
      </c>
      <c r="G282" s="285"/>
      <c r="H282" s="285"/>
      <c r="I282" s="285"/>
      <c r="J282" s="172"/>
      <c r="K282" s="174">
        <v>0.36</v>
      </c>
      <c r="L282" s="172"/>
      <c r="M282" s="172"/>
      <c r="N282" s="172"/>
      <c r="O282" s="172"/>
      <c r="P282" s="172"/>
      <c r="Q282" s="172"/>
      <c r="R282" s="175"/>
      <c r="T282" s="176"/>
      <c r="U282" s="172"/>
      <c r="V282" s="172"/>
      <c r="W282" s="172"/>
      <c r="X282" s="172"/>
      <c r="Y282" s="172"/>
      <c r="Z282" s="172"/>
      <c r="AA282" s="177"/>
      <c r="AT282" s="178" t="s">
        <v>200</v>
      </c>
      <c r="AU282" s="178" t="s">
        <v>123</v>
      </c>
      <c r="AV282" s="10" t="s">
        <v>123</v>
      </c>
      <c r="AW282" s="10" t="s">
        <v>36</v>
      </c>
      <c r="AX282" s="10" t="s">
        <v>79</v>
      </c>
      <c r="AY282" s="178" t="s">
        <v>192</v>
      </c>
    </row>
    <row r="283" spans="2:65" s="10" customFormat="1" ht="22.5" customHeight="1">
      <c r="B283" s="171"/>
      <c r="C283" s="172"/>
      <c r="D283" s="172"/>
      <c r="E283" s="173" t="s">
        <v>5</v>
      </c>
      <c r="F283" s="284" t="s">
        <v>361</v>
      </c>
      <c r="G283" s="285"/>
      <c r="H283" s="285"/>
      <c r="I283" s="285"/>
      <c r="J283" s="172"/>
      <c r="K283" s="174">
        <v>0.14000000000000001</v>
      </c>
      <c r="L283" s="172"/>
      <c r="M283" s="172"/>
      <c r="N283" s="172"/>
      <c r="O283" s="172"/>
      <c r="P283" s="172"/>
      <c r="Q283" s="172"/>
      <c r="R283" s="175"/>
      <c r="T283" s="176"/>
      <c r="U283" s="172"/>
      <c r="V283" s="172"/>
      <c r="W283" s="172"/>
      <c r="X283" s="172"/>
      <c r="Y283" s="172"/>
      <c r="Z283" s="172"/>
      <c r="AA283" s="177"/>
      <c r="AT283" s="178" t="s">
        <v>200</v>
      </c>
      <c r="AU283" s="178" t="s">
        <v>123</v>
      </c>
      <c r="AV283" s="10" t="s">
        <v>123</v>
      </c>
      <c r="AW283" s="10" t="s">
        <v>36</v>
      </c>
      <c r="AX283" s="10" t="s">
        <v>79</v>
      </c>
      <c r="AY283" s="178" t="s">
        <v>192</v>
      </c>
    </row>
    <row r="284" spans="2:65" s="12" customFormat="1" ht="22.5" customHeight="1">
      <c r="B284" s="187"/>
      <c r="C284" s="188"/>
      <c r="D284" s="188"/>
      <c r="E284" s="189" t="s">
        <v>5</v>
      </c>
      <c r="F284" s="288" t="s">
        <v>218</v>
      </c>
      <c r="G284" s="289"/>
      <c r="H284" s="289"/>
      <c r="I284" s="289"/>
      <c r="J284" s="188"/>
      <c r="K284" s="190">
        <v>0.5</v>
      </c>
      <c r="L284" s="188"/>
      <c r="M284" s="188"/>
      <c r="N284" s="188"/>
      <c r="O284" s="188"/>
      <c r="P284" s="188"/>
      <c r="Q284" s="188"/>
      <c r="R284" s="191"/>
      <c r="T284" s="192"/>
      <c r="U284" s="188"/>
      <c r="V284" s="188"/>
      <c r="W284" s="188"/>
      <c r="X284" s="188"/>
      <c r="Y284" s="188"/>
      <c r="Z284" s="188"/>
      <c r="AA284" s="193"/>
      <c r="AT284" s="194" t="s">
        <v>200</v>
      </c>
      <c r="AU284" s="194" t="s">
        <v>123</v>
      </c>
      <c r="AV284" s="12" t="s">
        <v>197</v>
      </c>
      <c r="AW284" s="12" t="s">
        <v>36</v>
      </c>
      <c r="AX284" s="12" t="s">
        <v>37</v>
      </c>
      <c r="AY284" s="194" t="s">
        <v>192</v>
      </c>
    </row>
    <row r="285" spans="2:65" s="1" customFormat="1" ht="22.5" customHeight="1">
      <c r="B285" s="135"/>
      <c r="C285" s="164" t="s">
        <v>362</v>
      </c>
      <c r="D285" s="164" t="s">
        <v>193</v>
      </c>
      <c r="E285" s="165" t="s">
        <v>363</v>
      </c>
      <c r="F285" s="277" t="s">
        <v>364</v>
      </c>
      <c r="G285" s="277"/>
      <c r="H285" s="277"/>
      <c r="I285" s="277"/>
      <c r="J285" s="166" t="s">
        <v>207</v>
      </c>
      <c r="K285" s="167">
        <v>46.701000000000001</v>
      </c>
      <c r="L285" s="278">
        <v>0</v>
      </c>
      <c r="M285" s="278"/>
      <c r="N285" s="279">
        <f>ROUND(L285*K285,2)</f>
        <v>0</v>
      </c>
      <c r="O285" s="279"/>
      <c r="P285" s="279"/>
      <c r="Q285" s="279"/>
      <c r="R285" s="138"/>
      <c r="T285" s="168" t="s">
        <v>5</v>
      </c>
      <c r="U285" s="47" t="s">
        <v>44</v>
      </c>
      <c r="V285" s="39"/>
      <c r="W285" s="169">
        <f>V285*K285</f>
        <v>0</v>
      </c>
      <c r="X285" s="169">
        <v>2.45329</v>
      </c>
      <c r="Y285" s="169">
        <f>X285*K285</f>
        <v>114.57109629</v>
      </c>
      <c r="Z285" s="169">
        <v>0</v>
      </c>
      <c r="AA285" s="170">
        <f>Z285*K285</f>
        <v>0</v>
      </c>
      <c r="AR285" s="21" t="s">
        <v>197</v>
      </c>
      <c r="AT285" s="21" t="s">
        <v>193</v>
      </c>
      <c r="AU285" s="21" t="s">
        <v>123</v>
      </c>
      <c r="AY285" s="21" t="s">
        <v>192</v>
      </c>
      <c r="BE285" s="109">
        <f>IF(U285="základní",N285,0)</f>
        <v>0</v>
      </c>
      <c r="BF285" s="109">
        <f>IF(U285="snížená",N285,0)</f>
        <v>0</v>
      </c>
      <c r="BG285" s="109">
        <f>IF(U285="zákl. přenesená",N285,0)</f>
        <v>0</v>
      </c>
      <c r="BH285" s="109">
        <f>IF(U285="sníž. přenesená",N285,0)</f>
        <v>0</v>
      </c>
      <c r="BI285" s="109">
        <f>IF(U285="nulová",N285,0)</f>
        <v>0</v>
      </c>
      <c r="BJ285" s="21" t="s">
        <v>37</v>
      </c>
      <c r="BK285" s="109">
        <f>ROUND(L285*K285,2)</f>
        <v>0</v>
      </c>
      <c r="BL285" s="21" t="s">
        <v>197</v>
      </c>
      <c r="BM285" s="21" t="s">
        <v>365</v>
      </c>
    </row>
    <row r="286" spans="2:65" s="11" customFormat="1" ht="22.5" customHeight="1">
      <c r="B286" s="179"/>
      <c r="C286" s="180"/>
      <c r="D286" s="180"/>
      <c r="E286" s="181" t="s">
        <v>5</v>
      </c>
      <c r="F286" s="282" t="s">
        <v>339</v>
      </c>
      <c r="G286" s="283"/>
      <c r="H286" s="283"/>
      <c r="I286" s="283"/>
      <c r="J286" s="180"/>
      <c r="K286" s="182" t="s">
        <v>5</v>
      </c>
      <c r="L286" s="180"/>
      <c r="M286" s="180"/>
      <c r="N286" s="180"/>
      <c r="O286" s="180"/>
      <c r="P286" s="180"/>
      <c r="Q286" s="180"/>
      <c r="R286" s="183"/>
      <c r="T286" s="184"/>
      <c r="U286" s="180"/>
      <c r="V286" s="180"/>
      <c r="W286" s="180"/>
      <c r="X286" s="180"/>
      <c r="Y286" s="180"/>
      <c r="Z286" s="180"/>
      <c r="AA286" s="185"/>
      <c r="AT286" s="186" t="s">
        <v>200</v>
      </c>
      <c r="AU286" s="186" t="s">
        <v>123</v>
      </c>
      <c r="AV286" s="11" t="s">
        <v>37</v>
      </c>
      <c r="AW286" s="11" t="s">
        <v>36</v>
      </c>
      <c r="AX286" s="11" t="s">
        <v>79</v>
      </c>
      <c r="AY286" s="186" t="s">
        <v>192</v>
      </c>
    </row>
    <row r="287" spans="2:65" s="10" customFormat="1" ht="22.5" customHeight="1">
      <c r="B287" s="171"/>
      <c r="C287" s="172"/>
      <c r="D287" s="172"/>
      <c r="E287" s="173" t="s">
        <v>5</v>
      </c>
      <c r="F287" s="284" t="s">
        <v>366</v>
      </c>
      <c r="G287" s="285"/>
      <c r="H287" s="285"/>
      <c r="I287" s="285"/>
      <c r="J287" s="172"/>
      <c r="K287" s="174">
        <v>3.6</v>
      </c>
      <c r="L287" s="172"/>
      <c r="M287" s="172"/>
      <c r="N287" s="172"/>
      <c r="O287" s="172"/>
      <c r="P287" s="172"/>
      <c r="Q287" s="172"/>
      <c r="R287" s="175"/>
      <c r="T287" s="176"/>
      <c r="U287" s="172"/>
      <c r="V287" s="172"/>
      <c r="W287" s="172"/>
      <c r="X287" s="172"/>
      <c r="Y287" s="172"/>
      <c r="Z287" s="172"/>
      <c r="AA287" s="177"/>
      <c r="AT287" s="178" t="s">
        <v>200</v>
      </c>
      <c r="AU287" s="178" t="s">
        <v>123</v>
      </c>
      <c r="AV287" s="10" t="s">
        <v>123</v>
      </c>
      <c r="AW287" s="10" t="s">
        <v>36</v>
      </c>
      <c r="AX287" s="10" t="s">
        <v>79</v>
      </c>
      <c r="AY287" s="178" t="s">
        <v>192</v>
      </c>
    </row>
    <row r="288" spans="2:65" s="10" customFormat="1" ht="22.5" customHeight="1">
      <c r="B288" s="171"/>
      <c r="C288" s="172"/>
      <c r="D288" s="172"/>
      <c r="E288" s="173" t="s">
        <v>5</v>
      </c>
      <c r="F288" s="284" t="s">
        <v>367</v>
      </c>
      <c r="G288" s="285"/>
      <c r="H288" s="285"/>
      <c r="I288" s="285"/>
      <c r="J288" s="172"/>
      <c r="K288" s="174">
        <v>5.22</v>
      </c>
      <c r="L288" s="172"/>
      <c r="M288" s="172"/>
      <c r="N288" s="172"/>
      <c r="O288" s="172"/>
      <c r="P288" s="172"/>
      <c r="Q288" s="172"/>
      <c r="R288" s="175"/>
      <c r="T288" s="176"/>
      <c r="U288" s="172"/>
      <c r="V288" s="172"/>
      <c r="W288" s="172"/>
      <c r="X288" s="172"/>
      <c r="Y288" s="172"/>
      <c r="Z288" s="172"/>
      <c r="AA288" s="177"/>
      <c r="AT288" s="178" t="s">
        <v>200</v>
      </c>
      <c r="AU288" s="178" t="s">
        <v>123</v>
      </c>
      <c r="AV288" s="10" t="s">
        <v>123</v>
      </c>
      <c r="AW288" s="10" t="s">
        <v>36</v>
      </c>
      <c r="AX288" s="10" t="s">
        <v>79</v>
      </c>
      <c r="AY288" s="178" t="s">
        <v>192</v>
      </c>
    </row>
    <row r="289" spans="2:65" s="10" customFormat="1" ht="22.5" customHeight="1">
      <c r="B289" s="171"/>
      <c r="C289" s="172"/>
      <c r="D289" s="172"/>
      <c r="E289" s="173" t="s">
        <v>5</v>
      </c>
      <c r="F289" s="284" t="s">
        <v>368</v>
      </c>
      <c r="G289" s="285"/>
      <c r="H289" s="285"/>
      <c r="I289" s="285"/>
      <c r="J289" s="172"/>
      <c r="K289" s="174">
        <v>9.7200000000000006</v>
      </c>
      <c r="L289" s="172"/>
      <c r="M289" s="172"/>
      <c r="N289" s="172"/>
      <c r="O289" s="172"/>
      <c r="P289" s="172"/>
      <c r="Q289" s="172"/>
      <c r="R289" s="175"/>
      <c r="T289" s="176"/>
      <c r="U289" s="172"/>
      <c r="V289" s="172"/>
      <c r="W289" s="172"/>
      <c r="X289" s="172"/>
      <c r="Y289" s="172"/>
      <c r="Z289" s="172"/>
      <c r="AA289" s="177"/>
      <c r="AT289" s="178" t="s">
        <v>200</v>
      </c>
      <c r="AU289" s="178" t="s">
        <v>123</v>
      </c>
      <c r="AV289" s="10" t="s">
        <v>123</v>
      </c>
      <c r="AW289" s="10" t="s">
        <v>36</v>
      </c>
      <c r="AX289" s="10" t="s">
        <v>79</v>
      </c>
      <c r="AY289" s="178" t="s">
        <v>192</v>
      </c>
    </row>
    <row r="290" spans="2:65" s="11" customFormat="1" ht="22.5" customHeight="1">
      <c r="B290" s="179"/>
      <c r="C290" s="180"/>
      <c r="D290" s="180"/>
      <c r="E290" s="181" t="s">
        <v>5</v>
      </c>
      <c r="F290" s="286" t="s">
        <v>341</v>
      </c>
      <c r="G290" s="287"/>
      <c r="H290" s="287"/>
      <c r="I290" s="287"/>
      <c r="J290" s="180"/>
      <c r="K290" s="182" t="s">
        <v>5</v>
      </c>
      <c r="L290" s="180"/>
      <c r="M290" s="180"/>
      <c r="N290" s="180"/>
      <c r="O290" s="180"/>
      <c r="P290" s="180"/>
      <c r="Q290" s="180"/>
      <c r="R290" s="183"/>
      <c r="T290" s="184"/>
      <c r="U290" s="180"/>
      <c r="V290" s="180"/>
      <c r="W290" s="180"/>
      <c r="X290" s="180"/>
      <c r="Y290" s="180"/>
      <c r="Z290" s="180"/>
      <c r="AA290" s="185"/>
      <c r="AT290" s="186" t="s">
        <v>200</v>
      </c>
      <c r="AU290" s="186" t="s">
        <v>123</v>
      </c>
      <c r="AV290" s="11" t="s">
        <v>37</v>
      </c>
      <c r="AW290" s="11" t="s">
        <v>36</v>
      </c>
      <c r="AX290" s="11" t="s">
        <v>79</v>
      </c>
      <c r="AY290" s="186" t="s">
        <v>192</v>
      </c>
    </row>
    <row r="291" spans="2:65" s="10" customFormat="1" ht="22.5" customHeight="1">
      <c r="B291" s="171"/>
      <c r="C291" s="172"/>
      <c r="D291" s="172"/>
      <c r="E291" s="173" t="s">
        <v>5</v>
      </c>
      <c r="F291" s="284" t="s">
        <v>369</v>
      </c>
      <c r="G291" s="285"/>
      <c r="H291" s="285"/>
      <c r="I291" s="285"/>
      <c r="J291" s="172"/>
      <c r="K291" s="174">
        <v>2.472</v>
      </c>
      <c r="L291" s="172"/>
      <c r="M291" s="172"/>
      <c r="N291" s="172"/>
      <c r="O291" s="172"/>
      <c r="P291" s="172"/>
      <c r="Q291" s="172"/>
      <c r="R291" s="175"/>
      <c r="T291" s="176"/>
      <c r="U291" s="172"/>
      <c r="V291" s="172"/>
      <c r="W291" s="172"/>
      <c r="X291" s="172"/>
      <c r="Y291" s="172"/>
      <c r="Z291" s="172"/>
      <c r="AA291" s="177"/>
      <c r="AT291" s="178" t="s">
        <v>200</v>
      </c>
      <c r="AU291" s="178" t="s">
        <v>123</v>
      </c>
      <c r="AV291" s="10" t="s">
        <v>123</v>
      </c>
      <c r="AW291" s="10" t="s">
        <v>36</v>
      </c>
      <c r="AX291" s="10" t="s">
        <v>79</v>
      </c>
      <c r="AY291" s="178" t="s">
        <v>192</v>
      </c>
    </row>
    <row r="292" spans="2:65" s="10" customFormat="1" ht="22.5" customHeight="1">
      <c r="B292" s="171"/>
      <c r="C292" s="172"/>
      <c r="D292" s="172"/>
      <c r="E292" s="173" t="s">
        <v>5</v>
      </c>
      <c r="F292" s="284" t="s">
        <v>370</v>
      </c>
      <c r="G292" s="285"/>
      <c r="H292" s="285"/>
      <c r="I292" s="285"/>
      <c r="J292" s="172"/>
      <c r="K292" s="174">
        <v>3.57</v>
      </c>
      <c r="L292" s="172"/>
      <c r="M292" s="172"/>
      <c r="N292" s="172"/>
      <c r="O292" s="172"/>
      <c r="P292" s="172"/>
      <c r="Q292" s="172"/>
      <c r="R292" s="175"/>
      <c r="T292" s="176"/>
      <c r="U292" s="172"/>
      <c r="V292" s="172"/>
      <c r="W292" s="172"/>
      <c r="X292" s="172"/>
      <c r="Y292" s="172"/>
      <c r="Z292" s="172"/>
      <c r="AA292" s="177"/>
      <c r="AT292" s="178" t="s">
        <v>200</v>
      </c>
      <c r="AU292" s="178" t="s">
        <v>123</v>
      </c>
      <c r="AV292" s="10" t="s">
        <v>123</v>
      </c>
      <c r="AW292" s="10" t="s">
        <v>36</v>
      </c>
      <c r="AX292" s="10" t="s">
        <v>79</v>
      </c>
      <c r="AY292" s="178" t="s">
        <v>192</v>
      </c>
    </row>
    <row r="293" spans="2:65" s="11" customFormat="1" ht="22.5" customHeight="1">
      <c r="B293" s="179"/>
      <c r="C293" s="180"/>
      <c r="D293" s="180"/>
      <c r="E293" s="181" t="s">
        <v>5</v>
      </c>
      <c r="F293" s="286" t="s">
        <v>343</v>
      </c>
      <c r="G293" s="287"/>
      <c r="H293" s="287"/>
      <c r="I293" s="287"/>
      <c r="J293" s="180"/>
      <c r="K293" s="182" t="s">
        <v>5</v>
      </c>
      <c r="L293" s="180"/>
      <c r="M293" s="180"/>
      <c r="N293" s="180"/>
      <c r="O293" s="180"/>
      <c r="P293" s="180"/>
      <c r="Q293" s="180"/>
      <c r="R293" s="183"/>
      <c r="T293" s="184"/>
      <c r="U293" s="180"/>
      <c r="V293" s="180"/>
      <c r="W293" s="180"/>
      <c r="X293" s="180"/>
      <c r="Y293" s="180"/>
      <c r="Z293" s="180"/>
      <c r="AA293" s="185"/>
      <c r="AT293" s="186" t="s">
        <v>200</v>
      </c>
      <c r="AU293" s="186" t="s">
        <v>123</v>
      </c>
      <c r="AV293" s="11" t="s">
        <v>37</v>
      </c>
      <c r="AW293" s="11" t="s">
        <v>36</v>
      </c>
      <c r="AX293" s="11" t="s">
        <v>79</v>
      </c>
      <c r="AY293" s="186" t="s">
        <v>192</v>
      </c>
    </row>
    <row r="294" spans="2:65" s="10" customFormat="1" ht="22.5" customHeight="1">
      <c r="B294" s="171"/>
      <c r="C294" s="172"/>
      <c r="D294" s="172"/>
      <c r="E294" s="173" t="s">
        <v>5</v>
      </c>
      <c r="F294" s="284" t="s">
        <v>371</v>
      </c>
      <c r="G294" s="285"/>
      <c r="H294" s="285"/>
      <c r="I294" s="285"/>
      <c r="J294" s="172"/>
      <c r="K294" s="174">
        <v>2.512</v>
      </c>
      <c r="L294" s="172"/>
      <c r="M294" s="172"/>
      <c r="N294" s="172"/>
      <c r="O294" s="172"/>
      <c r="P294" s="172"/>
      <c r="Q294" s="172"/>
      <c r="R294" s="175"/>
      <c r="T294" s="176"/>
      <c r="U294" s="172"/>
      <c r="V294" s="172"/>
      <c r="W294" s="172"/>
      <c r="X294" s="172"/>
      <c r="Y294" s="172"/>
      <c r="Z294" s="172"/>
      <c r="AA294" s="177"/>
      <c r="AT294" s="178" t="s">
        <v>200</v>
      </c>
      <c r="AU294" s="178" t="s">
        <v>123</v>
      </c>
      <c r="AV294" s="10" t="s">
        <v>123</v>
      </c>
      <c r="AW294" s="10" t="s">
        <v>36</v>
      </c>
      <c r="AX294" s="10" t="s">
        <v>79</v>
      </c>
      <c r="AY294" s="178" t="s">
        <v>192</v>
      </c>
    </row>
    <row r="295" spans="2:65" s="10" customFormat="1" ht="22.5" customHeight="1">
      <c r="B295" s="171"/>
      <c r="C295" s="172"/>
      <c r="D295" s="172"/>
      <c r="E295" s="173" t="s">
        <v>5</v>
      </c>
      <c r="F295" s="284" t="s">
        <v>372</v>
      </c>
      <c r="G295" s="285"/>
      <c r="H295" s="285"/>
      <c r="I295" s="285"/>
      <c r="J295" s="172"/>
      <c r="K295" s="174">
        <v>4.9279999999999999</v>
      </c>
      <c r="L295" s="172"/>
      <c r="M295" s="172"/>
      <c r="N295" s="172"/>
      <c r="O295" s="172"/>
      <c r="P295" s="172"/>
      <c r="Q295" s="172"/>
      <c r="R295" s="175"/>
      <c r="T295" s="176"/>
      <c r="U295" s="172"/>
      <c r="V295" s="172"/>
      <c r="W295" s="172"/>
      <c r="X295" s="172"/>
      <c r="Y295" s="172"/>
      <c r="Z295" s="172"/>
      <c r="AA295" s="177"/>
      <c r="AT295" s="178" t="s">
        <v>200</v>
      </c>
      <c r="AU295" s="178" t="s">
        <v>123</v>
      </c>
      <c r="AV295" s="10" t="s">
        <v>123</v>
      </c>
      <c r="AW295" s="10" t="s">
        <v>36</v>
      </c>
      <c r="AX295" s="10" t="s">
        <v>79</v>
      </c>
      <c r="AY295" s="178" t="s">
        <v>192</v>
      </c>
    </row>
    <row r="296" spans="2:65" s="11" customFormat="1" ht="22.5" customHeight="1">
      <c r="B296" s="179"/>
      <c r="C296" s="180"/>
      <c r="D296" s="180"/>
      <c r="E296" s="181" t="s">
        <v>5</v>
      </c>
      <c r="F296" s="286" t="s">
        <v>346</v>
      </c>
      <c r="G296" s="287"/>
      <c r="H296" s="287"/>
      <c r="I296" s="287"/>
      <c r="J296" s="180"/>
      <c r="K296" s="182" t="s">
        <v>5</v>
      </c>
      <c r="L296" s="180"/>
      <c r="M296" s="180"/>
      <c r="N296" s="180"/>
      <c r="O296" s="180"/>
      <c r="P296" s="180"/>
      <c r="Q296" s="180"/>
      <c r="R296" s="183"/>
      <c r="T296" s="184"/>
      <c r="U296" s="180"/>
      <c r="V296" s="180"/>
      <c r="W296" s="180"/>
      <c r="X296" s="180"/>
      <c r="Y296" s="180"/>
      <c r="Z296" s="180"/>
      <c r="AA296" s="185"/>
      <c r="AT296" s="186" t="s">
        <v>200</v>
      </c>
      <c r="AU296" s="186" t="s">
        <v>123</v>
      </c>
      <c r="AV296" s="11" t="s">
        <v>37</v>
      </c>
      <c r="AW296" s="11" t="s">
        <v>36</v>
      </c>
      <c r="AX296" s="11" t="s">
        <v>79</v>
      </c>
      <c r="AY296" s="186" t="s">
        <v>192</v>
      </c>
    </row>
    <row r="297" spans="2:65" s="10" customFormat="1" ht="22.5" customHeight="1">
      <c r="B297" s="171"/>
      <c r="C297" s="172"/>
      <c r="D297" s="172"/>
      <c r="E297" s="173" t="s">
        <v>5</v>
      </c>
      <c r="F297" s="284" t="s">
        <v>373</v>
      </c>
      <c r="G297" s="285"/>
      <c r="H297" s="285"/>
      <c r="I297" s="285"/>
      <c r="J297" s="172"/>
      <c r="K297" s="174">
        <v>8.5839999999999996</v>
      </c>
      <c r="L297" s="172"/>
      <c r="M297" s="172"/>
      <c r="N297" s="172"/>
      <c r="O297" s="172"/>
      <c r="P297" s="172"/>
      <c r="Q297" s="172"/>
      <c r="R297" s="175"/>
      <c r="T297" s="176"/>
      <c r="U297" s="172"/>
      <c r="V297" s="172"/>
      <c r="W297" s="172"/>
      <c r="X297" s="172"/>
      <c r="Y297" s="172"/>
      <c r="Z297" s="172"/>
      <c r="AA297" s="177"/>
      <c r="AT297" s="178" t="s">
        <v>200</v>
      </c>
      <c r="AU297" s="178" t="s">
        <v>123</v>
      </c>
      <c r="AV297" s="10" t="s">
        <v>123</v>
      </c>
      <c r="AW297" s="10" t="s">
        <v>36</v>
      </c>
      <c r="AX297" s="10" t="s">
        <v>79</v>
      </c>
      <c r="AY297" s="178" t="s">
        <v>192</v>
      </c>
    </row>
    <row r="298" spans="2:65" s="10" customFormat="1" ht="22.5" customHeight="1">
      <c r="B298" s="171"/>
      <c r="C298" s="172"/>
      <c r="D298" s="172"/>
      <c r="E298" s="173" t="s">
        <v>5</v>
      </c>
      <c r="F298" s="284" t="s">
        <v>374</v>
      </c>
      <c r="G298" s="285"/>
      <c r="H298" s="285"/>
      <c r="I298" s="285"/>
      <c r="J298" s="172"/>
      <c r="K298" s="174">
        <v>0.71899999999999997</v>
      </c>
      <c r="L298" s="172"/>
      <c r="M298" s="172"/>
      <c r="N298" s="172"/>
      <c r="O298" s="172"/>
      <c r="P298" s="172"/>
      <c r="Q298" s="172"/>
      <c r="R298" s="175"/>
      <c r="T298" s="176"/>
      <c r="U298" s="172"/>
      <c r="V298" s="172"/>
      <c r="W298" s="172"/>
      <c r="X298" s="172"/>
      <c r="Y298" s="172"/>
      <c r="Z298" s="172"/>
      <c r="AA298" s="177"/>
      <c r="AT298" s="178" t="s">
        <v>200</v>
      </c>
      <c r="AU298" s="178" t="s">
        <v>123</v>
      </c>
      <c r="AV298" s="10" t="s">
        <v>123</v>
      </c>
      <c r="AW298" s="10" t="s">
        <v>36</v>
      </c>
      <c r="AX298" s="10" t="s">
        <v>79</v>
      </c>
      <c r="AY298" s="178" t="s">
        <v>192</v>
      </c>
    </row>
    <row r="299" spans="2:65" s="11" customFormat="1" ht="22.5" customHeight="1">
      <c r="B299" s="179"/>
      <c r="C299" s="180"/>
      <c r="D299" s="180"/>
      <c r="E299" s="181" t="s">
        <v>5</v>
      </c>
      <c r="F299" s="286" t="s">
        <v>251</v>
      </c>
      <c r="G299" s="287"/>
      <c r="H299" s="287"/>
      <c r="I299" s="287"/>
      <c r="J299" s="180"/>
      <c r="K299" s="182" t="s">
        <v>5</v>
      </c>
      <c r="L299" s="180"/>
      <c r="M299" s="180"/>
      <c r="N299" s="180"/>
      <c r="O299" s="180"/>
      <c r="P299" s="180"/>
      <c r="Q299" s="180"/>
      <c r="R299" s="183"/>
      <c r="T299" s="184"/>
      <c r="U299" s="180"/>
      <c r="V299" s="180"/>
      <c r="W299" s="180"/>
      <c r="X299" s="180"/>
      <c r="Y299" s="180"/>
      <c r="Z299" s="180"/>
      <c r="AA299" s="185"/>
      <c r="AT299" s="186" t="s">
        <v>200</v>
      </c>
      <c r="AU299" s="186" t="s">
        <v>123</v>
      </c>
      <c r="AV299" s="11" t="s">
        <v>37</v>
      </c>
      <c r="AW299" s="11" t="s">
        <v>36</v>
      </c>
      <c r="AX299" s="11" t="s">
        <v>79</v>
      </c>
      <c r="AY299" s="186" t="s">
        <v>192</v>
      </c>
    </row>
    <row r="300" spans="2:65" s="10" customFormat="1" ht="22.5" customHeight="1">
      <c r="B300" s="171"/>
      <c r="C300" s="172"/>
      <c r="D300" s="172"/>
      <c r="E300" s="173" t="s">
        <v>5</v>
      </c>
      <c r="F300" s="284" t="s">
        <v>375</v>
      </c>
      <c r="G300" s="285"/>
      <c r="H300" s="285"/>
      <c r="I300" s="285"/>
      <c r="J300" s="172"/>
      <c r="K300" s="174">
        <v>2.5680000000000001</v>
      </c>
      <c r="L300" s="172"/>
      <c r="M300" s="172"/>
      <c r="N300" s="172"/>
      <c r="O300" s="172"/>
      <c r="P300" s="172"/>
      <c r="Q300" s="172"/>
      <c r="R300" s="175"/>
      <c r="T300" s="176"/>
      <c r="U300" s="172"/>
      <c r="V300" s="172"/>
      <c r="W300" s="172"/>
      <c r="X300" s="172"/>
      <c r="Y300" s="172"/>
      <c r="Z300" s="172"/>
      <c r="AA300" s="177"/>
      <c r="AT300" s="178" t="s">
        <v>200</v>
      </c>
      <c r="AU300" s="178" t="s">
        <v>123</v>
      </c>
      <c r="AV300" s="10" t="s">
        <v>123</v>
      </c>
      <c r="AW300" s="10" t="s">
        <v>36</v>
      </c>
      <c r="AX300" s="10" t="s">
        <v>79</v>
      </c>
      <c r="AY300" s="178" t="s">
        <v>192</v>
      </c>
    </row>
    <row r="301" spans="2:65" s="10" customFormat="1" ht="22.5" customHeight="1">
      <c r="B301" s="171"/>
      <c r="C301" s="172"/>
      <c r="D301" s="172"/>
      <c r="E301" s="173" t="s">
        <v>5</v>
      </c>
      <c r="F301" s="284" t="s">
        <v>376</v>
      </c>
      <c r="G301" s="285"/>
      <c r="H301" s="285"/>
      <c r="I301" s="285"/>
      <c r="J301" s="172"/>
      <c r="K301" s="174">
        <v>2.8079999999999998</v>
      </c>
      <c r="L301" s="172"/>
      <c r="M301" s="172"/>
      <c r="N301" s="172"/>
      <c r="O301" s="172"/>
      <c r="P301" s="172"/>
      <c r="Q301" s="172"/>
      <c r="R301" s="175"/>
      <c r="T301" s="176"/>
      <c r="U301" s="172"/>
      <c r="V301" s="172"/>
      <c r="W301" s="172"/>
      <c r="X301" s="172"/>
      <c r="Y301" s="172"/>
      <c r="Z301" s="172"/>
      <c r="AA301" s="177"/>
      <c r="AT301" s="178" t="s">
        <v>200</v>
      </c>
      <c r="AU301" s="178" t="s">
        <v>123</v>
      </c>
      <c r="AV301" s="10" t="s">
        <v>123</v>
      </c>
      <c r="AW301" s="10" t="s">
        <v>36</v>
      </c>
      <c r="AX301" s="10" t="s">
        <v>79</v>
      </c>
      <c r="AY301" s="178" t="s">
        <v>192</v>
      </c>
    </row>
    <row r="302" spans="2:65" s="12" customFormat="1" ht="22.5" customHeight="1">
      <c r="B302" s="187"/>
      <c r="C302" s="188"/>
      <c r="D302" s="188"/>
      <c r="E302" s="189" t="s">
        <v>5</v>
      </c>
      <c r="F302" s="288" t="s">
        <v>218</v>
      </c>
      <c r="G302" s="289"/>
      <c r="H302" s="289"/>
      <c r="I302" s="289"/>
      <c r="J302" s="188"/>
      <c r="K302" s="190">
        <v>46.701000000000001</v>
      </c>
      <c r="L302" s="188"/>
      <c r="M302" s="188"/>
      <c r="N302" s="188"/>
      <c r="O302" s="188"/>
      <c r="P302" s="188"/>
      <c r="Q302" s="188"/>
      <c r="R302" s="191"/>
      <c r="T302" s="192"/>
      <c r="U302" s="188"/>
      <c r="V302" s="188"/>
      <c r="W302" s="188"/>
      <c r="X302" s="188"/>
      <c r="Y302" s="188"/>
      <c r="Z302" s="188"/>
      <c r="AA302" s="193"/>
      <c r="AT302" s="194" t="s">
        <v>200</v>
      </c>
      <c r="AU302" s="194" t="s">
        <v>123</v>
      </c>
      <c r="AV302" s="12" t="s">
        <v>197</v>
      </c>
      <c r="AW302" s="12" t="s">
        <v>36</v>
      </c>
      <c r="AX302" s="12" t="s">
        <v>37</v>
      </c>
      <c r="AY302" s="194" t="s">
        <v>192</v>
      </c>
    </row>
    <row r="303" spans="2:65" s="1" customFormat="1" ht="22.5" customHeight="1">
      <c r="B303" s="135"/>
      <c r="C303" s="164" t="s">
        <v>377</v>
      </c>
      <c r="D303" s="164" t="s">
        <v>193</v>
      </c>
      <c r="E303" s="165" t="s">
        <v>378</v>
      </c>
      <c r="F303" s="277" t="s">
        <v>379</v>
      </c>
      <c r="G303" s="277"/>
      <c r="H303" s="277"/>
      <c r="I303" s="277"/>
      <c r="J303" s="166" t="s">
        <v>196</v>
      </c>
      <c r="K303" s="167">
        <v>238.68</v>
      </c>
      <c r="L303" s="278">
        <v>0</v>
      </c>
      <c r="M303" s="278"/>
      <c r="N303" s="279">
        <f>ROUND(L303*K303,2)</f>
        <v>0</v>
      </c>
      <c r="O303" s="279"/>
      <c r="P303" s="279"/>
      <c r="Q303" s="279"/>
      <c r="R303" s="138"/>
      <c r="T303" s="168" t="s">
        <v>5</v>
      </c>
      <c r="U303" s="47" t="s">
        <v>44</v>
      </c>
      <c r="V303" s="39"/>
      <c r="W303" s="169">
        <f>V303*K303</f>
        <v>0</v>
      </c>
      <c r="X303" s="169">
        <v>1.0300000000000001E-3</v>
      </c>
      <c r="Y303" s="169">
        <f>X303*K303</f>
        <v>0.24584040000000004</v>
      </c>
      <c r="Z303" s="169">
        <v>0</v>
      </c>
      <c r="AA303" s="170">
        <f>Z303*K303</f>
        <v>0</v>
      </c>
      <c r="AR303" s="21" t="s">
        <v>197</v>
      </c>
      <c r="AT303" s="21" t="s">
        <v>193</v>
      </c>
      <c r="AU303" s="21" t="s">
        <v>123</v>
      </c>
      <c r="AY303" s="21" t="s">
        <v>192</v>
      </c>
      <c r="BE303" s="109">
        <f>IF(U303="základní",N303,0)</f>
        <v>0</v>
      </c>
      <c r="BF303" s="109">
        <f>IF(U303="snížená",N303,0)</f>
        <v>0</v>
      </c>
      <c r="BG303" s="109">
        <f>IF(U303="zákl. přenesená",N303,0)</f>
        <v>0</v>
      </c>
      <c r="BH303" s="109">
        <f>IF(U303="sníž. přenesená",N303,0)</f>
        <v>0</v>
      </c>
      <c r="BI303" s="109">
        <f>IF(U303="nulová",N303,0)</f>
        <v>0</v>
      </c>
      <c r="BJ303" s="21" t="s">
        <v>37</v>
      </c>
      <c r="BK303" s="109">
        <f>ROUND(L303*K303,2)</f>
        <v>0</v>
      </c>
      <c r="BL303" s="21" t="s">
        <v>197</v>
      </c>
      <c r="BM303" s="21" t="s">
        <v>380</v>
      </c>
    </row>
    <row r="304" spans="2:65" s="11" customFormat="1" ht="22.5" customHeight="1">
      <c r="B304" s="179"/>
      <c r="C304" s="180"/>
      <c r="D304" s="180"/>
      <c r="E304" s="181" t="s">
        <v>5</v>
      </c>
      <c r="F304" s="282" t="s">
        <v>339</v>
      </c>
      <c r="G304" s="283"/>
      <c r="H304" s="283"/>
      <c r="I304" s="283"/>
      <c r="J304" s="180"/>
      <c r="K304" s="182" t="s">
        <v>5</v>
      </c>
      <c r="L304" s="180"/>
      <c r="M304" s="180"/>
      <c r="N304" s="180"/>
      <c r="O304" s="180"/>
      <c r="P304" s="180"/>
      <c r="Q304" s="180"/>
      <c r="R304" s="183"/>
      <c r="T304" s="184"/>
      <c r="U304" s="180"/>
      <c r="V304" s="180"/>
      <c r="W304" s="180"/>
      <c r="X304" s="180"/>
      <c r="Y304" s="180"/>
      <c r="Z304" s="180"/>
      <c r="AA304" s="185"/>
      <c r="AT304" s="186" t="s">
        <v>200</v>
      </c>
      <c r="AU304" s="186" t="s">
        <v>123</v>
      </c>
      <c r="AV304" s="11" t="s">
        <v>37</v>
      </c>
      <c r="AW304" s="11" t="s">
        <v>36</v>
      </c>
      <c r="AX304" s="11" t="s">
        <v>79</v>
      </c>
      <c r="AY304" s="186" t="s">
        <v>192</v>
      </c>
    </row>
    <row r="305" spans="2:65" s="10" customFormat="1" ht="22.5" customHeight="1">
      <c r="B305" s="171"/>
      <c r="C305" s="172"/>
      <c r="D305" s="172"/>
      <c r="E305" s="173" t="s">
        <v>5</v>
      </c>
      <c r="F305" s="284" t="s">
        <v>381</v>
      </c>
      <c r="G305" s="285"/>
      <c r="H305" s="285"/>
      <c r="I305" s="285"/>
      <c r="J305" s="172"/>
      <c r="K305" s="174">
        <v>36</v>
      </c>
      <c r="L305" s="172"/>
      <c r="M305" s="172"/>
      <c r="N305" s="172"/>
      <c r="O305" s="172"/>
      <c r="P305" s="172"/>
      <c r="Q305" s="172"/>
      <c r="R305" s="175"/>
      <c r="T305" s="176"/>
      <c r="U305" s="172"/>
      <c r="V305" s="172"/>
      <c r="W305" s="172"/>
      <c r="X305" s="172"/>
      <c r="Y305" s="172"/>
      <c r="Z305" s="172"/>
      <c r="AA305" s="177"/>
      <c r="AT305" s="178" t="s">
        <v>200</v>
      </c>
      <c r="AU305" s="178" t="s">
        <v>123</v>
      </c>
      <c r="AV305" s="10" t="s">
        <v>123</v>
      </c>
      <c r="AW305" s="10" t="s">
        <v>36</v>
      </c>
      <c r="AX305" s="10" t="s">
        <v>79</v>
      </c>
      <c r="AY305" s="178" t="s">
        <v>192</v>
      </c>
    </row>
    <row r="306" spans="2:65" s="10" customFormat="1" ht="22.5" customHeight="1">
      <c r="B306" s="171"/>
      <c r="C306" s="172"/>
      <c r="D306" s="172"/>
      <c r="E306" s="173" t="s">
        <v>5</v>
      </c>
      <c r="F306" s="284" t="s">
        <v>382</v>
      </c>
      <c r="G306" s="285"/>
      <c r="H306" s="285"/>
      <c r="I306" s="285"/>
      <c r="J306" s="172"/>
      <c r="K306" s="174">
        <v>52.2</v>
      </c>
      <c r="L306" s="172"/>
      <c r="M306" s="172"/>
      <c r="N306" s="172"/>
      <c r="O306" s="172"/>
      <c r="P306" s="172"/>
      <c r="Q306" s="172"/>
      <c r="R306" s="175"/>
      <c r="T306" s="176"/>
      <c r="U306" s="172"/>
      <c r="V306" s="172"/>
      <c r="W306" s="172"/>
      <c r="X306" s="172"/>
      <c r="Y306" s="172"/>
      <c r="Z306" s="172"/>
      <c r="AA306" s="177"/>
      <c r="AT306" s="178" t="s">
        <v>200</v>
      </c>
      <c r="AU306" s="178" t="s">
        <v>123</v>
      </c>
      <c r="AV306" s="10" t="s">
        <v>123</v>
      </c>
      <c r="AW306" s="10" t="s">
        <v>36</v>
      </c>
      <c r="AX306" s="10" t="s">
        <v>79</v>
      </c>
      <c r="AY306" s="178" t="s">
        <v>192</v>
      </c>
    </row>
    <row r="307" spans="2:65" s="10" customFormat="1" ht="22.5" customHeight="1">
      <c r="B307" s="171"/>
      <c r="C307" s="172"/>
      <c r="D307" s="172"/>
      <c r="E307" s="173" t="s">
        <v>5</v>
      </c>
      <c r="F307" s="284" t="s">
        <v>383</v>
      </c>
      <c r="G307" s="285"/>
      <c r="H307" s="285"/>
      <c r="I307" s="285"/>
      <c r="J307" s="172"/>
      <c r="K307" s="174">
        <v>97.2</v>
      </c>
      <c r="L307" s="172"/>
      <c r="M307" s="172"/>
      <c r="N307" s="172"/>
      <c r="O307" s="172"/>
      <c r="P307" s="172"/>
      <c r="Q307" s="172"/>
      <c r="R307" s="175"/>
      <c r="T307" s="176"/>
      <c r="U307" s="172"/>
      <c r="V307" s="172"/>
      <c r="W307" s="172"/>
      <c r="X307" s="172"/>
      <c r="Y307" s="172"/>
      <c r="Z307" s="172"/>
      <c r="AA307" s="177"/>
      <c r="AT307" s="178" t="s">
        <v>200</v>
      </c>
      <c r="AU307" s="178" t="s">
        <v>123</v>
      </c>
      <c r="AV307" s="10" t="s">
        <v>123</v>
      </c>
      <c r="AW307" s="10" t="s">
        <v>36</v>
      </c>
      <c r="AX307" s="10" t="s">
        <v>79</v>
      </c>
      <c r="AY307" s="178" t="s">
        <v>192</v>
      </c>
    </row>
    <row r="308" spans="2:65" s="11" customFormat="1" ht="22.5" customHeight="1">
      <c r="B308" s="179"/>
      <c r="C308" s="180"/>
      <c r="D308" s="180"/>
      <c r="E308" s="181" t="s">
        <v>5</v>
      </c>
      <c r="F308" s="286" t="s">
        <v>341</v>
      </c>
      <c r="G308" s="287"/>
      <c r="H308" s="287"/>
      <c r="I308" s="287"/>
      <c r="J308" s="180"/>
      <c r="K308" s="182" t="s">
        <v>5</v>
      </c>
      <c r="L308" s="180"/>
      <c r="M308" s="180"/>
      <c r="N308" s="180"/>
      <c r="O308" s="180"/>
      <c r="P308" s="180"/>
      <c r="Q308" s="180"/>
      <c r="R308" s="183"/>
      <c r="T308" s="184"/>
      <c r="U308" s="180"/>
      <c r="V308" s="180"/>
      <c r="W308" s="180"/>
      <c r="X308" s="180"/>
      <c r="Y308" s="180"/>
      <c r="Z308" s="180"/>
      <c r="AA308" s="185"/>
      <c r="AT308" s="186" t="s">
        <v>200</v>
      </c>
      <c r="AU308" s="186" t="s">
        <v>123</v>
      </c>
      <c r="AV308" s="11" t="s">
        <v>37</v>
      </c>
      <c r="AW308" s="11" t="s">
        <v>36</v>
      </c>
      <c r="AX308" s="11" t="s">
        <v>79</v>
      </c>
      <c r="AY308" s="186" t="s">
        <v>192</v>
      </c>
    </row>
    <row r="309" spans="2:65" s="10" customFormat="1" ht="22.5" customHeight="1">
      <c r="B309" s="171"/>
      <c r="C309" s="172"/>
      <c r="D309" s="172"/>
      <c r="E309" s="173" t="s">
        <v>5</v>
      </c>
      <c r="F309" s="284" t="s">
        <v>384</v>
      </c>
      <c r="G309" s="285"/>
      <c r="H309" s="285"/>
      <c r="I309" s="285"/>
      <c r="J309" s="172"/>
      <c r="K309" s="174">
        <v>24.72</v>
      </c>
      <c r="L309" s="172"/>
      <c r="M309" s="172"/>
      <c r="N309" s="172"/>
      <c r="O309" s="172"/>
      <c r="P309" s="172"/>
      <c r="Q309" s="172"/>
      <c r="R309" s="175"/>
      <c r="T309" s="176"/>
      <c r="U309" s="172"/>
      <c r="V309" s="172"/>
      <c r="W309" s="172"/>
      <c r="X309" s="172"/>
      <c r="Y309" s="172"/>
      <c r="Z309" s="172"/>
      <c r="AA309" s="177"/>
      <c r="AT309" s="178" t="s">
        <v>200</v>
      </c>
      <c r="AU309" s="178" t="s">
        <v>123</v>
      </c>
      <c r="AV309" s="10" t="s">
        <v>123</v>
      </c>
      <c r="AW309" s="10" t="s">
        <v>36</v>
      </c>
      <c r="AX309" s="10" t="s">
        <v>79</v>
      </c>
      <c r="AY309" s="178" t="s">
        <v>192</v>
      </c>
    </row>
    <row r="310" spans="2:65" s="10" customFormat="1" ht="22.5" customHeight="1">
      <c r="B310" s="171"/>
      <c r="C310" s="172"/>
      <c r="D310" s="172"/>
      <c r="E310" s="173" t="s">
        <v>5</v>
      </c>
      <c r="F310" s="284" t="s">
        <v>385</v>
      </c>
      <c r="G310" s="285"/>
      <c r="H310" s="285"/>
      <c r="I310" s="285"/>
      <c r="J310" s="172"/>
      <c r="K310" s="174">
        <v>28.56</v>
      </c>
      <c r="L310" s="172"/>
      <c r="M310" s="172"/>
      <c r="N310" s="172"/>
      <c r="O310" s="172"/>
      <c r="P310" s="172"/>
      <c r="Q310" s="172"/>
      <c r="R310" s="175"/>
      <c r="T310" s="176"/>
      <c r="U310" s="172"/>
      <c r="V310" s="172"/>
      <c r="W310" s="172"/>
      <c r="X310" s="172"/>
      <c r="Y310" s="172"/>
      <c r="Z310" s="172"/>
      <c r="AA310" s="177"/>
      <c r="AT310" s="178" t="s">
        <v>200</v>
      </c>
      <c r="AU310" s="178" t="s">
        <v>123</v>
      </c>
      <c r="AV310" s="10" t="s">
        <v>123</v>
      </c>
      <c r="AW310" s="10" t="s">
        <v>36</v>
      </c>
      <c r="AX310" s="10" t="s">
        <v>79</v>
      </c>
      <c r="AY310" s="178" t="s">
        <v>192</v>
      </c>
    </row>
    <row r="311" spans="2:65" s="12" customFormat="1" ht="22.5" customHeight="1">
      <c r="B311" s="187"/>
      <c r="C311" s="188"/>
      <c r="D311" s="188"/>
      <c r="E311" s="189" t="s">
        <v>5</v>
      </c>
      <c r="F311" s="288" t="s">
        <v>218</v>
      </c>
      <c r="G311" s="289"/>
      <c r="H311" s="289"/>
      <c r="I311" s="289"/>
      <c r="J311" s="188"/>
      <c r="K311" s="190">
        <v>238.68</v>
      </c>
      <c r="L311" s="188"/>
      <c r="M311" s="188"/>
      <c r="N311" s="188"/>
      <c r="O311" s="188"/>
      <c r="P311" s="188"/>
      <c r="Q311" s="188"/>
      <c r="R311" s="191"/>
      <c r="T311" s="192"/>
      <c r="U311" s="188"/>
      <c r="V311" s="188"/>
      <c r="W311" s="188"/>
      <c r="X311" s="188"/>
      <c r="Y311" s="188"/>
      <c r="Z311" s="188"/>
      <c r="AA311" s="193"/>
      <c r="AT311" s="194" t="s">
        <v>200</v>
      </c>
      <c r="AU311" s="194" t="s">
        <v>123</v>
      </c>
      <c r="AV311" s="12" t="s">
        <v>197</v>
      </c>
      <c r="AW311" s="12" t="s">
        <v>36</v>
      </c>
      <c r="AX311" s="12" t="s">
        <v>37</v>
      </c>
      <c r="AY311" s="194" t="s">
        <v>192</v>
      </c>
    </row>
    <row r="312" spans="2:65" s="1" customFormat="1" ht="22.5" customHeight="1">
      <c r="B312" s="135"/>
      <c r="C312" s="164" t="s">
        <v>386</v>
      </c>
      <c r="D312" s="164" t="s">
        <v>193</v>
      </c>
      <c r="E312" s="165" t="s">
        <v>387</v>
      </c>
      <c r="F312" s="277" t="s">
        <v>388</v>
      </c>
      <c r="G312" s="277"/>
      <c r="H312" s="277"/>
      <c r="I312" s="277"/>
      <c r="J312" s="166" t="s">
        <v>196</v>
      </c>
      <c r="K312" s="167">
        <v>238.68</v>
      </c>
      <c r="L312" s="278">
        <v>0</v>
      </c>
      <c r="M312" s="278"/>
      <c r="N312" s="279">
        <f>ROUND(L312*K312,2)</f>
        <v>0</v>
      </c>
      <c r="O312" s="279"/>
      <c r="P312" s="279"/>
      <c r="Q312" s="279"/>
      <c r="R312" s="138"/>
      <c r="T312" s="168" t="s">
        <v>5</v>
      </c>
      <c r="U312" s="47" t="s">
        <v>44</v>
      </c>
      <c r="V312" s="39"/>
      <c r="W312" s="169">
        <f>V312*K312</f>
        <v>0</v>
      </c>
      <c r="X312" s="169">
        <v>0</v>
      </c>
      <c r="Y312" s="169">
        <f>X312*K312</f>
        <v>0</v>
      </c>
      <c r="Z312" s="169">
        <v>0</v>
      </c>
      <c r="AA312" s="170">
        <f>Z312*K312</f>
        <v>0</v>
      </c>
      <c r="AR312" s="21" t="s">
        <v>197</v>
      </c>
      <c r="AT312" s="21" t="s">
        <v>193</v>
      </c>
      <c r="AU312" s="21" t="s">
        <v>123</v>
      </c>
      <c r="AY312" s="21" t="s">
        <v>192</v>
      </c>
      <c r="BE312" s="109">
        <f>IF(U312="základní",N312,0)</f>
        <v>0</v>
      </c>
      <c r="BF312" s="109">
        <f>IF(U312="snížená",N312,0)</f>
        <v>0</v>
      </c>
      <c r="BG312" s="109">
        <f>IF(U312="zákl. přenesená",N312,0)</f>
        <v>0</v>
      </c>
      <c r="BH312" s="109">
        <f>IF(U312="sníž. přenesená",N312,0)</f>
        <v>0</v>
      </c>
      <c r="BI312" s="109">
        <f>IF(U312="nulová",N312,0)</f>
        <v>0</v>
      </c>
      <c r="BJ312" s="21" t="s">
        <v>37</v>
      </c>
      <c r="BK312" s="109">
        <f>ROUND(L312*K312,2)</f>
        <v>0</v>
      </c>
      <c r="BL312" s="21" t="s">
        <v>197</v>
      </c>
      <c r="BM312" s="21" t="s">
        <v>389</v>
      </c>
    </row>
    <row r="313" spans="2:65" s="1" customFormat="1" ht="31.5" customHeight="1">
      <c r="B313" s="135"/>
      <c r="C313" s="164" t="s">
        <v>390</v>
      </c>
      <c r="D313" s="164" t="s">
        <v>193</v>
      </c>
      <c r="E313" s="165" t="s">
        <v>391</v>
      </c>
      <c r="F313" s="277" t="s">
        <v>392</v>
      </c>
      <c r="G313" s="277"/>
      <c r="H313" s="277"/>
      <c r="I313" s="277"/>
      <c r="J313" s="166" t="s">
        <v>294</v>
      </c>
      <c r="K313" s="167">
        <v>5</v>
      </c>
      <c r="L313" s="278">
        <v>0</v>
      </c>
      <c r="M313" s="278"/>
      <c r="N313" s="279">
        <f>ROUND(L313*K313,2)</f>
        <v>0</v>
      </c>
      <c r="O313" s="279"/>
      <c r="P313" s="279"/>
      <c r="Q313" s="279"/>
      <c r="R313" s="138"/>
      <c r="T313" s="168" t="s">
        <v>5</v>
      </c>
      <c r="U313" s="47" t="s">
        <v>44</v>
      </c>
      <c r="V313" s="39"/>
      <c r="W313" s="169">
        <f>V313*K313</f>
        <v>0</v>
      </c>
      <c r="X313" s="169">
        <v>1.0601700000000001</v>
      </c>
      <c r="Y313" s="169">
        <f>X313*K313</f>
        <v>5.3008500000000005</v>
      </c>
      <c r="Z313" s="169">
        <v>0</v>
      </c>
      <c r="AA313" s="170">
        <f>Z313*K313</f>
        <v>0</v>
      </c>
      <c r="AR313" s="21" t="s">
        <v>197</v>
      </c>
      <c r="AT313" s="21" t="s">
        <v>193</v>
      </c>
      <c r="AU313" s="21" t="s">
        <v>123</v>
      </c>
      <c r="AY313" s="21" t="s">
        <v>192</v>
      </c>
      <c r="BE313" s="109">
        <f>IF(U313="základní",N313,0)</f>
        <v>0</v>
      </c>
      <c r="BF313" s="109">
        <f>IF(U313="snížená",N313,0)</f>
        <v>0</v>
      </c>
      <c r="BG313" s="109">
        <f>IF(U313="zákl. přenesená",N313,0)</f>
        <v>0</v>
      </c>
      <c r="BH313" s="109">
        <f>IF(U313="sníž. přenesená",N313,0)</f>
        <v>0</v>
      </c>
      <c r="BI313" s="109">
        <f>IF(U313="nulová",N313,0)</f>
        <v>0</v>
      </c>
      <c r="BJ313" s="21" t="s">
        <v>37</v>
      </c>
      <c r="BK313" s="109">
        <f>ROUND(L313*K313,2)</f>
        <v>0</v>
      </c>
      <c r="BL313" s="21" t="s">
        <v>197</v>
      </c>
      <c r="BM313" s="21" t="s">
        <v>393</v>
      </c>
    </row>
    <row r="314" spans="2:65" s="10" customFormat="1" ht="22.5" customHeight="1">
      <c r="B314" s="171"/>
      <c r="C314" s="172"/>
      <c r="D314" s="172"/>
      <c r="E314" s="173" t="s">
        <v>5</v>
      </c>
      <c r="F314" s="280" t="s">
        <v>394</v>
      </c>
      <c r="G314" s="281"/>
      <c r="H314" s="281"/>
      <c r="I314" s="281"/>
      <c r="J314" s="172"/>
      <c r="K314" s="174">
        <v>2.25</v>
      </c>
      <c r="L314" s="172"/>
      <c r="M314" s="172"/>
      <c r="N314" s="172"/>
      <c r="O314" s="172"/>
      <c r="P314" s="172"/>
      <c r="Q314" s="172"/>
      <c r="R314" s="175"/>
      <c r="T314" s="176"/>
      <c r="U314" s="172"/>
      <c r="V314" s="172"/>
      <c r="W314" s="172"/>
      <c r="X314" s="172"/>
      <c r="Y314" s="172"/>
      <c r="Z314" s="172"/>
      <c r="AA314" s="177"/>
      <c r="AT314" s="178" t="s">
        <v>200</v>
      </c>
      <c r="AU314" s="178" t="s">
        <v>123</v>
      </c>
      <c r="AV314" s="10" t="s">
        <v>123</v>
      </c>
      <c r="AW314" s="10" t="s">
        <v>36</v>
      </c>
      <c r="AX314" s="10" t="s">
        <v>79</v>
      </c>
      <c r="AY314" s="178" t="s">
        <v>192</v>
      </c>
    </row>
    <row r="315" spans="2:65" s="10" customFormat="1" ht="22.5" customHeight="1">
      <c r="B315" s="171"/>
      <c r="C315" s="172"/>
      <c r="D315" s="172"/>
      <c r="E315" s="173" t="s">
        <v>5</v>
      </c>
      <c r="F315" s="284" t="s">
        <v>395</v>
      </c>
      <c r="G315" s="285"/>
      <c r="H315" s="285"/>
      <c r="I315" s="285"/>
      <c r="J315" s="172"/>
      <c r="K315" s="174">
        <v>0.75</v>
      </c>
      <c r="L315" s="172"/>
      <c r="M315" s="172"/>
      <c r="N315" s="172"/>
      <c r="O315" s="172"/>
      <c r="P315" s="172"/>
      <c r="Q315" s="172"/>
      <c r="R315" s="175"/>
      <c r="T315" s="176"/>
      <c r="U315" s="172"/>
      <c r="V315" s="172"/>
      <c r="W315" s="172"/>
      <c r="X315" s="172"/>
      <c r="Y315" s="172"/>
      <c r="Z315" s="172"/>
      <c r="AA315" s="177"/>
      <c r="AT315" s="178" t="s">
        <v>200</v>
      </c>
      <c r="AU315" s="178" t="s">
        <v>123</v>
      </c>
      <c r="AV315" s="10" t="s">
        <v>123</v>
      </c>
      <c r="AW315" s="10" t="s">
        <v>36</v>
      </c>
      <c r="AX315" s="10" t="s">
        <v>79</v>
      </c>
      <c r="AY315" s="178" t="s">
        <v>192</v>
      </c>
    </row>
    <row r="316" spans="2:65" s="10" customFormat="1" ht="22.5" customHeight="1">
      <c r="B316" s="171"/>
      <c r="C316" s="172"/>
      <c r="D316" s="172"/>
      <c r="E316" s="173" t="s">
        <v>5</v>
      </c>
      <c r="F316" s="284" t="s">
        <v>396</v>
      </c>
      <c r="G316" s="285"/>
      <c r="H316" s="285"/>
      <c r="I316" s="285"/>
      <c r="J316" s="172"/>
      <c r="K316" s="174">
        <v>2</v>
      </c>
      <c r="L316" s="172"/>
      <c r="M316" s="172"/>
      <c r="N316" s="172"/>
      <c r="O316" s="172"/>
      <c r="P316" s="172"/>
      <c r="Q316" s="172"/>
      <c r="R316" s="175"/>
      <c r="T316" s="176"/>
      <c r="U316" s="172"/>
      <c r="V316" s="172"/>
      <c r="W316" s="172"/>
      <c r="X316" s="172"/>
      <c r="Y316" s="172"/>
      <c r="Z316" s="172"/>
      <c r="AA316" s="177"/>
      <c r="AT316" s="178" t="s">
        <v>200</v>
      </c>
      <c r="AU316" s="178" t="s">
        <v>123</v>
      </c>
      <c r="AV316" s="10" t="s">
        <v>123</v>
      </c>
      <c r="AW316" s="10" t="s">
        <v>36</v>
      </c>
      <c r="AX316" s="10" t="s">
        <v>79</v>
      </c>
      <c r="AY316" s="178" t="s">
        <v>192</v>
      </c>
    </row>
    <row r="317" spans="2:65" s="12" customFormat="1" ht="22.5" customHeight="1">
      <c r="B317" s="187"/>
      <c r="C317" s="188"/>
      <c r="D317" s="188"/>
      <c r="E317" s="189" t="s">
        <v>5</v>
      </c>
      <c r="F317" s="288" t="s">
        <v>218</v>
      </c>
      <c r="G317" s="289"/>
      <c r="H317" s="289"/>
      <c r="I317" s="289"/>
      <c r="J317" s="188"/>
      <c r="K317" s="190">
        <v>5</v>
      </c>
      <c r="L317" s="188"/>
      <c r="M317" s="188"/>
      <c r="N317" s="188"/>
      <c r="O317" s="188"/>
      <c r="P317" s="188"/>
      <c r="Q317" s="188"/>
      <c r="R317" s="191"/>
      <c r="T317" s="192"/>
      <c r="U317" s="188"/>
      <c r="V317" s="188"/>
      <c r="W317" s="188"/>
      <c r="X317" s="188"/>
      <c r="Y317" s="188"/>
      <c r="Z317" s="188"/>
      <c r="AA317" s="193"/>
      <c r="AT317" s="194" t="s">
        <v>200</v>
      </c>
      <c r="AU317" s="194" t="s">
        <v>123</v>
      </c>
      <c r="AV317" s="12" t="s">
        <v>197</v>
      </c>
      <c r="AW317" s="12" t="s">
        <v>36</v>
      </c>
      <c r="AX317" s="12" t="s">
        <v>37</v>
      </c>
      <c r="AY317" s="194" t="s">
        <v>192</v>
      </c>
    </row>
    <row r="318" spans="2:65" s="1" customFormat="1" ht="22.5" customHeight="1">
      <c r="B318" s="135"/>
      <c r="C318" s="164" t="s">
        <v>397</v>
      </c>
      <c r="D318" s="164" t="s">
        <v>193</v>
      </c>
      <c r="E318" s="165" t="s">
        <v>398</v>
      </c>
      <c r="F318" s="277" t="s">
        <v>399</v>
      </c>
      <c r="G318" s="277"/>
      <c r="H318" s="277"/>
      <c r="I318" s="277"/>
      <c r="J318" s="166" t="s">
        <v>207</v>
      </c>
      <c r="K318" s="167">
        <v>93.92</v>
      </c>
      <c r="L318" s="278">
        <v>0</v>
      </c>
      <c r="M318" s="278"/>
      <c r="N318" s="279">
        <f>ROUND(L318*K318,2)</f>
        <v>0</v>
      </c>
      <c r="O318" s="279"/>
      <c r="P318" s="279"/>
      <c r="Q318" s="279"/>
      <c r="R318" s="138"/>
      <c r="T318" s="168" t="s">
        <v>5</v>
      </c>
      <c r="U318" s="47" t="s">
        <v>44</v>
      </c>
      <c r="V318" s="39"/>
      <c r="W318" s="169">
        <f>V318*K318</f>
        <v>0</v>
      </c>
      <c r="X318" s="169">
        <v>2.45329</v>
      </c>
      <c r="Y318" s="169">
        <f>X318*K318</f>
        <v>230.4129968</v>
      </c>
      <c r="Z318" s="169">
        <v>0</v>
      </c>
      <c r="AA318" s="170">
        <f>Z318*K318</f>
        <v>0</v>
      </c>
      <c r="AR318" s="21" t="s">
        <v>197</v>
      </c>
      <c r="AT318" s="21" t="s">
        <v>193</v>
      </c>
      <c r="AU318" s="21" t="s">
        <v>123</v>
      </c>
      <c r="AY318" s="21" t="s">
        <v>192</v>
      </c>
      <c r="BE318" s="109">
        <f>IF(U318="základní",N318,0)</f>
        <v>0</v>
      </c>
      <c r="BF318" s="109">
        <f>IF(U318="snížená",N318,0)</f>
        <v>0</v>
      </c>
      <c r="BG318" s="109">
        <f>IF(U318="zákl. přenesená",N318,0)</f>
        <v>0</v>
      </c>
      <c r="BH318" s="109">
        <f>IF(U318="sníž. přenesená",N318,0)</f>
        <v>0</v>
      </c>
      <c r="BI318" s="109">
        <f>IF(U318="nulová",N318,0)</f>
        <v>0</v>
      </c>
      <c r="BJ318" s="21" t="s">
        <v>37</v>
      </c>
      <c r="BK318" s="109">
        <f>ROUND(L318*K318,2)</f>
        <v>0</v>
      </c>
      <c r="BL318" s="21" t="s">
        <v>197</v>
      </c>
      <c r="BM318" s="21" t="s">
        <v>400</v>
      </c>
    </row>
    <row r="319" spans="2:65" s="11" customFormat="1" ht="22.5" customHeight="1">
      <c r="B319" s="179"/>
      <c r="C319" s="180"/>
      <c r="D319" s="180"/>
      <c r="E319" s="181" t="s">
        <v>5</v>
      </c>
      <c r="F319" s="282" t="s">
        <v>302</v>
      </c>
      <c r="G319" s="283"/>
      <c r="H319" s="283"/>
      <c r="I319" s="283"/>
      <c r="J319" s="180"/>
      <c r="K319" s="182" t="s">
        <v>5</v>
      </c>
      <c r="L319" s="180"/>
      <c r="M319" s="180"/>
      <c r="N319" s="180"/>
      <c r="O319" s="180"/>
      <c r="P319" s="180"/>
      <c r="Q319" s="180"/>
      <c r="R319" s="183"/>
      <c r="T319" s="184"/>
      <c r="U319" s="180"/>
      <c r="V319" s="180"/>
      <c r="W319" s="180"/>
      <c r="X319" s="180"/>
      <c r="Y319" s="180"/>
      <c r="Z319" s="180"/>
      <c r="AA319" s="185"/>
      <c r="AT319" s="186" t="s">
        <v>200</v>
      </c>
      <c r="AU319" s="186" t="s">
        <v>123</v>
      </c>
      <c r="AV319" s="11" t="s">
        <v>37</v>
      </c>
      <c r="AW319" s="11" t="s">
        <v>36</v>
      </c>
      <c r="AX319" s="11" t="s">
        <v>79</v>
      </c>
      <c r="AY319" s="186" t="s">
        <v>192</v>
      </c>
    </row>
    <row r="320" spans="2:65" s="10" customFormat="1" ht="22.5" customHeight="1">
      <c r="B320" s="171"/>
      <c r="C320" s="172"/>
      <c r="D320" s="172"/>
      <c r="E320" s="173" t="s">
        <v>5</v>
      </c>
      <c r="F320" s="284" t="s">
        <v>401</v>
      </c>
      <c r="G320" s="285"/>
      <c r="H320" s="285"/>
      <c r="I320" s="285"/>
      <c r="J320" s="172"/>
      <c r="K320" s="174">
        <v>34.56</v>
      </c>
      <c r="L320" s="172"/>
      <c r="M320" s="172"/>
      <c r="N320" s="172"/>
      <c r="O320" s="172"/>
      <c r="P320" s="172"/>
      <c r="Q320" s="172"/>
      <c r="R320" s="175"/>
      <c r="T320" s="176"/>
      <c r="U320" s="172"/>
      <c r="V320" s="172"/>
      <c r="W320" s="172"/>
      <c r="X320" s="172"/>
      <c r="Y320" s="172"/>
      <c r="Z320" s="172"/>
      <c r="AA320" s="177"/>
      <c r="AT320" s="178" t="s">
        <v>200</v>
      </c>
      <c r="AU320" s="178" t="s">
        <v>123</v>
      </c>
      <c r="AV320" s="10" t="s">
        <v>123</v>
      </c>
      <c r="AW320" s="10" t="s">
        <v>36</v>
      </c>
      <c r="AX320" s="10" t="s">
        <v>79</v>
      </c>
      <c r="AY320" s="178" t="s">
        <v>192</v>
      </c>
    </row>
    <row r="321" spans="2:65" s="10" customFormat="1" ht="22.5" customHeight="1">
      <c r="B321" s="171"/>
      <c r="C321" s="172"/>
      <c r="D321" s="172"/>
      <c r="E321" s="173" t="s">
        <v>5</v>
      </c>
      <c r="F321" s="284" t="s">
        <v>402</v>
      </c>
      <c r="G321" s="285"/>
      <c r="H321" s="285"/>
      <c r="I321" s="285"/>
      <c r="J321" s="172"/>
      <c r="K321" s="174">
        <v>10.08</v>
      </c>
      <c r="L321" s="172"/>
      <c r="M321" s="172"/>
      <c r="N321" s="172"/>
      <c r="O321" s="172"/>
      <c r="P321" s="172"/>
      <c r="Q321" s="172"/>
      <c r="R321" s="175"/>
      <c r="T321" s="176"/>
      <c r="U321" s="172"/>
      <c r="V321" s="172"/>
      <c r="W321" s="172"/>
      <c r="X321" s="172"/>
      <c r="Y321" s="172"/>
      <c r="Z321" s="172"/>
      <c r="AA321" s="177"/>
      <c r="AT321" s="178" t="s">
        <v>200</v>
      </c>
      <c r="AU321" s="178" t="s">
        <v>123</v>
      </c>
      <c r="AV321" s="10" t="s">
        <v>123</v>
      </c>
      <c r="AW321" s="10" t="s">
        <v>36</v>
      </c>
      <c r="AX321" s="10" t="s">
        <v>79</v>
      </c>
      <c r="AY321" s="178" t="s">
        <v>192</v>
      </c>
    </row>
    <row r="322" spans="2:65" s="13" customFormat="1" ht="22.5" customHeight="1">
      <c r="B322" s="195"/>
      <c r="C322" s="196"/>
      <c r="D322" s="196"/>
      <c r="E322" s="197" t="s">
        <v>5</v>
      </c>
      <c r="F322" s="290" t="s">
        <v>306</v>
      </c>
      <c r="G322" s="291"/>
      <c r="H322" s="291"/>
      <c r="I322" s="291"/>
      <c r="J322" s="196"/>
      <c r="K322" s="198">
        <v>44.64</v>
      </c>
      <c r="L322" s="196"/>
      <c r="M322" s="196"/>
      <c r="N322" s="196"/>
      <c r="O322" s="196"/>
      <c r="P322" s="196"/>
      <c r="Q322" s="196"/>
      <c r="R322" s="199"/>
      <c r="T322" s="200"/>
      <c r="U322" s="196"/>
      <c r="V322" s="196"/>
      <c r="W322" s="196"/>
      <c r="X322" s="196"/>
      <c r="Y322" s="196"/>
      <c r="Z322" s="196"/>
      <c r="AA322" s="201"/>
      <c r="AT322" s="202" t="s">
        <v>200</v>
      </c>
      <c r="AU322" s="202" t="s">
        <v>123</v>
      </c>
      <c r="AV322" s="13" t="s">
        <v>204</v>
      </c>
      <c r="AW322" s="13" t="s">
        <v>36</v>
      </c>
      <c r="AX322" s="13" t="s">
        <v>79</v>
      </c>
      <c r="AY322" s="202" t="s">
        <v>192</v>
      </c>
    </row>
    <row r="323" spans="2:65" s="11" customFormat="1" ht="22.5" customHeight="1">
      <c r="B323" s="179"/>
      <c r="C323" s="180"/>
      <c r="D323" s="180"/>
      <c r="E323" s="181" t="s">
        <v>5</v>
      </c>
      <c r="F323" s="286" t="s">
        <v>307</v>
      </c>
      <c r="G323" s="287"/>
      <c r="H323" s="287"/>
      <c r="I323" s="287"/>
      <c r="J323" s="180"/>
      <c r="K323" s="182" t="s">
        <v>5</v>
      </c>
      <c r="L323" s="180"/>
      <c r="M323" s="180"/>
      <c r="N323" s="180"/>
      <c r="O323" s="180"/>
      <c r="P323" s="180"/>
      <c r="Q323" s="180"/>
      <c r="R323" s="183"/>
      <c r="T323" s="184"/>
      <c r="U323" s="180"/>
      <c r="V323" s="180"/>
      <c r="W323" s="180"/>
      <c r="X323" s="180"/>
      <c r="Y323" s="180"/>
      <c r="Z323" s="180"/>
      <c r="AA323" s="185"/>
      <c r="AT323" s="186" t="s">
        <v>200</v>
      </c>
      <c r="AU323" s="186" t="s">
        <v>123</v>
      </c>
      <c r="AV323" s="11" t="s">
        <v>37</v>
      </c>
      <c r="AW323" s="11" t="s">
        <v>36</v>
      </c>
      <c r="AX323" s="11" t="s">
        <v>79</v>
      </c>
      <c r="AY323" s="186" t="s">
        <v>192</v>
      </c>
    </row>
    <row r="324" spans="2:65" s="10" customFormat="1" ht="22.5" customHeight="1">
      <c r="B324" s="171"/>
      <c r="C324" s="172"/>
      <c r="D324" s="172"/>
      <c r="E324" s="173" t="s">
        <v>5</v>
      </c>
      <c r="F324" s="284" t="s">
        <v>403</v>
      </c>
      <c r="G324" s="285"/>
      <c r="H324" s="285"/>
      <c r="I324" s="285"/>
      <c r="J324" s="172"/>
      <c r="K324" s="174">
        <v>25.2</v>
      </c>
      <c r="L324" s="172"/>
      <c r="M324" s="172"/>
      <c r="N324" s="172"/>
      <c r="O324" s="172"/>
      <c r="P324" s="172"/>
      <c r="Q324" s="172"/>
      <c r="R324" s="175"/>
      <c r="T324" s="176"/>
      <c r="U324" s="172"/>
      <c r="V324" s="172"/>
      <c r="W324" s="172"/>
      <c r="X324" s="172"/>
      <c r="Y324" s="172"/>
      <c r="Z324" s="172"/>
      <c r="AA324" s="177"/>
      <c r="AT324" s="178" t="s">
        <v>200</v>
      </c>
      <c r="AU324" s="178" t="s">
        <v>123</v>
      </c>
      <c r="AV324" s="10" t="s">
        <v>123</v>
      </c>
      <c r="AW324" s="10" t="s">
        <v>36</v>
      </c>
      <c r="AX324" s="10" t="s">
        <v>79</v>
      </c>
      <c r="AY324" s="178" t="s">
        <v>192</v>
      </c>
    </row>
    <row r="325" spans="2:65" s="10" customFormat="1" ht="22.5" customHeight="1">
      <c r="B325" s="171"/>
      <c r="C325" s="172"/>
      <c r="D325" s="172"/>
      <c r="E325" s="173" t="s">
        <v>5</v>
      </c>
      <c r="F325" s="284" t="s">
        <v>404</v>
      </c>
      <c r="G325" s="285"/>
      <c r="H325" s="285"/>
      <c r="I325" s="285"/>
      <c r="J325" s="172"/>
      <c r="K325" s="174">
        <v>6.72</v>
      </c>
      <c r="L325" s="172"/>
      <c r="M325" s="172"/>
      <c r="N325" s="172"/>
      <c r="O325" s="172"/>
      <c r="P325" s="172"/>
      <c r="Q325" s="172"/>
      <c r="R325" s="175"/>
      <c r="T325" s="176"/>
      <c r="U325" s="172"/>
      <c r="V325" s="172"/>
      <c r="W325" s="172"/>
      <c r="X325" s="172"/>
      <c r="Y325" s="172"/>
      <c r="Z325" s="172"/>
      <c r="AA325" s="177"/>
      <c r="AT325" s="178" t="s">
        <v>200</v>
      </c>
      <c r="AU325" s="178" t="s">
        <v>123</v>
      </c>
      <c r="AV325" s="10" t="s">
        <v>123</v>
      </c>
      <c r="AW325" s="10" t="s">
        <v>36</v>
      </c>
      <c r="AX325" s="10" t="s">
        <v>79</v>
      </c>
      <c r="AY325" s="178" t="s">
        <v>192</v>
      </c>
    </row>
    <row r="326" spans="2:65" s="13" customFormat="1" ht="22.5" customHeight="1">
      <c r="B326" s="195"/>
      <c r="C326" s="196"/>
      <c r="D326" s="196"/>
      <c r="E326" s="197" t="s">
        <v>5</v>
      </c>
      <c r="F326" s="290" t="s">
        <v>306</v>
      </c>
      <c r="G326" s="291"/>
      <c r="H326" s="291"/>
      <c r="I326" s="291"/>
      <c r="J326" s="196"/>
      <c r="K326" s="198">
        <v>31.92</v>
      </c>
      <c r="L326" s="196"/>
      <c r="M326" s="196"/>
      <c r="N326" s="196"/>
      <c r="O326" s="196"/>
      <c r="P326" s="196"/>
      <c r="Q326" s="196"/>
      <c r="R326" s="199"/>
      <c r="T326" s="200"/>
      <c r="U326" s="196"/>
      <c r="V326" s="196"/>
      <c r="W326" s="196"/>
      <c r="X326" s="196"/>
      <c r="Y326" s="196"/>
      <c r="Z326" s="196"/>
      <c r="AA326" s="201"/>
      <c r="AT326" s="202" t="s">
        <v>200</v>
      </c>
      <c r="AU326" s="202" t="s">
        <v>123</v>
      </c>
      <c r="AV326" s="13" t="s">
        <v>204</v>
      </c>
      <c r="AW326" s="13" t="s">
        <v>36</v>
      </c>
      <c r="AX326" s="13" t="s">
        <v>79</v>
      </c>
      <c r="AY326" s="202" t="s">
        <v>192</v>
      </c>
    </row>
    <row r="327" spans="2:65" s="11" customFormat="1" ht="22.5" customHeight="1">
      <c r="B327" s="179"/>
      <c r="C327" s="180"/>
      <c r="D327" s="180"/>
      <c r="E327" s="181" t="s">
        <v>5</v>
      </c>
      <c r="F327" s="286" t="s">
        <v>311</v>
      </c>
      <c r="G327" s="287"/>
      <c r="H327" s="287"/>
      <c r="I327" s="287"/>
      <c r="J327" s="180"/>
      <c r="K327" s="182" t="s">
        <v>5</v>
      </c>
      <c r="L327" s="180"/>
      <c r="M327" s="180"/>
      <c r="N327" s="180"/>
      <c r="O327" s="180"/>
      <c r="P327" s="180"/>
      <c r="Q327" s="180"/>
      <c r="R327" s="183"/>
      <c r="T327" s="184"/>
      <c r="U327" s="180"/>
      <c r="V327" s="180"/>
      <c r="W327" s="180"/>
      <c r="X327" s="180"/>
      <c r="Y327" s="180"/>
      <c r="Z327" s="180"/>
      <c r="AA327" s="185"/>
      <c r="AT327" s="186" t="s">
        <v>200</v>
      </c>
      <c r="AU327" s="186" t="s">
        <v>123</v>
      </c>
      <c r="AV327" s="11" t="s">
        <v>37</v>
      </c>
      <c r="AW327" s="11" t="s">
        <v>36</v>
      </c>
      <c r="AX327" s="11" t="s">
        <v>79</v>
      </c>
      <c r="AY327" s="186" t="s">
        <v>192</v>
      </c>
    </row>
    <row r="328" spans="2:65" s="10" customFormat="1" ht="22.5" customHeight="1">
      <c r="B328" s="171"/>
      <c r="C328" s="172"/>
      <c r="D328" s="172"/>
      <c r="E328" s="173" t="s">
        <v>5</v>
      </c>
      <c r="F328" s="284" t="s">
        <v>405</v>
      </c>
      <c r="G328" s="285"/>
      <c r="H328" s="285"/>
      <c r="I328" s="285"/>
      <c r="J328" s="172"/>
      <c r="K328" s="174">
        <v>12.24</v>
      </c>
      <c r="L328" s="172"/>
      <c r="M328" s="172"/>
      <c r="N328" s="172"/>
      <c r="O328" s="172"/>
      <c r="P328" s="172"/>
      <c r="Q328" s="172"/>
      <c r="R328" s="175"/>
      <c r="T328" s="176"/>
      <c r="U328" s="172"/>
      <c r="V328" s="172"/>
      <c r="W328" s="172"/>
      <c r="X328" s="172"/>
      <c r="Y328" s="172"/>
      <c r="Z328" s="172"/>
      <c r="AA328" s="177"/>
      <c r="AT328" s="178" t="s">
        <v>200</v>
      </c>
      <c r="AU328" s="178" t="s">
        <v>123</v>
      </c>
      <c r="AV328" s="10" t="s">
        <v>123</v>
      </c>
      <c r="AW328" s="10" t="s">
        <v>36</v>
      </c>
      <c r="AX328" s="10" t="s">
        <v>79</v>
      </c>
      <c r="AY328" s="178" t="s">
        <v>192</v>
      </c>
    </row>
    <row r="329" spans="2:65" s="10" customFormat="1" ht="22.5" customHeight="1">
      <c r="B329" s="171"/>
      <c r="C329" s="172"/>
      <c r="D329" s="172"/>
      <c r="E329" s="173" t="s">
        <v>5</v>
      </c>
      <c r="F329" s="284" t="s">
        <v>406</v>
      </c>
      <c r="G329" s="285"/>
      <c r="H329" s="285"/>
      <c r="I329" s="285"/>
      <c r="J329" s="172"/>
      <c r="K329" s="174">
        <v>5.12</v>
      </c>
      <c r="L329" s="172"/>
      <c r="M329" s="172"/>
      <c r="N329" s="172"/>
      <c r="O329" s="172"/>
      <c r="P329" s="172"/>
      <c r="Q329" s="172"/>
      <c r="R329" s="175"/>
      <c r="T329" s="176"/>
      <c r="U329" s="172"/>
      <c r="V329" s="172"/>
      <c r="W329" s="172"/>
      <c r="X329" s="172"/>
      <c r="Y329" s="172"/>
      <c r="Z329" s="172"/>
      <c r="AA329" s="177"/>
      <c r="AT329" s="178" t="s">
        <v>200</v>
      </c>
      <c r="AU329" s="178" t="s">
        <v>123</v>
      </c>
      <c r="AV329" s="10" t="s">
        <v>123</v>
      </c>
      <c r="AW329" s="10" t="s">
        <v>36</v>
      </c>
      <c r="AX329" s="10" t="s">
        <v>79</v>
      </c>
      <c r="AY329" s="178" t="s">
        <v>192</v>
      </c>
    </row>
    <row r="330" spans="2:65" s="13" customFormat="1" ht="22.5" customHeight="1">
      <c r="B330" s="195"/>
      <c r="C330" s="196"/>
      <c r="D330" s="196"/>
      <c r="E330" s="197" t="s">
        <v>5</v>
      </c>
      <c r="F330" s="290" t="s">
        <v>306</v>
      </c>
      <c r="G330" s="291"/>
      <c r="H330" s="291"/>
      <c r="I330" s="291"/>
      <c r="J330" s="196"/>
      <c r="K330" s="198">
        <v>17.36</v>
      </c>
      <c r="L330" s="196"/>
      <c r="M330" s="196"/>
      <c r="N330" s="196"/>
      <c r="O330" s="196"/>
      <c r="P330" s="196"/>
      <c r="Q330" s="196"/>
      <c r="R330" s="199"/>
      <c r="T330" s="200"/>
      <c r="U330" s="196"/>
      <c r="V330" s="196"/>
      <c r="W330" s="196"/>
      <c r="X330" s="196"/>
      <c r="Y330" s="196"/>
      <c r="Z330" s="196"/>
      <c r="AA330" s="201"/>
      <c r="AT330" s="202" t="s">
        <v>200</v>
      </c>
      <c r="AU330" s="202" t="s">
        <v>123</v>
      </c>
      <c r="AV330" s="13" t="s">
        <v>204</v>
      </c>
      <c r="AW330" s="13" t="s">
        <v>36</v>
      </c>
      <c r="AX330" s="13" t="s">
        <v>79</v>
      </c>
      <c r="AY330" s="202" t="s">
        <v>192</v>
      </c>
    </row>
    <row r="331" spans="2:65" s="12" customFormat="1" ht="22.5" customHeight="1">
      <c r="B331" s="187"/>
      <c r="C331" s="188"/>
      <c r="D331" s="188"/>
      <c r="E331" s="189" t="s">
        <v>5</v>
      </c>
      <c r="F331" s="288" t="s">
        <v>218</v>
      </c>
      <c r="G331" s="289"/>
      <c r="H331" s="289"/>
      <c r="I331" s="289"/>
      <c r="J331" s="188"/>
      <c r="K331" s="190">
        <v>93.92</v>
      </c>
      <c r="L331" s="188"/>
      <c r="M331" s="188"/>
      <c r="N331" s="188"/>
      <c r="O331" s="188"/>
      <c r="P331" s="188"/>
      <c r="Q331" s="188"/>
      <c r="R331" s="191"/>
      <c r="T331" s="192"/>
      <c r="U331" s="188"/>
      <c r="V331" s="188"/>
      <c r="W331" s="188"/>
      <c r="X331" s="188"/>
      <c r="Y331" s="188"/>
      <c r="Z331" s="188"/>
      <c r="AA331" s="193"/>
      <c r="AT331" s="194" t="s">
        <v>200</v>
      </c>
      <c r="AU331" s="194" t="s">
        <v>123</v>
      </c>
      <c r="AV331" s="12" t="s">
        <v>197</v>
      </c>
      <c r="AW331" s="12" t="s">
        <v>36</v>
      </c>
      <c r="AX331" s="12" t="s">
        <v>37</v>
      </c>
      <c r="AY331" s="194" t="s">
        <v>192</v>
      </c>
    </row>
    <row r="332" spans="2:65" s="1" customFormat="1" ht="22.5" customHeight="1">
      <c r="B332" s="135"/>
      <c r="C332" s="164" t="s">
        <v>407</v>
      </c>
      <c r="D332" s="164" t="s">
        <v>193</v>
      </c>
      <c r="E332" s="165" t="s">
        <v>408</v>
      </c>
      <c r="F332" s="277" t="s">
        <v>409</v>
      </c>
      <c r="G332" s="277"/>
      <c r="H332" s="277"/>
      <c r="I332" s="277"/>
      <c r="J332" s="166" t="s">
        <v>196</v>
      </c>
      <c r="K332" s="167">
        <v>228.4</v>
      </c>
      <c r="L332" s="278">
        <v>0</v>
      </c>
      <c r="M332" s="278"/>
      <c r="N332" s="279">
        <f>ROUND(L332*K332,2)</f>
        <v>0</v>
      </c>
      <c r="O332" s="279"/>
      <c r="P332" s="279"/>
      <c r="Q332" s="279"/>
      <c r="R332" s="138"/>
      <c r="T332" s="168" t="s">
        <v>5</v>
      </c>
      <c r="U332" s="47" t="s">
        <v>44</v>
      </c>
      <c r="V332" s="39"/>
      <c r="W332" s="169">
        <f>V332*K332</f>
        <v>0</v>
      </c>
      <c r="X332" s="169">
        <v>1.0300000000000001E-3</v>
      </c>
      <c r="Y332" s="169">
        <f>X332*K332</f>
        <v>0.23525200000000002</v>
      </c>
      <c r="Z332" s="169">
        <v>0</v>
      </c>
      <c r="AA332" s="170">
        <f>Z332*K332</f>
        <v>0</v>
      </c>
      <c r="AR332" s="21" t="s">
        <v>197</v>
      </c>
      <c r="AT332" s="21" t="s">
        <v>193</v>
      </c>
      <c r="AU332" s="21" t="s">
        <v>123</v>
      </c>
      <c r="AY332" s="21" t="s">
        <v>192</v>
      </c>
      <c r="BE332" s="109">
        <f>IF(U332="základní",N332,0)</f>
        <v>0</v>
      </c>
      <c r="BF332" s="109">
        <f>IF(U332="snížená",N332,0)</f>
        <v>0</v>
      </c>
      <c r="BG332" s="109">
        <f>IF(U332="zákl. přenesená",N332,0)</f>
        <v>0</v>
      </c>
      <c r="BH332" s="109">
        <f>IF(U332="sníž. přenesená",N332,0)</f>
        <v>0</v>
      </c>
      <c r="BI332" s="109">
        <f>IF(U332="nulová",N332,0)</f>
        <v>0</v>
      </c>
      <c r="BJ332" s="21" t="s">
        <v>37</v>
      </c>
      <c r="BK332" s="109">
        <f>ROUND(L332*K332,2)</f>
        <v>0</v>
      </c>
      <c r="BL332" s="21" t="s">
        <v>197</v>
      </c>
      <c r="BM332" s="21" t="s">
        <v>410</v>
      </c>
    </row>
    <row r="333" spans="2:65" s="11" customFormat="1" ht="22.5" customHeight="1">
      <c r="B333" s="179"/>
      <c r="C333" s="180"/>
      <c r="D333" s="180"/>
      <c r="E333" s="181" t="s">
        <v>5</v>
      </c>
      <c r="F333" s="282" t="s">
        <v>302</v>
      </c>
      <c r="G333" s="283"/>
      <c r="H333" s="283"/>
      <c r="I333" s="283"/>
      <c r="J333" s="180"/>
      <c r="K333" s="182" t="s">
        <v>5</v>
      </c>
      <c r="L333" s="180"/>
      <c r="M333" s="180"/>
      <c r="N333" s="180"/>
      <c r="O333" s="180"/>
      <c r="P333" s="180"/>
      <c r="Q333" s="180"/>
      <c r="R333" s="183"/>
      <c r="T333" s="184"/>
      <c r="U333" s="180"/>
      <c r="V333" s="180"/>
      <c r="W333" s="180"/>
      <c r="X333" s="180"/>
      <c r="Y333" s="180"/>
      <c r="Z333" s="180"/>
      <c r="AA333" s="185"/>
      <c r="AT333" s="186" t="s">
        <v>200</v>
      </c>
      <c r="AU333" s="186" t="s">
        <v>123</v>
      </c>
      <c r="AV333" s="11" t="s">
        <v>37</v>
      </c>
      <c r="AW333" s="11" t="s">
        <v>36</v>
      </c>
      <c r="AX333" s="11" t="s">
        <v>79</v>
      </c>
      <c r="AY333" s="186" t="s">
        <v>192</v>
      </c>
    </row>
    <row r="334" spans="2:65" s="10" customFormat="1" ht="22.5" customHeight="1">
      <c r="B334" s="171"/>
      <c r="C334" s="172"/>
      <c r="D334" s="172"/>
      <c r="E334" s="173" t="s">
        <v>5</v>
      </c>
      <c r="F334" s="284" t="s">
        <v>411</v>
      </c>
      <c r="G334" s="285"/>
      <c r="H334" s="285"/>
      <c r="I334" s="285"/>
      <c r="J334" s="172"/>
      <c r="K334" s="174">
        <v>66.239999999999995</v>
      </c>
      <c r="L334" s="172"/>
      <c r="M334" s="172"/>
      <c r="N334" s="172"/>
      <c r="O334" s="172"/>
      <c r="P334" s="172"/>
      <c r="Q334" s="172"/>
      <c r="R334" s="175"/>
      <c r="T334" s="176"/>
      <c r="U334" s="172"/>
      <c r="V334" s="172"/>
      <c r="W334" s="172"/>
      <c r="X334" s="172"/>
      <c r="Y334" s="172"/>
      <c r="Z334" s="172"/>
      <c r="AA334" s="177"/>
      <c r="AT334" s="178" t="s">
        <v>200</v>
      </c>
      <c r="AU334" s="178" t="s">
        <v>123</v>
      </c>
      <c r="AV334" s="10" t="s">
        <v>123</v>
      </c>
      <c r="AW334" s="10" t="s">
        <v>36</v>
      </c>
      <c r="AX334" s="10" t="s">
        <v>79</v>
      </c>
      <c r="AY334" s="178" t="s">
        <v>192</v>
      </c>
    </row>
    <row r="335" spans="2:65" s="10" customFormat="1" ht="22.5" customHeight="1">
      <c r="B335" s="171"/>
      <c r="C335" s="172"/>
      <c r="D335" s="172"/>
      <c r="E335" s="173" t="s">
        <v>5</v>
      </c>
      <c r="F335" s="284" t="s">
        <v>412</v>
      </c>
      <c r="G335" s="285"/>
      <c r="H335" s="285"/>
      <c r="I335" s="285"/>
      <c r="J335" s="172"/>
      <c r="K335" s="174">
        <v>34.56</v>
      </c>
      <c r="L335" s="172"/>
      <c r="M335" s="172"/>
      <c r="N335" s="172"/>
      <c r="O335" s="172"/>
      <c r="P335" s="172"/>
      <c r="Q335" s="172"/>
      <c r="R335" s="175"/>
      <c r="T335" s="176"/>
      <c r="U335" s="172"/>
      <c r="V335" s="172"/>
      <c r="W335" s="172"/>
      <c r="X335" s="172"/>
      <c r="Y335" s="172"/>
      <c r="Z335" s="172"/>
      <c r="AA335" s="177"/>
      <c r="AT335" s="178" t="s">
        <v>200</v>
      </c>
      <c r="AU335" s="178" t="s">
        <v>123</v>
      </c>
      <c r="AV335" s="10" t="s">
        <v>123</v>
      </c>
      <c r="AW335" s="10" t="s">
        <v>36</v>
      </c>
      <c r="AX335" s="10" t="s">
        <v>79</v>
      </c>
      <c r="AY335" s="178" t="s">
        <v>192</v>
      </c>
    </row>
    <row r="336" spans="2:65" s="13" customFormat="1" ht="22.5" customHeight="1">
      <c r="B336" s="195"/>
      <c r="C336" s="196"/>
      <c r="D336" s="196"/>
      <c r="E336" s="197" t="s">
        <v>5</v>
      </c>
      <c r="F336" s="290" t="s">
        <v>306</v>
      </c>
      <c r="G336" s="291"/>
      <c r="H336" s="291"/>
      <c r="I336" s="291"/>
      <c r="J336" s="196"/>
      <c r="K336" s="198">
        <v>100.8</v>
      </c>
      <c r="L336" s="196"/>
      <c r="M336" s="196"/>
      <c r="N336" s="196"/>
      <c r="O336" s="196"/>
      <c r="P336" s="196"/>
      <c r="Q336" s="196"/>
      <c r="R336" s="199"/>
      <c r="T336" s="200"/>
      <c r="U336" s="196"/>
      <c r="V336" s="196"/>
      <c r="W336" s="196"/>
      <c r="X336" s="196"/>
      <c r="Y336" s="196"/>
      <c r="Z336" s="196"/>
      <c r="AA336" s="201"/>
      <c r="AT336" s="202" t="s">
        <v>200</v>
      </c>
      <c r="AU336" s="202" t="s">
        <v>123</v>
      </c>
      <c r="AV336" s="13" t="s">
        <v>204</v>
      </c>
      <c r="AW336" s="13" t="s">
        <v>36</v>
      </c>
      <c r="AX336" s="13" t="s">
        <v>79</v>
      </c>
      <c r="AY336" s="202" t="s">
        <v>192</v>
      </c>
    </row>
    <row r="337" spans="2:65" s="11" customFormat="1" ht="22.5" customHeight="1">
      <c r="B337" s="179"/>
      <c r="C337" s="180"/>
      <c r="D337" s="180"/>
      <c r="E337" s="181" t="s">
        <v>5</v>
      </c>
      <c r="F337" s="286" t="s">
        <v>307</v>
      </c>
      <c r="G337" s="287"/>
      <c r="H337" s="287"/>
      <c r="I337" s="287"/>
      <c r="J337" s="180"/>
      <c r="K337" s="182" t="s">
        <v>5</v>
      </c>
      <c r="L337" s="180"/>
      <c r="M337" s="180"/>
      <c r="N337" s="180"/>
      <c r="O337" s="180"/>
      <c r="P337" s="180"/>
      <c r="Q337" s="180"/>
      <c r="R337" s="183"/>
      <c r="T337" s="184"/>
      <c r="U337" s="180"/>
      <c r="V337" s="180"/>
      <c r="W337" s="180"/>
      <c r="X337" s="180"/>
      <c r="Y337" s="180"/>
      <c r="Z337" s="180"/>
      <c r="AA337" s="185"/>
      <c r="AT337" s="186" t="s">
        <v>200</v>
      </c>
      <c r="AU337" s="186" t="s">
        <v>123</v>
      </c>
      <c r="AV337" s="11" t="s">
        <v>37</v>
      </c>
      <c r="AW337" s="11" t="s">
        <v>36</v>
      </c>
      <c r="AX337" s="11" t="s">
        <v>79</v>
      </c>
      <c r="AY337" s="186" t="s">
        <v>192</v>
      </c>
    </row>
    <row r="338" spans="2:65" s="10" customFormat="1" ht="22.5" customHeight="1">
      <c r="B338" s="171"/>
      <c r="C338" s="172"/>
      <c r="D338" s="172"/>
      <c r="E338" s="173" t="s">
        <v>5</v>
      </c>
      <c r="F338" s="284" t="s">
        <v>413</v>
      </c>
      <c r="G338" s="285"/>
      <c r="H338" s="285"/>
      <c r="I338" s="285"/>
      <c r="J338" s="172"/>
      <c r="K338" s="174">
        <v>44.16</v>
      </c>
      <c r="L338" s="172"/>
      <c r="M338" s="172"/>
      <c r="N338" s="172"/>
      <c r="O338" s="172"/>
      <c r="P338" s="172"/>
      <c r="Q338" s="172"/>
      <c r="R338" s="175"/>
      <c r="T338" s="176"/>
      <c r="U338" s="172"/>
      <c r="V338" s="172"/>
      <c r="W338" s="172"/>
      <c r="X338" s="172"/>
      <c r="Y338" s="172"/>
      <c r="Z338" s="172"/>
      <c r="AA338" s="177"/>
      <c r="AT338" s="178" t="s">
        <v>200</v>
      </c>
      <c r="AU338" s="178" t="s">
        <v>123</v>
      </c>
      <c r="AV338" s="10" t="s">
        <v>123</v>
      </c>
      <c r="AW338" s="10" t="s">
        <v>36</v>
      </c>
      <c r="AX338" s="10" t="s">
        <v>79</v>
      </c>
      <c r="AY338" s="178" t="s">
        <v>192</v>
      </c>
    </row>
    <row r="339" spans="2:65" s="10" customFormat="1" ht="22.5" customHeight="1">
      <c r="B339" s="171"/>
      <c r="C339" s="172"/>
      <c r="D339" s="172"/>
      <c r="E339" s="173" t="s">
        <v>5</v>
      </c>
      <c r="F339" s="284" t="s">
        <v>414</v>
      </c>
      <c r="G339" s="285"/>
      <c r="H339" s="285"/>
      <c r="I339" s="285"/>
      <c r="J339" s="172"/>
      <c r="K339" s="174">
        <v>23.04</v>
      </c>
      <c r="L339" s="172"/>
      <c r="M339" s="172"/>
      <c r="N339" s="172"/>
      <c r="O339" s="172"/>
      <c r="P339" s="172"/>
      <c r="Q339" s="172"/>
      <c r="R339" s="175"/>
      <c r="T339" s="176"/>
      <c r="U339" s="172"/>
      <c r="V339" s="172"/>
      <c r="W339" s="172"/>
      <c r="X339" s="172"/>
      <c r="Y339" s="172"/>
      <c r="Z339" s="172"/>
      <c r="AA339" s="177"/>
      <c r="AT339" s="178" t="s">
        <v>200</v>
      </c>
      <c r="AU339" s="178" t="s">
        <v>123</v>
      </c>
      <c r="AV339" s="10" t="s">
        <v>123</v>
      </c>
      <c r="AW339" s="10" t="s">
        <v>36</v>
      </c>
      <c r="AX339" s="10" t="s">
        <v>79</v>
      </c>
      <c r="AY339" s="178" t="s">
        <v>192</v>
      </c>
    </row>
    <row r="340" spans="2:65" s="13" customFormat="1" ht="22.5" customHeight="1">
      <c r="B340" s="195"/>
      <c r="C340" s="196"/>
      <c r="D340" s="196"/>
      <c r="E340" s="197" t="s">
        <v>5</v>
      </c>
      <c r="F340" s="290" t="s">
        <v>306</v>
      </c>
      <c r="G340" s="291"/>
      <c r="H340" s="291"/>
      <c r="I340" s="291"/>
      <c r="J340" s="196"/>
      <c r="K340" s="198">
        <v>67.2</v>
      </c>
      <c r="L340" s="196"/>
      <c r="M340" s="196"/>
      <c r="N340" s="196"/>
      <c r="O340" s="196"/>
      <c r="P340" s="196"/>
      <c r="Q340" s="196"/>
      <c r="R340" s="199"/>
      <c r="T340" s="200"/>
      <c r="U340" s="196"/>
      <c r="V340" s="196"/>
      <c r="W340" s="196"/>
      <c r="X340" s="196"/>
      <c r="Y340" s="196"/>
      <c r="Z340" s="196"/>
      <c r="AA340" s="201"/>
      <c r="AT340" s="202" t="s">
        <v>200</v>
      </c>
      <c r="AU340" s="202" t="s">
        <v>123</v>
      </c>
      <c r="AV340" s="13" t="s">
        <v>204</v>
      </c>
      <c r="AW340" s="13" t="s">
        <v>36</v>
      </c>
      <c r="AX340" s="13" t="s">
        <v>79</v>
      </c>
      <c r="AY340" s="202" t="s">
        <v>192</v>
      </c>
    </row>
    <row r="341" spans="2:65" s="11" customFormat="1" ht="22.5" customHeight="1">
      <c r="B341" s="179"/>
      <c r="C341" s="180"/>
      <c r="D341" s="180"/>
      <c r="E341" s="181" t="s">
        <v>5</v>
      </c>
      <c r="F341" s="286" t="s">
        <v>311</v>
      </c>
      <c r="G341" s="287"/>
      <c r="H341" s="287"/>
      <c r="I341" s="287"/>
      <c r="J341" s="180"/>
      <c r="K341" s="182" t="s">
        <v>5</v>
      </c>
      <c r="L341" s="180"/>
      <c r="M341" s="180"/>
      <c r="N341" s="180"/>
      <c r="O341" s="180"/>
      <c r="P341" s="180"/>
      <c r="Q341" s="180"/>
      <c r="R341" s="183"/>
      <c r="T341" s="184"/>
      <c r="U341" s="180"/>
      <c r="V341" s="180"/>
      <c r="W341" s="180"/>
      <c r="X341" s="180"/>
      <c r="Y341" s="180"/>
      <c r="Z341" s="180"/>
      <c r="AA341" s="185"/>
      <c r="AT341" s="186" t="s">
        <v>200</v>
      </c>
      <c r="AU341" s="186" t="s">
        <v>123</v>
      </c>
      <c r="AV341" s="11" t="s">
        <v>37</v>
      </c>
      <c r="AW341" s="11" t="s">
        <v>36</v>
      </c>
      <c r="AX341" s="11" t="s">
        <v>79</v>
      </c>
      <c r="AY341" s="186" t="s">
        <v>192</v>
      </c>
    </row>
    <row r="342" spans="2:65" s="10" customFormat="1" ht="22.5" customHeight="1">
      <c r="B342" s="171"/>
      <c r="C342" s="172"/>
      <c r="D342" s="172"/>
      <c r="E342" s="173" t="s">
        <v>5</v>
      </c>
      <c r="F342" s="284" t="s">
        <v>415</v>
      </c>
      <c r="G342" s="285"/>
      <c r="H342" s="285"/>
      <c r="I342" s="285"/>
      <c r="J342" s="172"/>
      <c r="K342" s="174">
        <v>34.799999999999997</v>
      </c>
      <c r="L342" s="172"/>
      <c r="M342" s="172"/>
      <c r="N342" s="172"/>
      <c r="O342" s="172"/>
      <c r="P342" s="172"/>
      <c r="Q342" s="172"/>
      <c r="R342" s="175"/>
      <c r="T342" s="176"/>
      <c r="U342" s="172"/>
      <c r="V342" s="172"/>
      <c r="W342" s="172"/>
      <c r="X342" s="172"/>
      <c r="Y342" s="172"/>
      <c r="Z342" s="172"/>
      <c r="AA342" s="177"/>
      <c r="AT342" s="178" t="s">
        <v>200</v>
      </c>
      <c r="AU342" s="178" t="s">
        <v>123</v>
      </c>
      <c r="AV342" s="10" t="s">
        <v>123</v>
      </c>
      <c r="AW342" s="10" t="s">
        <v>36</v>
      </c>
      <c r="AX342" s="10" t="s">
        <v>79</v>
      </c>
      <c r="AY342" s="178" t="s">
        <v>192</v>
      </c>
    </row>
    <row r="343" spans="2:65" s="10" customFormat="1" ht="22.5" customHeight="1">
      <c r="B343" s="171"/>
      <c r="C343" s="172"/>
      <c r="D343" s="172"/>
      <c r="E343" s="173" t="s">
        <v>5</v>
      </c>
      <c r="F343" s="284" t="s">
        <v>416</v>
      </c>
      <c r="G343" s="285"/>
      <c r="H343" s="285"/>
      <c r="I343" s="285"/>
      <c r="J343" s="172"/>
      <c r="K343" s="174">
        <v>25.6</v>
      </c>
      <c r="L343" s="172"/>
      <c r="M343" s="172"/>
      <c r="N343" s="172"/>
      <c r="O343" s="172"/>
      <c r="P343" s="172"/>
      <c r="Q343" s="172"/>
      <c r="R343" s="175"/>
      <c r="T343" s="176"/>
      <c r="U343" s="172"/>
      <c r="V343" s="172"/>
      <c r="W343" s="172"/>
      <c r="X343" s="172"/>
      <c r="Y343" s="172"/>
      <c r="Z343" s="172"/>
      <c r="AA343" s="177"/>
      <c r="AT343" s="178" t="s">
        <v>200</v>
      </c>
      <c r="AU343" s="178" t="s">
        <v>123</v>
      </c>
      <c r="AV343" s="10" t="s">
        <v>123</v>
      </c>
      <c r="AW343" s="10" t="s">
        <v>36</v>
      </c>
      <c r="AX343" s="10" t="s">
        <v>79</v>
      </c>
      <c r="AY343" s="178" t="s">
        <v>192</v>
      </c>
    </row>
    <row r="344" spans="2:65" s="13" customFormat="1" ht="22.5" customHeight="1">
      <c r="B344" s="195"/>
      <c r="C344" s="196"/>
      <c r="D344" s="196"/>
      <c r="E344" s="197" t="s">
        <v>5</v>
      </c>
      <c r="F344" s="290" t="s">
        <v>306</v>
      </c>
      <c r="G344" s="291"/>
      <c r="H344" s="291"/>
      <c r="I344" s="291"/>
      <c r="J344" s="196"/>
      <c r="K344" s="198">
        <v>60.4</v>
      </c>
      <c r="L344" s="196"/>
      <c r="M344" s="196"/>
      <c r="N344" s="196"/>
      <c r="O344" s="196"/>
      <c r="P344" s="196"/>
      <c r="Q344" s="196"/>
      <c r="R344" s="199"/>
      <c r="T344" s="200"/>
      <c r="U344" s="196"/>
      <c r="V344" s="196"/>
      <c r="W344" s="196"/>
      <c r="X344" s="196"/>
      <c r="Y344" s="196"/>
      <c r="Z344" s="196"/>
      <c r="AA344" s="201"/>
      <c r="AT344" s="202" t="s">
        <v>200</v>
      </c>
      <c r="AU344" s="202" t="s">
        <v>123</v>
      </c>
      <c r="AV344" s="13" t="s">
        <v>204</v>
      </c>
      <c r="AW344" s="13" t="s">
        <v>36</v>
      </c>
      <c r="AX344" s="13" t="s">
        <v>79</v>
      </c>
      <c r="AY344" s="202" t="s">
        <v>192</v>
      </c>
    </row>
    <row r="345" spans="2:65" s="12" customFormat="1" ht="22.5" customHeight="1">
      <c r="B345" s="187"/>
      <c r="C345" s="188"/>
      <c r="D345" s="188"/>
      <c r="E345" s="189" t="s">
        <v>5</v>
      </c>
      <c r="F345" s="288" t="s">
        <v>218</v>
      </c>
      <c r="G345" s="289"/>
      <c r="H345" s="289"/>
      <c r="I345" s="289"/>
      <c r="J345" s="188"/>
      <c r="K345" s="190">
        <v>228.4</v>
      </c>
      <c r="L345" s="188"/>
      <c r="M345" s="188"/>
      <c r="N345" s="188"/>
      <c r="O345" s="188"/>
      <c r="P345" s="188"/>
      <c r="Q345" s="188"/>
      <c r="R345" s="191"/>
      <c r="T345" s="192"/>
      <c r="U345" s="188"/>
      <c r="V345" s="188"/>
      <c r="W345" s="188"/>
      <c r="X345" s="188"/>
      <c r="Y345" s="188"/>
      <c r="Z345" s="188"/>
      <c r="AA345" s="193"/>
      <c r="AT345" s="194" t="s">
        <v>200</v>
      </c>
      <c r="AU345" s="194" t="s">
        <v>123</v>
      </c>
      <c r="AV345" s="12" t="s">
        <v>197</v>
      </c>
      <c r="AW345" s="12" t="s">
        <v>36</v>
      </c>
      <c r="AX345" s="12" t="s">
        <v>37</v>
      </c>
      <c r="AY345" s="194" t="s">
        <v>192</v>
      </c>
    </row>
    <row r="346" spans="2:65" s="1" customFormat="1" ht="22.5" customHeight="1">
      <c r="B346" s="135"/>
      <c r="C346" s="164" t="s">
        <v>417</v>
      </c>
      <c r="D346" s="164" t="s">
        <v>193</v>
      </c>
      <c r="E346" s="165" t="s">
        <v>418</v>
      </c>
      <c r="F346" s="277" t="s">
        <v>419</v>
      </c>
      <c r="G346" s="277"/>
      <c r="H346" s="277"/>
      <c r="I346" s="277"/>
      <c r="J346" s="166" t="s">
        <v>196</v>
      </c>
      <c r="K346" s="167">
        <v>228.4</v>
      </c>
      <c r="L346" s="278">
        <v>0</v>
      </c>
      <c r="M346" s="278"/>
      <c r="N346" s="279">
        <f>ROUND(L346*K346,2)</f>
        <v>0</v>
      </c>
      <c r="O346" s="279"/>
      <c r="P346" s="279"/>
      <c r="Q346" s="279"/>
      <c r="R346" s="138"/>
      <c r="T346" s="168" t="s">
        <v>5</v>
      </c>
      <c r="U346" s="47" t="s">
        <v>44</v>
      </c>
      <c r="V346" s="39"/>
      <c r="W346" s="169">
        <f>V346*K346</f>
        <v>0</v>
      </c>
      <c r="X346" s="169">
        <v>0</v>
      </c>
      <c r="Y346" s="169">
        <f>X346*K346</f>
        <v>0</v>
      </c>
      <c r="Z346" s="169">
        <v>0</v>
      </c>
      <c r="AA346" s="170">
        <f>Z346*K346</f>
        <v>0</v>
      </c>
      <c r="AR346" s="21" t="s">
        <v>197</v>
      </c>
      <c r="AT346" s="21" t="s">
        <v>193</v>
      </c>
      <c r="AU346" s="21" t="s">
        <v>123</v>
      </c>
      <c r="AY346" s="21" t="s">
        <v>192</v>
      </c>
      <c r="BE346" s="109">
        <f>IF(U346="základní",N346,0)</f>
        <v>0</v>
      </c>
      <c r="BF346" s="109">
        <f>IF(U346="snížená",N346,0)</f>
        <v>0</v>
      </c>
      <c r="BG346" s="109">
        <f>IF(U346="zákl. přenesená",N346,0)</f>
        <v>0</v>
      </c>
      <c r="BH346" s="109">
        <f>IF(U346="sníž. přenesená",N346,0)</f>
        <v>0</v>
      </c>
      <c r="BI346" s="109">
        <f>IF(U346="nulová",N346,0)</f>
        <v>0</v>
      </c>
      <c r="BJ346" s="21" t="s">
        <v>37</v>
      </c>
      <c r="BK346" s="109">
        <f>ROUND(L346*K346,2)</f>
        <v>0</v>
      </c>
      <c r="BL346" s="21" t="s">
        <v>197</v>
      </c>
      <c r="BM346" s="21" t="s">
        <v>420</v>
      </c>
    </row>
    <row r="347" spans="2:65" s="1" customFormat="1" ht="31.5" customHeight="1">
      <c r="B347" s="135"/>
      <c r="C347" s="164" t="s">
        <v>421</v>
      </c>
      <c r="D347" s="164" t="s">
        <v>193</v>
      </c>
      <c r="E347" s="165" t="s">
        <v>422</v>
      </c>
      <c r="F347" s="277" t="s">
        <v>423</v>
      </c>
      <c r="G347" s="277"/>
      <c r="H347" s="277"/>
      <c r="I347" s="277"/>
      <c r="J347" s="166" t="s">
        <v>294</v>
      </c>
      <c r="K347" s="167">
        <v>5.35</v>
      </c>
      <c r="L347" s="278">
        <v>0</v>
      </c>
      <c r="M347" s="278"/>
      <c r="N347" s="279">
        <f>ROUND(L347*K347,2)</f>
        <v>0</v>
      </c>
      <c r="O347" s="279"/>
      <c r="P347" s="279"/>
      <c r="Q347" s="279"/>
      <c r="R347" s="138"/>
      <c r="T347" s="168" t="s">
        <v>5</v>
      </c>
      <c r="U347" s="47" t="s">
        <v>44</v>
      </c>
      <c r="V347" s="39"/>
      <c r="W347" s="169">
        <f>V347*K347</f>
        <v>0</v>
      </c>
      <c r="X347" s="169">
        <v>1.0601700000000001</v>
      </c>
      <c r="Y347" s="169">
        <f>X347*K347</f>
        <v>5.6719094999999999</v>
      </c>
      <c r="Z347" s="169">
        <v>0</v>
      </c>
      <c r="AA347" s="170">
        <f>Z347*K347</f>
        <v>0</v>
      </c>
      <c r="AR347" s="21" t="s">
        <v>197</v>
      </c>
      <c r="AT347" s="21" t="s">
        <v>193</v>
      </c>
      <c r="AU347" s="21" t="s">
        <v>123</v>
      </c>
      <c r="AY347" s="21" t="s">
        <v>192</v>
      </c>
      <c r="BE347" s="109">
        <f>IF(U347="základní",N347,0)</f>
        <v>0</v>
      </c>
      <c r="BF347" s="109">
        <f>IF(U347="snížená",N347,0)</f>
        <v>0</v>
      </c>
      <c r="BG347" s="109">
        <f>IF(U347="zákl. přenesená",N347,0)</f>
        <v>0</v>
      </c>
      <c r="BH347" s="109">
        <f>IF(U347="sníž. přenesená",N347,0)</f>
        <v>0</v>
      </c>
      <c r="BI347" s="109">
        <f>IF(U347="nulová",N347,0)</f>
        <v>0</v>
      </c>
      <c r="BJ347" s="21" t="s">
        <v>37</v>
      </c>
      <c r="BK347" s="109">
        <f>ROUND(L347*K347,2)</f>
        <v>0</v>
      </c>
      <c r="BL347" s="21" t="s">
        <v>197</v>
      </c>
      <c r="BM347" s="21" t="s">
        <v>424</v>
      </c>
    </row>
    <row r="348" spans="2:65" s="10" customFormat="1" ht="22.5" customHeight="1">
      <c r="B348" s="171"/>
      <c r="C348" s="172"/>
      <c r="D348" s="172"/>
      <c r="E348" s="173" t="s">
        <v>5</v>
      </c>
      <c r="F348" s="280" t="s">
        <v>425</v>
      </c>
      <c r="G348" s="281"/>
      <c r="H348" s="281"/>
      <c r="I348" s="281"/>
      <c r="J348" s="172"/>
      <c r="K348" s="174">
        <v>3</v>
      </c>
      <c r="L348" s="172"/>
      <c r="M348" s="172"/>
      <c r="N348" s="172"/>
      <c r="O348" s="172"/>
      <c r="P348" s="172"/>
      <c r="Q348" s="172"/>
      <c r="R348" s="175"/>
      <c r="T348" s="176"/>
      <c r="U348" s="172"/>
      <c r="V348" s="172"/>
      <c r="W348" s="172"/>
      <c r="X348" s="172"/>
      <c r="Y348" s="172"/>
      <c r="Z348" s="172"/>
      <c r="AA348" s="177"/>
      <c r="AT348" s="178" t="s">
        <v>200</v>
      </c>
      <c r="AU348" s="178" t="s">
        <v>123</v>
      </c>
      <c r="AV348" s="10" t="s">
        <v>123</v>
      </c>
      <c r="AW348" s="10" t="s">
        <v>36</v>
      </c>
      <c r="AX348" s="10" t="s">
        <v>79</v>
      </c>
      <c r="AY348" s="178" t="s">
        <v>192</v>
      </c>
    </row>
    <row r="349" spans="2:65" s="10" customFormat="1" ht="22.5" customHeight="1">
      <c r="B349" s="171"/>
      <c r="C349" s="172"/>
      <c r="D349" s="172"/>
      <c r="E349" s="173" t="s">
        <v>5</v>
      </c>
      <c r="F349" s="284" t="s">
        <v>426</v>
      </c>
      <c r="G349" s="285"/>
      <c r="H349" s="285"/>
      <c r="I349" s="285"/>
      <c r="J349" s="172"/>
      <c r="K349" s="174">
        <v>1.6</v>
      </c>
      <c r="L349" s="172"/>
      <c r="M349" s="172"/>
      <c r="N349" s="172"/>
      <c r="O349" s="172"/>
      <c r="P349" s="172"/>
      <c r="Q349" s="172"/>
      <c r="R349" s="175"/>
      <c r="T349" s="176"/>
      <c r="U349" s="172"/>
      <c r="V349" s="172"/>
      <c r="W349" s="172"/>
      <c r="X349" s="172"/>
      <c r="Y349" s="172"/>
      <c r="Z349" s="172"/>
      <c r="AA349" s="177"/>
      <c r="AT349" s="178" t="s">
        <v>200</v>
      </c>
      <c r="AU349" s="178" t="s">
        <v>123</v>
      </c>
      <c r="AV349" s="10" t="s">
        <v>123</v>
      </c>
      <c r="AW349" s="10" t="s">
        <v>36</v>
      </c>
      <c r="AX349" s="10" t="s">
        <v>79</v>
      </c>
      <c r="AY349" s="178" t="s">
        <v>192</v>
      </c>
    </row>
    <row r="350" spans="2:65" s="10" customFormat="1" ht="22.5" customHeight="1">
      <c r="B350" s="171"/>
      <c r="C350" s="172"/>
      <c r="D350" s="172"/>
      <c r="E350" s="173" t="s">
        <v>5</v>
      </c>
      <c r="F350" s="284" t="s">
        <v>427</v>
      </c>
      <c r="G350" s="285"/>
      <c r="H350" s="285"/>
      <c r="I350" s="285"/>
      <c r="J350" s="172"/>
      <c r="K350" s="174">
        <v>0.75</v>
      </c>
      <c r="L350" s="172"/>
      <c r="M350" s="172"/>
      <c r="N350" s="172"/>
      <c r="O350" s="172"/>
      <c r="P350" s="172"/>
      <c r="Q350" s="172"/>
      <c r="R350" s="175"/>
      <c r="T350" s="176"/>
      <c r="U350" s="172"/>
      <c r="V350" s="172"/>
      <c r="W350" s="172"/>
      <c r="X350" s="172"/>
      <c r="Y350" s="172"/>
      <c r="Z350" s="172"/>
      <c r="AA350" s="177"/>
      <c r="AT350" s="178" t="s">
        <v>200</v>
      </c>
      <c r="AU350" s="178" t="s">
        <v>123</v>
      </c>
      <c r="AV350" s="10" t="s">
        <v>123</v>
      </c>
      <c r="AW350" s="10" t="s">
        <v>36</v>
      </c>
      <c r="AX350" s="10" t="s">
        <v>79</v>
      </c>
      <c r="AY350" s="178" t="s">
        <v>192</v>
      </c>
    </row>
    <row r="351" spans="2:65" s="12" customFormat="1" ht="22.5" customHeight="1">
      <c r="B351" s="187"/>
      <c r="C351" s="188"/>
      <c r="D351" s="188"/>
      <c r="E351" s="189" t="s">
        <v>5</v>
      </c>
      <c r="F351" s="288" t="s">
        <v>218</v>
      </c>
      <c r="G351" s="289"/>
      <c r="H351" s="289"/>
      <c r="I351" s="289"/>
      <c r="J351" s="188"/>
      <c r="K351" s="190">
        <v>5.35</v>
      </c>
      <c r="L351" s="188"/>
      <c r="M351" s="188"/>
      <c r="N351" s="188"/>
      <c r="O351" s="188"/>
      <c r="P351" s="188"/>
      <c r="Q351" s="188"/>
      <c r="R351" s="191"/>
      <c r="T351" s="192"/>
      <c r="U351" s="188"/>
      <c r="V351" s="188"/>
      <c r="W351" s="188"/>
      <c r="X351" s="188"/>
      <c r="Y351" s="188"/>
      <c r="Z351" s="188"/>
      <c r="AA351" s="193"/>
      <c r="AT351" s="194" t="s">
        <v>200</v>
      </c>
      <c r="AU351" s="194" t="s">
        <v>123</v>
      </c>
      <c r="AV351" s="12" t="s">
        <v>197</v>
      </c>
      <c r="AW351" s="12" t="s">
        <v>36</v>
      </c>
      <c r="AX351" s="12" t="s">
        <v>37</v>
      </c>
      <c r="AY351" s="194" t="s">
        <v>192</v>
      </c>
    </row>
    <row r="352" spans="2:65" s="1" customFormat="1" ht="44.25" customHeight="1">
      <c r="B352" s="135"/>
      <c r="C352" s="164" t="s">
        <v>428</v>
      </c>
      <c r="D352" s="164" t="s">
        <v>193</v>
      </c>
      <c r="E352" s="165" t="s">
        <v>429</v>
      </c>
      <c r="F352" s="277" t="s">
        <v>430</v>
      </c>
      <c r="G352" s="277"/>
      <c r="H352" s="277"/>
      <c r="I352" s="277"/>
      <c r="J352" s="166" t="s">
        <v>196</v>
      </c>
      <c r="K352" s="167">
        <v>19.375</v>
      </c>
      <c r="L352" s="278">
        <v>0</v>
      </c>
      <c r="M352" s="278"/>
      <c r="N352" s="279">
        <f>ROUND(L352*K352,2)</f>
        <v>0</v>
      </c>
      <c r="O352" s="279"/>
      <c r="P352" s="279"/>
      <c r="Q352" s="279"/>
      <c r="R352" s="138"/>
      <c r="T352" s="168" t="s">
        <v>5</v>
      </c>
      <c r="U352" s="47" t="s">
        <v>44</v>
      </c>
      <c r="V352" s="39"/>
      <c r="W352" s="169">
        <f>V352*K352</f>
        <v>0</v>
      </c>
      <c r="X352" s="169">
        <v>0.55291000000000001</v>
      </c>
      <c r="Y352" s="169">
        <f>X352*K352</f>
        <v>10.712631249999999</v>
      </c>
      <c r="Z352" s="169">
        <v>0</v>
      </c>
      <c r="AA352" s="170">
        <f>Z352*K352</f>
        <v>0</v>
      </c>
      <c r="AR352" s="21" t="s">
        <v>197</v>
      </c>
      <c r="AT352" s="21" t="s">
        <v>193</v>
      </c>
      <c r="AU352" s="21" t="s">
        <v>123</v>
      </c>
      <c r="AY352" s="21" t="s">
        <v>192</v>
      </c>
      <c r="BE352" s="109">
        <f>IF(U352="základní",N352,0)</f>
        <v>0</v>
      </c>
      <c r="BF352" s="109">
        <f>IF(U352="snížená",N352,0)</f>
        <v>0</v>
      </c>
      <c r="BG352" s="109">
        <f>IF(U352="zákl. přenesená",N352,0)</f>
        <v>0</v>
      </c>
      <c r="BH352" s="109">
        <f>IF(U352="sníž. přenesená",N352,0)</f>
        <v>0</v>
      </c>
      <c r="BI352" s="109">
        <f>IF(U352="nulová",N352,0)</f>
        <v>0</v>
      </c>
      <c r="BJ352" s="21" t="s">
        <v>37</v>
      </c>
      <c r="BK352" s="109">
        <f>ROUND(L352*K352,2)</f>
        <v>0</v>
      </c>
      <c r="BL352" s="21" t="s">
        <v>197</v>
      </c>
      <c r="BM352" s="21" t="s">
        <v>431</v>
      </c>
    </row>
    <row r="353" spans="2:65" s="10" customFormat="1" ht="22.5" customHeight="1">
      <c r="B353" s="171"/>
      <c r="C353" s="172"/>
      <c r="D353" s="172"/>
      <c r="E353" s="173" t="s">
        <v>5</v>
      </c>
      <c r="F353" s="280" t="s">
        <v>432</v>
      </c>
      <c r="G353" s="281"/>
      <c r="H353" s="281"/>
      <c r="I353" s="281"/>
      <c r="J353" s="172"/>
      <c r="K353" s="174">
        <v>19.375</v>
      </c>
      <c r="L353" s="172"/>
      <c r="M353" s="172"/>
      <c r="N353" s="172"/>
      <c r="O353" s="172"/>
      <c r="P353" s="172"/>
      <c r="Q353" s="172"/>
      <c r="R353" s="175"/>
      <c r="T353" s="176"/>
      <c r="U353" s="172"/>
      <c r="V353" s="172"/>
      <c r="W353" s="172"/>
      <c r="X353" s="172"/>
      <c r="Y353" s="172"/>
      <c r="Z353" s="172"/>
      <c r="AA353" s="177"/>
      <c r="AT353" s="178" t="s">
        <v>200</v>
      </c>
      <c r="AU353" s="178" t="s">
        <v>123</v>
      </c>
      <c r="AV353" s="10" t="s">
        <v>123</v>
      </c>
      <c r="AW353" s="10" t="s">
        <v>36</v>
      </c>
      <c r="AX353" s="10" t="s">
        <v>37</v>
      </c>
      <c r="AY353" s="178" t="s">
        <v>192</v>
      </c>
    </row>
    <row r="354" spans="2:65" s="1" customFormat="1" ht="44.25" customHeight="1">
      <c r="B354" s="135"/>
      <c r="C354" s="164" t="s">
        <v>433</v>
      </c>
      <c r="D354" s="164" t="s">
        <v>193</v>
      </c>
      <c r="E354" s="165" t="s">
        <v>434</v>
      </c>
      <c r="F354" s="277" t="s">
        <v>435</v>
      </c>
      <c r="G354" s="277"/>
      <c r="H354" s="277"/>
      <c r="I354" s="277"/>
      <c r="J354" s="166" t="s">
        <v>196</v>
      </c>
      <c r="K354" s="167">
        <v>2.875</v>
      </c>
      <c r="L354" s="278">
        <v>0</v>
      </c>
      <c r="M354" s="278"/>
      <c r="N354" s="279">
        <f>ROUND(L354*K354,2)</f>
        <v>0</v>
      </c>
      <c r="O354" s="279"/>
      <c r="P354" s="279"/>
      <c r="Q354" s="279"/>
      <c r="R354" s="138"/>
      <c r="T354" s="168" t="s">
        <v>5</v>
      </c>
      <c r="U354" s="47" t="s">
        <v>44</v>
      </c>
      <c r="V354" s="39"/>
      <c r="W354" s="169">
        <f>V354*K354</f>
        <v>0</v>
      </c>
      <c r="X354" s="169">
        <v>0.67488999999999999</v>
      </c>
      <c r="Y354" s="169">
        <f>X354*K354</f>
        <v>1.94030875</v>
      </c>
      <c r="Z354" s="169">
        <v>0</v>
      </c>
      <c r="AA354" s="170">
        <f>Z354*K354</f>
        <v>0</v>
      </c>
      <c r="AR354" s="21" t="s">
        <v>197</v>
      </c>
      <c r="AT354" s="21" t="s">
        <v>193</v>
      </c>
      <c r="AU354" s="21" t="s">
        <v>123</v>
      </c>
      <c r="AY354" s="21" t="s">
        <v>192</v>
      </c>
      <c r="BE354" s="109">
        <f>IF(U354="základní",N354,0)</f>
        <v>0</v>
      </c>
      <c r="BF354" s="109">
        <f>IF(U354="snížená",N354,0)</f>
        <v>0</v>
      </c>
      <c r="BG354" s="109">
        <f>IF(U354="zákl. přenesená",N354,0)</f>
        <v>0</v>
      </c>
      <c r="BH354" s="109">
        <f>IF(U354="sníž. přenesená",N354,0)</f>
        <v>0</v>
      </c>
      <c r="BI354" s="109">
        <f>IF(U354="nulová",N354,0)</f>
        <v>0</v>
      </c>
      <c r="BJ354" s="21" t="s">
        <v>37</v>
      </c>
      <c r="BK354" s="109">
        <f>ROUND(L354*K354,2)</f>
        <v>0</v>
      </c>
      <c r="BL354" s="21" t="s">
        <v>197</v>
      </c>
      <c r="BM354" s="21" t="s">
        <v>436</v>
      </c>
    </row>
    <row r="355" spans="2:65" s="10" customFormat="1" ht="22.5" customHeight="1">
      <c r="B355" s="171"/>
      <c r="C355" s="172"/>
      <c r="D355" s="172"/>
      <c r="E355" s="173" t="s">
        <v>5</v>
      </c>
      <c r="F355" s="280" t="s">
        <v>437</v>
      </c>
      <c r="G355" s="281"/>
      <c r="H355" s="281"/>
      <c r="I355" s="281"/>
      <c r="J355" s="172"/>
      <c r="K355" s="174">
        <v>2.875</v>
      </c>
      <c r="L355" s="172"/>
      <c r="M355" s="172"/>
      <c r="N355" s="172"/>
      <c r="O355" s="172"/>
      <c r="P355" s="172"/>
      <c r="Q355" s="172"/>
      <c r="R355" s="175"/>
      <c r="T355" s="176"/>
      <c r="U355" s="172"/>
      <c r="V355" s="172"/>
      <c r="W355" s="172"/>
      <c r="X355" s="172"/>
      <c r="Y355" s="172"/>
      <c r="Z355" s="172"/>
      <c r="AA355" s="177"/>
      <c r="AT355" s="178" t="s">
        <v>200</v>
      </c>
      <c r="AU355" s="178" t="s">
        <v>123</v>
      </c>
      <c r="AV355" s="10" t="s">
        <v>123</v>
      </c>
      <c r="AW355" s="10" t="s">
        <v>36</v>
      </c>
      <c r="AX355" s="10" t="s">
        <v>37</v>
      </c>
      <c r="AY355" s="178" t="s">
        <v>192</v>
      </c>
    </row>
    <row r="356" spans="2:65" s="9" customFormat="1" ht="29.85" customHeight="1">
      <c r="B356" s="153"/>
      <c r="C356" s="154"/>
      <c r="D356" s="163" t="s">
        <v>136</v>
      </c>
      <c r="E356" s="163"/>
      <c r="F356" s="163"/>
      <c r="G356" s="163"/>
      <c r="H356" s="163"/>
      <c r="I356" s="163"/>
      <c r="J356" s="163"/>
      <c r="K356" s="163"/>
      <c r="L356" s="163"/>
      <c r="M356" s="163"/>
      <c r="N356" s="298">
        <f>BK356</f>
        <v>0</v>
      </c>
      <c r="O356" s="299"/>
      <c r="P356" s="299"/>
      <c r="Q356" s="299"/>
      <c r="R356" s="156"/>
      <c r="T356" s="157"/>
      <c r="U356" s="154"/>
      <c r="V356" s="154"/>
      <c r="W356" s="158">
        <f>SUM(W357:W435)</f>
        <v>0</v>
      </c>
      <c r="X356" s="154"/>
      <c r="Y356" s="158">
        <f>SUM(Y357:Y435)</f>
        <v>116.18714439000001</v>
      </c>
      <c r="Z356" s="154"/>
      <c r="AA356" s="159">
        <f>SUM(AA357:AA435)</f>
        <v>0</v>
      </c>
      <c r="AR356" s="160" t="s">
        <v>37</v>
      </c>
      <c r="AT356" s="161" t="s">
        <v>78</v>
      </c>
      <c r="AU356" s="161" t="s">
        <v>37</v>
      </c>
      <c r="AY356" s="160" t="s">
        <v>192</v>
      </c>
      <c r="BK356" s="162">
        <f>SUM(BK357:BK435)</f>
        <v>0</v>
      </c>
    </row>
    <row r="357" spans="2:65" s="1" customFormat="1" ht="31.5" customHeight="1">
      <c r="B357" s="135"/>
      <c r="C357" s="164" t="s">
        <v>438</v>
      </c>
      <c r="D357" s="164" t="s">
        <v>193</v>
      </c>
      <c r="E357" s="165" t="s">
        <v>439</v>
      </c>
      <c r="F357" s="277" t="s">
        <v>440</v>
      </c>
      <c r="G357" s="277"/>
      <c r="H357" s="277"/>
      <c r="I357" s="277"/>
      <c r="J357" s="166" t="s">
        <v>207</v>
      </c>
      <c r="K357" s="167">
        <v>1.0449999999999999</v>
      </c>
      <c r="L357" s="278">
        <v>0</v>
      </c>
      <c r="M357" s="278"/>
      <c r="N357" s="279">
        <f>ROUND(L357*K357,2)</f>
        <v>0</v>
      </c>
      <c r="O357" s="279"/>
      <c r="P357" s="279"/>
      <c r="Q357" s="279"/>
      <c r="R357" s="138"/>
      <c r="T357" s="168" t="s">
        <v>5</v>
      </c>
      <c r="U357" s="47" t="s">
        <v>44</v>
      </c>
      <c r="V357" s="39"/>
      <c r="W357" s="169">
        <f>V357*K357</f>
        <v>0</v>
      </c>
      <c r="X357" s="169">
        <v>1.8774999999999999</v>
      </c>
      <c r="Y357" s="169">
        <f>X357*K357</f>
        <v>1.9619874999999998</v>
      </c>
      <c r="Z357" s="169">
        <v>0</v>
      </c>
      <c r="AA357" s="170">
        <f>Z357*K357</f>
        <v>0</v>
      </c>
      <c r="AR357" s="21" t="s">
        <v>197</v>
      </c>
      <c r="AT357" s="21" t="s">
        <v>193</v>
      </c>
      <c r="AU357" s="21" t="s">
        <v>123</v>
      </c>
      <c r="AY357" s="21" t="s">
        <v>192</v>
      </c>
      <c r="BE357" s="109">
        <f>IF(U357="základní",N357,0)</f>
        <v>0</v>
      </c>
      <c r="BF357" s="109">
        <f>IF(U357="snížená",N357,0)</f>
        <v>0</v>
      </c>
      <c r="BG357" s="109">
        <f>IF(U357="zákl. přenesená",N357,0)</f>
        <v>0</v>
      </c>
      <c r="BH357" s="109">
        <f>IF(U357="sníž. přenesená",N357,0)</f>
        <v>0</v>
      </c>
      <c r="BI357" s="109">
        <f>IF(U357="nulová",N357,0)</f>
        <v>0</v>
      </c>
      <c r="BJ357" s="21" t="s">
        <v>37</v>
      </c>
      <c r="BK357" s="109">
        <f>ROUND(L357*K357,2)</f>
        <v>0</v>
      </c>
      <c r="BL357" s="21" t="s">
        <v>197</v>
      </c>
      <c r="BM357" s="21" t="s">
        <v>441</v>
      </c>
    </row>
    <row r="358" spans="2:65" s="10" customFormat="1" ht="22.5" customHeight="1">
      <c r="B358" s="171"/>
      <c r="C358" s="172"/>
      <c r="D358" s="172"/>
      <c r="E358" s="173" t="s">
        <v>5</v>
      </c>
      <c r="F358" s="280" t="s">
        <v>442</v>
      </c>
      <c r="G358" s="281"/>
      <c r="H358" s="281"/>
      <c r="I358" s="281"/>
      <c r="J358" s="172"/>
      <c r="K358" s="174">
        <v>1.0449999999999999</v>
      </c>
      <c r="L358" s="172"/>
      <c r="M358" s="172"/>
      <c r="N358" s="172"/>
      <c r="O358" s="172"/>
      <c r="P358" s="172"/>
      <c r="Q358" s="172"/>
      <c r="R358" s="175"/>
      <c r="T358" s="176"/>
      <c r="U358" s="172"/>
      <c r="V358" s="172"/>
      <c r="W358" s="172"/>
      <c r="X358" s="172"/>
      <c r="Y358" s="172"/>
      <c r="Z358" s="172"/>
      <c r="AA358" s="177"/>
      <c r="AT358" s="178" t="s">
        <v>200</v>
      </c>
      <c r="AU358" s="178" t="s">
        <v>123</v>
      </c>
      <c r="AV358" s="10" t="s">
        <v>123</v>
      </c>
      <c r="AW358" s="10" t="s">
        <v>36</v>
      </c>
      <c r="AX358" s="10" t="s">
        <v>37</v>
      </c>
      <c r="AY358" s="178" t="s">
        <v>192</v>
      </c>
    </row>
    <row r="359" spans="2:65" s="1" customFormat="1" ht="44.25" customHeight="1">
      <c r="B359" s="135"/>
      <c r="C359" s="164" t="s">
        <v>443</v>
      </c>
      <c r="D359" s="164" t="s">
        <v>193</v>
      </c>
      <c r="E359" s="165" t="s">
        <v>444</v>
      </c>
      <c r="F359" s="277" t="s">
        <v>445</v>
      </c>
      <c r="G359" s="277"/>
      <c r="H359" s="277"/>
      <c r="I359" s="277"/>
      <c r="J359" s="166" t="s">
        <v>196</v>
      </c>
      <c r="K359" s="167">
        <v>179.761</v>
      </c>
      <c r="L359" s="278">
        <v>0</v>
      </c>
      <c r="M359" s="278"/>
      <c r="N359" s="279">
        <f>ROUND(L359*K359,2)</f>
        <v>0</v>
      </c>
      <c r="O359" s="279"/>
      <c r="P359" s="279"/>
      <c r="Q359" s="279"/>
      <c r="R359" s="138"/>
      <c r="T359" s="168" t="s">
        <v>5</v>
      </c>
      <c r="U359" s="47" t="s">
        <v>44</v>
      </c>
      <c r="V359" s="39"/>
      <c r="W359" s="169">
        <f>V359*K359</f>
        <v>0</v>
      </c>
      <c r="X359" s="169">
        <v>0.42831999999999998</v>
      </c>
      <c r="Y359" s="169">
        <f>X359*K359</f>
        <v>76.99523151999999</v>
      </c>
      <c r="Z359" s="169">
        <v>0</v>
      </c>
      <c r="AA359" s="170">
        <f>Z359*K359</f>
        <v>0</v>
      </c>
      <c r="AR359" s="21" t="s">
        <v>287</v>
      </c>
      <c r="AT359" s="21" t="s">
        <v>193</v>
      </c>
      <c r="AU359" s="21" t="s">
        <v>123</v>
      </c>
      <c r="AY359" s="21" t="s">
        <v>192</v>
      </c>
      <c r="BE359" s="109">
        <f>IF(U359="základní",N359,0)</f>
        <v>0</v>
      </c>
      <c r="BF359" s="109">
        <f>IF(U359="snížená",N359,0)</f>
        <v>0</v>
      </c>
      <c r="BG359" s="109">
        <f>IF(U359="zákl. přenesená",N359,0)</f>
        <v>0</v>
      </c>
      <c r="BH359" s="109">
        <f>IF(U359="sníž. přenesená",N359,0)</f>
        <v>0</v>
      </c>
      <c r="BI359" s="109">
        <f>IF(U359="nulová",N359,0)</f>
        <v>0</v>
      </c>
      <c r="BJ359" s="21" t="s">
        <v>37</v>
      </c>
      <c r="BK359" s="109">
        <f>ROUND(L359*K359,2)</f>
        <v>0</v>
      </c>
      <c r="BL359" s="21" t="s">
        <v>287</v>
      </c>
      <c r="BM359" s="21" t="s">
        <v>446</v>
      </c>
    </row>
    <row r="360" spans="2:65" s="10" customFormat="1" ht="22.5" customHeight="1">
      <c r="B360" s="171"/>
      <c r="C360" s="172"/>
      <c r="D360" s="172"/>
      <c r="E360" s="173" t="s">
        <v>5</v>
      </c>
      <c r="F360" s="280" t="s">
        <v>447</v>
      </c>
      <c r="G360" s="281"/>
      <c r="H360" s="281"/>
      <c r="I360" s="281"/>
      <c r="J360" s="172"/>
      <c r="K360" s="174">
        <v>100.98</v>
      </c>
      <c r="L360" s="172"/>
      <c r="M360" s="172"/>
      <c r="N360" s="172"/>
      <c r="O360" s="172"/>
      <c r="P360" s="172"/>
      <c r="Q360" s="172"/>
      <c r="R360" s="175"/>
      <c r="T360" s="176"/>
      <c r="U360" s="172"/>
      <c r="V360" s="172"/>
      <c r="W360" s="172"/>
      <c r="X360" s="172"/>
      <c r="Y360" s="172"/>
      <c r="Z360" s="172"/>
      <c r="AA360" s="177"/>
      <c r="AT360" s="178" t="s">
        <v>200</v>
      </c>
      <c r="AU360" s="178" t="s">
        <v>123</v>
      </c>
      <c r="AV360" s="10" t="s">
        <v>123</v>
      </c>
      <c r="AW360" s="10" t="s">
        <v>36</v>
      </c>
      <c r="AX360" s="10" t="s">
        <v>79</v>
      </c>
      <c r="AY360" s="178" t="s">
        <v>192</v>
      </c>
    </row>
    <row r="361" spans="2:65" s="10" customFormat="1" ht="22.5" customHeight="1">
      <c r="B361" s="171"/>
      <c r="C361" s="172"/>
      <c r="D361" s="172"/>
      <c r="E361" s="173" t="s">
        <v>5</v>
      </c>
      <c r="F361" s="284" t="s">
        <v>448</v>
      </c>
      <c r="G361" s="285"/>
      <c r="H361" s="285"/>
      <c r="I361" s="285"/>
      <c r="J361" s="172"/>
      <c r="K361" s="174">
        <v>-3.5459999999999998</v>
      </c>
      <c r="L361" s="172"/>
      <c r="M361" s="172"/>
      <c r="N361" s="172"/>
      <c r="O361" s="172"/>
      <c r="P361" s="172"/>
      <c r="Q361" s="172"/>
      <c r="R361" s="175"/>
      <c r="T361" s="176"/>
      <c r="U361" s="172"/>
      <c r="V361" s="172"/>
      <c r="W361" s="172"/>
      <c r="X361" s="172"/>
      <c r="Y361" s="172"/>
      <c r="Z361" s="172"/>
      <c r="AA361" s="177"/>
      <c r="AT361" s="178" t="s">
        <v>200</v>
      </c>
      <c r="AU361" s="178" t="s">
        <v>123</v>
      </c>
      <c r="AV361" s="10" t="s">
        <v>123</v>
      </c>
      <c r="AW361" s="10" t="s">
        <v>36</v>
      </c>
      <c r="AX361" s="10" t="s">
        <v>79</v>
      </c>
      <c r="AY361" s="178" t="s">
        <v>192</v>
      </c>
    </row>
    <row r="362" spans="2:65" s="10" customFormat="1" ht="22.5" customHeight="1">
      <c r="B362" s="171"/>
      <c r="C362" s="172"/>
      <c r="D362" s="172"/>
      <c r="E362" s="173" t="s">
        <v>5</v>
      </c>
      <c r="F362" s="284" t="s">
        <v>449</v>
      </c>
      <c r="G362" s="285"/>
      <c r="H362" s="285"/>
      <c r="I362" s="285"/>
      <c r="J362" s="172"/>
      <c r="K362" s="174">
        <v>72.45</v>
      </c>
      <c r="L362" s="172"/>
      <c r="M362" s="172"/>
      <c r="N362" s="172"/>
      <c r="O362" s="172"/>
      <c r="P362" s="172"/>
      <c r="Q362" s="172"/>
      <c r="R362" s="175"/>
      <c r="T362" s="176"/>
      <c r="U362" s="172"/>
      <c r="V362" s="172"/>
      <c r="W362" s="172"/>
      <c r="X362" s="172"/>
      <c r="Y362" s="172"/>
      <c r="Z362" s="172"/>
      <c r="AA362" s="177"/>
      <c r="AT362" s="178" t="s">
        <v>200</v>
      </c>
      <c r="AU362" s="178" t="s">
        <v>123</v>
      </c>
      <c r="AV362" s="10" t="s">
        <v>123</v>
      </c>
      <c r="AW362" s="10" t="s">
        <v>36</v>
      </c>
      <c r="AX362" s="10" t="s">
        <v>79</v>
      </c>
      <c r="AY362" s="178" t="s">
        <v>192</v>
      </c>
    </row>
    <row r="363" spans="2:65" s="10" customFormat="1" ht="22.5" customHeight="1">
      <c r="B363" s="171"/>
      <c r="C363" s="172"/>
      <c r="D363" s="172"/>
      <c r="E363" s="173" t="s">
        <v>5</v>
      </c>
      <c r="F363" s="284" t="s">
        <v>450</v>
      </c>
      <c r="G363" s="285"/>
      <c r="H363" s="285"/>
      <c r="I363" s="285"/>
      <c r="J363" s="172"/>
      <c r="K363" s="174">
        <v>-1.44</v>
      </c>
      <c r="L363" s="172"/>
      <c r="M363" s="172"/>
      <c r="N363" s="172"/>
      <c r="O363" s="172"/>
      <c r="P363" s="172"/>
      <c r="Q363" s="172"/>
      <c r="R363" s="175"/>
      <c r="T363" s="176"/>
      <c r="U363" s="172"/>
      <c r="V363" s="172"/>
      <c r="W363" s="172"/>
      <c r="X363" s="172"/>
      <c r="Y363" s="172"/>
      <c r="Z363" s="172"/>
      <c r="AA363" s="177"/>
      <c r="AT363" s="178" t="s">
        <v>200</v>
      </c>
      <c r="AU363" s="178" t="s">
        <v>123</v>
      </c>
      <c r="AV363" s="10" t="s">
        <v>123</v>
      </c>
      <c r="AW363" s="10" t="s">
        <v>36</v>
      </c>
      <c r="AX363" s="10" t="s">
        <v>79</v>
      </c>
      <c r="AY363" s="178" t="s">
        <v>192</v>
      </c>
    </row>
    <row r="364" spans="2:65" s="10" customFormat="1" ht="22.5" customHeight="1">
      <c r="B364" s="171"/>
      <c r="C364" s="172"/>
      <c r="D364" s="172"/>
      <c r="E364" s="173" t="s">
        <v>5</v>
      </c>
      <c r="F364" s="284" t="s">
        <v>451</v>
      </c>
      <c r="G364" s="285"/>
      <c r="H364" s="285"/>
      <c r="I364" s="285"/>
      <c r="J364" s="172"/>
      <c r="K364" s="174">
        <v>13.09</v>
      </c>
      <c r="L364" s="172"/>
      <c r="M364" s="172"/>
      <c r="N364" s="172"/>
      <c r="O364" s="172"/>
      <c r="P364" s="172"/>
      <c r="Q364" s="172"/>
      <c r="R364" s="175"/>
      <c r="T364" s="176"/>
      <c r="U364" s="172"/>
      <c r="V364" s="172"/>
      <c r="W364" s="172"/>
      <c r="X364" s="172"/>
      <c r="Y364" s="172"/>
      <c r="Z364" s="172"/>
      <c r="AA364" s="177"/>
      <c r="AT364" s="178" t="s">
        <v>200</v>
      </c>
      <c r="AU364" s="178" t="s">
        <v>123</v>
      </c>
      <c r="AV364" s="10" t="s">
        <v>123</v>
      </c>
      <c r="AW364" s="10" t="s">
        <v>36</v>
      </c>
      <c r="AX364" s="10" t="s">
        <v>79</v>
      </c>
      <c r="AY364" s="178" t="s">
        <v>192</v>
      </c>
    </row>
    <row r="365" spans="2:65" s="10" customFormat="1" ht="22.5" customHeight="1">
      <c r="B365" s="171"/>
      <c r="C365" s="172"/>
      <c r="D365" s="172"/>
      <c r="E365" s="173" t="s">
        <v>5</v>
      </c>
      <c r="F365" s="284" t="s">
        <v>452</v>
      </c>
      <c r="G365" s="285"/>
      <c r="H365" s="285"/>
      <c r="I365" s="285"/>
      <c r="J365" s="172"/>
      <c r="K365" s="174">
        <v>-1.7729999999999999</v>
      </c>
      <c r="L365" s="172"/>
      <c r="M365" s="172"/>
      <c r="N365" s="172"/>
      <c r="O365" s="172"/>
      <c r="P365" s="172"/>
      <c r="Q365" s="172"/>
      <c r="R365" s="175"/>
      <c r="T365" s="176"/>
      <c r="U365" s="172"/>
      <c r="V365" s="172"/>
      <c r="W365" s="172"/>
      <c r="X365" s="172"/>
      <c r="Y365" s="172"/>
      <c r="Z365" s="172"/>
      <c r="AA365" s="177"/>
      <c r="AT365" s="178" t="s">
        <v>200</v>
      </c>
      <c r="AU365" s="178" t="s">
        <v>123</v>
      </c>
      <c r="AV365" s="10" t="s">
        <v>123</v>
      </c>
      <c r="AW365" s="10" t="s">
        <v>36</v>
      </c>
      <c r="AX365" s="10" t="s">
        <v>79</v>
      </c>
      <c r="AY365" s="178" t="s">
        <v>192</v>
      </c>
    </row>
    <row r="366" spans="2:65" s="12" customFormat="1" ht="22.5" customHeight="1">
      <c r="B366" s="187"/>
      <c r="C366" s="188"/>
      <c r="D366" s="188"/>
      <c r="E366" s="189" t="s">
        <v>5</v>
      </c>
      <c r="F366" s="288" t="s">
        <v>218</v>
      </c>
      <c r="G366" s="289"/>
      <c r="H366" s="289"/>
      <c r="I366" s="289"/>
      <c r="J366" s="188"/>
      <c r="K366" s="190">
        <v>179.761</v>
      </c>
      <c r="L366" s="188"/>
      <c r="M366" s="188"/>
      <c r="N366" s="188"/>
      <c r="O366" s="188"/>
      <c r="P366" s="188"/>
      <c r="Q366" s="188"/>
      <c r="R366" s="191"/>
      <c r="T366" s="192"/>
      <c r="U366" s="188"/>
      <c r="V366" s="188"/>
      <c r="W366" s="188"/>
      <c r="X366" s="188"/>
      <c r="Y366" s="188"/>
      <c r="Z366" s="188"/>
      <c r="AA366" s="193"/>
      <c r="AT366" s="194" t="s">
        <v>200</v>
      </c>
      <c r="AU366" s="194" t="s">
        <v>123</v>
      </c>
      <c r="AV366" s="12" t="s">
        <v>197</v>
      </c>
      <c r="AW366" s="12" t="s">
        <v>36</v>
      </c>
      <c r="AX366" s="12" t="s">
        <v>37</v>
      </c>
      <c r="AY366" s="194" t="s">
        <v>192</v>
      </c>
    </row>
    <row r="367" spans="2:65" s="1" customFormat="1" ht="31.5" customHeight="1">
      <c r="B367" s="135"/>
      <c r="C367" s="164" t="s">
        <v>453</v>
      </c>
      <c r="D367" s="164" t="s">
        <v>193</v>
      </c>
      <c r="E367" s="165" t="s">
        <v>454</v>
      </c>
      <c r="F367" s="277" t="s">
        <v>455</v>
      </c>
      <c r="G367" s="277"/>
      <c r="H367" s="277"/>
      <c r="I367" s="277"/>
      <c r="J367" s="166" t="s">
        <v>196</v>
      </c>
      <c r="K367" s="167">
        <v>52.667000000000002</v>
      </c>
      <c r="L367" s="278">
        <v>0</v>
      </c>
      <c r="M367" s="278"/>
      <c r="N367" s="279">
        <f>ROUND(L367*K367,2)</f>
        <v>0</v>
      </c>
      <c r="O367" s="279"/>
      <c r="P367" s="279"/>
      <c r="Q367" s="279"/>
      <c r="R367" s="138"/>
      <c r="T367" s="168" t="s">
        <v>5</v>
      </c>
      <c r="U367" s="47" t="s">
        <v>44</v>
      </c>
      <c r="V367" s="39"/>
      <c r="W367" s="169">
        <f>V367*K367</f>
        <v>0</v>
      </c>
      <c r="X367" s="169">
        <v>0.25041000000000002</v>
      </c>
      <c r="Y367" s="169">
        <f>X367*K367</f>
        <v>13.188343470000001</v>
      </c>
      <c r="Z367" s="169">
        <v>0</v>
      </c>
      <c r="AA367" s="170">
        <f>Z367*K367</f>
        <v>0</v>
      </c>
      <c r="AR367" s="21" t="s">
        <v>197</v>
      </c>
      <c r="AT367" s="21" t="s">
        <v>193</v>
      </c>
      <c r="AU367" s="21" t="s">
        <v>123</v>
      </c>
      <c r="AY367" s="21" t="s">
        <v>192</v>
      </c>
      <c r="BE367" s="109">
        <f>IF(U367="základní",N367,0)</f>
        <v>0</v>
      </c>
      <c r="BF367" s="109">
        <f>IF(U367="snížená",N367,0)</f>
        <v>0</v>
      </c>
      <c r="BG367" s="109">
        <f>IF(U367="zákl. přenesená",N367,0)</f>
        <v>0</v>
      </c>
      <c r="BH367" s="109">
        <f>IF(U367="sníž. přenesená",N367,0)</f>
        <v>0</v>
      </c>
      <c r="BI367" s="109">
        <f>IF(U367="nulová",N367,0)</f>
        <v>0</v>
      </c>
      <c r="BJ367" s="21" t="s">
        <v>37</v>
      </c>
      <c r="BK367" s="109">
        <f>ROUND(L367*K367,2)</f>
        <v>0</v>
      </c>
      <c r="BL367" s="21" t="s">
        <v>197</v>
      </c>
      <c r="BM367" s="21" t="s">
        <v>456</v>
      </c>
    </row>
    <row r="368" spans="2:65" s="10" customFormat="1" ht="22.5" customHeight="1">
      <c r="B368" s="171"/>
      <c r="C368" s="172"/>
      <c r="D368" s="172"/>
      <c r="E368" s="173" t="s">
        <v>5</v>
      </c>
      <c r="F368" s="280" t="s">
        <v>457</v>
      </c>
      <c r="G368" s="281"/>
      <c r="H368" s="281"/>
      <c r="I368" s="281"/>
      <c r="J368" s="172"/>
      <c r="K368" s="174">
        <v>53.55</v>
      </c>
      <c r="L368" s="172"/>
      <c r="M368" s="172"/>
      <c r="N368" s="172"/>
      <c r="O368" s="172"/>
      <c r="P368" s="172"/>
      <c r="Q368" s="172"/>
      <c r="R368" s="175"/>
      <c r="T368" s="176"/>
      <c r="U368" s="172"/>
      <c r="V368" s="172"/>
      <c r="W368" s="172"/>
      <c r="X368" s="172"/>
      <c r="Y368" s="172"/>
      <c r="Z368" s="172"/>
      <c r="AA368" s="177"/>
      <c r="AT368" s="178" t="s">
        <v>200</v>
      </c>
      <c r="AU368" s="178" t="s">
        <v>123</v>
      </c>
      <c r="AV368" s="10" t="s">
        <v>123</v>
      </c>
      <c r="AW368" s="10" t="s">
        <v>36</v>
      </c>
      <c r="AX368" s="10" t="s">
        <v>79</v>
      </c>
      <c r="AY368" s="178" t="s">
        <v>192</v>
      </c>
    </row>
    <row r="369" spans="2:65" s="10" customFormat="1" ht="22.5" customHeight="1">
      <c r="B369" s="171"/>
      <c r="C369" s="172"/>
      <c r="D369" s="172"/>
      <c r="E369" s="173" t="s">
        <v>5</v>
      </c>
      <c r="F369" s="284" t="s">
        <v>458</v>
      </c>
      <c r="G369" s="285"/>
      <c r="H369" s="285"/>
      <c r="I369" s="285"/>
      <c r="J369" s="172"/>
      <c r="K369" s="174">
        <v>-3.9329999999999998</v>
      </c>
      <c r="L369" s="172"/>
      <c r="M369" s="172"/>
      <c r="N369" s="172"/>
      <c r="O369" s="172"/>
      <c r="P369" s="172"/>
      <c r="Q369" s="172"/>
      <c r="R369" s="175"/>
      <c r="T369" s="176"/>
      <c r="U369" s="172"/>
      <c r="V369" s="172"/>
      <c r="W369" s="172"/>
      <c r="X369" s="172"/>
      <c r="Y369" s="172"/>
      <c r="Z369" s="172"/>
      <c r="AA369" s="177"/>
      <c r="AT369" s="178" t="s">
        <v>200</v>
      </c>
      <c r="AU369" s="178" t="s">
        <v>123</v>
      </c>
      <c r="AV369" s="10" t="s">
        <v>123</v>
      </c>
      <c r="AW369" s="10" t="s">
        <v>36</v>
      </c>
      <c r="AX369" s="10" t="s">
        <v>79</v>
      </c>
      <c r="AY369" s="178" t="s">
        <v>192</v>
      </c>
    </row>
    <row r="370" spans="2:65" s="10" customFormat="1" ht="22.5" customHeight="1">
      <c r="B370" s="171"/>
      <c r="C370" s="172"/>
      <c r="D370" s="172"/>
      <c r="E370" s="173" t="s">
        <v>5</v>
      </c>
      <c r="F370" s="284" t="s">
        <v>459</v>
      </c>
      <c r="G370" s="285"/>
      <c r="H370" s="285"/>
      <c r="I370" s="285"/>
      <c r="J370" s="172"/>
      <c r="K370" s="174">
        <v>3.05</v>
      </c>
      <c r="L370" s="172"/>
      <c r="M370" s="172"/>
      <c r="N370" s="172"/>
      <c r="O370" s="172"/>
      <c r="P370" s="172"/>
      <c r="Q370" s="172"/>
      <c r="R370" s="175"/>
      <c r="T370" s="176"/>
      <c r="U370" s="172"/>
      <c r="V370" s="172"/>
      <c r="W370" s="172"/>
      <c r="X370" s="172"/>
      <c r="Y370" s="172"/>
      <c r="Z370" s="172"/>
      <c r="AA370" s="177"/>
      <c r="AT370" s="178" t="s">
        <v>200</v>
      </c>
      <c r="AU370" s="178" t="s">
        <v>123</v>
      </c>
      <c r="AV370" s="10" t="s">
        <v>123</v>
      </c>
      <c r="AW370" s="10" t="s">
        <v>36</v>
      </c>
      <c r="AX370" s="10" t="s">
        <v>79</v>
      </c>
      <c r="AY370" s="178" t="s">
        <v>192</v>
      </c>
    </row>
    <row r="371" spans="2:65" s="12" customFormat="1" ht="22.5" customHeight="1">
      <c r="B371" s="187"/>
      <c r="C371" s="188"/>
      <c r="D371" s="188"/>
      <c r="E371" s="189" t="s">
        <v>5</v>
      </c>
      <c r="F371" s="288" t="s">
        <v>218</v>
      </c>
      <c r="G371" s="289"/>
      <c r="H371" s="289"/>
      <c r="I371" s="289"/>
      <c r="J371" s="188"/>
      <c r="K371" s="190">
        <v>52.667000000000002</v>
      </c>
      <c r="L371" s="188"/>
      <c r="M371" s="188"/>
      <c r="N371" s="188"/>
      <c r="O371" s="188"/>
      <c r="P371" s="188"/>
      <c r="Q371" s="188"/>
      <c r="R371" s="191"/>
      <c r="T371" s="192"/>
      <c r="U371" s="188"/>
      <c r="V371" s="188"/>
      <c r="W371" s="188"/>
      <c r="X371" s="188"/>
      <c r="Y371" s="188"/>
      <c r="Z371" s="188"/>
      <c r="AA371" s="193"/>
      <c r="AT371" s="194" t="s">
        <v>200</v>
      </c>
      <c r="AU371" s="194" t="s">
        <v>123</v>
      </c>
      <c r="AV371" s="12" t="s">
        <v>197</v>
      </c>
      <c r="AW371" s="12" t="s">
        <v>36</v>
      </c>
      <c r="AX371" s="12" t="s">
        <v>37</v>
      </c>
      <c r="AY371" s="194" t="s">
        <v>192</v>
      </c>
    </row>
    <row r="372" spans="2:65" s="1" customFormat="1" ht="31.5" customHeight="1">
      <c r="B372" s="135"/>
      <c r="C372" s="164" t="s">
        <v>460</v>
      </c>
      <c r="D372" s="164" t="s">
        <v>193</v>
      </c>
      <c r="E372" s="165" t="s">
        <v>461</v>
      </c>
      <c r="F372" s="277" t="s">
        <v>462</v>
      </c>
      <c r="G372" s="277"/>
      <c r="H372" s="277"/>
      <c r="I372" s="277"/>
      <c r="J372" s="166" t="s">
        <v>196</v>
      </c>
      <c r="K372" s="167">
        <v>35.851999999999997</v>
      </c>
      <c r="L372" s="278">
        <v>0</v>
      </c>
      <c r="M372" s="278"/>
      <c r="N372" s="279">
        <f>ROUND(L372*K372,2)</f>
        <v>0</v>
      </c>
      <c r="O372" s="279"/>
      <c r="P372" s="279"/>
      <c r="Q372" s="279"/>
      <c r="R372" s="138"/>
      <c r="T372" s="168" t="s">
        <v>5</v>
      </c>
      <c r="U372" s="47" t="s">
        <v>44</v>
      </c>
      <c r="V372" s="39"/>
      <c r="W372" s="169">
        <f>V372*K372</f>
        <v>0</v>
      </c>
      <c r="X372" s="169">
        <v>0.30381000000000002</v>
      </c>
      <c r="Y372" s="169">
        <f>X372*K372</f>
        <v>10.892196119999999</v>
      </c>
      <c r="Z372" s="169">
        <v>0</v>
      </c>
      <c r="AA372" s="170">
        <f>Z372*K372</f>
        <v>0</v>
      </c>
      <c r="AR372" s="21" t="s">
        <v>197</v>
      </c>
      <c r="AT372" s="21" t="s">
        <v>193</v>
      </c>
      <c r="AU372" s="21" t="s">
        <v>123</v>
      </c>
      <c r="AY372" s="21" t="s">
        <v>192</v>
      </c>
      <c r="BE372" s="109">
        <f>IF(U372="základní",N372,0)</f>
        <v>0</v>
      </c>
      <c r="BF372" s="109">
        <f>IF(U372="snížená",N372,0)</f>
        <v>0</v>
      </c>
      <c r="BG372" s="109">
        <f>IF(U372="zákl. přenesená",N372,0)</f>
        <v>0</v>
      </c>
      <c r="BH372" s="109">
        <f>IF(U372="sníž. přenesená",N372,0)</f>
        <v>0</v>
      </c>
      <c r="BI372" s="109">
        <f>IF(U372="nulová",N372,0)</f>
        <v>0</v>
      </c>
      <c r="BJ372" s="21" t="s">
        <v>37</v>
      </c>
      <c r="BK372" s="109">
        <f>ROUND(L372*K372,2)</f>
        <v>0</v>
      </c>
      <c r="BL372" s="21" t="s">
        <v>197</v>
      </c>
      <c r="BM372" s="21" t="s">
        <v>463</v>
      </c>
    </row>
    <row r="373" spans="2:65" s="10" customFormat="1" ht="22.5" customHeight="1">
      <c r="B373" s="171"/>
      <c r="C373" s="172"/>
      <c r="D373" s="172"/>
      <c r="E373" s="173" t="s">
        <v>5</v>
      </c>
      <c r="F373" s="280" t="s">
        <v>464</v>
      </c>
      <c r="G373" s="281"/>
      <c r="H373" s="281"/>
      <c r="I373" s="281"/>
      <c r="J373" s="172"/>
      <c r="K373" s="174">
        <v>22.01</v>
      </c>
      <c r="L373" s="172"/>
      <c r="M373" s="172"/>
      <c r="N373" s="172"/>
      <c r="O373" s="172"/>
      <c r="P373" s="172"/>
      <c r="Q373" s="172"/>
      <c r="R373" s="175"/>
      <c r="T373" s="176"/>
      <c r="U373" s="172"/>
      <c r="V373" s="172"/>
      <c r="W373" s="172"/>
      <c r="X373" s="172"/>
      <c r="Y373" s="172"/>
      <c r="Z373" s="172"/>
      <c r="AA373" s="177"/>
      <c r="AT373" s="178" t="s">
        <v>200</v>
      </c>
      <c r="AU373" s="178" t="s">
        <v>123</v>
      </c>
      <c r="AV373" s="10" t="s">
        <v>123</v>
      </c>
      <c r="AW373" s="10" t="s">
        <v>36</v>
      </c>
      <c r="AX373" s="10" t="s">
        <v>79</v>
      </c>
      <c r="AY373" s="178" t="s">
        <v>192</v>
      </c>
    </row>
    <row r="374" spans="2:65" s="10" customFormat="1" ht="22.5" customHeight="1">
      <c r="B374" s="171"/>
      <c r="C374" s="172"/>
      <c r="D374" s="172"/>
      <c r="E374" s="173" t="s">
        <v>5</v>
      </c>
      <c r="F374" s="284" t="s">
        <v>465</v>
      </c>
      <c r="G374" s="285"/>
      <c r="H374" s="285"/>
      <c r="I374" s="285"/>
      <c r="J374" s="172"/>
      <c r="K374" s="174">
        <v>18.239999999999998</v>
      </c>
      <c r="L374" s="172"/>
      <c r="M374" s="172"/>
      <c r="N374" s="172"/>
      <c r="O374" s="172"/>
      <c r="P374" s="172"/>
      <c r="Q374" s="172"/>
      <c r="R374" s="175"/>
      <c r="T374" s="176"/>
      <c r="U374" s="172"/>
      <c r="V374" s="172"/>
      <c r="W374" s="172"/>
      <c r="X374" s="172"/>
      <c r="Y374" s="172"/>
      <c r="Z374" s="172"/>
      <c r="AA374" s="177"/>
      <c r="AT374" s="178" t="s">
        <v>200</v>
      </c>
      <c r="AU374" s="178" t="s">
        <v>123</v>
      </c>
      <c r="AV374" s="10" t="s">
        <v>123</v>
      </c>
      <c r="AW374" s="10" t="s">
        <v>36</v>
      </c>
      <c r="AX374" s="10" t="s">
        <v>79</v>
      </c>
      <c r="AY374" s="178" t="s">
        <v>192</v>
      </c>
    </row>
    <row r="375" spans="2:65" s="10" customFormat="1" ht="22.5" customHeight="1">
      <c r="B375" s="171"/>
      <c r="C375" s="172"/>
      <c r="D375" s="172"/>
      <c r="E375" s="173" t="s">
        <v>5</v>
      </c>
      <c r="F375" s="284" t="s">
        <v>466</v>
      </c>
      <c r="G375" s="285"/>
      <c r="H375" s="285"/>
      <c r="I375" s="285"/>
      <c r="J375" s="172"/>
      <c r="K375" s="174">
        <v>-2.625</v>
      </c>
      <c r="L375" s="172"/>
      <c r="M375" s="172"/>
      <c r="N375" s="172"/>
      <c r="O375" s="172"/>
      <c r="P375" s="172"/>
      <c r="Q375" s="172"/>
      <c r="R375" s="175"/>
      <c r="T375" s="176"/>
      <c r="U375" s="172"/>
      <c r="V375" s="172"/>
      <c r="W375" s="172"/>
      <c r="X375" s="172"/>
      <c r="Y375" s="172"/>
      <c r="Z375" s="172"/>
      <c r="AA375" s="177"/>
      <c r="AT375" s="178" t="s">
        <v>200</v>
      </c>
      <c r="AU375" s="178" t="s">
        <v>123</v>
      </c>
      <c r="AV375" s="10" t="s">
        <v>123</v>
      </c>
      <c r="AW375" s="10" t="s">
        <v>36</v>
      </c>
      <c r="AX375" s="10" t="s">
        <v>79</v>
      </c>
      <c r="AY375" s="178" t="s">
        <v>192</v>
      </c>
    </row>
    <row r="376" spans="2:65" s="10" customFormat="1" ht="22.5" customHeight="1">
      <c r="B376" s="171"/>
      <c r="C376" s="172"/>
      <c r="D376" s="172"/>
      <c r="E376" s="173" t="s">
        <v>5</v>
      </c>
      <c r="F376" s="284" t="s">
        <v>452</v>
      </c>
      <c r="G376" s="285"/>
      <c r="H376" s="285"/>
      <c r="I376" s="285"/>
      <c r="J376" s="172"/>
      <c r="K376" s="174">
        <v>-1.7729999999999999</v>
      </c>
      <c r="L376" s="172"/>
      <c r="M376" s="172"/>
      <c r="N376" s="172"/>
      <c r="O376" s="172"/>
      <c r="P376" s="172"/>
      <c r="Q376" s="172"/>
      <c r="R376" s="175"/>
      <c r="T376" s="176"/>
      <c r="U376" s="172"/>
      <c r="V376" s="172"/>
      <c r="W376" s="172"/>
      <c r="X376" s="172"/>
      <c r="Y376" s="172"/>
      <c r="Z376" s="172"/>
      <c r="AA376" s="177"/>
      <c r="AT376" s="178" t="s">
        <v>200</v>
      </c>
      <c r="AU376" s="178" t="s">
        <v>123</v>
      </c>
      <c r="AV376" s="10" t="s">
        <v>123</v>
      </c>
      <c r="AW376" s="10" t="s">
        <v>36</v>
      </c>
      <c r="AX376" s="10" t="s">
        <v>79</v>
      </c>
      <c r="AY376" s="178" t="s">
        <v>192</v>
      </c>
    </row>
    <row r="377" spans="2:65" s="12" customFormat="1" ht="22.5" customHeight="1">
      <c r="B377" s="187"/>
      <c r="C377" s="188"/>
      <c r="D377" s="188"/>
      <c r="E377" s="189" t="s">
        <v>5</v>
      </c>
      <c r="F377" s="288" t="s">
        <v>218</v>
      </c>
      <c r="G377" s="289"/>
      <c r="H377" s="289"/>
      <c r="I377" s="289"/>
      <c r="J377" s="188"/>
      <c r="K377" s="190">
        <v>35.851999999999997</v>
      </c>
      <c r="L377" s="188"/>
      <c r="M377" s="188"/>
      <c r="N377" s="188"/>
      <c r="O377" s="188"/>
      <c r="P377" s="188"/>
      <c r="Q377" s="188"/>
      <c r="R377" s="191"/>
      <c r="T377" s="192"/>
      <c r="U377" s="188"/>
      <c r="V377" s="188"/>
      <c r="W377" s="188"/>
      <c r="X377" s="188"/>
      <c r="Y377" s="188"/>
      <c r="Z377" s="188"/>
      <c r="AA377" s="193"/>
      <c r="AT377" s="194" t="s">
        <v>200</v>
      </c>
      <c r="AU377" s="194" t="s">
        <v>123</v>
      </c>
      <c r="AV377" s="12" t="s">
        <v>197</v>
      </c>
      <c r="AW377" s="12" t="s">
        <v>36</v>
      </c>
      <c r="AX377" s="12" t="s">
        <v>37</v>
      </c>
      <c r="AY377" s="194" t="s">
        <v>192</v>
      </c>
    </row>
    <row r="378" spans="2:65" s="1" customFormat="1" ht="22.5" customHeight="1">
      <c r="B378" s="135"/>
      <c r="C378" s="164" t="s">
        <v>467</v>
      </c>
      <c r="D378" s="164" t="s">
        <v>193</v>
      </c>
      <c r="E378" s="165" t="s">
        <v>468</v>
      </c>
      <c r="F378" s="277" t="s">
        <v>469</v>
      </c>
      <c r="G378" s="277"/>
      <c r="H378" s="277"/>
      <c r="I378" s="277"/>
      <c r="J378" s="166" t="s">
        <v>294</v>
      </c>
      <c r="K378" s="167">
        <v>2.6960000000000002</v>
      </c>
      <c r="L378" s="278">
        <v>0</v>
      </c>
      <c r="M378" s="278"/>
      <c r="N378" s="279">
        <f>ROUND(L378*K378,2)</f>
        <v>0</v>
      </c>
      <c r="O378" s="279"/>
      <c r="P378" s="279"/>
      <c r="Q378" s="279"/>
      <c r="R378" s="138"/>
      <c r="T378" s="168" t="s">
        <v>5</v>
      </c>
      <c r="U378" s="47" t="s">
        <v>44</v>
      </c>
      <c r="V378" s="39"/>
      <c r="W378" s="169">
        <f>V378*K378</f>
        <v>0</v>
      </c>
      <c r="X378" s="169">
        <v>1.04881</v>
      </c>
      <c r="Y378" s="169">
        <f>X378*K378</f>
        <v>2.8275917600000002</v>
      </c>
      <c r="Z378" s="169">
        <v>0</v>
      </c>
      <c r="AA378" s="170">
        <f>Z378*K378</f>
        <v>0</v>
      </c>
      <c r="AR378" s="21" t="s">
        <v>197</v>
      </c>
      <c r="AT378" s="21" t="s">
        <v>193</v>
      </c>
      <c r="AU378" s="21" t="s">
        <v>123</v>
      </c>
      <c r="AY378" s="21" t="s">
        <v>192</v>
      </c>
      <c r="BE378" s="109">
        <f>IF(U378="základní",N378,0)</f>
        <v>0</v>
      </c>
      <c r="BF378" s="109">
        <f>IF(U378="snížená",N378,0)</f>
        <v>0</v>
      </c>
      <c r="BG378" s="109">
        <f>IF(U378="zákl. přenesená",N378,0)</f>
        <v>0</v>
      </c>
      <c r="BH378" s="109">
        <f>IF(U378="sníž. přenesená",N378,0)</f>
        <v>0</v>
      </c>
      <c r="BI378" s="109">
        <f>IF(U378="nulová",N378,0)</f>
        <v>0</v>
      </c>
      <c r="BJ378" s="21" t="s">
        <v>37</v>
      </c>
      <c r="BK378" s="109">
        <f>ROUND(L378*K378,2)</f>
        <v>0</v>
      </c>
      <c r="BL378" s="21" t="s">
        <v>197</v>
      </c>
      <c r="BM378" s="21" t="s">
        <v>470</v>
      </c>
    </row>
    <row r="379" spans="2:65" s="10" customFormat="1" ht="22.5" customHeight="1">
      <c r="B379" s="171"/>
      <c r="C379" s="172"/>
      <c r="D379" s="172"/>
      <c r="E379" s="173" t="s">
        <v>5</v>
      </c>
      <c r="F379" s="280" t="s">
        <v>471</v>
      </c>
      <c r="G379" s="281"/>
      <c r="H379" s="281"/>
      <c r="I379" s="281"/>
      <c r="J379" s="172"/>
      <c r="K379" s="174">
        <v>2.6960000000000002</v>
      </c>
      <c r="L379" s="172"/>
      <c r="M379" s="172"/>
      <c r="N379" s="172"/>
      <c r="O379" s="172"/>
      <c r="P379" s="172"/>
      <c r="Q379" s="172"/>
      <c r="R379" s="175"/>
      <c r="T379" s="176"/>
      <c r="U379" s="172"/>
      <c r="V379" s="172"/>
      <c r="W379" s="172"/>
      <c r="X379" s="172"/>
      <c r="Y379" s="172"/>
      <c r="Z379" s="172"/>
      <c r="AA379" s="177"/>
      <c r="AT379" s="178" t="s">
        <v>200</v>
      </c>
      <c r="AU379" s="178" t="s">
        <v>123</v>
      </c>
      <c r="AV379" s="10" t="s">
        <v>123</v>
      </c>
      <c r="AW379" s="10" t="s">
        <v>36</v>
      </c>
      <c r="AX379" s="10" t="s">
        <v>37</v>
      </c>
      <c r="AY379" s="178" t="s">
        <v>192</v>
      </c>
    </row>
    <row r="380" spans="2:65" s="1" customFormat="1" ht="22.5" customHeight="1">
      <c r="B380" s="135"/>
      <c r="C380" s="164" t="s">
        <v>472</v>
      </c>
      <c r="D380" s="164" t="s">
        <v>193</v>
      </c>
      <c r="E380" s="165" t="s">
        <v>473</v>
      </c>
      <c r="F380" s="277" t="s">
        <v>474</v>
      </c>
      <c r="G380" s="277"/>
      <c r="H380" s="277"/>
      <c r="I380" s="277"/>
      <c r="J380" s="166" t="s">
        <v>475</v>
      </c>
      <c r="K380" s="167">
        <v>6</v>
      </c>
      <c r="L380" s="278">
        <v>0</v>
      </c>
      <c r="M380" s="278"/>
      <c r="N380" s="279">
        <f>ROUND(L380*K380,2)</f>
        <v>0</v>
      </c>
      <c r="O380" s="279"/>
      <c r="P380" s="279"/>
      <c r="Q380" s="279"/>
      <c r="R380" s="138"/>
      <c r="T380" s="168" t="s">
        <v>5</v>
      </c>
      <c r="U380" s="47" t="s">
        <v>44</v>
      </c>
      <c r="V380" s="39"/>
      <c r="W380" s="169">
        <f>V380*K380</f>
        <v>0</v>
      </c>
      <c r="X380" s="169">
        <v>2.1659999999999999E-2</v>
      </c>
      <c r="Y380" s="169">
        <f>X380*K380</f>
        <v>0.12995999999999999</v>
      </c>
      <c r="Z380" s="169">
        <v>0</v>
      </c>
      <c r="AA380" s="170">
        <f>Z380*K380</f>
        <v>0</v>
      </c>
      <c r="AR380" s="21" t="s">
        <v>197</v>
      </c>
      <c r="AT380" s="21" t="s">
        <v>193</v>
      </c>
      <c r="AU380" s="21" t="s">
        <v>123</v>
      </c>
      <c r="AY380" s="21" t="s">
        <v>192</v>
      </c>
      <c r="BE380" s="109">
        <f>IF(U380="základní",N380,0)</f>
        <v>0</v>
      </c>
      <c r="BF380" s="109">
        <f>IF(U380="snížená",N380,0)</f>
        <v>0</v>
      </c>
      <c r="BG380" s="109">
        <f>IF(U380="zákl. přenesená",N380,0)</f>
        <v>0</v>
      </c>
      <c r="BH380" s="109">
        <f>IF(U380="sníž. přenesená",N380,0)</f>
        <v>0</v>
      </c>
      <c r="BI380" s="109">
        <f>IF(U380="nulová",N380,0)</f>
        <v>0</v>
      </c>
      <c r="BJ380" s="21" t="s">
        <v>37</v>
      </c>
      <c r="BK380" s="109">
        <f>ROUND(L380*K380,2)</f>
        <v>0</v>
      </c>
      <c r="BL380" s="21" t="s">
        <v>197</v>
      </c>
      <c r="BM380" s="21" t="s">
        <v>476</v>
      </c>
    </row>
    <row r="381" spans="2:65" s="1" customFormat="1" ht="22.5" customHeight="1">
      <c r="B381" s="135"/>
      <c r="C381" s="164" t="s">
        <v>477</v>
      </c>
      <c r="D381" s="164" t="s">
        <v>193</v>
      </c>
      <c r="E381" s="165" t="s">
        <v>478</v>
      </c>
      <c r="F381" s="277" t="s">
        <v>479</v>
      </c>
      <c r="G381" s="277"/>
      <c r="H381" s="277"/>
      <c r="I381" s="277"/>
      <c r="J381" s="166" t="s">
        <v>475</v>
      </c>
      <c r="K381" s="167">
        <v>2</v>
      </c>
      <c r="L381" s="278">
        <v>0</v>
      </c>
      <c r="M381" s="278"/>
      <c r="N381" s="279">
        <f>ROUND(L381*K381,2)</f>
        <v>0</v>
      </c>
      <c r="O381" s="279"/>
      <c r="P381" s="279"/>
      <c r="Q381" s="279"/>
      <c r="R381" s="138"/>
      <c r="T381" s="168" t="s">
        <v>5</v>
      </c>
      <c r="U381" s="47" t="s">
        <v>44</v>
      </c>
      <c r="V381" s="39"/>
      <c r="W381" s="169">
        <f>V381*K381</f>
        <v>0</v>
      </c>
      <c r="X381" s="169">
        <v>2.743E-2</v>
      </c>
      <c r="Y381" s="169">
        <f>X381*K381</f>
        <v>5.4859999999999999E-2</v>
      </c>
      <c r="Z381" s="169">
        <v>0</v>
      </c>
      <c r="AA381" s="170">
        <f>Z381*K381</f>
        <v>0</v>
      </c>
      <c r="AR381" s="21" t="s">
        <v>197</v>
      </c>
      <c r="AT381" s="21" t="s">
        <v>193</v>
      </c>
      <c r="AU381" s="21" t="s">
        <v>123</v>
      </c>
      <c r="AY381" s="21" t="s">
        <v>192</v>
      </c>
      <c r="BE381" s="109">
        <f>IF(U381="základní",N381,0)</f>
        <v>0</v>
      </c>
      <c r="BF381" s="109">
        <f>IF(U381="snížená",N381,0)</f>
        <v>0</v>
      </c>
      <c r="BG381" s="109">
        <f>IF(U381="zákl. přenesená",N381,0)</f>
        <v>0</v>
      </c>
      <c r="BH381" s="109">
        <f>IF(U381="sníž. přenesená",N381,0)</f>
        <v>0</v>
      </c>
      <c r="BI381" s="109">
        <f>IF(U381="nulová",N381,0)</f>
        <v>0</v>
      </c>
      <c r="BJ381" s="21" t="s">
        <v>37</v>
      </c>
      <c r="BK381" s="109">
        <f>ROUND(L381*K381,2)</f>
        <v>0</v>
      </c>
      <c r="BL381" s="21" t="s">
        <v>197</v>
      </c>
      <c r="BM381" s="21" t="s">
        <v>480</v>
      </c>
    </row>
    <row r="382" spans="2:65" s="1" customFormat="1" ht="22.5" customHeight="1">
      <c r="B382" s="135"/>
      <c r="C382" s="164" t="s">
        <v>481</v>
      </c>
      <c r="D382" s="164" t="s">
        <v>193</v>
      </c>
      <c r="E382" s="165" t="s">
        <v>482</v>
      </c>
      <c r="F382" s="277" t="s">
        <v>483</v>
      </c>
      <c r="G382" s="277"/>
      <c r="H382" s="277"/>
      <c r="I382" s="277"/>
      <c r="J382" s="166" t="s">
        <v>475</v>
      </c>
      <c r="K382" s="167">
        <v>18</v>
      </c>
      <c r="L382" s="278">
        <v>0</v>
      </c>
      <c r="M382" s="278"/>
      <c r="N382" s="279">
        <f>ROUND(L382*K382,2)</f>
        <v>0</v>
      </c>
      <c r="O382" s="279"/>
      <c r="P382" s="279"/>
      <c r="Q382" s="279"/>
      <c r="R382" s="138"/>
      <c r="T382" s="168" t="s">
        <v>5</v>
      </c>
      <c r="U382" s="47" t="s">
        <v>44</v>
      </c>
      <c r="V382" s="39"/>
      <c r="W382" s="169">
        <f>V382*K382</f>
        <v>0</v>
      </c>
      <c r="X382" s="169">
        <v>3.7269999999999998E-2</v>
      </c>
      <c r="Y382" s="169">
        <f>X382*K382</f>
        <v>0.67086000000000001</v>
      </c>
      <c r="Z382" s="169">
        <v>0</v>
      </c>
      <c r="AA382" s="170">
        <f>Z382*K382</f>
        <v>0</v>
      </c>
      <c r="AR382" s="21" t="s">
        <v>197</v>
      </c>
      <c r="AT382" s="21" t="s">
        <v>193</v>
      </c>
      <c r="AU382" s="21" t="s">
        <v>123</v>
      </c>
      <c r="AY382" s="21" t="s">
        <v>192</v>
      </c>
      <c r="BE382" s="109">
        <f>IF(U382="základní",N382,0)</f>
        <v>0</v>
      </c>
      <c r="BF382" s="109">
        <f>IF(U382="snížená",N382,0)</f>
        <v>0</v>
      </c>
      <c r="BG382" s="109">
        <f>IF(U382="zákl. přenesená",N382,0)</f>
        <v>0</v>
      </c>
      <c r="BH382" s="109">
        <f>IF(U382="sníž. přenesená",N382,0)</f>
        <v>0</v>
      </c>
      <c r="BI382" s="109">
        <f>IF(U382="nulová",N382,0)</f>
        <v>0</v>
      </c>
      <c r="BJ382" s="21" t="s">
        <v>37</v>
      </c>
      <c r="BK382" s="109">
        <f>ROUND(L382*K382,2)</f>
        <v>0</v>
      </c>
      <c r="BL382" s="21" t="s">
        <v>197</v>
      </c>
      <c r="BM382" s="21" t="s">
        <v>484</v>
      </c>
    </row>
    <row r="383" spans="2:65" s="10" customFormat="1" ht="22.5" customHeight="1">
      <c r="B383" s="171"/>
      <c r="C383" s="172"/>
      <c r="D383" s="172"/>
      <c r="E383" s="173" t="s">
        <v>5</v>
      </c>
      <c r="F383" s="280" t="s">
        <v>485</v>
      </c>
      <c r="G383" s="281"/>
      <c r="H383" s="281"/>
      <c r="I383" s="281"/>
      <c r="J383" s="172"/>
      <c r="K383" s="174">
        <v>18</v>
      </c>
      <c r="L383" s="172"/>
      <c r="M383" s="172"/>
      <c r="N383" s="172"/>
      <c r="O383" s="172"/>
      <c r="P383" s="172"/>
      <c r="Q383" s="172"/>
      <c r="R383" s="175"/>
      <c r="T383" s="176"/>
      <c r="U383" s="172"/>
      <c r="V383" s="172"/>
      <c r="W383" s="172"/>
      <c r="X383" s="172"/>
      <c r="Y383" s="172"/>
      <c r="Z383" s="172"/>
      <c r="AA383" s="177"/>
      <c r="AT383" s="178" t="s">
        <v>200</v>
      </c>
      <c r="AU383" s="178" t="s">
        <v>123</v>
      </c>
      <c r="AV383" s="10" t="s">
        <v>123</v>
      </c>
      <c r="AW383" s="10" t="s">
        <v>36</v>
      </c>
      <c r="AX383" s="10" t="s">
        <v>37</v>
      </c>
      <c r="AY383" s="178" t="s">
        <v>192</v>
      </c>
    </row>
    <row r="384" spans="2:65" s="1" customFormat="1" ht="22.5" customHeight="1">
      <c r="B384" s="135"/>
      <c r="C384" s="164" t="s">
        <v>486</v>
      </c>
      <c r="D384" s="164" t="s">
        <v>193</v>
      </c>
      <c r="E384" s="165" t="s">
        <v>487</v>
      </c>
      <c r="F384" s="277" t="s">
        <v>488</v>
      </c>
      <c r="G384" s="277"/>
      <c r="H384" s="277"/>
      <c r="I384" s="277"/>
      <c r="J384" s="166" t="s">
        <v>475</v>
      </c>
      <c r="K384" s="167">
        <v>6</v>
      </c>
      <c r="L384" s="278">
        <v>0</v>
      </c>
      <c r="M384" s="278"/>
      <c r="N384" s="279">
        <f>ROUND(L384*K384,2)</f>
        <v>0</v>
      </c>
      <c r="O384" s="279"/>
      <c r="P384" s="279"/>
      <c r="Q384" s="279"/>
      <c r="R384" s="138"/>
      <c r="T384" s="168" t="s">
        <v>5</v>
      </c>
      <c r="U384" s="47" t="s">
        <v>44</v>
      </c>
      <c r="V384" s="39"/>
      <c r="W384" s="169">
        <f>V384*K384</f>
        <v>0</v>
      </c>
      <c r="X384" s="169">
        <v>5.5629999999999999E-2</v>
      </c>
      <c r="Y384" s="169">
        <f>X384*K384</f>
        <v>0.33377999999999997</v>
      </c>
      <c r="Z384" s="169">
        <v>0</v>
      </c>
      <c r="AA384" s="170">
        <f>Z384*K384</f>
        <v>0</v>
      </c>
      <c r="AR384" s="21" t="s">
        <v>197</v>
      </c>
      <c r="AT384" s="21" t="s">
        <v>193</v>
      </c>
      <c r="AU384" s="21" t="s">
        <v>123</v>
      </c>
      <c r="AY384" s="21" t="s">
        <v>192</v>
      </c>
      <c r="BE384" s="109">
        <f>IF(U384="základní",N384,0)</f>
        <v>0</v>
      </c>
      <c r="BF384" s="109">
        <f>IF(U384="snížená",N384,0)</f>
        <v>0</v>
      </c>
      <c r="BG384" s="109">
        <f>IF(U384="zákl. přenesená",N384,0)</f>
        <v>0</v>
      </c>
      <c r="BH384" s="109">
        <f>IF(U384="sníž. přenesená",N384,0)</f>
        <v>0</v>
      </c>
      <c r="BI384" s="109">
        <f>IF(U384="nulová",N384,0)</f>
        <v>0</v>
      </c>
      <c r="BJ384" s="21" t="s">
        <v>37</v>
      </c>
      <c r="BK384" s="109">
        <f>ROUND(L384*K384,2)</f>
        <v>0</v>
      </c>
      <c r="BL384" s="21" t="s">
        <v>197</v>
      </c>
      <c r="BM384" s="21" t="s">
        <v>489</v>
      </c>
    </row>
    <row r="385" spans="2:65" s="10" customFormat="1" ht="22.5" customHeight="1">
      <c r="B385" s="171"/>
      <c r="C385" s="172"/>
      <c r="D385" s="172"/>
      <c r="E385" s="173" t="s">
        <v>5</v>
      </c>
      <c r="F385" s="280" t="s">
        <v>223</v>
      </c>
      <c r="G385" s="281"/>
      <c r="H385" s="281"/>
      <c r="I385" s="281"/>
      <c r="J385" s="172"/>
      <c r="K385" s="174">
        <v>6</v>
      </c>
      <c r="L385" s="172"/>
      <c r="M385" s="172"/>
      <c r="N385" s="172"/>
      <c r="O385" s="172"/>
      <c r="P385" s="172"/>
      <c r="Q385" s="172"/>
      <c r="R385" s="175"/>
      <c r="T385" s="176"/>
      <c r="U385" s="172"/>
      <c r="V385" s="172"/>
      <c r="W385" s="172"/>
      <c r="X385" s="172"/>
      <c r="Y385" s="172"/>
      <c r="Z385" s="172"/>
      <c r="AA385" s="177"/>
      <c r="AT385" s="178" t="s">
        <v>200</v>
      </c>
      <c r="AU385" s="178" t="s">
        <v>123</v>
      </c>
      <c r="AV385" s="10" t="s">
        <v>123</v>
      </c>
      <c r="AW385" s="10" t="s">
        <v>36</v>
      </c>
      <c r="AX385" s="10" t="s">
        <v>37</v>
      </c>
      <c r="AY385" s="178" t="s">
        <v>192</v>
      </c>
    </row>
    <row r="386" spans="2:65" s="1" customFormat="1" ht="22.5" customHeight="1">
      <c r="B386" s="135"/>
      <c r="C386" s="164" t="s">
        <v>490</v>
      </c>
      <c r="D386" s="164" t="s">
        <v>193</v>
      </c>
      <c r="E386" s="165" t="s">
        <v>491</v>
      </c>
      <c r="F386" s="277" t="s">
        <v>492</v>
      </c>
      <c r="G386" s="277"/>
      <c r="H386" s="277"/>
      <c r="I386" s="277"/>
      <c r="J386" s="166" t="s">
        <v>475</v>
      </c>
      <c r="K386" s="167">
        <v>3</v>
      </c>
      <c r="L386" s="278">
        <v>0</v>
      </c>
      <c r="M386" s="278"/>
      <c r="N386" s="279">
        <f>ROUND(L386*K386,2)</f>
        <v>0</v>
      </c>
      <c r="O386" s="279"/>
      <c r="P386" s="279"/>
      <c r="Q386" s="279"/>
      <c r="R386" s="138"/>
      <c r="T386" s="168" t="s">
        <v>5</v>
      </c>
      <c r="U386" s="47" t="s">
        <v>44</v>
      </c>
      <c r="V386" s="39"/>
      <c r="W386" s="169">
        <f>V386*K386</f>
        <v>0</v>
      </c>
      <c r="X386" s="169">
        <v>6.4810000000000006E-2</v>
      </c>
      <c r="Y386" s="169">
        <f>X386*K386</f>
        <v>0.19443000000000002</v>
      </c>
      <c r="Z386" s="169">
        <v>0</v>
      </c>
      <c r="AA386" s="170">
        <f>Z386*K386</f>
        <v>0</v>
      </c>
      <c r="AR386" s="21" t="s">
        <v>197</v>
      </c>
      <c r="AT386" s="21" t="s">
        <v>193</v>
      </c>
      <c r="AU386" s="21" t="s">
        <v>123</v>
      </c>
      <c r="AY386" s="21" t="s">
        <v>192</v>
      </c>
      <c r="BE386" s="109">
        <f>IF(U386="základní",N386,0)</f>
        <v>0</v>
      </c>
      <c r="BF386" s="109">
        <f>IF(U386="snížená",N386,0)</f>
        <v>0</v>
      </c>
      <c r="BG386" s="109">
        <f>IF(U386="zákl. přenesená",N386,0)</f>
        <v>0</v>
      </c>
      <c r="BH386" s="109">
        <f>IF(U386="sníž. přenesená",N386,0)</f>
        <v>0</v>
      </c>
      <c r="BI386" s="109">
        <f>IF(U386="nulová",N386,0)</f>
        <v>0</v>
      </c>
      <c r="BJ386" s="21" t="s">
        <v>37</v>
      </c>
      <c r="BK386" s="109">
        <f>ROUND(L386*K386,2)</f>
        <v>0</v>
      </c>
      <c r="BL386" s="21" t="s">
        <v>197</v>
      </c>
      <c r="BM386" s="21" t="s">
        <v>493</v>
      </c>
    </row>
    <row r="387" spans="2:65" s="10" customFormat="1" ht="22.5" customHeight="1">
      <c r="B387" s="171"/>
      <c r="C387" s="172"/>
      <c r="D387" s="172"/>
      <c r="E387" s="173" t="s">
        <v>5</v>
      </c>
      <c r="F387" s="280" t="s">
        <v>204</v>
      </c>
      <c r="G387" s="281"/>
      <c r="H387" s="281"/>
      <c r="I387" s="281"/>
      <c r="J387" s="172"/>
      <c r="K387" s="174">
        <v>3</v>
      </c>
      <c r="L387" s="172"/>
      <c r="M387" s="172"/>
      <c r="N387" s="172"/>
      <c r="O387" s="172"/>
      <c r="P387" s="172"/>
      <c r="Q387" s="172"/>
      <c r="R387" s="175"/>
      <c r="T387" s="176"/>
      <c r="U387" s="172"/>
      <c r="V387" s="172"/>
      <c r="W387" s="172"/>
      <c r="X387" s="172"/>
      <c r="Y387" s="172"/>
      <c r="Z387" s="172"/>
      <c r="AA387" s="177"/>
      <c r="AT387" s="178" t="s">
        <v>200</v>
      </c>
      <c r="AU387" s="178" t="s">
        <v>123</v>
      </c>
      <c r="AV387" s="10" t="s">
        <v>123</v>
      </c>
      <c r="AW387" s="10" t="s">
        <v>36</v>
      </c>
      <c r="AX387" s="10" t="s">
        <v>37</v>
      </c>
      <c r="AY387" s="178" t="s">
        <v>192</v>
      </c>
    </row>
    <row r="388" spans="2:65" s="1" customFormat="1" ht="22.5" customHeight="1">
      <c r="B388" s="135"/>
      <c r="C388" s="164" t="s">
        <v>494</v>
      </c>
      <c r="D388" s="164" t="s">
        <v>193</v>
      </c>
      <c r="E388" s="165" t="s">
        <v>495</v>
      </c>
      <c r="F388" s="277" t="s">
        <v>496</v>
      </c>
      <c r="G388" s="277"/>
      <c r="H388" s="277"/>
      <c r="I388" s="277"/>
      <c r="J388" s="166" t="s">
        <v>207</v>
      </c>
      <c r="K388" s="167">
        <v>0.59</v>
      </c>
      <c r="L388" s="278">
        <v>0</v>
      </c>
      <c r="M388" s="278"/>
      <c r="N388" s="279">
        <f>ROUND(L388*K388,2)</f>
        <v>0</v>
      </c>
      <c r="O388" s="279"/>
      <c r="P388" s="279"/>
      <c r="Q388" s="279"/>
      <c r="R388" s="138"/>
      <c r="T388" s="168" t="s">
        <v>5</v>
      </c>
      <c r="U388" s="47" t="s">
        <v>44</v>
      </c>
      <c r="V388" s="39"/>
      <c r="W388" s="169">
        <f>V388*K388</f>
        <v>0</v>
      </c>
      <c r="X388" s="169">
        <v>2.4533</v>
      </c>
      <c r="Y388" s="169">
        <f>X388*K388</f>
        <v>1.4474469999999999</v>
      </c>
      <c r="Z388" s="169">
        <v>0</v>
      </c>
      <c r="AA388" s="170">
        <f>Z388*K388</f>
        <v>0</v>
      </c>
      <c r="AR388" s="21" t="s">
        <v>197</v>
      </c>
      <c r="AT388" s="21" t="s">
        <v>193</v>
      </c>
      <c r="AU388" s="21" t="s">
        <v>123</v>
      </c>
      <c r="AY388" s="21" t="s">
        <v>192</v>
      </c>
      <c r="BE388" s="109">
        <f>IF(U388="základní",N388,0)</f>
        <v>0</v>
      </c>
      <c r="BF388" s="109">
        <f>IF(U388="snížená",N388,0)</f>
        <v>0</v>
      </c>
      <c r="BG388" s="109">
        <f>IF(U388="zákl. přenesená",N388,0)</f>
        <v>0</v>
      </c>
      <c r="BH388" s="109">
        <f>IF(U388="sníž. přenesená",N388,0)</f>
        <v>0</v>
      </c>
      <c r="BI388" s="109">
        <f>IF(U388="nulová",N388,0)</f>
        <v>0</v>
      </c>
      <c r="BJ388" s="21" t="s">
        <v>37</v>
      </c>
      <c r="BK388" s="109">
        <f>ROUND(L388*K388,2)</f>
        <v>0</v>
      </c>
      <c r="BL388" s="21" t="s">
        <v>197</v>
      </c>
      <c r="BM388" s="21" t="s">
        <v>497</v>
      </c>
    </row>
    <row r="389" spans="2:65" s="10" customFormat="1" ht="22.5" customHeight="1">
      <c r="B389" s="171"/>
      <c r="C389" s="172"/>
      <c r="D389" s="172"/>
      <c r="E389" s="173" t="s">
        <v>5</v>
      </c>
      <c r="F389" s="280" t="s">
        <v>498</v>
      </c>
      <c r="G389" s="281"/>
      <c r="H389" s="281"/>
      <c r="I389" s="281"/>
      <c r="J389" s="172"/>
      <c r="K389" s="174">
        <v>0.45</v>
      </c>
      <c r="L389" s="172"/>
      <c r="M389" s="172"/>
      <c r="N389" s="172"/>
      <c r="O389" s="172"/>
      <c r="P389" s="172"/>
      <c r="Q389" s="172"/>
      <c r="R389" s="175"/>
      <c r="T389" s="176"/>
      <c r="U389" s="172"/>
      <c r="V389" s="172"/>
      <c r="W389" s="172"/>
      <c r="X389" s="172"/>
      <c r="Y389" s="172"/>
      <c r="Z389" s="172"/>
      <c r="AA389" s="177"/>
      <c r="AT389" s="178" t="s">
        <v>200</v>
      </c>
      <c r="AU389" s="178" t="s">
        <v>123</v>
      </c>
      <c r="AV389" s="10" t="s">
        <v>123</v>
      </c>
      <c r="AW389" s="10" t="s">
        <v>36</v>
      </c>
      <c r="AX389" s="10" t="s">
        <v>79</v>
      </c>
      <c r="AY389" s="178" t="s">
        <v>192</v>
      </c>
    </row>
    <row r="390" spans="2:65" s="10" customFormat="1" ht="22.5" customHeight="1">
      <c r="B390" s="171"/>
      <c r="C390" s="172"/>
      <c r="D390" s="172"/>
      <c r="E390" s="173" t="s">
        <v>5</v>
      </c>
      <c r="F390" s="284" t="s">
        <v>499</v>
      </c>
      <c r="G390" s="285"/>
      <c r="H390" s="285"/>
      <c r="I390" s="285"/>
      <c r="J390" s="172"/>
      <c r="K390" s="174">
        <v>0.14000000000000001</v>
      </c>
      <c r="L390" s="172"/>
      <c r="M390" s="172"/>
      <c r="N390" s="172"/>
      <c r="O390" s="172"/>
      <c r="P390" s="172"/>
      <c r="Q390" s="172"/>
      <c r="R390" s="175"/>
      <c r="T390" s="176"/>
      <c r="U390" s="172"/>
      <c r="V390" s="172"/>
      <c r="W390" s="172"/>
      <c r="X390" s="172"/>
      <c r="Y390" s="172"/>
      <c r="Z390" s="172"/>
      <c r="AA390" s="177"/>
      <c r="AT390" s="178" t="s">
        <v>200</v>
      </c>
      <c r="AU390" s="178" t="s">
        <v>123</v>
      </c>
      <c r="AV390" s="10" t="s">
        <v>123</v>
      </c>
      <c r="AW390" s="10" t="s">
        <v>36</v>
      </c>
      <c r="AX390" s="10" t="s">
        <v>79</v>
      </c>
      <c r="AY390" s="178" t="s">
        <v>192</v>
      </c>
    </row>
    <row r="391" spans="2:65" s="12" customFormat="1" ht="22.5" customHeight="1">
      <c r="B391" s="187"/>
      <c r="C391" s="188"/>
      <c r="D391" s="188"/>
      <c r="E391" s="189" t="s">
        <v>5</v>
      </c>
      <c r="F391" s="288" t="s">
        <v>218</v>
      </c>
      <c r="G391" s="289"/>
      <c r="H391" s="289"/>
      <c r="I391" s="289"/>
      <c r="J391" s="188"/>
      <c r="K391" s="190">
        <v>0.59</v>
      </c>
      <c r="L391" s="188"/>
      <c r="M391" s="188"/>
      <c r="N391" s="188"/>
      <c r="O391" s="188"/>
      <c r="P391" s="188"/>
      <c r="Q391" s="188"/>
      <c r="R391" s="191"/>
      <c r="T391" s="192"/>
      <c r="U391" s="188"/>
      <c r="V391" s="188"/>
      <c r="W391" s="188"/>
      <c r="X391" s="188"/>
      <c r="Y391" s="188"/>
      <c r="Z391" s="188"/>
      <c r="AA391" s="193"/>
      <c r="AT391" s="194" t="s">
        <v>200</v>
      </c>
      <c r="AU391" s="194" t="s">
        <v>123</v>
      </c>
      <c r="AV391" s="12" t="s">
        <v>197</v>
      </c>
      <c r="AW391" s="12" t="s">
        <v>36</v>
      </c>
      <c r="AX391" s="12" t="s">
        <v>37</v>
      </c>
      <c r="AY391" s="194" t="s">
        <v>192</v>
      </c>
    </row>
    <row r="392" spans="2:65" s="1" customFormat="1" ht="22.5" customHeight="1">
      <c r="B392" s="135"/>
      <c r="C392" s="164" t="s">
        <v>500</v>
      </c>
      <c r="D392" s="164" t="s">
        <v>193</v>
      </c>
      <c r="E392" s="165" t="s">
        <v>501</v>
      </c>
      <c r="F392" s="277" t="s">
        <v>502</v>
      </c>
      <c r="G392" s="277"/>
      <c r="H392" s="277"/>
      <c r="I392" s="277"/>
      <c r="J392" s="166" t="s">
        <v>196</v>
      </c>
      <c r="K392" s="167">
        <v>8.1199999999999992</v>
      </c>
      <c r="L392" s="278">
        <v>0</v>
      </c>
      <c r="M392" s="278"/>
      <c r="N392" s="279">
        <f>ROUND(L392*K392,2)</f>
        <v>0</v>
      </c>
      <c r="O392" s="279"/>
      <c r="P392" s="279"/>
      <c r="Q392" s="279"/>
      <c r="R392" s="138"/>
      <c r="T392" s="168" t="s">
        <v>5</v>
      </c>
      <c r="U392" s="47" t="s">
        <v>44</v>
      </c>
      <c r="V392" s="39"/>
      <c r="W392" s="169">
        <f>V392*K392</f>
        <v>0</v>
      </c>
      <c r="X392" s="169">
        <v>1.052E-2</v>
      </c>
      <c r="Y392" s="169">
        <f>X392*K392</f>
        <v>8.5422399999999996E-2</v>
      </c>
      <c r="Z392" s="169">
        <v>0</v>
      </c>
      <c r="AA392" s="170">
        <f>Z392*K392</f>
        <v>0</v>
      </c>
      <c r="AR392" s="21" t="s">
        <v>197</v>
      </c>
      <c r="AT392" s="21" t="s">
        <v>193</v>
      </c>
      <c r="AU392" s="21" t="s">
        <v>123</v>
      </c>
      <c r="AY392" s="21" t="s">
        <v>192</v>
      </c>
      <c r="BE392" s="109">
        <f>IF(U392="základní",N392,0)</f>
        <v>0</v>
      </c>
      <c r="BF392" s="109">
        <f>IF(U392="snížená",N392,0)</f>
        <v>0</v>
      </c>
      <c r="BG392" s="109">
        <f>IF(U392="zákl. přenesená",N392,0)</f>
        <v>0</v>
      </c>
      <c r="BH392" s="109">
        <f>IF(U392="sníž. přenesená",N392,0)</f>
        <v>0</v>
      </c>
      <c r="BI392" s="109">
        <f>IF(U392="nulová",N392,0)</f>
        <v>0</v>
      </c>
      <c r="BJ392" s="21" t="s">
        <v>37</v>
      </c>
      <c r="BK392" s="109">
        <f>ROUND(L392*K392,2)</f>
        <v>0</v>
      </c>
      <c r="BL392" s="21" t="s">
        <v>197</v>
      </c>
      <c r="BM392" s="21" t="s">
        <v>503</v>
      </c>
    </row>
    <row r="393" spans="2:65" s="10" customFormat="1" ht="22.5" customHeight="1">
      <c r="B393" s="171"/>
      <c r="C393" s="172"/>
      <c r="D393" s="172"/>
      <c r="E393" s="173" t="s">
        <v>5</v>
      </c>
      <c r="F393" s="280" t="s">
        <v>504</v>
      </c>
      <c r="G393" s="281"/>
      <c r="H393" s="281"/>
      <c r="I393" s="281"/>
      <c r="J393" s="172"/>
      <c r="K393" s="174">
        <v>5.82</v>
      </c>
      <c r="L393" s="172"/>
      <c r="M393" s="172"/>
      <c r="N393" s="172"/>
      <c r="O393" s="172"/>
      <c r="P393" s="172"/>
      <c r="Q393" s="172"/>
      <c r="R393" s="175"/>
      <c r="T393" s="176"/>
      <c r="U393" s="172"/>
      <c r="V393" s="172"/>
      <c r="W393" s="172"/>
      <c r="X393" s="172"/>
      <c r="Y393" s="172"/>
      <c r="Z393" s="172"/>
      <c r="AA393" s="177"/>
      <c r="AT393" s="178" t="s">
        <v>200</v>
      </c>
      <c r="AU393" s="178" t="s">
        <v>123</v>
      </c>
      <c r="AV393" s="10" t="s">
        <v>123</v>
      </c>
      <c r="AW393" s="10" t="s">
        <v>36</v>
      </c>
      <c r="AX393" s="10" t="s">
        <v>79</v>
      </c>
      <c r="AY393" s="178" t="s">
        <v>192</v>
      </c>
    </row>
    <row r="394" spans="2:65" s="10" customFormat="1" ht="22.5" customHeight="1">
      <c r="B394" s="171"/>
      <c r="C394" s="172"/>
      <c r="D394" s="172"/>
      <c r="E394" s="173" t="s">
        <v>5</v>
      </c>
      <c r="F394" s="284" t="s">
        <v>505</v>
      </c>
      <c r="G394" s="285"/>
      <c r="H394" s="285"/>
      <c r="I394" s="285"/>
      <c r="J394" s="172"/>
      <c r="K394" s="174">
        <v>2.2999999999999998</v>
      </c>
      <c r="L394" s="172"/>
      <c r="M394" s="172"/>
      <c r="N394" s="172"/>
      <c r="O394" s="172"/>
      <c r="P394" s="172"/>
      <c r="Q394" s="172"/>
      <c r="R394" s="175"/>
      <c r="T394" s="176"/>
      <c r="U394" s="172"/>
      <c r="V394" s="172"/>
      <c r="W394" s="172"/>
      <c r="X394" s="172"/>
      <c r="Y394" s="172"/>
      <c r="Z394" s="172"/>
      <c r="AA394" s="177"/>
      <c r="AT394" s="178" t="s">
        <v>200</v>
      </c>
      <c r="AU394" s="178" t="s">
        <v>123</v>
      </c>
      <c r="AV394" s="10" t="s">
        <v>123</v>
      </c>
      <c r="AW394" s="10" t="s">
        <v>36</v>
      </c>
      <c r="AX394" s="10" t="s">
        <v>79</v>
      </c>
      <c r="AY394" s="178" t="s">
        <v>192</v>
      </c>
    </row>
    <row r="395" spans="2:65" s="12" customFormat="1" ht="22.5" customHeight="1">
      <c r="B395" s="187"/>
      <c r="C395" s="188"/>
      <c r="D395" s="188"/>
      <c r="E395" s="189" t="s">
        <v>5</v>
      </c>
      <c r="F395" s="288" t="s">
        <v>218</v>
      </c>
      <c r="G395" s="289"/>
      <c r="H395" s="289"/>
      <c r="I395" s="289"/>
      <c r="J395" s="188"/>
      <c r="K395" s="190">
        <v>8.1199999999999992</v>
      </c>
      <c r="L395" s="188"/>
      <c r="M395" s="188"/>
      <c r="N395" s="188"/>
      <c r="O395" s="188"/>
      <c r="P395" s="188"/>
      <c r="Q395" s="188"/>
      <c r="R395" s="191"/>
      <c r="T395" s="192"/>
      <c r="U395" s="188"/>
      <c r="V395" s="188"/>
      <c r="W395" s="188"/>
      <c r="X395" s="188"/>
      <c r="Y395" s="188"/>
      <c r="Z395" s="188"/>
      <c r="AA395" s="193"/>
      <c r="AT395" s="194" t="s">
        <v>200</v>
      </c>
      <c r="AU395" s="194" t="s">
        <v>123</v>
      </c>
      <c r="AV395" s="12" t="s">
        <v>197</v>
      </c>
      <c r="AW395" s="12" t="s">
        <v>36</v>
      </c>
      <c r="AX395" s="12" t="s">
        <v>37</v>
      </c>
      <c r="AY395" s="194" t="s">
        <v>192</v>
      </c>
    </row>
    <row r="396" spans="2:65" s="1" customFormat="1" ht="22.5" customHeight="1">
      <c r="B396" s="135"/>
      <c r="C396" s="164" t="s">
        <v>506</v>
      </c>
      <c r="D396" s="164" t="s">
        <v>193</v>
      </c>
      <c r="E396" s="165" t="s">
        <v>507</v>
      </c>
      <c r="F396" s="277" t="s">
        <v>508</v>
      </c>
      <c r="G396" s="277"/>
      <c r="H396" s="277"/>
      <c r="I396" s="277"/>
      <c r="J396" s="166" t="s">
        <v>196</v>
      </c>
      <c r="K396" s="167">
        <v>8.1199999999999992</v>
      </c>
      <c r="L396" s="278">
        <v>0</v>
      </c>
      <c r="M396" s="278"/>
      <c r="N396" s="279">
        <f>ROUND(L396*K396,2)</f>
        <v>0</v>
      </c>
      <c r="O396" s="279"/>
      <c r="P396" s="279"/>
      <c r="Q396" s="279"/>
      <c r="R396" s="138"/>
      <c r="T396" s="168" t="s">
        <v>5</v>
      </c>
      <c r="U396" s="47" t="s">
        <v>44</v>
      </c>
      <c r="V396" s="39"/>
      <c r="W396" s="169">
        <f>V396*K396</f>
        <v>0</v>
      </c>
      <c r="X396" s="169">
        <v>0</v>
      </c>
      <c r="Y396" s="169">
        <f>X396*K396</f>
        <v>0</v>
      </c>
      <c r="Z396" s="169">
        <v>0</v>
      </c>
      <c r="AA396" s="170">
        <f>Z396*K396</f>
        <v>0</v>
      </c>
      <c r="AR396" s="21" t="s">
        <v>197</v>
      </c>
      <c r="AT396" s="21" t="s">
        <v>193</v>
      </c>
      <c r="AU396" s="21" t="s">
        <v>123</v>
      </c>
      <c r="AY396" s="21" t="s">
        <v>192</v>
      </c>
      <c r="BE396" s="109">
        <f>IF(U396="základní",N396,0)</f>
        <v>0</v>
      </c>
      <c r="BF396" s="109">
        <f>IF(U396="snížená",N396,0)</f>
        <v>0</v>
      </c>
      <c r="BG396" s="109">
        <f>IF(U396="zákl. přenesená",N396,0)</f>
        <v>0</v>
      </c>
      <c r="BH396" s="109">
        <f>IF(U396="sníž. přenesená",N396,0)</f>
        <v>0</v>
      </c>
      <c r="BI396" s="109">
        <f>IF(U396="nulová",N396,0)</f>
        <v>0</v>
      </c>
      <c r="BJ396" s="21" t="s">
        <v>37</v>
      </c>
      <c r="BK396" s="109">
        <f>ROUND(L396*K396,2)</f>
        <v>0</v>
      </c>
      <c r="BL396" s="21" t="s">
        <v>197</v>
      </c>
      <c r="BM396" s="21" t="s">
        <v>509</v>
      </c>
    </row>
    <row r="397" spans="2:65" s="1" customFormat="1" ht="31.5" customHeight="1">
      <c r="B397" s="135"/>
      <c r="C397" s="164" t="s">
        <v>510</v>
      </c>
      <c r="D397" s="164" t="s">
        <v>193</v>
      </c>
      <c r="E397" s="165" t="s">
        <v>511</v>
      </c>
      <c r="F397" s="277" t="s">
        <v>512</v>
      </c>
      <c r="G397" s="277"/>
      <c r="H397" s="277"/>
      <c r="I397" s="277"/>
      <c r="J397" s="166" t="s">
        <v>294</v>
      </c>
      <c r="K397" s="167">
        <v>5.6000000000000001E-2</v>
      </c>
      <c r="L397" s="278">
        <v>0</v>
      </c>
      <c r="M397" s="278"/>
      <c r="N397" s="279">
        <f>ROUND(L397*K397,2)</f>
        <v>0</v>
      </c>
      <c r="O397" s="279"/>
      <c r="P397" s="279"/>
      <c r="Q397" s="279"/>
      <c r="R397" s="138"/>
      <c r="T397" s="168" t="s">
        <v>5</v>
      </c>
      <c r="U397" s="47" t="s">
        <v>44</v>
      </c>
      <c r="V397" s="39"/>
      <c r="W397" s="169">
        <f>V397*K397</f>
        <v>0</v>
      </c>
      <c r="X397" s="169">
        <v>1.04528</v>
      </c>
      <c r="Y397" s="169">
        <f>X397*K397</f>
        <v>5.853568E-2</v>
      </c>
      <c r="Z397" s="169">
        <v>0</v>
      </c>
      <c r="AA397" s="170">
        <f>Z397*K397</f>
        <v>0</v>
      </c>
      <c r="AR397" s="21" t="s">
        <v>197</v>
      </c>
      <c r="AT397" s="21" t="s">
        <v>193</v>
      </c>
      <c r="AU397" s="21" t="s">
        <v>123</v>
      </c>
      <c r="AY397" s="21" t="s">
        <v>192</v>
      </c>
      <c r="BE397" s="109">
        <f>IF(U397="základní",N397,0)</f>
        <v>0</v>
      </c>
      <c r="BF397" s="109">
        <f>IF(U397="snížená",N397,0)</f>
        <v>0</v>
      </c>
      <c r="BG397" s="109">
        <f>IF(U397="zákl. přenesená",N397,0)</f>
        <v>0</v>
      </c>
      <c r="BH397" s="109">
        <f>IF(U397="sníž. přenesená",N397,0)</f>
        <v>0</v>
      </c>
      <c r="BI397" s="109">
        <f>IF(U397="nulová",N397,0)</f>
        <v>0</v>
      </c>
      <c r="BJ397" s="21" t="s">
        <v>37</v>
      </c>
      <c r="BK397" s="109">
        <f>ROUND(L397*K397,2)</f>
        <v>0</v>
      </c>
      <c r="BL397" s="21" t="s">
        <v>197</v>
      </c>
      <c r="BM397" s="21" t="s">
        <v>513</v>
      </c>
    </row>
    <row r="398" spans="2:65" s="10" customFormat="1" ht="22.5" customHeight="1">
      <c r="B398" s="171"/>
      <c r="C398" s="172"/>
      <c r="D398" s="172"/>
      <c r="E398" s="173" t="s">
        <v>5</v>
      </c>
      <c r="F398" s="280" t="s">
        <v>514</v>
      </c>
      <c r="G398" s="281"/>
      <c r="H398" s="281"/>
      <c r="I398" s="281"/>
      <c r="J398" s="172"/>
      <c r="K398" s="174">
        <v>5.6000000000000001E-2</v>
      </c>
      <c r="L398" s="172"/>
      <c r="M398" s="172"/>
      <c r="N398" s="172"/>
      <c r="O398" s="172"/>
      <c r="P398" s="172"/>
      <c r="Q398" s="172"/>
      <c r="R398" s="175"/>
      <c r="T398" s="176"/>
      <c r="U398" s="172"/>
      <c r="V398" s="172"/>
      <c r="W398" s="172"/>
      <c r="X398" s="172"/>
      <c r="Y398" s="172"/>
      <c r="Z398" s="172"/>
      <c r="AA398" s="177"/>
      <c r="AT398" s="178" t="s">
        <v>200</v>
      </c>
      <c r="AU398" s="178" t="s">
        <v>123</v>
      </c>
      <c r="AV398" s="10" t="s">
        <v>123</v>
      </c>
      <c r="AW398" s="10" t="s">
        <v>36</v>
      </c>
      <c r="AX398" s="10" t="s">
        <v>37</v>
      </c>
      <c r="AY398" s="178" t="s">
        <v>192</v>
      </c>
    </row>
    <row r="399" spans="2:65" s="1" customFormat="1" ht="31.5" customHeight="1">
      <c r="B399" s="135"/>
      <c r="C399" s="164" t="s">
        <v>515</v>
      </c>
      <c r="D399" s="164" t="s">
        <v>193</v>
      </c>
      <c r="E399" s="165" t="s">
        <v>516</v>
      </c>
      <c r="F399" s="277" t="s">
        <v>517</v>
      </c>
      <c r="G399" s="277"/>
      <c r="H399" s="277"/>
      <c r="I399" s="277"/>
      <c r="J399" s="166" t="s">
        <v>294</v>
      </c>
      <c r="K399" s="167">
        <v>0.121</v>
      </c>
      <c r="L399" s="278">
        <v>0</v>
      </c>
      <c r="M399" s="278"/>
      <c r="N399" s="279">
        <f>ROUND(L399*K399,2)</f>
        <v>0</v>
      </c>
      <c r="O399" s="279"/>
      <c r="P399" s="279"/>
      <c r="Q399" s="279"/>
      <c r="R399" s="138"/>
      <c r="T399" s="168" t="s">
        <v>5</v>
      </c>
      <c r="U399" s="47" t="s">
        <v>44</v>
      </c>
      <c r="V399" s="39"/>
      <c r="W399" s="169">
        <f>V399*K399</f>
        <v>0</v>
      </c>
      <c r="X399" s="169">
        <v>1.9539999999999998E-2</v>
      </c>
      <c r="Y399" s="169">
        <f>X399*K399</f>
        <v>2.3643399999999999E-3</v>
      </c>
      <c r="Z399" s="169">
        <v>0</v>
      </c>
      <c r="AA399" s="170">
        <f>Z399*K399</f>
        <v>0</v>
      </c>
      <c r="AR399" s="21" t="s">
        <v>197</v>
      </c>
      <c r="AT399" s="21" t="s">
        <v>193</v>
      </c>
      <c r="AU399" s="21" t="s">
        <v>123</v>
      </c>
      <c r="AY399" s="21" t="s">
        <v>192</v>
      </c>
      <c r="BE399" s="109">
        <f>IF(U399="základní",N399,0)</f>
        <v>0</v>
      </c>
      <c r="BF399" s="109">
        <f>IF(U399="snížená",N399,0)</f>
        <v>0</v>
      </c>
      <c r="BG399" s="109">
        <f>IF(U399="zákl. přenesená",N399,0)</f>
        <v>0</v>
      </c>
      <c r="BH399" s="109">
        <f>IF(U399="sníž. přenesená",N399,0)</f>
        <v>0</v>
      </c>
      <c r="BI399" s="109">
        <f>IF(U399="nulová",N399,0)</f>
        <v>0</v>
      </c>
      <c r="BJ399" s="21" t="s">
        <v>37</v>
      </c>
      <c r="BK399" s="109">
        <f>ROUND(L399*K399,2)</f>
        <v>0</v>
      </c>
      <c r="BL399" s="21" t="s">
        <v>197</v>
      </c>
      <c r="BM399" s="21" t="s">
        <v>518</v>
      </c>
    </row>
    <row r="400" spans="2:65" s="10" customFormat="1" ht="22.5" customHeight="1">
      <c r="B400" s="171"/>
      <c r="C400" s="172"/>
      <c r="D400" s="172"/>
      <c r="E400" s="173" t="s">
        <v>5</v>
      </c>
      <c r="F400" s="280" t="s">
        <v>519</v>
      </c>
      <c r="G400" s="281"/>
      <c r="H400" s="281"/>
      <c r="I400" s="281"/>
      <c r="J400" s="172"/>
      <c r="K400" s="174">
        <v>0.121</v>
      </c>
      <c r="L400" s="172"/>
      <c r="M400" s="172"/>
      <c r="N400" s="172"/>
      <c r="O400" s="172"/>
      <c r="P400" s="172"/>
      <c r="Q400" s="172"/>
      <c r="R400" s="175"/>
      <c r="T400" s="176"/>
      <c r="U400" s="172"/>
      <c r="V400" s="172"/>
      <c r="W400" s="172"/>
      <c r="X400" s="172"/>
      <c r="Y400" s="172"/>
      <c r="Z400" s="172"/>
      <c r="AA400" s="177"/>
      <c r="AT400" s="178" t="s">
        <v>200</v>
      </c>
      <c r="AU400" s="178" t="s">
        <v>123</v>
      </c>
      <c r="AV400" s="10" t="s">
        <v>123</v>
      </c>
      <c r="AW400" s="10" t="s">
        <v>36</v>
      </c>
      <c r="AX400" s="10" t="s">
        <v>37</v>
      </c>
      <c r="AY400" s="178" t="s">
        <v>192</v>
      </c>
    </row>
    <row r="401" spans="2:65" s="1" customFormat="1" ht="22.5" customHeight="1">
      <c r="B401" s="135"/>
      <c r="C401" s="203" t="s">
        <v>520</v>
      </c>
      <c r="D401" s="203" t="s">
        <v>521</v>
      </c>
      <c r="E401" s="204" t="s">
        <v>522</v>
      </c>
      <c r="F401" s="292" t="s">
        <v>523</v>
      </c>
      <c r="G401" s="292"/>
      <c r="H401" s="292"/>
      <c r="I401" s="292"/>
      <c r="J401" s="205" t="s">
        <v>294</v>
      </c>
      <c r="K401" s="206">
        <v>0.13100000000000001</v>
      </c>
      <c r="L401" s="293">
        <v>0</v>
      </c>
      <c r="M401" s="293"/>
      <c r="N401" s="294">
        <f>ROUND(L401*K401,2)</f>
        <v>0</v>
      </c>
      <c r="O401" s="279"/>
      <c r="P401" s="279"/>
      <c r="Q401" s="279"/>
      <c r="R401" s="138"/>
      <c r="T401" s="168" t="s">
        <v>5</v>
      </c>
      <c r="U401" s="47" t="s">
        <v>44</v>
      </c>
      <c r="V401" s="39"/>
      <c r="W401" s="169">
        <f>V401*K401</f>
        <v>0</v>
      </c>
      <c r="X401" s="169">
        <v>1</v>
      </c>
      <c r="Y401" s="169">
        <f>X401*K401</f>
        <v>0.13100000000000001</v>
      </c>
      <c r="Z401" s="169">
        <v>0</v>
      </c>
      <c r="AA401" s="170">
        <f>Z401*K401</f>
        <v>0</v>
      </c>
      <c r="AR401" s="21" t="s">
        <v>234</v>
      </c>
      <c r="AT401" s="21" t="s">
        <v>521</v>
      </c>
      <c r="AU401" s="21" t="s">
        <v>123</v>
      </c>
      <c r="AY401" s="21" t="s">
        <v>192</v>
      </c>
      <c r="BE401" s="109">
        <f>IF(U401="základní",N401,0)</f>
        <v>0</v>
      </c>
      <c r="BF401" s="109">
        <f>IF(U401="snížená",N401,0)</f>
        <v>0</v>
      </c>
      <c r="BG401" s="109">
        <f>IF(U401="zákl. přenesená",N401,0)</f>
        <v>0</v>
      </c>
      <c r="BH401" s="109">
        <f>IF(U401="sníž. přenesená",N401,0)</f>
        <v>0</v>
      </c>
      <c r="BI401" s="109">
        <f>IF(U401="nulová",N401,0)</f>
        <v>0</v>
      </c>
      <c r="BJ401" s="21" t="s">
        <v>37</v>
      </c>
      <c r="BK401" s="109">
        <f>ROUND(L401*K401,2)</f>
        <v>0</v>
      </c>
      <c r="BL401" s="21" t="s">
        <v>197</v>
      </c>
      <c r="BM401" s="21" t="s">
        <v>524</v>
      </c>
    </row>
    <row r="402" spans="2:65" s="10" customFormat="1" ht="22.5" customHeight="1">
      <c r="B402" s="171"/>
      <c r="C402" s="172"/>
      <c r="D402" s="172"/>
      <c r="E402" s="173" t="s">
        <v>5</v>
      </c>
      <c r="F402" s="280" t="s">
        <v>525</v>
      </c>
      <c r="G402" s="281"/>
      <c r="H402" s="281"/>
      <c r="I402" s="281"/>
      <c r="J402" s="172"/>
      <c r="K402" s="174">
        <v>0.13100000000000001</v>
      </c>
      <c r="L402" s="172"/>
      <c r="M402" s="172"/>
      <c r="N402" s="172"/>
      <c r="O402" s="172"/>
      <c r="P402" s="172"/>
      <c r="Q402" s="172"/>
      <c r="R402" s="175"/>
      <c r="T402" s="176"/>
      <c r="U402" s="172"/>
      <c r="V402" s="172"/>
      <c r="W402" s="172"/>
      <c r="X402" s="172"/>
      <c r="Y402" s="172"/>
      <c r="Z402" s="172"/>
      <c r="AA402" s="177"/>
      <c r="AT402" s="178" t="s">
        <v>200</v>
      </c>
      <c r="AU402" s="178" t="s">
        <v>123</v>
      </c>
      <c r="AV402" s="10" t="s">
        <v>123</v>
      </c>
      <c r="AW402" s="10" t="s">
        <v>36</v>
      </c>
      <c r="AX402" s="10" t="s">
        <v>37</v>
      </c>
      <c r="AY402" s="178" t="s">
        <v>192</v>
      </c>
    </row>
    <row r="403" spans="2:65" s="1" customFormat="1" ht="31.5" customHeight="1">
      <c r="B403" s="135"/>
      <c r="C403" s="164" t="s">
        <v>526</v>
      </c>
      <c r="D403" s="164" t="s">
        <v>193</v>
      </c>
      <c r="E403" s="165" t="s">
        <v>527</v>
      </c>
      <c r="F403" s="277" t="s">
        <v>528</v>
      </c>
      <c r="G403" s="277"/>
      <c r="H403" s="277"/>
      <c r="I403" s="277"/>
      <c r="J403" s="166" t="s">
        <v>529</v>
      </c>
      <c r="K403" s="167">
        <v>3.25</v>
      </c>
      <c r="L403" s="278">
        <v>0</v>
      </c>
      <c r="M403" s="278"/>
      <c r="N403" s="279">
        <f>ROUND(L403*K403,2)</f>
        <v>0</v>
      </c>
      <c r="O403" s="279"/>
      <c r="P403" s="279"/>
      <c r="Q403" s="279"/>
      <c r="R403" s="138"/>
      <c r="T403" s="168" t="s">
        <v>5</v>
      </c>
      <c r="U403" s="47" t="s">
        <v>44</v>
      </c>
      <c r="V403" s="39"/>
      <c r="W403" s="169">
        <f>V403*K403</f>
        <v>0</v>
      </c>
      <c r="X403" s="169">
        <v>2.9999999999999997E-4</v>
      </c>
      <c r="Y403" s="169">
        <f>X403*K403</f>
        <v>9.7499999999999996E-4</v>
      </c>
      <c r="Z403" s="169">
        <v>0</v>
      </c>
      <c r="AA403" s="170">
        <f>Z403*K403</f>
        <v>0</v>
      </c>
      <c r="AR403" s="21" t="s">
        <v>197</v>
      </c>
      <c r="AT403" s="21" t="s">
        <v>193</v>
      </c>
      <c r="AU403" s="21" t="s">
        <v>123</v>
      </c>
      <c r="AY403" s="21" t="s">
        <v>192</v>
      </c>
      <c r="BE403" s="109">
        <f>IF(U403="základní",N403,0)</f>
        <v>0</v>
      </c>
      <c r="BF403" s="109">
        <f>IF(U403="snížená",N403,0)</f>
        <v>0</v>
      </c>
      <c r="BG403" s="109">
        <f>IF(U403="zákl. přenesená",N403,0)</f>
        <v>0</v>
      </c>
      <c r="BH403" s="109">
        <f>IF(U403="sníž. přenesená",N403,0)</f>
        <v>0</v>
      </c>
      <c r="BI403" s="109">
        <f>IF(U403="nulová",N403,0)</f>
        <v>0</v>
      </c>
      <c r="BJ403" s="21" t="s">
        <v>37</v>
      </c>
      <c r="BK403" s="109">
        <f>ROUND(L403*K403,2)</f>
        <v>0</v>
      </c>
      <c r="BL403" s="21" t="s">
        <v>197</v>
      </c>
      <c r="BM403" s="21" t="s">
        <v>530</v>
      </c>
    </row>
    <row r="404" spans="2:65" s="10" customFormat="1" ht="22.5" customHeight="1">
      <c r="B404" s="171"/>
      <c r="C404" s="172"/>
      <c r="D404" s="172"/>
      <c r="E404" s="173" t="s">
        <v>5</v>
      </c>
      <c r="F404" s="280" t="s">
        <v>531</v>
      </c>
      <c r="G404" s="281"/>
      <c r="H404" s="281"/>
      <c r="I404" s="281"/>
      <c r="J404" s="172"/>
      <c r="K404" s="174">
        <v>3.25</v>
      </c>
      <c r="L404" s="172"/>
      <c r="M404" s="172"/>
      <c r="N404" s="172"/>
      <c r="O404" s="172"/>
      <c r="P404" s="172"/>
      <c r="Q404" s="172"/>
      <c r="R404" s="175"/>
      <c r="T404" s="176"/>
      <c r="U404" s="172"/>
      <c r="V404" s="172"/>
      <c r="W404" s="172"/>
      <c r="X404" s="172"/>
      <c r="Y404" s="172"/>
      <c r="Z404" s="172"/>
      <c r="AA404" s="177"/>
      <c r="AT404" s="178" t="s">
        <v>200</v>
      </c>
      <c r="AU404" s="178" t="s">
        <v>123</v>
      </c>
      <c r="AV404" s="10" t="s">
        <v>123</v>
      </c>
      <c r="AW404" s="10" t="s">
        <v>36</v>
      </c>
      <c r="AX404" s="10" t="s">
        <v>37</v>
      </c>
      <c r="AY404" s="178" t="s">
        <v>192</v>
      </c>
    </row>
    <row r="405" spans="2:65" s="1" customFormat="1" ht="44.25" customHeight="1">
      <c r="B405" s="135"/>
      <c r="C405" s="164" t="s">
        <v>532</v>
      </c>
      <c r="D405" s="164" t="s">
        <v>193</v>
      </c>
      <c r="E405" s="165" t="s">
        <v>533</v>
      </c>
      <c r="F405" s="277" t="s">
        <v>534</v>
      </c>
      <c r="G405" s="277"/>
      <c r="H405" s="277"/>
      <c r="I405" s="277"/>
      <c r="J405" s="166" t="s">
        <v>294</v>
      </c>
      <c r="K405" s="167">
        <v>119.93</v>
      </c>
      <c r="L405" s="278">
        <v>0</v>
      </c>
      <c r="M405" s="278"/>
      <c r="N405" s="279">
        <f>ROUND(L405*K405,2)</f>
        <v>0</v>
      </c>
      <c r="O405" s="279"/>
      <c r="P405" s="279"/>
      <c r="Q405" s="279"/>
      <c r="R405" s="138"/>
      <c r="T405" s="168" t="s">
        <v>5</v>
      </c>
      <c r="U405" s="47" t="s">
        <v>44</v>
      </c>
      <c r="V405" s="39"/>
      <c r="W405" s="169">
        <f>V405*K405</f>
        <v>0</v>
      </c>
      <c r="X405" s="169">
        <v>0</v>
      </c>
      <c r="Y405" s="169">
        <f>X405*K405</f>
        <v>0</v>
      </c>
      <c r="Z405" s="169">
        <v>0</v>
      </c>
      <c r="AA405" s="170">
        <f>Z405*K405</f>
        <v>0</v>
      </c>
      <c r="AR405" s="21" t="s">
        <v>197</v>
      </c>
      <c r="AT405" s="21" t="s">
        <v>193</v>
      </c>
      <c r="AU405" s="21" t="s">
        <v>123</v>
      </c>
      <c r="AY405" s="21" t="s">
        <v>192</v>
      </c>
      <c r="BE405" s="109">
        <f>IF(U405="základní",N405,0)</f>
        <v>0</v>
      </c>
      <c r="BF405" s="109">
        <f>IF(U405="snížená",N405,0)</f>
        <v>0</v>
      </c>
      <c r="BG405" s="109">
        <f>IF(U405="zákl. přenesená",N405,0)</f>
        <v>0</v>
      </c>
      <c r="BH405" s="109">
        <f>IF(U405="sníž. přenesená",N405,0)</f>
        <v>0</v>
      </c>
      <c r="BI405" s="109">
        <f>IF(U405="nulová",N405,0)</f>
        <v>0</v>
      </c>
      <c r="BJ405" s="21" t="s">
        <v>37</v>
      </c>
      <c r="BK405" s="109">
        <f>ROUND(L405*K405,2)</f>
        <v>0</v>
      </c>
      <c r="BL405" s="21" t="s">
        <v>197</v>
      </c>
      <c r="BM405" s="21" t="s">
        <v>535</v>
      </c>
    </row>
    <row r="406" spans="2:65" s="10" customFormat="1" ht="22.5" customHeight="1">
      <c r="B406" s="171"/>
      <c r="C406" s="172"/>
      <c r="D406" s="172"/>
      <c r="E406" s="173" t="s">
        <v>5</v>
      </c>
      <c r="F406" s="280" t="s">
        <v>536</v>
      </c>
      <c r="G406" s="281"/>
      <c r="H406" s="281"/>
      <c r="I406" s="281"/>
      <c r="J406" s="172"/>
      <c r="K406" s="174">
        <v>46.469000000000001</v>
      </c>
      <c r="L406" s="172"/>
      <c r="M406" s="172"/>
      <c r="N406" s="172"/>
      <c r="O406" s="172"/>
      <c r="P406" s="172"/>
      <c r="Q406" s="172"/>
      <c r="R406" s="175"/>
      <c r="T406" s="176"/>
      <c r="U406" s="172"/>
      <c r="V406" s="172"/>
      <c r="W406" s="172"/>
      <c r="X406" s="172"/>
      <c r="Y406" s="172"/>
      <c r="Z406" s="172"/>
      <c r="AA406" s="177"/>
      <c r="AT406" s="178" t="s">
        <v>200</v>
      </c>
      <c r="AU406" s="178" t="s">
        <v>123</v>
      </c>
      <c r="AV406" s="10" t="s">
        <v>123</v>
      </c>
      <c r="AW406" s="10" t="s">
        <v>36</v>
      </c>
      <c r="AX406" s="10" t="s">
        <v>79</v>
      </c>
      <c r="AY406" s="178" t="s">
        <v>192</v>
      </c>
    </row>
    <row r="407" spans="2:65" s="10" customFormat="1" ht="22.5" customHeight="1">
      <c r="B407" s="171"/>
      <c r="C407" s="172"/>
      <c r="D407" s="172"/>
      <c r="E407" s="173" t="s">
        <v>5</v>
      </c>
      <c r="F407" s="284" t="s">
        <v>537</v>
      </c>
      <c r="G407" s="285"/>
      <c r="H407" s="285"/>
      <c r="I407" s="285"/>
      <c r="J407" s="172"/>
      <c r="K407" s="174">
        <v>15.57</v>
      </c>
      <c r="L407" s="172"/>
      <c r="M407" s="172"/>
      <c r="N407" s="172"/>
      <c r="O407" s="172"/>
      <c r="P407" s="172"/>
      <c r="Q407" s="172"/>
      <c r="R407" s="175"/>
      <c r="T407" s="176"/>
      <c r="U407" s="172"/>
      <c r="V407" s="172"/>
      <c r="W407" s="172"/>
      <c r="X407" s="172"/>
      <c r="Y407" s="172"/>
      <c r="Z407" s="172"/>
      <c r="AA407" s="177"/>
      <c r="AT407" s="178" t="s">
        <v>200</v>
      </c>
      <c r="AU407" s="178" t="s">
        <v>123</v>
      </c>
      <c r="AV407" s="10" t="s">
        <v>123</v>
      </c>
      <c r="AW407" s="10" t="s">
        <v>36</v>
      </c>
      <c r="AX407" s="10" t="s">
        <v>79</v>
      </c>
      <c r="AY407" s="178" t="s">
        <v>192</v>
      </c>
    </row>
    <row r="408" spans="2:65" s="10" customFormat="1" ht="22.5" customHeight="1">
      <c r="B408" s="171"/>
      <c r="C408" s="172"/>
      <c r="D408" s="172"/>
      <c r="E408" s="173" t="s">
        <v>5</v>
      </c>
      <c r="F408" s="284" t="s">
        <v>538</v>
      </c>
      <c r="G408" s="285"/>
      <c r="H408" s="285"/>
      <c r="I408" s="285"/>
      <c r="J408" s="172"/>
      <c r="K408" s="174">
        <v>26.125</v>
      </c>
      <c r="L408" s="172"/>
      <c r="M408" s="172"/>
      <c r="N408" s="172"/>
      <c r="O408" s="172"/>
      <c r="P408" s="172"/>
      <c r="Q408" s="172"/>
      <c r="R408" s="175"/>
      <c r="T408" s="176"/>
      <c r="U408" s="172"/>
      <c r="V408" s="172"/>
      <c r="W408" s="172"/>
      <c r="X408" s="172"/>
      <c r="Y408" s="172"/>
      <c r="Z408" s="172"/>
      <c r="AA408" s="177"/>
      <c r="AT408" s="178" t="s">
        <v>200</v>
      </c>
      <c r="AU408" s="178" t="s">
        <v>123</v>
      </c>
      <c r="AV408" s="10" t="s">
        <v>123</v>
      </c>
      <c r="AW408" s="10" t="s">
        <v>36</v>
      </c>
      <c r="AX408" s="10" t="s">
        <v>79</v>
      </c>
      <c r="AY408" s="178" t="s">
        <v>192</v>
      </c>
    </row>
    <row r="409" spans="2:65" s="10" customFormat="1" ht="22.5" customHeight="1">
      <c r="B409" s="171"/>
      <c r="C409" s="172"/>
      <c r="D409" s="172"/>
      <c r="E409" s="173" t="s">
        <v>5</v>
      </c>
      <c r="F409" s="284" t="s">
        <v>539</v>
      </c>
      <c r="G409" s="285"/>
      <c r="H409" s="285"/>
      <c r="I409" s="285"/>
      <c r="J409" s="172"/>
      <c r="K409" s="174">
        <v>8.9770000000000003</v>
      </c>
      <c r="L409" s="172"/>
      <c r="M409" s="172"/>
      <c r="N409" s="172"/>
      <c r="O409" s="172"/>
      <c r="P409" s="172"/>
      <c r="Q409" s="172"/>
      <c r="R409" s="175"/>
      <c r="T409" s="176"/>
      <c r="U409" s="172"/>
      <c r="V409" s="172"/>
      <c r="W409" s="172"/>
      <c r="X409" s="172"/>
      <c r="Y409" s="172"/>
      <c r="Z409" s="172"/>
      <c r="AA409" s="177"/>
      <c r="AT409" s="178" t="s">
        <v>200</v>
      </c>
      <c r="AU409" s="178" t="s">
        <v>123</v>
      </c>
      <c r="AV409" s="10" t="s">
        <v>123</v>
      </c>
      <c r="AW409" s="10" t="s">
        <v>36</v>
      </c>
      <c r="AX409" s="10" t="s">
        <v>79</v>
      </c>
      <c r="AY409" s="178" t="s">
        <v>192</v>
      </c>
    </row>
    <row r="410" spans="2:65" s="10" customFormat="1" ht="22.5" customHeight="1">
      <c r="B410" s="171"/>
      <c r="C410" s="172"/>
      <c r="D410" s="172"/>
      <c r="E410" s="173" t="s">
        <v>5</v>
      </c>
      <c r="F410" s="284" t="s">
        <v>540</v>
      </c>
      <c r="G410" s="285"/>
      <c r="H410" s="285"/>
      <c r="I410" s="285"/>
      <c r="J410" s="172"/>
      <c r="K410" s="174">
        <v>7.8120000000000003</v>
      </c>
      <c r="L410" s="172"/>
      <c r="M410" s="172"/>
      <c r="N410" s="172"/>
      <c r="O410" s="172"/>
      <c r="P410" s="172"/>
      <c r="Q410" s="172"/>
      <c r="R410" s="175"/>
      <c r="T410" s="176"/>
      <c r="U410" s="172"/>
      <c r="V410" s="172"/>
      <c r="W410" s="172"/>
      <c r="X410" s="172"/>
      <c r="Y410" s="172"/>
      <c r="Z410" s="172"/>
      <c r="AA410" s="177"/>
      <c r="AT410" s="178" t="s">
        <v>200</v>
      </c>
      <c r="AU410" s="178" t="s">
        <v>123</v>
      </c>
      <c r="AV410" s="10" t="s">
        <v>123</v>
      </c>
      <c r="AW410" s="10" t="s">
        <v>36</v>
      </c>
      <c r="AX410" s="10" t="s">
        <v>79</v>
      </c>
      <c r="AY410" s="178" t="s">
        <v>192</v>
      </c>
    </row>
    <row r="411" spans="2:65" s="10" customFormat="1" ht="22.5" customHeight="1">
      <c r="B411" s="171"/>
      <c r="C411" s="172"/>
      <c r="D411" s="172"/>
      <c r="E411" s="173" t="s">
        <v>5</v>
      </c>
      <c r="F411" s="284" t="s">
        <v>541</v>
      </c>
      <c r="G411" s="285"/>
      <c r="H411" s="285"/>
      <c r="I411" s="285"/>
      <c r="J411" s="172"/>
      <c r="K411" s="174">
        <v>0.68</v>
      </c>
      <c r="L411" s="172"/>
      <c r="M411" s="172"/>
      <c r="N411" s="172"/>
      <c r="O411" s="172"/>
      <c r="P411" s="172"/>
      <c r="Q411" s="172"/>
      <c r="R411" s="175"/>
      <c r="T411" s="176"/>
      <c r="U411" s="172"/>
      <c r="V411" s="172"/>
      <c r="W411" s="172"/>
      <c r="X411" s="172"/>
      <c r="Y411" s="172"/>
      <c r="Z411" s="172"/>
      <c r="AA411" s="177"/>
      <c r="AT411" s="178" t="s">
        <v>200</v>
      </c>
      <c r="AU411" s="178" t="s">
        <v>123</v>
      </c>
      <c r="AV411" s="10" t="s">
        <v>123</v>
      </c>
      <c r="AW411" s="10" t="s">
        <v>36</v>
      </c>
      <c r="AX411" s="10" t="s">
        <v>79</v>
      </c>
      <c r="AY411" s="178" t="s">
        <v>192</v>
      </c>
    </row>
    <row r="412" spans="2:65" s="10" customFormat="1" ht="22.5" customHeight="1">
      <c r="B412" s="171"/>
      <c r="C412" s="172"/>
      <c r="D412" s="172"/>
      <c r="E412" s="173" t="s">
        <v>5</v>
      </c>
      <c r="F412" s="284" t="s">
        <v>542</v>
      </c>
      <c r="G412" s="285"/>
      <c r="H412" s="285"/>
      <c r="I412" s="285"/>
      <c r="J412" s="172"/>
      <c r="K412" s="174">
        <v>8.4670000000000005</v>
      </c>
      <c r="L412" s="172"/>
      <c r="M412" s="172"/>
      <c r="N412" s="172"/>
      <c r="O412" s="172"/>
      <c r="P412" s="172"/>
      <c r="Q412" s="172"/>
      <c r="R412" s="175"/>
      <c r="T412" s="176"/>
      <c r="U412" s="172"/>
      <c r="V412" s="172"/>
      <c r="W412" s="172"/>
      <c r="X412" s="172"/>
      <c r="Y412" s="172"/>
      <c r="Z412" s="172"/>
      <c r="AA412" s="177"/>
      <c r="AT412" s="178" t="s">
        <v>200</v>
      </c>
      <c r="AU412" s="178" t="s">
        <v>123</v>
      </c>
      <c r="AV412" s="10" t="s">
        <v>123</v>
      </c>
      <c r="AW412" s="10" t="s">
        <v>36</v>
      </c>
      <c r="AX412" s="10" t="s">
        <v>79</v>
      </c>
      <c r="AY412" s="178" t="s">
        <v>192</v>
      </c>
    </row>
    <row r="413" spans="2:65" s="13" customFormat="1" ht="22.5" customHeight="1">
      <c r="B413" s="195"/>
      <c r="C413" s="196"/>
      <c r="D413" s="196"/>
      <c r="E413" s="197" t="s">
        <v>5</v>
      </c>
      <c r="F413" s="290" t="s">
        <v>306</v>
      </c>
      <c r="G413" s="291"/>
      <c r="H413" s="291"/>
      <c r="I413" s="291"/>
      <c r="J413" s="196"/>
      <c r="K413" s="198">
        <v>114.1</v>
      </c>
      <c r="L413" s="196"/>
      <c r="M413" s="196"/>
      <c r="N413" s="196"/>
      <c r="O413" s="196"/>
      <c r="P413" s="196"/>
      <c r="Q413" s="196"/>
      <c r="R413" s="199"/>
      <c r="T413" s="200"/>
      <c r="U413" s="196"/>
      <c r="V413" s="196"/>
      <c r="W413" s="196"/>
      <c r="X413" s="196"/>
      <c r="Y413" s="196"/>
      <c r="Z413" s="196"/>
      <c r="AA413" s="201"/>
      <c r="AT413" s="202" t="s">
        <v>200</v>
      </c>
      <c r="AU413" s="202" t="s">
        <v>123</v>
      </c>
      <c r="AV413" s="13" t="s">
        <v>204</v>
      </c>
      <c r="AW413" s="13" t="s">
        <v>36</v>
      </c>
      <c r="AX413" s="13" t="s">
        <v>79</v>
      </c>
      <c r="AY413" s="202" t="s">
        <v>192</v>
      </c>
    </row>
    <row r="414" spans="2:65" s="10" customFormat="1" ht="22.5" customHeight="1">
      <c r="B414" s="171"/>
      <c r="C414" s="172"/>
      <c r="D414" s="172"/>
      <c r="E414" s="173" t="s">
        <v>5</v>
      </c>
      <c r="F414" s="284" t="s">
        <v>543</v>
      </c>
      <c r="G414" s="285"/>
      <c r="H414" s="285"/>
      <c r="I414" s="285"/>
      <c r="J414" s="172"/>
      <c r="K414" s="174">
        <v>5.83</v>
      </c>
      <c r="L414" s="172"/>
      <c r="M414" s="172"/>
      <c r="N414" s="172"/>
      <c r="O414" s="172"/>
      <c r="P414" s="172"/>
      <c r="Q414" s="172"/>
      <c r="R414" s="175"/>
      <c r="T414" s="176"/>
      <c r="U414" s="172"/>
      <c r="V414" s="172"/>
      <c r="W414" s="172"/>
      <c r="X414" s="172"/>
      <c r="Y414" s="172"/>
      <c r="Z414" s="172"/>
      <c r="AA414" s="177"/>
      <c r="AT414" s="178" t="s">
        <v>200</v>
      </c>
      <c r="AU414" s="178" t="s">
        <v>123</v>
      </c>
      <c r="AV414" s="10" t="s">
        <v>123</v>
      </c>
      <c r="AW414" s="10" t="s">
        <v>36</v>
      </c>
      <c r="AX414" s="10" t="s">
        <v>79</v>
      </c>
      <c r="AY414" s="178" t="s">
        <v>192</v>
      </c>
    </row>
    <row r="415" spans="2:65" s="12" customFormat="1" ht="22.5" customHeight="1">
      <c r="B415" s="187"/>
      <c r="C415" s="188"/>
      <c r="D415" s="188"/>
      <c r="E415" s="189" t="s">
        <v>5</v>
      </c>
      <c r="F415" s="288" t="s">
        <v>218</v>
      </c>
      <c r="G415" s="289"/>
      <c r="H415" s="289"/>
      <c r="I415" s="289"/>
      <c r="J415" s="188"/>
      <c r="K415" s="190">
        <v>119.93</v>
      </c>
      <c r="L415" s="188"/>
      <c r="M415" s="188"/>
      <c r="N415" s="188"/>
      <c r="O415" s="188"/>
      <c r="P415" s="188"/>
      <c r="Q415" s="188"/>
      <c r="R415" s="191"/>
      <c r="T415" s="192"/>
      <c r="U415" s="188"/>
      <c r="V415" s="188"/>
      <c r="W415" s="188"/>
      <c r="X415" s="188"/>
      <c r="Y415" s="188"/>
      <c r="Z415" s="188"/>
      <c r="AA415" s="193"/>
      <c r="AT415" s="194" t="s">
        <v>200</v>
      </c>
      <c r="AU415" s="194" t="s">
        <v>123</v>
      </c>
      <c r="AV415" s="12" t="s">
        <v>197</v>
      </c>
      <c r="AW415" s="12" t="s">
        <v>36</v>
      </c>
      <c r="AX415" s="12" t="s">
        <v>37</v>
      </c>
      <c r="AY415" s="194" t="s">
        <v>192</v>
      </c>
    </row>
    <row r="416" spans="2:65" s="1" customFormat="1" ht="31.5" customHeight="1">
      <c r="B416" s="135"/>
      <c r="C416" s="203" t="s">
        <v>544</v>
      </c>
      <c r="D416" s="203" t="s">
        <v>521</v>
      </c>
      <c r="E416" s="204" t="s">
        <v>545</v>
      </c>
      <c r="F416" s="292" t="s">
        <v>546</v>
      </c>
      <c r="G416" s="292"/>
      <c r="H416" s="292"/>
      <c r="I416" s="292"/>
      <c r="J416" s="205" t="s">
        <v>294</v>
      </c>
      <c r="K416" s="206">
        <v>119.931</v>
      </c>
      <c r="L416" s="293">
        <v>0</v>
      </c>
      <c r="M416" s="293"/>
      <c r="N416" s="294">
        <f>ROUND(L416*K416,2)</f>
        <v>0</v>
      </c>
      <c r="O416" s="279"/>
      <c r="P416" s="279"/>
      <c r="Q416" s="279"/>
      <c r="R416" s="138"/>
      <c r="T416" s="168" t="s">
        <v>5</v>
      </c>
      <c r="U416" s="47" t="s">
        <v>44</v>
      </c>
      <c r="V416" s="39"/>
      <c r="W416" s="169">
        <f>V416*K416</f>
        <v>0</v>
      </c>
      <c r="X416" s="169">
        <v>0</v>
      </c>
      <c r="Y416" s="169">
        <f>X416*K416</f>
        <v>0</v>
      </c>
      <c r="Z416" s="169">
        <v>0</v>
      </c>
      <c r="AA416" s="170">
        <f>Z416*K416</f>
        <v>0</v>
      </c>
      <c r="AR416" s="21" t="s">
        <v>234</v>
      </c>
      <c r="AT416" s="21" t="s">
        <v>521</v>
      </c>
      <c r="AU416" s="21" t="s">
        <v>123</v>
      </c>
      <c r="AY416" s="21" t="s">
        <v>192</v>
      </c>
      <c r="BE416" s="109">
        <f>IF(U416="základní",N416,0)</f>
        <v>0</v>
      </c>
      <c r="BF416" s="109">
        <f>IF(U416="snížená",N416,0)</f>
        <v>0</v>
      </c>
      <c r="BG416" s="109">
        <f>IF(U416="zákl. přenesená",N416,0)</f>
        <v>0</v>
      </c>
      <c r="BH416" s="109">
        <f>IF(U416="sníž. přenesená",N416,0)</f>
        <v>0</v>
      </c>
      <c r="BI416" s="109">
        <f>IF(U416="nulová",N416,0)</f>
        <v>0</v>
      </c>
      <c r="BJ416" s="21" t="s">
        <v>37</v>
      </c>
      <c r="BK416" s="109">
        <f>ROUND(L416*K416,2)</f>
        <v>0</v>
      </c>
      <c r="BL416" s="21" t="s">
        <v>197</v>
      </c>
      <c r="BM416" s="21" t="s">
        <v>547</v>
      </c>
    </row>
    <row r="417" spans="2:65" s="10" customFormat="1" ht="22.5" customHeight="1">
      <c r="B417" s="171"/>
      <c r="C417" s="172"/>
      <c r="D417" s="172"/>
      <c r="E417" s="173" t="s">
        <v>5</v>
      </c>
      <c r="F417" s="280" t="s">
        <v>548</v>
      </c>
      <c r="G417" s="281"/>
      <c r="H417" s="281"/>
      <c r="I417" s="281"/>
      <c r="J417" s="172"/>
      <c r="K417" s="174">
        <v>119.931</v>
      </c>
      <c r="L417" s="172"/>
      <c r="M417" s="172"/>
      <c r="N417" s="172"/>
      <c r="O417" s="172"/>
      <c r="P417" s="172"/>
      <c r="Q417" s="172"/>
      <c r="R417" s="175"/>
      <c r="T417" s="176"/>
      <c r="U417" s="172"/>
      <c r="V417" s="172"/>
      <c r="W417" s="172"/>
      <c r="X417" s="172"/>
      <c r="Y417" s="172"/>
      <c r="Z417" s="172"/>
      <c r="AA417" s="177"/>
      <c r="AT417" s="178" t="s">
        <v>200</v>
      </c>
      <c r="AU417" s="178" t="s">
        <v>123</v>
      </c>
      <c r="AV417" s="10" t="s">
        <v>123</v>
      </c>
      <c r="AW417" s="10" t="s">
        <v>36</v>
      </c>
      <c r="AX417" s="10" t="s">
        <v>37</v>
      </c>
      <c r="AY417" s="178" t="s">
        <v>192</v>
      </c>
    </row>
    <row r="418" spans="2:65" s="1" customFormat="1" ht="44.25" customHeight="1">
      <c r="B418" s="135"/>
      <c r="C418" s="164" t="s">
        <v>549</v>
      </c>
      <c r="D418" s="164" t="s">
        <v>193</v>
      </c>
      <c r="E418" s="165" t="s">
        <v>550</v>
      </c>
      <c r="F418" s="277" t="s">
        <v>551</v>
      </c>
      <c r="G418" s="277"/>
      <c r="H418" s="277"/>
      <c r="I418" s="277"/>
      <c r="J418" s="166" t="s">
        <v>196</v>
      </c>
      <c r="K418" s="167">
        <v>1254.126</v>
      </c>
      <c r="L418" s="278">
        <v>0</v>
      </c>
      <c r="M418" s="278"/>
      <c r="N418" s="279">
        <f>ROUND(L418*K418,2)</f>
        <v>0</v>
      </c>
      <c r="O418" s="279"/>
      <c r="P418" s="279"/>
      <c r="Q418" s="279"/>
      <c r="R418" s="138"/>
      <c r="T418" s="168" t="s">
        <v>5</v>
      </c>
      <c r="U418" s="47" t="s">
        <v>44</v>
      </c>
      <c r="V418" s="39"/>
      <c r="W418" s="169">
        <f>V418*K418</f>
        <v>0</v>
      </c>
      <c r="X418" s="169">
        <v>0</v>
      </c>
      <c r="Y418" s="169">
        <f>X418*K418</f>
        <v>0</v>
      </c>
      <c r="Z418" s="169">
        <v>0</v>
      </c>
      <c r="AA418" s="170">
        <f>Z418*K418</f>
        <v>0</v>
      </c>
      <c r="AR418" s="21" t="s">
        <v>197</v>
      </c>
      <c r="AT418" s="21" t="s">
        <v>193</v>
      </c>
      <c r="AU418" s="21" t="s">
        <v>123</v>
      </c>
      <c r="AY418" s="21" t="s">
        <v>192</v>
      </c>
      <c r="BE418" s="109">
        <f>IF(U418="základní",N418,0)</f>
        <v>0</v>
      </c>
      <c r="BF418" s="109">
        <f>IF(U418="snížená",N418,0)</f>
        <v>0</v>
      </c>
      <c r="BG418" s="109">
        <f>IF(U418="zákl. přenesená",N418,0)</f>
        <v>0</v>
      </c>
      <c r="BH418" s="109">
        <f>IF(U418="sníž. přenesená",N418,0)</f>
        <v>0</v>
      </c>
      <c r="BI418" s="109">
        <f>IF(U418="nulová",N418,0)</f>
        <v>0</v>
      </c>
      <c r="BJ418" s="21" t="s">
        <v>37</v>
      </c>
      <c r="BK418" s="109">
        <f>ROUND(L418*K418,2)</f>
        <v>0</v>
      </c>
      <c r="BL418" s="21" t="s">
        <v>197</v>
      </c>
      <c r="BM418" s="21" t="s">
        <v>552</v>
      </c>
    </row>
    <row r="419" spans="2:65" s="10" customFormat="1" ht="22.5" customHeight="1">
      <c r="B419" s="171"/>
      <c r="C419" s="172"/>
      <c r="D419" s="172"/>
      <c r="E419" s="173" t="s">
        <v>5</v>
      </c>
      <c r="F419" s="280" t="s">
        <v>553</v>
      </c>
      <c r="G419" s="281"/>
      <c r="H419" s="281"/>
      <c r="I419" s="281"/>
      <c r="J419" s="172"/>
      <c r="K419" s="174">
        <v>1145.598</v>
      </c>
      <c r="L419" s="172"/>
      <c r="M419" s="172"/>
      <c r="N419" s="172"/>
      <c r="O419" s="172"/>
      <c r="P419" s="172"/>
      <c r="Q419" s="172"/>
      <c r="R419" s="175"/>
      <c r="T419" s="176"/>
      <c r="U419" s="172"/>
      <c r="V419" s="172"/>
      <c r="W419" s="172"/>
      <c r="X419" s="172"/>
      <c r="Y419" s="172"/>
      <c r="Z419" s="172"/>
      <c r="AA419" s="177"/>
      <c r="AT419" s="178" t="s">
        <v>200</v>
      </c>
      <c r="AU419" s="178" t="s">
        <v>123</v>
      </c>
      <c r="AV419" s="10" t="s">
        <v>123</v>
      </c>
      <c r="AW419" s="10" t="s">
        <v>36</v>
      </c>
      <c r="AX419" s="10" t="s">
        <v>79</v>
      </c>
      <c r="AY419" s="178" t="s">
        <v>192</v>
      </c>
    </row>
    <row r="420" spans="2:65" s="10" customFormat="1" ht="22.5" customHeight="1">
      <c r="B420" s="171"/>
      <c r="C420" s="172"/>
      <c r="D420" s="172"/>
      <c r="E420" s="173" t="s">
        <v>5</v>
      </c>
      <c r="F420" s="284" t="s">
        <v>554</v>
      </c>
      <c r="G420" s="285"/>
      <c r="H420" s="285"/>
      <c r="I420" s="285"/>
      <c r="J420" s="172"/>
      <c r="K420" s="174">
        <v>142.25299999999999</v>
      </c>
      <c r="L420" s="172"/>
      <c r="M420" s="172"/>
      <c r="N420" s="172"/>
      <c r="O420" s="172"/>
      <c r="P420" s="172"/>
      <c r="Q420" s="172"/>
      <c r="R420" s="175"/>
      <c r="T420" s="176"/>
      <c r="U420" s="172"/>
      <c r="V420" s="172"/>
      <c r="W420" s="172"/>
      <c r="X420" s="172"/>
      <c r="Y420" s="172"/>
      <c r="Z420" s="172"/>
      <c r="AA420" s="177"/>
      <c r="AT420" s="178" t="s">
        <v>200</v>
      </c>
      <c r="AU420" s="178" t="s">
        <v>123</v>
      </c>
      <c r="AV420" s="10" t="s">
        <v>123</v>
      </c>
      <c r="AW420" s="10" t="s">
        <v>36</v>
      </c>
      <c r="AX420" s="10" t="s">
        <v>79</v>
      </c>
      <c r="AY420" s="178" t="s">
        <v>192</v>
      </c>
    </row>
    <row r="421" spans="2:65" s="10" customFormat="1" ht="22.5" customHeight="1">
      <c r="B421" s="171"/>
      <c r="C421" s="172"/>
      <c r="D421" s="172"/>
      <c r="E421" s="173" t="s">
        <v>5</v>
      </c>
      <c r="F421" s="284" t="s">
        <v>555</v>
      </c>
      <c r="G421" s="285"/>
      <c r="H421" s="285"/>
      <c r="I421" s="285"/>
      <c r="J421" s="172"/>
      <c r="K421" s="174">
        <v>-21.152000000000001</v>
      </c>
      <c r="L421" s="172"/>
      <c r="M421" s="172"/>
      <c r="N421" s="172"/>
      <c r="O421" s="172"/>
      <c r="P421" s="172"/>
      <c r="Q421" s="172"/>
      <c r="R421" s="175"/>
      <c r="T421" s="176"/>
      <c r="U421" s="172"/>
      <c r="V421" s="172"/>
      <c r="W421" s="172"/>
      <c r="X421" s="172"/>
      <c r="Y421" s="172"/>
      <c r="Z421" s="172"/>
      <c r="AA421" s="177"/>
      <c r="AT421" s="178" t="s">
        <v>200</v>
      </c>
      <c r="AU421" s="178" t="s">
        <v>123</v>
      </c>
      <c r="AV421" s="10" t="s">
        <v>123</v>
      </c>
      <c r="AW421" s="10" t="s">
        <v>36</v>
      </c>
      <c r="AX421" s="10" t="s">
        <v>79</v>
      </c>
      <c r="AY421" s="178" t="s">
        <v>192</v>
      </c>
    </row>
    <row r="422" spans="2:65" s="10" customFormat="1" ht="22.5" customHeight="1">
      <c r="B422" s="171"/>
      <c r="C422" s="172"/>
      <c r="D422" s="172"/>
      <c r="E422" s="173" t="s">
        <v>5</v>
      </c>
      <c r="F422" s="284" t="s">
        <v>452</v>
      </c>
      <c r="G422" s="285"/>
      <c r="H422" s="285"/>
      <c r="I422" s="285"/>
      <c r="J422" s="172"/>
      <c r="K422" s="174">
        <v>-1.7729999999999999</v>
      </c>
      <c r="L422" s="172"/>
      <c r="M422" s="172"/>
      <c r="N422" s="172"/>
      <c r="O422" s="172"/>
      <c r="P422" s="172"/>
      <c r="Q422" s="172"/>
      <c r="R422" s="175"/>
      <c r="T422" s="176"/>
      <c r="U422" s="172"/>
      <c r="V422" s="172"/>
      <c r="W422" s="172"/>
      <c r="X422" s="172"/>
      <c r="Y422" s="172"/>
      <c r="Z422" s="172"/>
      <c r="AA422" s="177"/>
      <c r="AT422" s="178" t="s">
        <v>200</v>
      </c>
      <c r="AU422" s="178" t="s">
        <v>123</v>
      </c>
      <c r="AV422" s="10" t="s">
        <v>123</v>
      </c>
      <c r="AW422" s="10" t="s">
        <v>36</v>
      </c>
      <c r="AX422" s="10" t="s">
        <v>79</v>
      </c>
      <c r="AY422" s="178" t="s">
        <v>192</v>
      </c>
    </row>
    <row r="423" spans="2:65" s="10" customFormat="1" ht="22.5" customHeight="1">
      <c r="B423" s="171"/>
      <c r="C423" s="172"/>
      <c r="D423" s="172"/>
      <c r="E423" s="173" t="s">
        <v>5</v>
      </c>
      <c r="F423" s="284" t="s">
        <v>450</v>
      </c>
      <c r="G423" s="285"/>
      <c r="H423" s="285"/>
      <c r="I423" s="285"/>
      <c r="J423" s="172"/>
      <c r="K423" s="174">
        <v>-1.44</v>
      </c>
      <c r="L423" s="172"/>
      <c r="M423" s="172"/>
      <c r="N423" s="172"/>
      <c r="O423" s="172"/>
      <c r="P423" s="172"/>
      <c r="Q423" s="172"/>
      <c r="R423" s="175"/>
      <c r="T423" s="176"/>
      <c r="U423" s="172"/>
      <c r="V423" s="172"/>
      <c r="W423" s="172"/>
      <c r="X423" s="172"/>
      <c r="Y423" s="172"/>
      <c r="Z423" s="172"/>
      <c r="AA423" s="177"/>
      <c r="AT423" s="178" t="s">
        <v>200</v>
      </c>
      <c r="AU423" s="178" t="s">
        <v>123</v>
      </c>
      <c r="AV423" s="10" t="s">
        <v>123</v>
      </c>
      <c r="AW423" s="10" t="s">
        <v>36</v>
      </c>
      <c r="AX423" s="10" t="s">
        <v>79</v>
      </c>
      <c r="AY423" s="178" t="s">
        <v>192</v>
      </c>
    </row>
    <row r="424" spans="2:65" s="10" customFormat="1" ht="22.5" customHeight="1">
      <c r="B424" s="171"/>
      <c r="C424" s="172"/>
      <c r="D424" s="172"/>
      <c r="E424" s="173" t="s">
        <v>5</v>
      </c>
      <c r="F424" s="284" t="s">
        <v>556</v>
      </c>
      <c r="G424" s="285"/>
      <c r="H424" s="285"/>
      <c r="I424" s="285"/>
      <c r="J424" s="172"/>
      <c r="K424" s="174">
        <v>-2.16</v>
      </c>
      <c r="L424" s="172"/>
      <c r="M424" s="172"/>
      <c r="N424" s="172"/>
      <c r="O424" s="172"/>
      <c r="P424" s="172"/>
      <c r="Q424" s="172"/>
      <c r="R424" s="175"/>
      <c r="T424" s="176"/>
      <c r="U424" s="172"/>
      <c r="V424" s="172"/>
      <c r="W424" s="172"/>
      <c r="X424" s="172"/>
      <c r="Y424" s="172"/>
      <c r="Z424" s="172"/>
      <c r="AA424" s="177"/>
      <c r="AT424" s="178" t="s">
        <v>200</v>
      </c>
      <c r="AU424" s="178" t="s">
        <v>123</v>
      </c>
      <c r="AV424" s="10" t="s">
        <v>123</v>
      </c>
      <c r="AW424" s="10" t="s">
        <v>36</v>
      </c>
      <c r="AX424" s="10" t="s">
        <v>79</v>
      </c>
      <c r="AY424" s="178" t="s">
        <v>192</v>
      </c>
    </row>
    <row r="425" spans="2:65" s="10" customFormat="1" ht="22.5" customHeight="1">
      <c r="B425" s="171"/>
      <c r="C425" s="172"/>
      <c r="D425" s="172"/>
      <c r="E425" s="173" t="s">
        <v>5</v>
      </c>
      <c r="F425" s="284" t="s">
        <v>557</v>
      </c>
      <c r="G425" s="285"/>
      <c r="H425" s="285"/>
      <c r="I425" s="285"/>
      <c r="J425" s="172"/>
      <c r="K425" s="174">
        <v>-7.2</v>
      </c>
      <c r="L425" s="172"/>
      <c r="M425" s="172"/>
      <c r="N425" s="172"/>
      <c r="O425" s="172"/>
      <c r="P425" s="172"/>
      <c r="Q425" s="172"/>
      <c r="R425" s="175"/>
      <c r="T425" s="176"/>
      <c r="U425" s="172"/>
      <c r="V425" s="172"/>
      <c r="W425" s="172"/>
      <c r="X425" s="172"/>
      <c r="Y425" s="172"/>
      <c r="Z425" s="172"/>
      <c r="AA425" s="177"/>
      <c r="AT425" s="178" t="s">
        <v>200</v>
      </c>
      <c r="AU425" s="178" t="s">
        <v>123</v>
      </c>
      <c r="AV425" s="10" t="s">
        <v>123</v>
      </c>
      <c r="AW425" s="10" t="s">
        <v>36</v>
      </c>
      <c r="AX425" s="10" t="s">
        <v>79</v>
      </c>
      <c r="AY425" s="178" t="s">
        <v>192</v>
      </c>
    </row>
    <row r="426" spans="2:65" s="12" customFormat="1" ht="22.5" customHeight="1">
      <c r="B426" s="187"/>
      <c r="C426" s="188"/>
      <c r="D426" s="188"/>
      <c r="E426" s="189" t="s">
        <v>5</v>
      </c>
      <c r="F426" s="288" t="s">
        <v>218</v>
      </c>
      <c r="G426" s="289"/>
      <c r="H426" s="289"/>
      <c r="I426" s="289"/>
      <c r="J426" s="188"/>
      <c r="K426" s="190">
        <v>1254.126</v>
      </c>
      <c r="L426" s="188"/>
      <c r="M426" s="188"/>
      <c r="N426" s="188"/>
      <c r="O426" s="188"/>
      <c r="P426" s="188"/>
      <c r="Q426" s="188"/>
      <c r="R426" s="191"/>
      <c r="T426" s="192"/>
      <c r="U426" s="188"/>
      <c r="V426" s="188"/>
      <c r="W426" s="188"/>
      <c r="X426" s="188"/>
      <c r="Y426" s="188"/>
      <c r="Z426" s="188"/>
      <c r="AA426" s="193"/>
      <c r="AT426" s="194" t="s">
        <v>200</v>
      </c>
      <c r="AU426" s="194" t="s">
        <v>123</v>
      </c>
      <c r="AV426" s="12" t="s">
        <v>197</v>
      </c>
      <c r="AW426" s="12" t="s">
        <v>36</v>
      </c>
      <c r="AX426" s="12" t="s">
        <v>37</v>
      </c>
      <c r="AY426" s="194" t="s">
        <v>192</v>
      </c>
    </row>
    <row r="427" spans="2:65" s="1" customFormat="1" ht="31.5" customHeight="1">
      <c r="B427" s="135"/>
      <c r="C427" s="203" t="s">
        <v>558</v>
      </c>
      <c r="D427" s="203" t="s">
        <v>521</v>
      </c>
      <c r="E427" s="204" t="s">
        <v>559</v>
      </c>
      <c r="F427" s="292" t="s">
        <v>560</v>
      </c>
      <c r="G427" s="292"/>
      <c r="H427" s="292"/>
      <c r="I427" s="292"/>
      <c r="J427" s="205" t="s">
        <v>196</v>
      </c>
      <c r="K427" s="206">
        <v>1266.6669999999999</v>
      </c>
      <c r="L427" s="293">
        <v>0</v>
      </c>
      <c r="M427" s="293"/>
      <c r="N427" s="294">
        <f>ROUND(L427*K427,2)</f>
        <v>0</v>
      </c>
      <c r="O427" s="279"/>
      <c r="P427" s="279"/>
      <c r="Q427" s="279"/>
      <c r="R427" s="138"/>
      <c r="T427" s="168" t="s">
        <v>5</v>
      </c>
      <c r="U427" s="47" t="s">
        <v>44</v>
      </c>
      <c r="V427" s="39"/>
      <c r="W427" s="169">
        <f>V427*K427</f>
        <v>0</v>
      </c>
      <c r="X427" s="169">
        <v>0</v>
      </c>
      <c r="Y427" s="169">
        <f>X427*K427</f>
        <v>0</v>
      </c>
      <c r="Z427" s="169">
        <v>0</v>
      </c>
      <c r="AA427" s="170">
        <f>Z427*K427</f>
        <v>0</v>
      </c>
      <c r="AR427" s="21" t="s">
        <v>234</v>
      </c>
      <c r="AT427" s="21" t="s">
        <v>521</v>
      </c>
      <c r="AU427" s="21" t="s">
        <v>123</v>
      </c>
      <c r="AY427" s="21" t="s">
        <v>192</v>
      </c>
      <c r="BE427" s="109">
        <f>IF(U427="základní",N427,0)</f>
        <v>0</v>
      </c>
      <c r="BF427" s="109">
        <f>IF(U427="snížená",N427,0)</f>
        <v>0</v>
      </c>
      <c r="BG427" s="109">
        <f>IF(U427="zákl. přenesená",N427,0)</f>
        <v>0</v>
      </c>
      <c r="BH427" s="109">
        <f>IF(U427="sníž. přenesená",N427,0)</f>
        <v>0</v>
      </c>
      <c r="BI427" s="109">
        <f>IF(U427="nulová",N427,0)</f>
        <v>0</v>
      </c>
      <c r="BJ427" s="21" t="s">
        <v>37</v>
      </c>
      <c r="BK427" s="109">
        <f>ROUND(L427*K427,2)</f>
        <v>0</v>
      </c>
      <c r="BL427" s="21" t="s">
        <v>197</v>
      </c>
      <c r="BM427" s="21" t="s">
        <v>561</v>
      </c>
    </row>
    <row r="428" spans="2:65" s="10" customFormat="1" ht="22.5" customHeight="1">
      <c r="B428" s="171"/>
      <c r="C428" s="172"/>
      <c r="D428" s="172"/>
      <c r="E428" s="173" t="s">
        <v>5</v>
      </c>
      <c r="F428" s="280" t="s">
        <v>562</v>
      </c>
      <c r="G428" s="281"/>
      <c r="H428" s="281"/>
      <c r="I428" s="281"/>
      <c r="J428" s="172"/>
      <c r="K428" s="174">
        <v>1266.6669999999999</v>
      </c>
      <c r="L428" s="172"/>
      <c r="M428" s="172"/>
      <c r="N428" s="172"/>
      <c r="O428" s="172"/>
      <c r="P428" s="172"/>
      <c r="Q428" s="172"/>
      <c r="R428" s="175"/>
      <c r="T428" s="176"/>
      <c r="U428" s="172"/>
      <c r="V428" s="172"/>
      <c r="W428" s="172"/>
      <c r="X428" s="172"/>
      <c r="Y428" s="172"/>
      <c r="Z428" s="172"/>
      <c r="AA428" s="177"/>
      <c r="AT428" s="178" t="s">
        <v>200</v>
      </c>
      <c r="AU428" s="178" t="s">
        <v>123</v>
      </c>
      <c r="AV428" s="10" t="s">
        <v>123</v>
      </c>
      <c r="AW428" s="10" t="s">
        <v>36</v>
      </c>
      <c r="AX428" s="10" t="s">
        <v>37</v>
      </c>
      <c r="AY428" s="178" t="s">
        <v>192</v>
      </c>
    </row>
    <row r="429" spans="2:65" s="1" customFormat="1" ht="22.5" customHeight="1">
      <c r="B429" s="135"/>
      <c r="C429" s="164" t="s">
        <v>563</v>
      </c>
      <c r="D429" s="164" t="s">
        <v>193</v>
      </c>
      <c r="E429" s="165" t="s">
        <v>564</v>
      </c>
      <c r="F429" s="277" t="s">
        <v>565</v>
      </c>
      <c r="G429" s="277"/>
      <c r="H429" s="277"/>
      <c r="I429" s="277"/>
      <c r="J429" s="166" t="s">
        <v>196</v>
      </c>
      <c r="K429" s="167">
        <v>50.293999999999997</v>
      </c>
      <c r="L429" s="278">
        <v>0</v>
      </c>
      <c r="M429" s="278"/>
      <c r="N429" s="279">
        <f>ROUND(L429*K429,2)</f>
        <v>0</v>
      </c>
      <c r="O429" s="279"/>
      <c r="P429" s="279"/>
      <c r="Q429" s="279"/>
      <c r="R429" s="138"/>
      <c r="T429" s="168" t="s">
        <v>5</v>
      </c>
      <c r="U429" s="47" t="s">
        <v>44</v>
      </c>
      <c r="V429" s="39"/>
      <c r="W429" s="169">
        <f>V429*K429</f>
        <v>0</v>
      </c>
      <c r="X429" s="169">
        <v>0.1434</v>
      </c>
      <c r="Y429" s="169">
        <f>X429*K429</f>
        <v>7.2121595999999997</v>
      </c>
      <c r="Z429" s="169">
        <v>0</v>
      </c>
      <c r="AA429" s="170">
        <f>Z429*K429</f>
        <v>0</v>
      </c>
      <c r="AR429" s="21" t="s">
        <v>197</v>
      </c>
      <c r="AT429" s="21" t="s">
        <v>193</v>
      </c>
      <c r="AU429" s="21" t="s">
        <v>123</v>
      </c>
      <c r="AY429" s="21" t="s">
        <v>192</v>
      </c>
      <c r="BE429" s="109">
        <f>IF(U429="základní",N429,0)</f>
        <v>0</v>
      </c>
      <c r="BF429" s="109">
        <f>IF(U429="snížená",N429,0)</f>
        <v>0</v>
      </c>
      <c r="BG429" s="109">
        <f>IF(U429="zákl. přenesená",N429,0)</f>
        <v>0</v>
      </c>
      <c r="BH429" s="109">
        <f>IF(U429="sníž. přenesená",N429,0)</f>
        <v>0</v>
      </c>
      <c r="BI429" s="109">
        <f>IF(U429="nulová",N429,0)</f>
        <v>0</v>
      </c>
      <c r="BJ429" s="21" t="s">
        <v>37</v>
      </c>
      <c r="BK429" s="109">
        <f>ROUND(L429*K429,2)</f>
        <v>0</v>
      </c>
      <c r="BL429" s="21" t="s">
        <v>197</v>
      </c>
      <c r="BM429" s="21" t="s">
        <v>566</v>
      </c>
    </row>
    <row r="430" spans="2:65" s="10" customFormat="1" ht="22.5" customHeight="1">
      <c r="B430" s="171"/>
      <c r="C430" s="172"/>
      <c r="D430" s="172"/>
      <c r="E430" s="173" t="s">
        <v>5</v>
      </c>
      <c r="F430" s="280" t="s">
        <v>567</v>
      </c>
      <c r="G430" s="281"/>
      <c r="H430" s="281"/>
      <c r="I430" s="281"/>
      <c r="J430" s="172"/>
      <c r="K430" s="174">
        <v>60.392000000000003</v>
      </c>
      <c r="L430" s="172"/>
      <c r="M430" s="172"/>
      <c r="N430" s="172"/>
      <c r="O430" s="172"/>
      <c r="P430" s="172"/>
      <c r="Q430" s="172"/>
      <c r="R430" s="175"/>
      <c r="T430" s="176"/>
      <c r="U430" s="172"/>
      <c r="V430" s="172"/>
      <c r="W430" s="172"/>
      <c r="X430" s="172"/>
      <c r="Y430" s="172"/>
      <c r="Z430" s="172"/>
      <c r="AA430" s="177"/>
      <c r="AT430" s="178" t="s">
        <v>200</v>
      </c>
      <c r="AU430" s="178" t="s">
        <v>123</v>
      </c>
      <c r="AV430" s="10" t="s">
        <v>123</v>
      </c>
      <c r="AW430" s="10" t="s">
        <v>36</v>
      </c>
      <c r="AX430" s="10" t="s">
        <v>79</v>
      </c>
      <c r="AY430" s="178" t="s">
        <v>192</v>
      </c>
    </row>
    <row r="431" spans="2:65" s="10" customFormat="1" ht="22.5" customHeight="1">
      <c r="B431" s="171"/>
      <c r="C431" s="172"/>
      <c r="D431" s="172"/>
      <c r="E431" s="173" t="s">
        <v>5</v>
      </c>
      <c r="F431" s="284" t="s">
        <v>568</v>
      </c>
      <c r="G431" s="285"/>
      <c r="H431" s="285"/>
      <c r="I431" s="285"/>
      <c r="J431" s="172"/>
      <c r="K431" s="174">
        <v>-1.5760000000000001</v>
      </c>
      <c r="L431" s="172"/>
      <c r="M431" s="172"/>
      <c r="N431" s="172"/>
      <c r="O431" s="172"/>
      <c r="P431" s="172"/>
      <c r="Q431" s="172"/>
      <c r="R431" s="175"/>
      <c r="T431" s="176"/>
      <c r="U431" s="172"/>
      <c r="V431" s="172"/>
      <c r="W431" s="172"/>
      <c r="X431" s="172"/>
      <c r="Y431" s="172"/>
      <c r="Z431" s="172"/>
      <c r="AA431" s="177"/>
      <c r="AT431" s="178" t="s">
        <v>200</v>
      </c>
      <c r="AU431" s="178" t="s">
        <v>123</v>
      </c>
      <c r="AV431" s="10" t="s">
        <v>123</v>
      </c>
      <c r="AW431" s="10" t="s">
        <v>36</v>
      </c>
      <c r="AX431" s="10" t="s">
        <v>79</v>
      </c>
      <c r="AY431" s="178" t="s">
        <v>192</v>
      </c>
    </row>
    <row r="432" spans="2:65" s="10" customFormat="1" ht="22.5" customHeight="1">
      <c r="B432" s="171"/>
      <c r="C432" s="172"/>
      <c r="D432" s="172"/>
      <c r="E432" s="173" t="s">
        <v>5</v>
      </c>
      <c r="F432" s="284" t="s">
        <v>452</v>
      </c>
      <c r="G432" s="285"/>
      <c r="H432" s="285"/>
      <c r="I432" s="285"/>
      <c r="J432" s="172"/>
      <c r="K432" s="174">
        <v>-1.7729999999999999</v>
      </c>
      <c r="L432" s="172"/>
      <c r="M432" s="172"/>
      <c r="N432" s="172"/>
      <c r="O432" s="172"/>
      <c r="P432" s="172"/>
      <c r="Q432" s="172"/>
      <c r="R432" s="175"/>
      <c r="T432" s="176"/>
      <c r="U432" s="172"/>
      <c r="V432" s="172"/>
      <c r="W432" s="172"/>
      <c r="X432" s="172"/>
      <c r="Y432" s="172"/>
      <c r="Z432" s="172"/>
      <c r="AA432" s="177"/>
      <c r="AT432" s="178" t="s">
        <v>200</v>
      </c>
      <c r="AU432" s="178" t="s">
        <v>123</v>
      </c>
      <c r="AV432" s="10" t="s">
        <v>123</v>
      </c>
      <c r="AW432" s="10" t="s">
        <v>36</v>
      </c>
      <c r="AX432" s="10" t="s">
        <v>79</v>
      </c>
      <c r="AY432" s="178" t="s">
        <v>192</v>
      </c>
    </row>
    <row r="433" spans="2:65" s="10" customFormat="1" ht="22.5" customHeight="1">
      <c r="B433" s="171"/>
      <c r="C433" s="172"/>
      <c r="D433" s="172"/>
      <c r="E433" s="173" t="s">
        <v>5</v>
      </c>
      <c r="F433" s="284" t="s">
        <v>569</v>
      </c>
      <c r="G433" s="285"/>
      <c r="H433" s="285"/>
      <c r="I433" s="285"/>
      <c r="J433" s="172"/>
      <c r="K433" s="174">
        <v>-8.2739999999999991</v>
      </c>
      <c r="L433" s="172"/>
      <c r="M433" s="172"/>
      <c r="N433" s="172"/>
      <c r="O433" s="172"/>
      <c r="P433" s="172"/>
      <c r="Q433" s="172"/>
      <c r="R433" s="175"/>
      <c r="T433" s="176"/>
      <c r="U433" s="172"/>
      <c r="V433" s="172"/>
      <c r="W433" s="172"/>
      <c r="X433" s="172"/>
      <c r="Y433" s="172"/>
      <c r="Z433" s="172"/>
      <c r="AA433" s="177"/>
      <c r="AT433" s="178" t="s">
        <v>200</v>
      </c>
      <c r="AU433" s="178" t="s">
        <v>123</v>
      </c>
      <c r="AV433" s="10" t="s">
        <v>123</v>
      </c>
      <c r="AW433" s="10" t="s">
        <v>36</v>
      </c>
      <c r="AX433" s="10" t="s">
        <v>79</v>
      </c>
      <c r="AY433" s="178" t="s">
        <v>192</v>
      </c>
    </row>
    <row r="434" spans="2:65" s="10" customFormat="1" ht="22.5" customHeight="1">
      <c r="B434" s="171"/>
      <c r="C434" s="172"/>
      <c r="D434" s="172"/>
      <c r="E434" s="173" t="s">
        <v>5</v>
      </c>
      <c r="F434" s="284" t="s">
        <v>570</v>
      </c>
      <c r="G434" s="285"/>
      <c r="H434" s="285"/>
      <c r="I434" s="285"/>
      <c r="J434" s="172"/>
      <c r="K434" s="174">
        <v>1.5249999999999999</v>
      </c>
      <c r="L434" s="172"/>
      <c r="M434" s="172"/>
      <c r="N434" s="172"/>
      <c r="O434" s="172"/>
      <c r="P434" s="172"/>
      <c r="Q434" s="172"/>
      <c r="R434" s="175"/>
      <c r="T434" s="176"/>
      <c r="U434" s="172"/>
      <c r="V434" s="172"/>
      <c r="W434" s="172"/>
      <c r="X434" s="172"/>
      <c r="Y434" s="172"/>
      <c r="Z434" s="172"/>
      <c r="AA434" s="177"/>
      <c r="AT434" s="178" t="s">
        <v>200</v>
      </c>
      <c r="AU434" s="178" t="s">
        <v>123</v>
      </c>
      <c r="AV434" s="10" t="s">
        <v>123</v>
      </c>
      <c r="AW434" s="10" t="s">
        <v>36</v>
      </c>
      <c r="AX434" s="10" t="s">
        <v>79</v>
      </c>
      <c r="AY434" s="178" t="s">
        <v>192</v>
      </c>
    </row>
    <row r="435" spans="2:65" s="12" customFormat="1" ht="22.5" customHeight="1">
      <c r="B435" s="187"/>
      <c r="C435" s="188"/>
      <c r="D435" s="188"/>
      <c r="E435" s="189" t="s">
        <v>5</v>
      </c>
      <c r="F435" s="288" t="s">
        <v>218</v>
      </c>
      <c r="G435" s="289"/>
      <c r="H435" s="289"/>
      <c r="I435" s="289"/>
      <c r="J435" s="188"/>
      <c r="K435" s="190">
        <v>50.293999999999997</v>
      </c>
      <c r="L435" s="188"/>
      <c r="M435" s="188"/>
      <c r="N435" s="188"/>
      <c r="O435" s="188"/>
      <c r="P435" s="188"/>
      <c r="Q435" s="188"/>
      <c r="R435" s="191"/>
      <c r="T435" s="192"/>
      <c r="U435" s="188"/>
      <c r="V435" s="188"/>
      <c r="W435" s="188"/>
      <c r="X435" s="188"/>
      <c r="Y435" s="188"/>
      <c r="Z435" s="188"/>
      <c r="AA435" s="193"/>
      <c r="AT435" s="194" t="s">
        <v>200</v>
      </c>
      <c r="AU435" s="194" t="s">
        <v>123</v>
      </c>
      <c r="AV435" s="12" t="s">
        <v>197</v>
      </c>
      <c r="AW435" s="12" t="s">
        <v>36</v>
      </c>
      <c r="AX435" s="12" t="s">
        <v>37</v>
      </c>
      <c r="AY435" s="194" t="s">
        <v>192</v>
      </c>
    </row>
    <row r="436" spans="2:65" s="9" customFormat="1" ht="29.85" customHeight="1">
      <c r="B436" s="153"/>
      <c r="C436" s="154"/>
      <c r="D436" s="163" t="s">
        <v>137</v>
      </c>
      <c r="E436" s="163"/>
      <c r="F436" s="163"/>
      <c r="G436" s="163"/>
      <c r="H436" s="163"/>
      <c r="I436" s="163"/>
      <c r="J436" s="163"/>
      <c r="K436" s="163"/>
      <c r="L436" s="163"/>
      <c r="M436" s="163"/>
      <c r="N436" s="298">
        <f>BK436</f>
        <v>0</v>
      </c>
      <c r="O436" s="299"/>
      <c r="P436" s="299"/>
      <c r="Q436" s="299"/>
      <c r="R436" s="156"/>
      <c r="T436" s="157"/>
      <c r="U436" s="154"/>
      <c r="V436" s="154"/>
      <c r="W436" s="158">
        <f>SUM(W437:W486)</f>
        <v>0</v>
      </c>
      <c r="X436" s="154"/>
      <c r="Y436" s="158">
        <f>SUM(Y437:Y486)</f>
        <v>41.959809839999998</v>
      </c>
      <c r="Z436" s="154"/>
      <c r="AA436" s="159">
        <f>SUM(AA437:AA486)</f>
        <v>0</v>
      </c>
      <c r="AR436" s="160" t="s">
        <v>37</v>
      </c>
      <c r="AT436" s="161" t="s">
        <v>78</v>
      </c>
      <c r="AU436" s="161" t="s">
        <v>37</v>
      </c>
      <c r="AY436" s="160" t="s">
        <v>192</v>
      </c>
      <c r="BK436" s="162">
        <f>SUM(BK437:BK486)</f>
        <v>0</v>
      </c>
    </row>
    <row r="437" spans="2:65" s="1" customFormat="1" ht="22.5" customHeight="1">
      <c r="B437" s="135"/>
      <c r="C437" s="164" t="s">
        <v>571</v>
      </c>
      <c r="D437" s="164" t="s">
        <v>193</v>
      </c>
      <c r="E437" s="165" t="s">
        <v>572</v>
      </c>
      <c r="F437" s="277" t="s">
        <v>573</v>
      </c>
      <c r="G437" s="277"/>
      <c r="H437" s="277"/>
      <c r="I437" s="277"/>
      <c r="J437" s="166" t="s">
        <v>207</v>
      </c>
      <c r="K437" s="167">
        <v>14.183</v>
      </c>
      <c r="L437" s="278">
        <v>0</v>
      </c>
      <c r="M437" s="278"/>
      <c r="N437" s="279">
        <f>ROUND(L437*K437,2)</f>
        <v>0</v>
      </c>
      <c r="O437" s="279"/>
      <c r="P437" s="279"/>
      <c r="Q437" s="279"/>
      <c r="R437" s="138"/>
      <c r="T437" s="168" t="s">
        <v>5</v>
      </c>
      <c r="U437" s="47" t="s">
        <v>44</v>
      </c>
      <c r="V437" s="39"/>
      <c r="W437" s="169">
        <f>V437*K437</f>
        <v>0</v>
      </c>
      <c r="X437" s="169">
        <v>2.2564799999999998</v>
      </c>
      <c r="Y437" s="169">
        <f>X437*K437</f>
        <v>32.00365584</v>
      </c>
      <c r="Z437" s="169">
        <v>0</v>
      </c>
      <c r="AA437" s="170">
        <f>Z437*K437</f>
        <v>0</v>
      </c>
      <c r="AR437" s="21" t="s">
        <v>197</v>
      </c>
      <c r="AT437" s="21" t="s">
        <v>193</v>
      </c>
      <c r="AU437" s="21" t="s">
        <v>123</v>
      </c>
      <c r="AY437" s="21" t="s">
        <v>192</v>
      </c>
      <c r="BE437" s="109">
        <f>IF(U437="základní",N437,0)</f>
        <v>0</v>
      </c>
      <c r="BF437" s="109">
        <f>IF(U437="snížená",N437,0)</f>
        <v>0</v>
      </c>
      <c r="BG437" s="109">
        <f>IF(U437="zákl. přenesená",N437,0)</f>
        <v>0</v>
      </c>
      <c r="BH437" s="109">
        <f>IF(U437="sníž. přenesená",N437,0)</f>
        <v>0</v>
      </c>
      <c r="BI437" s="109">
        <f>IF(U437="nulová",N437,0)</f>
        <v>0</v>
      </c>
      <c r="BJ437" s="21" t="s">
        <v>37</v>
      </c>
      <c r="BK437" s="109">
        <f>ROUND(L437*K437,2)</f>
        <v>0</v>
      </c>
      <c r="BL437" s="21" t="s">
        <v>197</v>
      </c>
      <c r="BM437" s="21" t="s">
        <v>574</v>
      </c>
    </row>
    <row r="438" spans="2:65" s="10" customFormat="1" ht="22.5" customHeight="1">
      <c r="B438" s="171"/>
      <c r="C438" s="172"/>
      <c r="D438" s="172"/>
      <c r="E438" s="173" t="s">
        <v>5</v>
      </c>
      <c r="F438" s="280" t="s">
        <v>575</v>
      </c>
      <c r="G438" s="281"/>
      <c r="H438" s="281"/>
      <c r="I438" s="281"/>
      <c r="J438" s="172"/>
      <c r="K438" s="174">
        <v>14.183</v>
      </c>
      <c r="L438" s="172"/>
      <c r="M438" s="172"/>
      <c r="N438" s="172"/>
      <c r="O438" s="172"/>
      <c r="P438" s="172"/>
      <c r="Q438" s="172"/>
      <c r="R438" s="175"/>
      <c r="T438" s="176"/>
      <c r="U438" s="172"/>
      <c r="V438" s="172"/>
      <c r="W438" s="172"/>
      <c r="X438" s="172"/>
      <c r="Y438" s="172"/>
      <c r="Z438" s="172"/>
      <c r="AA438" s="177"/>
      <c r="AT438" s="178" t="s">
        <v>200</v>
      </c>
      <c r="AU438" s="178" t="s">
        <v>123</v>
      </c>
      <c r="AV438" s="10" t="s">
        <v>123</v>
      </c>
      <c r="AW438" s="10" t="s">
        <v>36</v>
      </c>
      <c r="AX438" s="10" t="s">
        <v>37</v>
      </c>
      <c r="AY438" s="178" t="s">
        <v>192</v>
      </c>
    </row>
    <row r="439" spans="2:65" s="1" customFormat="1" ht="31.5" customHeight="1">
      <c r="B439" s="135"/>
      <c r="C439" s="164" t="s">
        <v>576</v>
      </c>
      <c r="D439" s="164" t="s">
        <v>193</v>
      </c>
      <c r="E439" s="165" t="s">
        <v>577</v>
      </c>
      <c r="F439" s="277" t="s">
        <v>578</v>
      </c>
      <c r="G439" s="277"/>
      <c r="H439" s="277"/>
      <c r="I439" s="277"/>
      <c r="J439" s="166" t="s">
        <v>196</v>
      </c>
      <c r="K439" s="167">
        <v>189.108</v>
      </c>
      <c r="L439" s="278">
        <v>0</v>
      </c>
      <c r="M439" s="278"/>
      <c r="N439" s="279">
        <f>ROUND(L439*K439,2)</f>
        <v>0</v>
      </c>
      <c r="O439" s="279"/>
      <c r="P439" s="279"/>
      <c r="Q439" s="279"/>
      <c r="R439" s="138"/>
      <c r="T439" s="168" t="s">
        <v>5</v>
      </c>
      <c r="U439" s="47" t="s">
        <v>44</v>
      </c>
      <c r="V439" s="39"/>
      <c r="W439" s="169">
        <f>V439*K439</f>
        <v>0</v>
      </c>
      <c r="X439" s="169">
        <v>1.09E-2</v>
      </c>
      <c r="Y439" s="169">
        <f>X439*K439</f>
        <v>2.0612772000000001</v>
      </c>
      <c r="Z439" s="169">
        <v>0</v>
      </c>
      <c r="AA439" s="170">
        <f>Z439*K439</f>
        <v>0</v>
      </c>
      <c r="AR439" s="21" t="s">
        <v>197</v>
      </c>
      <c r="AT439" s="21" t="s">
        <v>193</v>
      </c>
      <c r="AU439" s="21" t="s">
        <v>123</v>
      </c>
      <c r="AY439" s="21" t="s">
        <v>192</v>
      </c>
      <c r="BE439" s="109">
        <f>IF(U439="základní",N439,0)</f>
        <v>0</v>
      </c>
      <c r="BF439" s="109">
        <f>IF(U439="snížená",N439,0)</f>
        <v>0</v>
      </c>
      <c r="BG439" s="109">
        <f>IF(U439="zákl. přenesená",N439,0)</f>
        <v>0</v>
      </c>
      <c r="BH439" s="109">
        <f>IF(U439="sníž. přenesená",N439,0)</f>
        <v>0</v>
      </c>
      <c r="BI439" s="109">
        <f>IF(U439="nulová",N439,0)</f>
        <v>0</v>
      </c>
      <c r="BJ439" s="21" t="s">
        <v>37</v>
      </c>
      <c r="BK439" s="109">
        <f>ROUND(L439*K439,2)</f>
        <v>0</v>
      </c>
      <c r="BL439" s="21" t="s">
        <v>197</v>
      </c>
      <c r="BM439" s="21" t="s">
        <v>579</v>
      </c>
    </row>
    <row r="440" spans="2:65" s="10" customFormat="1" ht="22.5" customHeight="1">
      <c r="B440" s="171"/>
      <c r="C440" s="172"/>
      <c r="D440" s="172"/>
      <c r="E440" s="173" t="s">
        <v>5</v>
      </c>
      <c r="F440" s="280" t="s">
        <v>580</v>
      </c>
      <c r="G440" s="281"/>
      <c r="H440" s="281"/>
      <c r="I440" s="281"/>
      <c r="J440" s="172"/>
      <c r="K440" s="174">
        <v>189.108</v>
      </c>
      <c r="L440" s="172"/>
      <c r="M440" s="172"/>
      <c r="N440" s="172"/>
      <c r="O440" s="172"/>
      <c r="P440" s="172"/>
      <c r="Q440" s="172"/>
      <c r="R440" s="175"/>
      <c r="T440" s="176"/>
      <c r="U440" s="172"/>
      <c r="V440" s="172"/>
      <c r="W440" s="172"/>
      <c r="X440" s="172"/>
      <c r="Y440" s="172"/>
      <c r="Z440" s="172"/>
      <c r="AA440" s="177"/>
      <c r="AT440" s="178" t="s">
        <v>200</v>
      </c>
      <c r="AU440" s="178" t="s">
        <v>123</v>
      </c>
      <c r="AV440" s="10" t="s">
        <v>123</v>
      </c>
      <c r="AW440" s="10" t="s">
        <v>36</v>
      </c>
      <c r="AX440" s="10" t="s">
        <v>37</v>
      </c>
      <c r="AY440" s="178" t="s">
        <v>192</v>
      </c>
    </row>
    <row r="441" spans="2:65" s="1" customFormat="1" ht="22.5" customHeight="1">
      <c r="B441" s="135"/>
      <c r="C441" s="164" t="s">
        <v>581</v>
      </c>
      <c r="D441" s="164" t="s">
        <v>193</v>
      </c>
      <c r="E441" s="165" t="s">
        <v>582</v>
      </c>
      <c r="F441" s="277" t="s">
        <v>583</v>
      </c>
      <c r="G441" s="277"/>
      <c r="H441" s="277"/>
      <c r="I441" s="277"/>
      <c r="J441" s="166" t="s">
        <v>196</v>
      </c>
      <c r="K441" s="167">
        <v>189.108</v>
      </c>
      <c r="L441" s="278">
        <v>0</v>
      </c>
      <c r="M441" s="278"/>
      <c r="N441" s="279">
        <f>ROUND(L441*K441,2)</f>
        <v>0</v>
      </c>
      <c r="O441" s="279"/>
      <c r="P441" s="279"/>
      <c r="Q441" s="279"/>
      <c r="R441" s="138"/>
      <c r="T441" s="168" t="s">
        <v>5</v>
      </c>
      <c r="U441" s="47" t="s">
        <v>44</v>
      </c>
      <c r="V441" s="39"/>
      <c r="W441" s="169">
        <f>V441*K441</f>
        <v>0</v>
      </c>
      <c r="X441" s="169">
        <v>8.5100000000000002E-3</v>
      </c>
      <c r="Y441" s="169">
        <f>X441*K441</f>
        <v>1.6093090800000001</v>
      </c>
      <c r="Z441" s="169">
        <v>0</v>
      </c>
      <c r="AA441" s="170">
        <f>Z441*K441</f>
        <v>0</v>
      </c>
      <c r="AR441" s="21" t="s">
        <v>197</v>
      </c>
      <c r="AT441" s="21" t="s">
        <v>193</v>
      </c>
      <c r="AU441" s="21" t="s">
        <v>123</v>
      </c>
      <c r="AY441" s="21" t="s">
        <v>192</v>
      </c>
      <c r="BE441" s="109">
        <f>IF(U441="základní",N441,0)</f>
        <v>0</v>
      </c>
      <c r="BF441" s="109">
        <f>IF(U441="snížená",N441,0)</f>
        <v>0</v>
      </c>
      <c r="BG441" s="109">
        <f>IF(U441="zákl. přenesená",N441,0)</f>
        <v>0</v>
      </c>
      <c r="BH441" s="109">
        <f>IF(U441="sníž. přenesená",N441,0)</f>
        <v>0</v>
      </c>
      <c r="BI441" s="109">
        <f>IF(U441="nulová",N441,0)</f>
        <v>0</v>
      </c>
      <c r="BJ441" s="21" t="s">
        <v>37</v>
      </c>
      <c r="BK441" s="109">
        <f>ROUND(L441*K441,2)</f>
        <v>0</v>
      </c>
      <c r="BL441" s="21" t="s">
        <v>197</v>
      </c>
      <c r="BM441" s="21" t="s">
        <v>584</v>
      </c>
    </row>
    <row r="442" spans="2:65" s="10" customFormat="1" ht="22.5" customHeight="1">
      <c r="B442" s="171"/>
      <c r="C442" s="172"/>
      <c r="D442" s="172"/>
      <c r="E442" s="173" t="s">
        <v>5</v>
      </c>
      <c r="F442" s="280" t="s">
        <v>447</v>
      </c>
      <c r="G442" s="281"/>
      <c r="H442" s="281"/>
      <c r="I442" s="281"/>
      <c r="J442" s="172"/>
      <c r="K442" s="174">
        <v>100.98</v>
      </c>
      <c r="L442" s="172"/>
      <c r="M442" s="172"/>
      <c r="N442" s="172"/>
      <c r="O442" s="172"/>
      <c r="P442" s="172"/>
      <c r="Q442" s="172"/>
      <c r="R442" s="175"/>
      <c r="T442" s="176"/>
      <c r="U442" s="172"/>
      <c r="V442" s="172"/>
      <c r="W442" s="172"/>
      <c r="X442" s="172"/>
      <c r="Y442" s="172"/>
      <c r="Z442" s="172"/>
      <c r="AA442" s="177"/>
      <c r="AT442" s="178" t="s">
        <v>200</v>
      </c>
      <c r="AU442" s="178" t="s">
        <v>123</v>
      </c>
      <c r="AV442" s="10" t="s">
        <v>123</v>
      </c>
      <c r="AW442" s="10" t="s">
        <v>36</v>
      </c>
      <c r="AX442" s="10" t="s">
        <v>79</v>
      </c>
      <c r="AY442" s="178" t="s">
        <v>192</v>
      </c>
    </row>
    <row r="443" spans="2:65" s="10" customFormat="1" ht="22.5" customHeight="1">
      <c r="B443" s="171"/>
      <c r="C443" s="172"/>
      <c r="D443" s="172"/>
      <c r="E443" s="173" t="s">
        <v>5</v>
      </c>
      <c r="F443" s="284" t="s">
        <v>585</v>
      </c>
      <c r="G443" s="285"/>
      <c r="H443" s="285"/>
      <c r="I443" s="285"/>
      <c r="J443" s="172"/>
      <c r="K443" s="174">
        <v>88.128</v>
      </c>
      <c r="L443" s="172"/>
      <c r="M443" s="172"/>
      <c r="N443" s="172"/>
      <c r="O443" s="172"/>
      <c r="P443" s="172"/>
      <c r="Q443" s="172"/>
      <c r="R443" s="175"/>
      <c r="T443" s="176"/>
      <c r="U443" s="172"/>
      <c r="V443" s="172"/>
      <c r="W443" s="172"/>
      <c r="X443" s="172"/>
      <c r="Y443" s="172"/>
      <c r="Z443" s="172"/>
      <c r="AA443" s="177"/>
      <c r="AT443" s="178" t="s">
        <v>200</v>
      </c>
      <c r="AU443" s="178" t="s">
        <v>123</v>
      </c>
      <c r="AV443" s="10" t="s">
        <v>123</v>
      </c>
      <c r="AW443" s="10" t="s">
        <v>36</v>
      </c>
      <c r="AX443" s="10" t="s">
        <v>79</v>
      </c>
      <c r="AY443" s="178" t="s">
        <v>192</v>
      </c>
    </row>
    <row r="444" spans="2:65" s="12" customFormat="1" ht="22.5" customHeight="1">
      <c r="B444" s="187"/>
      <c r="C444" s="188"/>
      <c r="D444" s="188"/>
      <c r="E444" s="189" t="s">
        <v>5</v>
      </c>
      <c r="F444" s="288" t="s">
        <v>218</v>
      </c>
      <c r="G444" s="289"/>
      <c r="H444" s="289"/>
      <c r="I444" s="289"/>
      <c r="J444" s="188"/>
      <c r="K444" s="190">
        <v>189.108</v>
      </c>
      <c r="L444" s="188"/>
      <c r="M444" s="188"/>
      <c r="N444" s="188"/>
      <c r="O444" s="188"/>
      <c r="P444" s="188"/>
      <c r="Q444" s="188"/>
      <c r="R444" s="191"/>
      <c r="T444" s="192"/>
      <c r="U444" s="188"/>
      <c r="V444" s="188"/>
      <c r="W444" s="188"/>
      <c r="X444" s="188"/>
      <c r="Y444" s="188"/>
      <c r="Z444" s="188"/>
      <c r="AA444" s="193"/>
      <c r="AT444" s="194" t="s">
        <v>200</v>
      </c>
      <c r="AU444" s="194" t="s">
        <v>123</v>
      </c>
      <c r="AV444" s="12" t="s">
        <v>197</v>
      </c>
      <c r="AW444" s="12" t="s">
        <v>36</v>
      </c>
      <c r="AX444" s="12" t="s">
        <v>37</v>
      </c>
      <c r="AY444" s="194" t="s">
        <v>192</v>
      </c>
    </row>
    <row r="445" spans="2:65" s="1" customFormat="1" ht="22.5" customHeight="1">
      <c r="B445" s="135"/>
      <c r="C445" s="164" t="s">
        <v>586</v>
      </c>
      <c r="D445" s="164" t="s">
        <v>193</v>
      </c>
      <c r="E445" s="165" t="s">
        <v>587</v>
      </c>
      <c r="F445" s="277" t="s">
        <v>588</v>
      </c>
      <c r="G445" s="277"/>
      <c r="H445" s="277"/>
      <c r="I445" s="277"/>
      <c r="J445" s="166" t="s">
        <v>294</v>
      </c>
      <c r="K445" s="167">
        <v>0.68</v>
      </c>
      <c r="L445" s="278">
        <v>0</v>
      </c>
      <c r="M445" s="278"/>
      <c r="N445" s="279">
        <f>ROUND(L445*K445,2)</f>
        <v>0</v>
      </c>
      <c r="O445" s="279"/>
      <c r="P445" s="279"/>
      <c r="Q445" s="279"/>
      <c r="R445" s="138"/>
      <c r="T445" s="168" t="s">
        <v>5</v>
      </c>
      <c r="U445" s="47" t="s">
        <v>44</v>
      </c>
      <c r="V445" s="39"/>
      <c r="W445" s="169">
        <f>V445*K445</f>
        <v>0</v>
      </c>
      <c r="X445" s="169">
        <v>1.0530600000000001</v>
      </c>
      <c r="Y445" s="169">
        <f>X445*K445</f>
        <v>0.71608080000000007</v>
      </c>
      <c r="Z445" s="169">
        <v>0</v>
      </c>
      <c r="AA445" s="170">
        <f>Z445*K445</f>
        <v>0</v>
      </c>
      <c r="AR445" s="21" t="s">
        <v>197</v>
      </c>
      <c r="AT445" s="21" t="s">
        <v>193</v>
      </c>
      <c r="AU445" s="21" t="s">
        <v>123</v>
      </c>
      <c r="AY445" s="21" t="s">
        <v>192</v>
      </c>
      <c r="BE445" s="109">
        <f>IF(U445="základní",N445,0)</f>
        <v>0</v>
      </c>
      <c r="BF445" s="109">
        <f>IF(U445="snížená",N445,0)</f>
        <v>0</v>
      </c>
      <c r="BG445" s="109">
        <f>IF(U445="zákl. přenesená",N445,0)</f>
        <v>0</v>
      </c>
      <c r="BH445" s="109">
        <f>IF(U445="sníž. přenesená",N445,0)</f>
        <v>0</v>
      </c>
      <c r="BI445" s="109">
        <f>IF(U445="nulová",N445,0)</f>
        <v>0</v>
      </c>
      <c r="BJ445" s="21" t="s">
        <v>37</v>
      </c>
      <c r="BK445" s="109">
        <f>ROUND(L445*K445,2)</f>
        <v>0</v>
      </c>
      <c r="BL445" s="21" t="s">
        <v>197</v>
      </c>
      <c r="BM445" s="21" t="s">
        <v>589</v>
      </c>
    </row>
    <row r="446" spans="2:65" s="10" customFormat="1" ht="22.5" customHeight="1">
      <c r="B446" s="171"/>
      <c r="C446" s="172"/>
      <c r="D446" s="172"/>
      <c r="E446" s="173" t="s">
        <v>5</v>
      </c>
      <c r="F446" s="280" t="s">
        <v>590</v>
      </c>
      <c r="G446" s="281"/>
      <c r="H446" s="281"/>
      <c r="I446" s="281"/>
      <c r="J446" s="172"/>
      <c r="K446" s="174">
        <v>0.68</v>
      </c>
      <c r="L446" s="172"/>
      <c r="M446" s="172"/>
      <c r="N446" s="172"/>
      <c r="O446" s="172"/>
      <c r="P446" s="172"/>
      <c r="Q446" s="172"/>
      <c r="R446" s="175"/>
      <c r="T446" s="176"/>
      <c r="U446" s="172"/>
      <c r="V446" s="172"/>
      <c r="W446" s="172"/>
      <c r="X446" s="172"/>
      <c r="Y446" s="172"/>
      <c r="Z446" s="172"/>
      <c r="AA446" s="177"/>
      <c r="AT446" s="178" t="s">
        <v>200</v>
      </c>
      <c r="AU446" s="178" t="s">
        <v>123</v>
      </c>
      <c r="AV446" s="10" t="s">
        <v>123</v>
      </c>
      <c r="AW446" s="10" t="s">
        <v>36</v>
      </c>
      <c r="AX446" s="10" t="s">
        <v>37</v>
      </c>
      <c r="AY446" s="178" t="s">
        <v>192</v>
      </c>
    </row>
    <row r="447" spans="2:65" s="1" customFormat="1" ht="31.5" customHeight="1">
      <c r="B447" s="135"/>
      <c r="C447" s="164" t="s">
        <v>591</v>
      </c>
      <c r="D447" s="164" t="s">
        <v>193</v>
      </c>
      <c r="E447" s="165" t="s">
        <v>592</v>
      </c>
      <c r="F447" s="277" t="s">
        <v>593</v>
      </c>
      <c r="G447" s="277"/>
      <c r="H447" s="277"/>
      <c r="I447" s="277"/>
      <c r="J447" s="166" t="s">
        <v>529</v>
      </c>
      <c r="K447" s="167">
        <v>12.16</v>
      </c>
      <c r="L447" s="278">
        <v>0</v>
      </c>
      <c r="M447" s="278"/>
      <c r="N447" s="279">
        <f>ROUND(L447*K447,2)</f>
        <v>0</v>
      </c>
      <c r="O447" s="279"/>
      <c r="P447" s="279"/>
      <c r="Q447" s="279"/>
      <c r="R447" s="138"/>
      <c r="T447" s="168" t="s">
        <v>5</v>
      </c>
      <c r="U447" s="47" t="s">
        <v>44</v>
      </c>
      <c r="V447" s="39"/>
      <c r="W447" s="169">
        <f>V447*K447</f>
        <v>0</v>
      </c>
      <c r="X447" s="169">
        <v>1.1339999999999999E-2</v>
      </c>
      <c r="Y447" s="169">
        <f>X447*K447</f>
        <v>0.1378944</v>
      </c>
      <c r="Z447" s="169">
        <v>0</v>
      </c>
      <c r="AA447" s="170">
        <f>Z447*K447</f>
        <v>0</v>
      </c>
      <c r="AR447" s="21" t="s">
        <v>197</v>
      </c>
      <c r="AT447" s="21" t="s">
        <v>193</v>
      </c>
      <c r="AU447" s="21" t="s">
        <v>123</v>
      </c>
      <c r="AY447" s="21" t="s">
        <v>192</v>
      </c>
      <c r="BE447" s="109">
        <f>IF(U447="základní",N447,0)</f>
        <v>0</v>
      </c>
      <c r="BF447" s="109">
        <f>IF(U447="snížená",N447,0)</f>
        <v>0</v>
      </c>
      <c r="BG447" s="109">
        <f>IF(U447="zákl. přenesená",N447,0)</f>
        <v>0</v>
      </c>
      <c r="BH447" s="109">
        <f>IF(U447="sníž. přenesená",N447,0)</f>
        <v>0</v>
      </c>
      <c r="BI447" s="109">
        <f>IF(U447="nulová",N447,0)</f>
        <v>0</v>
      </c>
      <c r="BJ447" s="21" t="s">
        <v>37</v>
      </c>
      <c r="BK447" s="109">
        <f>ROUND(L447*K447,2)</f>
        <v>0</v>
      </c>
      <c r="BL447" s="21" t="s">
        <v>197</v>
      </c>
      <c r="BM447" s="21" t="s">
        <v>594</v>
      </c>
    </row>
    <row r="448" spans="2:65" s="10" customFormat="1" ht="22.5" customHeight="1">
      <c r="B448" s="171"/>
      <c r="C448" s="172"/>
      <c r="D448" s="172"/>
      <c r="E448" s="173" t="s">
        <v>5</v>
      </c>
      <c r="F448" s="280" t="s">
        <v>595</v>
      </c>
      <c r="G448" s="281"/>
      <c r="H448" s="281"/>
      <c r="I448" s="281"/>
      <c r="J448" s="172"/>
      <c r="K448" s="174">
        <v>12.16</v>
      </c>
      <c r="L448" s="172"/>
      <c r="M448" s="172"/>
      <c r="N448" s="172"/>
      <c r="O448" s="172"/>
      <c r="P448" s="172"/>
      <c r="Q448" s="172"/>
      <c r="R448" s="175"/>
      <c r="T448" s="176"/>
      <c r="U448" s="172"/>
      <c r="V448" s="172"/>
      <c r="W448" s="172"/>
      <c r="X448" s="172"/>
      <c r="Y448" s="172"/>
      <c r="Z448" s="172"/>
      <c r="AA448" s="177"/>
      <c r="AT448" s="178" t="s">
        <v>200</v>
      </c>
      <c r="AU448" s="178" t="s">
        <v>123</v>
      </c>
      <c r="AV448" s="10" t="s">
        <v>123</v>
      </c>
      <c r="AW448" s="10" t="s">
        <v>36</v>
      </c>
      <c r="AX448" s="10" t="s">
        <v>37</v>
      </c>
      <c r="AY448" s="178" t="s">
        <v>192</v>
      </c>
    </row>
    <row r="449" spans="2:65" s="1" customFormat="1" ht="22.5" customHeight="1">
      <c r="B449" s="135"/>
      <c r="C449" s="164" t="s">
        <v>596</v>
      </c>
      <c r="D449" s="164" t="s">
        <v>193</v>
      </c>
      <c r="E449" s="165" t="s">
        <v>597</v>
      </c>
      <c r="F449" s="277" t="s">
        <v>598</v>
      </c>
      <c r="G449" s="277"/>
      <c r="H449" s="277"/>
      <c r="I449" s="277"/>
      <c r="J449" s="166" t="s">
        <v>207</v>
      </c>
      <c r="K449" s="167">
        <v>2.23</v>
      </c>
      <c r="L449" s="278">
        <v>0</v>
      </c>
      <c r="M449" s="278"/>
      <c r="N449" s="279">
        <f>ROUND(L449*K449,2)</f>
        <v>0</v>
      </c>
      <c r="O449" s="279"/>
      <c r="P449" s="279"/>
      <c r="Q449" s="279"/>
      <c r="R449" s="138"/>
      <c r="T449" s="168" t="s">
        <v>5</v>
      </c>
      <c r="U449" s="47" t="s">
        <v>44</v>
      </c>
      <c r="V449" s="39"/>
      <c r="W449" s="169">
        <f>V449*K449</f>
        <v>0</v>
      </c>
      <c r="X449" s="169">
        <v>2.2564500000000001</v>
      </c>
      <c r="Y449" s="169">
        <f>X449*K449</f>
        <v>5.0318835000000002</v>
      </c>
      <c r="Z449" s="169">
        <v>0</v>
      </c>
      <c r="AA449" s="170">
        <f>Z449*K449</f>
        <v>0</v>
      </c>
      <c r="AR449" s="21" t="s">
        <v>197</v>
      </c>
      <c r="AT449" s="21" t="s">
        <v>193</v>
      </c>
      <c r="AU449" s="21" t="s">
        <v>123</v>
      </c>
      <c r="AY449" s="21" t="s">
        <v>192</v>
      </c>
      <c r="BE449" s="109">
        <f>IF(U449="základní",N449,0)</f>
        <v>0</v>
      </c>
      <c r="BF449" s="109">
        <f>IF(U449="snížená",N449,0)</f>
        <v>0</v>
      </c>
      <c r="BG449" s="109">
        <f>IF(U449="zákl. přenesená",N449,0)</f>
        <v>0</v>
      </c>
      <c r="BH449" s="109">
        <f>IF(U449="sníž. přenesená",N449,0)</f>
        <v>0</v>
      </c>
      <c r="BI449" s="109">
        <f>IF(U449="nulová",N449,0)</f>
        <v>0</v>
      </c>
      <c r="BJ449" s="21" t="s">
        <v>37</v>
      </c>
      <c r="BK449" s="109">
        <f>ROUND(L449*K449,2)</f>
        <v>0</v>
      </c>
      <c r="BL449" s="21" t="s">
        <v>197</v>
      </c>
      <c r="BM449" s="21" t="s">
        <v>599</v>
      </c>
    </row>
    <row r="450" spans="2:65" s="10" customFormat="1" ht="22.5" customHeight="1">
      <c r="B450" s="171"/>
      <c r="C450" s="172"/>
      <c r="D450" s="172"/>
      <c r="E450" s="173" t="s">
        <v>5</v>
      </c>
      <c r="F450" s="280" t="s">
        <v>600</v>
      </c>
      <c r="G450" s="281"/>
      <c r="H450" s="281"/>
      <c r="I450" s="281"/>
      <c r="J450" s="172"/>
      <c r="K450" s="174">
        <v>0.91900000000000004</v>
      </c>
      <c r="L450" s="172"/>
      <c r="M450" s="172"/>
      <c r="N450" s="172"/>
      <c r="O450" s="172"/>
      <c r="P450" s="172"/>
      <c r="Q450" s="172"/>
      <c r="R450" s="175"/>
      <c r="T450" s="176"/>
      <c r="U450" s="172"/>
      <c r="V450" s="172"/>
      <c r="W450" s="172"/>
      <c r="X450" s="172"/>
      <c r="Y450" s="172"/>
      <c r="Z450" s="172"/>
      <c r="AA450" s="177"/>
      <c r="AT450" s="178" t="s">
        <v>200</v>
      </c>
      <c r="AU450" s="178" t="s">
        <v>123</v>
      </c>
      <c r="AV450" s="10" t="s">
        <v>123</v>
      </c>
      <c r="AW450" s="10" t="s">
        <v>36</v>
      </c>
      <c r="AX450" s="10" t="s">
        <v>79</v>
      </c>
      <c r="AY450" s="178" t="s">
        <v>192</v>
      </c>
    </row>
    <row r="451" spans="2:65" s="10" customFormat="1" ht="22.5" customHeight="1">
      <c r="B451" s="171"/>
      <c r="C451" s="172"/>
      <c r="D451" s="172"/>
      <c r="E451" s="173" t="s">
        <v>5</v>
      </c>
      <c r="F451" s="284" t="s">
        <v>601</v>
      </c>
      <c r="G451" s="285"/>
      <c r="H451" s="285"/>
      <c r="I451" s="285"/>
      <c r="J451" s="172"/>
      <c r="K451" s="174">
        <v>0.33100000000000002</v>
      </c>
      <c r="L451" s="172"/>
      <c r="M451" s="172"/>
      <c r="N451" s="172"/>
      <c r="O451" s="172"/>
      <c r="P451" s="172"/>
      <c r="Q451" s="172"/>
      <c r="R451" s="175"/>
      <c r="T451" s="176"/>
      <c r="U451" s="172"/>
      <c r="V451" s="172"/>
      <c r="W451" s="172"/>
      <c r="X451" s="172"/>
      <c r="Y451" s="172"/>
      <c r="Z451" s="172"/>
      <c r="AA451" s="177"/>
      <c r="AT451" s="178" t="s">
        <v>200</v>
      </c>
      <c r="AU451" s="178" t="s">
        <v>123</v>
      </c>
      <c r="AV451" s="10" t="s">
        <v>123</v>
      </c>
      <c r="AW451" s="10" t="s">
        <v>36</v>
      </c>
      <c r="AX451" s="10" t="s">
        <v>79</v>
      </c>
      <c r="AY451" s="178" t="s">
        <v>192</v>
      </c>
    </row>
    <row r="452" spans="2:65" s="10" customFormat="1" ht="22.5" customHeight="1">
      <c r="B452" s="171"/>
      <c r="C452" s="172"/>
      <c r="D452" s="172"/>
      <c r="E452" s="173" t="s">
        <v>5</v>
      </c>
      <c r="F452" s="284" t="s">
        <v>602</v>
      </c>
      <c r="G452" s="285"/>
      <c r="H452" s="285"/>
      <c r="I452" s="285"/>
      <c r="J452" s="172"/>
      <c r="K452" s="174">
        <v>0.61199999999999999</v>
      </c>
      <c r="L452" s="172"/>
      <c r="M452" s="172"/>
      <c r="N452" s="172"/>
      <c r="O452" s="172"/>
      <c r="P452" s="172"/>
      <c r="Q452" s="172"/>
      <c r="R452" s="175"/>
      <c r="T452" s="176"/>
      <c r="U452" s="172"/>
      <c r="V452" s="172"/>
      <c r="W452" s="172"/>
      <c r="X452" s="172"/>
      <c r="Y452" s="172"/>
      <c r="Z452" s="172"/>
      <c r="AA452" s="177"/>
      <c r="AT452" s="178" t="s">
        <v>200</v>
      </c>
      <c r="AU452" s="178" t="s">
        <v>123</v>
      </c>
      <c r="AV452" s="10" t="s">
        <v>123</v>
      </c>
      <c r="AW452" s="10" t="s">
        <v>36</v>
      </c>
      <c r="AX452" s="10" t="s">
        <v>79</v>
      </c>
      <c r="AY452" s="178" t="s">
        <v>192</v>
      </c>
    </row>
    <row r="453" spans="2:65" s="10" customFormat="1" ht="22.5" customHeight="1">
      <c r="B453" s="171"/>
      <c r="C453" s="172"/>
      <c r="D453" s="172"/>
      <c r="E453" s="173" t="s">
        <v>5</v>
      </c>
      <c r="F453" s="284" t="s">
        <v>603</v>
      </c>
      <c r="G453" s="285"/>
      <c r="H453" s="285"/>
      <c r="I453" s="285"/>
      <c r="J453" s="172"/>
      <c r="K453" s="174">
        <v>7.5999999999999998E-2</v>
      </c>
      <c r="L453" s="172"/>
      <c r="M453" s="172"/>
      <c r="N453" s="172"/>
      <c r="O453" s="172"/>
      <c r="P453" s="172"/>
      <c r="Q453" s="172"/>
      <c r="R453" s="175"/>
      <c r="T453" s="176"/>
      <c r="U453" s="172"/>
      <c r="V453" s="172"/>
      <c r="W453" s="172"/>
      <c r="X453" s="172"/>
      <c r="Y453" s="172"/>
      <c r="Z453" s="172"/>
      <c r="AA453" s="177"/>
      <c r="AT453" s="178" t="s">
        <v>200</v>
      </c>
      <c r="AU453" s="178" t="s">
        <v>123</v>
      </c>
      <c r="AV453" s="10" t="s">
        <v>123</v>
      </c>
      <c r="AW453" s="10" t="s">
        <v>36</v>
      </c>
      <c r="AX453" s="10" t="s">
        <v>79</v>
      </c>
      <c r="AY453" s="178" t="s">
        <v>192</v>
      </c>
    </row>
    <row r="454" spans="2:65" s="11" customFormat="1" ht="22.5" customHeight="1">
      <c r="B454" s="179"/>
      <c r="C454" s="180"/>
      <c r="D454" s="180"/>
      <c r="E454" s="181" t="s">
        <v>5</v>
      </c>
      <c r="F454" s="286" t="s">
        <v>251</v>
      </c>
      <c r="G454" s="287"/>
      <c r="H454" s="287"/>
      <c r="I454" s="287"/>
      <c r="J454" s="180"/>
      <c r="K454" s="182" t="s">
        <v>5</v>
      </c>
      <c r="L454" s="180"/>
      <c r="M454" s="180"/>
      <c r="N454" s="180"/>
      <c r="O454" s="180"/>
      <c r="P454" s="180"/>
      <c r="Q454" s="180"/>
      <c r="R454" s="183"/>
      <c r="T454" s="184"/>
      <c r="U454" s="180"/>
      <c r="V454" s="180"/>
      <c r="W454" s="180"/>
      <c r="X454" s="180"/>
      <c r="Y454" s="180"/>
      <c r="Z454" s="180"/>
      <c r="AA454" s="185"/>
      <c r="AT454" s="186" t="s">
        <v>200</v>
      </c>
      <c r="AU454" s="186" t="s">
        <v>123</v>
      </c>
      <c r="AV454" s="11" t="s">
        <v>37</v>
      </c>
      <c r="AW454" s="11" t="s">
        <v>36</v>
      </c>
      <c r="AX454" s="11" t="s">
        <v>79</v>
      </c>
      <c r="AY454" s="186" t="s">
        <v>192</v>
      </c>
    </row>
    <row r="455" spans="2:65" s="10" customFormat="1" ht="22.5" customHeight="1">
      <c r="B455" s="171"/>
      <c r="C455" s="172"/>
      <c r="D455" s="172"/>
      <c r="E455" s="173" t="s">
        <v>5</v>
      </c>
      <c r="F455" s="284" t="s">
        <v>604</v>
      </c>
      <c r="G455" s="285"/>
      <c r="H455" s="285"/>
      <c r="I455" s="285"/>
      <c r="J455" s="172"/>
      <c r="K455" s="174">
        <v>0.29199999999999998</v>
      </c>
      <c r="L455" s="172"/>
      <c r="M455" s="172"/>
      <c r="N455" s="172"/>
      <c r="O455" s="172"/>
      <c r="P455" s="172"/>
      <c r="Q455" s="172"/>
      <c r="R455" s="175"/>
      <c r="T455" s="176"/>
      <c r="U455" s="172"/>
      <c r="V455" s="172"/>
      <c r="W455" s="172"/>
      <c r="X455" s="172"/>
      <c r="Y455" s="172"/>
      <c r="Z455" s="172"/>
      <c r="AA455" s="177"/>
      <c r="AT455" s="178" t="s">
        <v>200</v>
      </c>
      <c r="AU455" s="178" t="s">
        <v>123</v>
      </c>
      <c r="AV455" s="10" t="s">
        <v>123</v>
      </c>
      <c r="AW455" s="10" t="s">
        <v>36</v>
      </c>
      <c r="AX455" s="10" t="s">
        <v>79</v>
      </c>
      <c r="AY455" s="178" t="s">
        <v>192</v>
      </c>
    </row>
    <row r="456" spans="2:65" s="12" customFormat="1" ht="22.5" customHeight="1">
      <c r="B456" s="187"/>
      <c r="C456" s="188"/>
      <c r="D456" s="188"/>
      <c r="E456" s="189" t="s">
        <v>5</v>
      </c>
      <c r="F456" s="288" t="s">
        <v>218</v>
      </c>
      <c r="G456" s="289"/>
      <c r="H456" s="289"/>
      <c r="I456" s="289"/>
      <c r="J456" s="188"/>
      <c r="K456" s="190">
        <v>2.23</v>
      </c>
      <c r="L456" s="188"/>
      <c r="M456" s="188"/>
      <c r="N456" s="188"/>
      <c r="O456" s="188"/>
      <c r="P456" s="188"/>
      <c r="Q456" s="188"/>
      <c r="R456" s="191"/>
      <c r="T456" s="192"/>
      <c r="U456" s="188"/>
      <c r="V456" s="188"/>
      <c r="W456" s="188"/>
      <c r="X456" s="188"/>
      <c r="Y456" s="188"/>
      <c r="Z456" s="188"/>
      <c r="AA456" s="193"/>
      <c r="AT456" s="194" t="s">
        <v>200</v>
      </c>
      <c r="AU456" s="194" t="s">
        <v>123</v>
      </c>
      <c r="AV456" s="12" t="s">
        <v>197</v>
      </c>
      <c r="AW456" s="12" t="s">
        <v>36</v>
      </c>
      <c r="AX456" s="12" t="s">
        <v>37</v>
      </c>
      <c r="AY456" s="194" t="s">
        <v>192</v>
      </c>
    </row>
    <row r="457" spans="2:65" s="1" customFormat="1" ht="22.5" customHeight="1">
      <c r="B457" s="135"/>
      <c r="C457" s="164" t="s">
        <v>605</v>
      </c>
      <c r="D457" s="164" t="s">
        <v>193</v>
      </c>
      <c r="E457" s="165" t="s">
        <v>606</v>
      </c>
      <c r="F457" s="277" t="s">
        <v>607</v>
      </c>
      <c r="G457" s="277"/>
      <c r="H457" s="277"/>
      <c r="I457" s="277"/>
      <c r="J457" s="166" t="s">
        <v>196</v>
      </c>
      <c r="K457" s="167">
        <v>19.616</v>
      </c>
      <c r="L457" s="278">
        <v>0</v>
      </c>
      <c r="M457" s="278"/>
      <c r="N457" s="279">
        <f>ROUND(L457*K457,2)</f>
        <v>0</v>
      </c>
      <c r="O457" s="279"/>
      <c r="P457" s="279"/>
      <c r="Q457" s="279"/>
      <c r="R457" s="138"/>
      <c r="T457" s="168" t="s">
        <v>5</v>
      </c>
      <c r="U457" s="47" t="s">
        <v>44</v>
      </c>
      <c r="V457" s="39"/>
      <c r="W457" s="169">
        <f>V457*K457</f>
        <v>0</v>
      </c>
      <c r="X457" s="169">
        <v>5.1900000000000002E-3</v>
      </c>
      <c r="Y457" s="169">
        <f>X457*K457</f>
        <v>0.10180704</v>
      </c>
      <c r="Z457" s="169">
        <v>0</v>
      </c>
      <c r="AA457" s="170">
        <f>Z457*K457</f>
        <v>0</v>
      </c>
      <c r="AR457" s="21" t="s">
        <v>197</v>
      </c>
      <c r="AT457" s="21" t="s">
        <v>193</v>
      </c>
      <c r="AU457" s="21" t="s">
        <v>123</v>
      </c>
      <c r="AY457" s="21" t="s">
        <v>192</v>
      </c>
      <c r="BE457" s="109">
        <f>IF(U457="základní",N457,0)</f>
        <v>0</v>
      </c>
      <c r="BF457" s="109">
        <f>IF(U457="snížená",N457,0)</f>
        <v>0</v>
      </c>
      <c r="BG457" s="109">
        <f>IF(U457="zákl. přenesená",N457,0)</f>
        <v>0</v>
      </c>
      <c r="BH457" s="109">
        <f>IF(U457="sníž. přenesená",N457,0)</f>
        <v>0</v>
      </c>
      <c r="BI457" s="109">
        <f>IF(U457="nulová",N457,0)</f>
        <v>0</v>
      </c>
      <c r="BJ457" s="21" t="s">
        <v>37</v>
      </c>
      <c r="BK457" s="109">
        <f>ROUND(L457*K457,2)</f>
        <v>0</v>
      </c>
      <c r="BL457" s="21" t="s">
        <v>197</v>
      </c>
      <c r="BM457" s="21" t="s">
        <v>608</v>
      </c>
    </row>
    <row r="458" spans="2:65" s="10" customFormat="1" ht="22.5" customHeight="1">
      <c r="B458" s="171"/>
      <c r="C458" s="172"/>
      <c r="D458" s="172"/>
      <c r="E458" s="173" t="s">
        <v>5</v>
      </c>
      <c r="F458" s="280" t="s">
        <v>609</v>
      </c>
      <c r="G458" s="281"/>
      <c r="H458" s="281"/>
      <c r="I458" s="281"/>
      <c r="J458" s="172"/>
      <c r="K458" s="174">
        <v>9.1869999999999994</v>
      </c>
      <c r="L458" s="172"/>
      <c r="M458" s="172"/>
      <c r="N458" s="172"/>
      <c r="O458" s="172"/>
      <c r="P458" s="172"/>
      <c r="Q458" s="172"/>
      <c r="R458" s="175"/>
      <c r="T458" s="176"/>
      <c r="U458" s="172"/>
      <c r="V458" s="172"/>
      <c r="W458" s="172"/>
      <c r="X458" s="172"/>
      <c r="Y458" s="172"/>
      <c r="Z458" s="172"/>
      <c r="AA458" s="177"/>
      <c r="AT458" s="178" t="s">
        <v>200</v>
      </c>
      <c r="AU458" s="178" t="s">
        <v>123</v>
      </c>
      <c r="AV458" s="10" t="s">
        <v>123</v>
      </c>
      <c r="AW458" s="10" t="s">
        <v>36</v>
      </c>
      <c r="AX458" s="10" t="s">
        <v>79</v>
      </c>
      <c r="AY458" s="178" t="s">
        <v>192</v>
      </c>
    </row>
    <row r="459" spans="2:65" s="10" customFormat="1" ht="22.5" customHeight="1">
      <c r="B459" s="171"/>
      <c r="C459" s="172"/>
      <c r="D459" s="172"/>
      <c r="E459" s="173" t="s">
        <v>5</v>
      </c>
      <c r="F459" s="284" t="s">
        <v>610</v>
      </c>
      <c r="G459" s="285"/>
      <c r="H459" s="285"/>
      <c r="I459" s="285"/>
      <c r="J459" s="172"/>
      <c r="K459" s="174">
        <v>3.3119999999999998</v>
      </c>
      <c r="L459" s="172"/>
      <c r="M459" s="172"/>
      <c r="N459" s="172"/>
      <c r="O459" s="172"/>
      <c r="P459" s="172"/>
      <c r="Q459" s="172"/>
      <c r="R459" s="175"/>
      <c r="T459" s="176"/>
      <c r="U459" s="172"/>
      <c r="V459" s="172"/>
      <c r="W459" s="172"/>
      <c r="X459" s="172"/>
      <c r="Y459" s="172"/>
      <c r="Z459" s="172"/>
      <c r="AA459" s="177"/>
      <c r="AT459" s="178" t="s">
        <v>200</v>
      </c>
      <c r="AU459" s="178" t="s">
        <v>123</v>
      </c>
      <c r="AV459" s="10" t="s">
        <v>123</v>
      </c>
      <c r="AW459" s="10" t="s">
        <v>36</v>
      </c>
      <c r="AX459" s="10" t="s">
        <v>79</v>
      </c>
      <c r="AY459" s="178" t="s">
        <v>192</v>
      </c>
    </row>
    <row r="460" spans="2:65" s="10" customFormat="1" ht="22.5" customHeight="1">
      <c r="B460" s="171"/>
      <c r="C460" s="172"/>
      <c r="D460" s="172"/>
      <c r="E460" s="173" t="s">
        <v>5</v>
      </c>
      <c r="F460" s="284" t="s">
        <v>611</v>
      </c>
      <c r="G460" s="285"/>
      <c r="H460" s="285"/>
      <c r="I460" s="285"/>
      <c r="J460" s="172"/>
      <c r="K460" s="174">
        <v>4.8959999999999999</v>
      </c>
      <c r="L460" s="172"/>
      <c r="M460" s="172"/>
      <c r="N460" s="172"/>
      <c r="O460" s="172"/>
      <c r="P460" s="172"/>
      <c r="Q460" s="172"/>
      <c r="R460" s="175"/>
      <c r="T460" s="176"/>
      <c r="U460" s="172"/>
      <c r="V460" s="172"/>
      <c r="W460" s="172"/>
      <c r="X460" s="172"/>
      <c r="Y460" s="172"/>
      <c r="Z460" s="172"/>
      <c r="AA460" s="177"/>
      <c r="AT460" s="178" t="s">
        <v>200</v>
      </c>
      <c r="AU460" s="178" t="s">
        <v>123</v>
      </c>
      <c r="AV460" s="10" t="s">
        <v>123</v>
      </c>
      <c r="AW460" s="10" t="s">
        <v>36</v>
      </c>
      <c r="AX460" s="10" t="s">
        <v>79</v>
      </c>
      <c r="AY460" s="178" t="s">
        <v>192</v>
      </c>
    </row>
    <row r="461" spans="2:65" s="10" customFormat="1" ht="22.5" customHeight="1">
      <c r="B461" s="171"/>
      <c r="C461" s="172"/>
      <c r="D461" s="172"/>
      <c r="E461" s="173" t="s">
        <v>5</v>
      </c>
      <c r="F461" s="284" t="s">
        <v>612</v>
      </c>
      <c r="G461" s="285"/>
      <c r="H461" s="285"/>
      <c r="I461" s="285"/>
      <c r="J461" s="172"/>
      <c r="K461" s="174">
        <v>0.76200000000000001</v>
      </c>
      <c r="L461" s="172"/>
      <c r="M461" s="172"/>
      <c r="N461" s="172"/>
      <c r="O461" s="172"/>
      <c r="P461" s="172"/>
      <c r="Q461" s="172"/>
      <c r="R461" s="175"/>
      <c r="T461" s="176"/>
      <c r="U461" s="172"/>
      <c r="V461" s="172"/>
      <c r="W461" s="172"/>
      <c r="X461" s="172"/>
      <c r="Y461" s="172"/>
      <c r="Z461" s="172"/>
      <c r="AA461" s="177"/>
      <c r="AT461" s="178" t="s">
        <v>200</v>
      </c>
      <c r="AU461" s="178" t="s">
        <v>123</v>
      </c>
      <c r="AV461" s="10" t="s">
        <v>123</v>
      </c>
      <c r="AW461" s="10" t="s">
        <v>36</v>
      </c>
      <c r="AX461" s="10" t="s">
        <v>79</v>
      </c>
      <c r="AY461" s="178" t="s">
        <v>192</v>
      </c>
    </row>
    <row r="462" spans="2:65" s="11" customFormat="1" ht="22.5" customHeight="1">
      <c r="B462" s="179"/>
      <c r="C462" s="180"/>
      <c r="D462" s="180"/>
      <c r="E462" s="181" t="s">
        <v>5</v>
      </c>
      <c r="F462" s="286" t="s">
        <v>251</v>
      </c>
      <c r="G462" s="287"/>
      <c r="H462" s="287"/>
      <c r="I462" s="287"/>
      <c r="J462" s="180"/>
      <c r="K462" s="182" t="s">
        <v>5</v>
      </c>
      <c r="L462" s="180"/>
      <c r="M462" s="180"/>
      <c r="N462" s="180"/>
      <c r="O462" s="180"/>
      <c r="P462" s="180"/>
      <c r="Q462" s="180"/>
      <c r="R462" s="183"/>
      <c r="T462" s="184"/>
      <c r="U462" s="180"/>
      <c r="V462" s="180"/>
      <c r="W462" s="180"/>
      <c r="X462" s="180"/>
      <c r="Y462" s="180"/>
      <c r="Z462" s="180"/>
      <c r="AA462" s="185"/>
      <c r="AT462" s="186" t="s">
        <v>200</v>
      </c>
      <c r="AU462" s="186" t="s">
        <v>123</v>
      </c>
      <c r="AV462" s="11" t="s">
        <v>37</v>
      </c>
      <c r="AW462" s="11" t="s">
        <v>36</v>
      </c>
      <c r="AX462" s="11" t="s">
        <v>79</v>
      </c>
      <c r="AY462" s="186" t="s">
        <v>192</v>
      </c>
    </row>
    <row r="463" spans="2:65" s="10" customFormat="1" ht="22.5" customHeight="1">
      <c r="B463" s="171"/>
      <c r="C463" s="172"/>
      <c r="D463" s="172"/>
      <c r="E463" s="173" t="s">
        <v>5</v>
      </c>
      <c r="F463" s="284" t="s">
        <v>613</v>
      </c>
      <c r="G463" s="285"/>
      <c r="H463" s="285"/>
      <c r="I463" s="285"/>
      <c r="J463" s="172"/>
      <c r="K463" s="174">
        <v>1.4590000000000001</v>
      </c>
      <c r="L463" s="172"/>
      <c r="M463" s="172"/>
      <c r="N463" s="172"/>
      <c r="O463" s="172"/>
      <c r="P463" s="172"/>
      <c r="Q463" s="172"/>
      <c r="R463" s="175"/>
      <c r="T463" s="176"/>
      <c r="U463" s="172"/>
      <c r="V463" s="172"/>
      <c r="W463" s="172"/>
      <c r="X463" s="172"/>
      <c r="Y463" s="172"/>
      <c r="Z463" s="172"/>
      <c r="AA463" s="177"/>
      <c r="AT463" s="178" t="s">
        <v>200</v>
      </c>
      <c r="AU463" s="178" t="s">
        <v>123</v>
      </c>
      <c r="AV463" s="10" t="s">
        <v>123</v>
      </c>
      <c r="AW463" s="10" t="s">
        <v>36</v>
      </c>
      <c r="AX463" s="10" t="s">
        <v>79</v>
      </c>
      <c r="AY463" s="178" t="s">
        <v>192</v>
      </c>
    </row>
    <row r="464" spans="2:65" s="12" customFormat="1" ht="22.5" customHeight="1">
      <c r="B464" s="187"/>
      <c r="C464" s="188"/>
      <c r="D464" s="188"/>
      <c r="E464" s="189" t="s">
        <v>5</v>
      </c>
      <c r="F464" s="288" t="s">
        <v>218</v>
      </c>
      <c r="G464" s="289"/>
      <c r="H464" s="289"/>
      <c r="I464" s="289"/>
      <c r="J464" s="188"/>
      <c r="K464" s="190">
        <v>19.616</v>
      </c>
      <c r="L464" s="188"/>
      <c r="M464" s="188"/>
      <c r="N464" s="188"/>
      <c r="O464" s="188"/>
      <c r="P464" s="188"/>
      <c r="Q464" s="188"/>
      <c r="R464" s="191"/>
      <c r="T464" s="192"/>
      <c r="U464" s="188"/>
      <c r="V464" s="188"/>
      <c r="W464" s="188"/>
      <c r="X464" s="188"/>
      <c r="Y464" s="188"/>
      <c r="Z464" s="188"/>
      <c r="AA464" s="193"/>
      <c r="AT464" s="194" t="s">
        <v>200</v>
      </c>
      <c r="AU464" s="194" t="s">
        <v>123</v>
      </c>
      <c r="AV464" s="12" t="s">
        <v>197</v>
      </c>
      <c r="AW464" s="12" t="s">
        <v>36</v>
      </c>
      <c r="AX464" s="12" t="s">
        <v>37</v>
      </c>
      <c r="AY464" s="194" t="s">
        <v>192</v>
      </c>
    </row>
    <row r="465" spans="2:65" s="1" customFormat="1" ht="22.5" customHeight="1">
      <c r="B465" s="135"/>
      <c r="C465" s="164" t="s">
        <v>614</v>
      </c>
      <c r="D465" s="164" t="s">
        <v>193</v>
      </c>
      <c r="E465" s="165" t="s">
        <v>615</v>
      </c>
      <c r="F465" s="277" t="s">
        <v>616</v>
      </c>
      <c r="G465" s="277"/>
      <c r="H465" s="277"/>
      <c r="I465" s="277"/>
      <c r="J465" s="166" t="s">
        <v>196</v>
      </c>
      <c r="K465" s="167">
        <v>19.616</v>
      </c>
      <c r="L465" s="278">
        <v>0</v>
      </c>
      <c r="M465" s="278"/>
      <c r="N465" s="279">
        <f>ROUND(L465*K465,2)</f>
        <v>0</v>
      </c>
      <c r="O465" s="279"/>
      <c r="P465" s="279"/>
      <c r="Q465" s="279"/>
      <c r="R465" s="138"/>
      <c r="T465" s="168" t="s">
        <v>5</v>
      </c>
      <c r="U465" s="47" t="s">
        <v>44</v>
      </c>
      <c r="V465" s="39"/>
      <c r="W465" s="169">
        <f>V465*K465</f>
        <v>0</v>
      </c>
      <c r="X465" s="169">
        <v>0</v>
      </c>
      <c r="Y465" s="169">
        <f>X465*K465</f>
        <v>0</v>
      </c>
      <c r="Z465" s="169">
        <v>0</v>
      </c>
      <c r="AA465" s="170">
        <f>Z465*K465</f>
        <v>0</v>
      </c>
      <c r="AR465" s="21" t="s">
        <v>197</v>
      </c>
      <c r="AT465" s="21" t="s">
        <v>193</v>
      </c>
      <c r="AU465" s="21" t="s">
        <v>123</v>
      </c>
      <c r="AY465" s="21" t="s">
        <v>192</v>
      </c>
      <c r="BE465" s="109">
        <f>IF(U465="základní",N465,0)</f>
        <v>0</v>
      </c>
      <c r="BF465" s="109">
        <f>IF(U465="snížená",N465,0)</f>
        <v>0</v>
      </c>
      <c r="BG465" s="109">
        <f>IF(U465="zákl. přenesená",N465,0)</f>
        <v>0</v>
      </c>
      <c r="BH465" s="109">
        <f>IF(U465="sníž. přenesená",N465,0)</f>
        <v>0</v>
      </c>
      <c r="BI465" s="109">
        <f>IF(U465="nulová",N465,0)</f>
        <v>0</v>
      </c>
      <c r="BJ465" s="21" t="s">
        <v>37</v>
      </c>
      <c r="BK465" s="109">
        <f>ROUND(L465*K465,2)</f>
        <v>0</v>
      </c>
      <c r="BL465" s="21" t="s">
        <v>197</v>
      </c>
      <c r="BM465" s="21" t="s">
        <v>617</v>
      </c>
    </row>
    <row r="466" spans="2:65" s="1" customFormat="1" ht="31.5" customHeight="1">
      <c r="B466" s="135"/>
      <c r="C466" s="164" t="s">
        <v>618</v>
      </c>
      <c r="D466" s="164" t="s">
        <v>193</v>
      </c>
      <c r="E466" s="165" t="s">
        <v>619</v>
      </c>
      <c r="F466" s="277" t="s">
        <v>620</v>
      </c>
      <c r="G466" s="277"/>
      <c r="H466" s="277"/>
      <c r="I466" s="277"/>
      <c r="J466" s="166" t="s">
        <v>294</v>
      </c>
      <c r="K466" s="167">
        <v>0.22800000000000001</v>
      </c>
      <c r="L466" s="278">
        <v>0</v>
      </c>
      <c r="M466" s="278"/>
      <c r="N466" s="279">
        <f>ROUND(L466*K466,2)</f>
        <v>0</v>
      </c>
      <c r="O466" s="279"/>
      <c r="P466" s="279"/>
      <c r="Q466" s="279"/>
      <c r="R466" s="138"/>
      <c r="T466" s="168" t="s">
        <v>5</v>
      </c>
      <c r="U466" s="47" t="s">
        <v>44</v>
      </c>
      <c r="V466" s="39"/>
      <c r="W466" s="169">
        <f>V466*K466</f>
        <v>0</v>
      </c>
      <c r="X466" s="169">
        <v>1.0525599999999999</v>
      </c>
      <c r="Y466" s="169">
        <f>X466*K466</f>
        <v>0.23998368</v>
      </c>
      <c r="Z466" s="169">
        <v>0</v>
      </c>
      <c r="AA466" s="170">
        <f>Z466*K466</f>
        <v>0</v>
      </c>
      <c r="AR466" s="21" t="s">
        <v>197</v>
      </c>
      <c r="AT466" s="21" t="s">
        <v>193</v>
      </c>
      <c r="AU466" s="21" t="s">
        <v>123</v>
      </c>
      <c r="AY466" s="21" t="s">
        <v>192</v>
      </c>
      <c r="BE466" s="109">
        <f>IF(U466="základní",N466,0)</f>
        <v>0</v>
      </c>
      <c r="BF466" s="109">
        <f>IF(U466="snížená",N466,0)</f>
        <v>0</v>
      </c>
      <c r="BG466" s="109">
        <f>IF(U466="zákl. přenesená",N466,0)</f>
        <v>0</v>
      </c>
      <c r="BH466" s="109">
        <f>IF(U466="sníž. přenesená",N466,0)</f>
        <v>0</v>
      </c>
      <c r="BI466" s="109">
        <f>IF(U466="nulová",N466,0)</f>
        <v>0</v>
      </c>
      <c r="BJ466" s="21" t="s">
        <v>37</v>
      </c>
      <c r="BK466" s="109">
        <f>ROUND(L466*K466,2)</f>
        <v>0</v>
      </c>
      <c r="BL466" s="21" t="s">
        <v>197</v>
      </c>
      <c r="BM466" s="21" t="s">
        <v>621</v>
      </c>
    </row>
    <row r="467" spans="2:65" s="10" customFormat="1" ht="22.5" customHeight="1">
      <c r="B467" s="171"/>
      <c r="C467" s="172"/>
      <c r="D467" s="172"/>
      <c r="E467" s="173" t="s">
        <v>5</v>
      </c>
      <c r="F467" s="280" t="s">
        <v>622</v>
      </c>
      <c r="G467" s="281"/>
      <c r="H467" s="281"/>
      <c r="I467" s="281"/>
      <c r="J467" s="172"/>
      <c r="K467" s="174">
        <v>0.105</v>
      </c>
      <c r="L467" s="172"/>
      <c r="M467" s="172"/>
      <c r="N467" s="172"/>
      <c r="O467" s="172"/>
      <c r="P467" s="172"/>
      <c r="Q467" s="172"/>
      <c r="R467" s="175"/>
      <c r="T467" s="176"/>
      <c r="U467" s="172"/>
      <c r="V467" s="172"/>
      <c r="W467" s="172"/>
      <c r="X467" s="172"/>
      <c r="Y467" s="172"/>
      <c r="Z467" s="172"/>
      <c r="AA467" s="177"/>
      <c r="AT467" s="178" t="s">
        <v>200</v>
      </c>
      <c r="AU467" s="178" t="s">
        <v>123</v>
      </c>
      <c r="AV467" s="10" t="s">
        <v>123</v>
      </c>
      <c r="AW467" s="10" t="s">
        <v>36</v>
      </c>
      <c r="AX467" s="10" t="s">
        <v>79</v>
      </c>
      <c r="AY467" s="178" t="s">
        <v>192</v>
      </c>
    </row>
    <row r="468" spans="2:65" s="10" customFormat="1" ht="22.5" customHeight="1">
      <c r="B468" s="171"/>
      <c r="C468" s="172"/>
      <c r="D468" s="172"/>
      <c r="E468" s="173" t="s">
        <v>5</v>
      </c>
      <c r="F468" s="284" t="s">
        <v>623</v>
      </c>
      <c r="G468" s="285"/>
      <c r="H468" s="285"/>
      <c r="I468" s="285"/>
      <c r="J468" s="172"/>
      <c r="K468" s="174">
        <v>3.7999999999999999E-2</v>
      </c>
      <c r="L468" s="172"/>
      <c r="M468" s="172"/>
      <c r="N468" s="172"/>
      <c r="O468" s="172"/>
      <c r="P468" s="172"/>
      <c r="Q468" s="172"/>
      <c r="R468" s="175"/>
      <c r="T468" s="176"/>
      <c r="U468" s="172"/>
      <c r="V468" s="172"/>
      <c r="W468" s="172"/>
      <c r="X468" s="172"/>
      <c r="Y468" s="172"/>
      <c r="Z468" s="172"/>
      <c r="AA468" s="177"/>
      <c r="AT468" s="178" t="s">
        <v>200</v>
      </c>
      <c r="AU468" s="178" t="s">
        <v>123</v>
      </c>
      <c r="AV468" s="10" t="s">
        <v>123</v>
      </c>
      <c r="AW468" s="10" t="s">
        <v>36</v>
      </c>
      <c r="AX468" s="10" t="s">
        <v>79</v>
      </c>
      <c r="AY468" s="178" t="s">
        <v>192</v>
      </c>
    </row>
    <row r="469" spans="2:65" s="10" customFormat="1" ht="22.5" customHeight="1">
      <c r="B469" s="171"/>
      <c r="C469" s="172"/>
      <c r="D469" s="172"/>
      <c r="E469" s="173" t="s">
        <v>5</v>
      </c>
      <c r="F469" s="284" t="s">
        <v>624</v>
      </c>
      <c r="G469" s="285"/>
      <c r="H469" s="285"/>
      <c r="I469" s="285"/>
      <c r="J469" s="172"/>
      <c r="K469" s="174">
        <v>2.8000000000000001E-2</v>
      </c>
      <c r="L469" s="172"/>
      <c r="M469" s="172"/>
      <c r="N469" s="172"/>
      <c r="O469" s="172"/>
      <c r="P469" s="172"/>
      <c r="Q469" s="172"/>
      <c r="R469" s="175"/>
      <c r="T469" s="176"/>
      <c r="U469" s="172"/>
      <c r="V469" s="172"/>
      <c r="W469" s="172"/>
      <c r="X469" s="172"/>
      <c r="Y469" s="172"/>
      <c r="Z469" s="172"/>
      <c r="AA469" s="177"/>
      <c r="AT469" s="178" t="s">
        <v>200</v>
      </c>
      <c r="AU469" s="178" t="s">
        <v>123</v>
      </c>
      <c r="AV469" s="10" t="s">
        <v>123</v>
      </c>
      <c r="AW469" s="10" t="s">
        <v>36</v>
      </c>
      <c r="AX469" s="10" t="s">
        <v>79</v>
      </c>
      <c r="AY469" s="178" t="s">
        <v>192</v>
      </c>
    </row>
    <row r="470" spans="2:65" s="10" customFormat="1" ht="22.5" customHeight="1">
      <c r="B470" s="171"/>
      <c r="C470" s="172"/>
      <c r="D470" s="172"/>
      <c r="E470" s="173" t="s">
        <v>5</v>
      </c>
      <c r="F470" s="284" t="s">
        <v>625</v>
      </c>
      <c r="G470" s="285"/>
      <c r="H470" s="285"/>
      <c r="I470" s="285"/>
      <c r="J470" s="172"/>
      <c r="K470" s="174">
        <v>8.9999999999999993E-3</v>
      </c>
      <c r="L470" s="172"/>
      <c r="M470" s="172"/>
      <c r="N470" s="172"/>
      <c r="O470" s="172"/>
      <c r="P470" s="172"/>
      <c r="Q470" s="172"/>
      <c r="R470" s="175"/>
      <c r="T470" s="176"/>
      <c r="U470" s="172"/>
      <c r="V470" s="172"/>
      <c r="W470" s="172"/>
      <c r="X470" s="172"/>
      <c r="Y470" s="172"/>
      <c r="Z470" s="172"/>
      <c r="AA470" s="177"/>
      <c r="AT470" s="178" t="s">
        <v>200</v>
      </c>
      <c r="AU470" s="178" t="s">
        <v>123</v>
      </c>
      <c r="AV470" s="10" t="s">
        <v>123</v>
      </c>
      <c r="AW470" s="10" t="s">
        <v>36</v>
      </c>
      <c r="AX470" s="10" t="s">
        <v>79</v>
      </c>
      <c r="AY470" s="178" t="s">
        <v>192</v>
      </c>
    </row>
    <row r="471" spans="2:65" s="11" customFormat="1" ht="22.5" customHeight="1">
      <c r="B471" s="179"/>
      <c r="C471" s="180"/>
      <c r="D471" s="180"/>
      <c r="E471" s="181" t="s">
        <v>5</v>
      </c>
      <c r="F471" s="286" t="s">
        <v>251</v>
      </c>
      <c r="G471" s="287"/>
      <c r="H471" s="287"/>
      <c r="I471" s="287"/>
      <c r="J471" s="180"/>
      <c r="K471" s="182" t="s">
        <v>5</v>
      </c>
      <c r="L471" s="180"/>
      <c r="M471" s="180"/>
      <c r="N471" s="180"/>
      <c r="O471" s="180"/>
      <c r="P471" s="180"/>
      <c r="Q471" s="180"/>
      <c r="R471" s="183"/>
      <c r="T471" s="184"/>
      <c r="U471" s="180"/>
      <c r="V471" s="180"/>
      <c r="W471" s="180"/>
      <c r="X471" s="180"/>
      <c r="Y471" s="180"/>
      <c r="Z471" s="180"/>
      <c r="AA471" s="185"/>
      <c r="AT471" s="186" t="s">
        <v>200</v>
      </c>
      <c r="AU471" s="186" t="s">
        <v>123</v>
      </c>
      <c r="AV471" s="11" t="s">
        <v>37</v>
      </c>
      <c r="AW471" s="11" t="s">
        <v>36</v>
      </c>
      <c r="AX471" s="11" t="s">
        <v>79</v>
      </c>
      <c r="AY471" s="186" t="s">
        <v>192</v>
      </c>
    </row>
    <row r="472" spans="2:65" s="10" customFormat="1" ht="22.5" customHeight="1">
      <c r="B472" s="171"/>
      <c r="C472" s="172"/>
      <c r="D472" s="172"/>
      <c r="E472" s="173" t="s">
        <v>5</v>
      </c>
      <c r="F472" s="284" t="s">
        <v>626</v>
      </c>
      <c r="G472" s="285"/>
      <c r="H472" s="285"/>
      <c r="I472" s="285"/>
      <c r="J472" s="172"/>
      <c r="K472" s="174">
        <v>4.3999999999999997E-2</v>
      </c>
      <c r="L472" s="172"/>
      <c r="M472" s="172"/>
      <c r="N472" s="172"/>
      <c r="O472" s="172"/>
      <c r="P472" s="172"/>
      <c r="Q472" s="172"/>
      <c r="R472" s="175"/>
      <c r="T472" s="176"/>
      <c r="U472" s="172"/>
      <c r="V472" s="172"/>
      <c r="W472" s="172"/>
      <c r="X472" s="172"/>
      <c r="Y472" s="172"/>
      <c r="Z472" s="172"/>
      <c r="AA472" s="177"/>
      <c r="AT472" s="178" t="s">
        <v>200</v>
      </c>
      <c r="AU472" s="178" t="s">
        <v>123</v>
      </c>
      <c r="AV472" s="10" t="s">
        <v>123</v>
      </c>
      <c r="AW472" s="10" t="s">
        <v>36</v>
      </c>
      <c r="AX472" s="10" t="s">
        <v>79</v>
      </c>
      <c r="AY472" s="178" t="s">
        <v>192</v>
      </c>
    </row>
    <row r="473" spans="2:65" s="10" customFormat="1" ht="22.5" customHeight="1">
      <c r="B473" s="171"/>
      <c r="C473" s="172"/>
      <c r="D473" s="172"/>
      <c r="E473" s="173" t="s">
        <v>5</v>
      </c>
      <c r="F473" s="284" t="s">
        <v>627</v>
      </c>
      <c r="G473" s="285"/>
      <c r="H473" s="285"/>
      <c r="I473" s="285"/>
      <c r="J473" s="172"/>
      <c r="K473" s="174">
        <v>4.0000000000000001E-3</v>
      </c>
      <c r="L473" s="172"/>
      <c r="M473" s="172"/>
      <c r="N473" s="172"/>
      <c r="O473" s="172"/>
      <c r="P473" s="172"/>
      <c r="Q473" s="172"/>
      <c r="R473" s="175"/>
      <c r="T473" s="176"/>
      <c r="U473" s="172"/>
      <c r="V473" s="172"/>
      <c r="W473" s="172"/>
      <c r="X473" s="172"/>
      <c r="Y473" s="172"/>
      <c r="Z473" s="172"/>
      <c r="AA473" s="177"/>
      <c r="AT473" s="178" t="s">
        <v>200</v>
      </c>
      <c r="AU473" s="178" t="s">
        <v>123</v>
      </c>
      <c r="AV473" s="10" t="s">
        <v>123</v>
      </c>
      <c r="AW473" s="10" t="s">
        <v>36</v>
      </c>
      <c r="AX473" s="10" t="s">
        <v>79</v>
      </c>
      <c r="AY473" s="178" t="s">
        <v>192</v>
      </c>
    </row>
    <row r="474" spans="2:65" s="12" customFormat="1" ht="22.5" customHeight="1">
      <c r="B474" s="187"/>
      <c r="C474" s="188"/>
      <c r="D474" s="188"/>
      <c r="E474" s="189" t="s">
        <v>5</v>
      </c>
      <c r="F474" s="288" t="s">
        <v>218</v>
      </c>
      <c r="G474" s="289"/>
      <c r="H474" s="289"/>
      <c r="I474" s="289"/>
      <c r="J474" s="188"/>
      <c r="K474" s="190">
        <v>0.22800000000000001</v>
      </c>
      <c r="L474" s="188"/>
      <c r="M474" s="188"/>
      <c r="N474" s="188"/>
      <c r="O474" s="188"/>
      <c r="P474" s="188"/>
      <c r="Q474" s="188"/>
      <c r="R474" s="191"/>
      <c r="T474" s="192"/>
      <c r="U474" s="188"/>
      <c r="V474" s="188"/>
      <c r="W474" s="188"/>
      <c r="X474" s="188"/>
      <c r="Y474" s="188"/>
      <c r="Z474" s="188"/>
      <c r="AA474" s="193"/>
      <c r="AT474" s="194" t="s">
        <v>200</v>
      </c>
      <c r="AU474" s="194" t="s">
        <v>123</v>
      </c>
      <c r="AV474" s="12" t="s">
        <v>197</v>
      </c>
      <c r="AW474" s="12" t="s">
        <v>36</v>
      </c>
      <c r="AX474" s="12" t="s">
        <v>37</v>
      </c>
      <c r="AY474" s="194" t="s">
        <v>192</v>
      </c>
    </row>
    <row r="475" spans="2:65" s="1" customFormat="1" ht="31.5" customHeight="1">
      <c r="B475" s="135"/>
      <c r="C475" s="164" t="s">
        <v>628</v>
      </c>
      <c r="D475" s="164" t="s">
        <v>193</v>
      </c>
      <c r="E475" s="165" t="s">
        <v>629</v>
      </c>
      <c r="F475" s="277" t="s">
        <v>630</v>
      </c>
      <c r="G475" s="277"/>
      <c r="H475" s="277"/>
      <c r="I475" s="277"/>
      <c r="J475" s="166" t="s">
        <v>294</v>
      </c>
      <c r="K475" s="167">
        <v>5.5E-2</v>
      </c>
      <c r="L475" s="278">
        <v>0</v>
      </c>
      <c r="M475" s="278"/>
      <c r="N475" s="279">
        <f>ROUND(L475*K475,2)</f>
        <v>0</v>
      </c>
      <c r="O475" s="279"/>
      <c r="P475" s="279"/>
      <c r="Q475" s="279"/>
      <c r="R475" s="138"/>
      <c r="T475" s="168" t="s">
        <v>5</v>
      </c>
      <c r="U475" s="47" t="s">
        <v>44</v>
      </c>
      <c r="V475" s="39"/>
      <c r="W475" s="169">
        <f>V475*K475</f>
        <v>0</v>
      </c>
      <c r="X475" s="169">
        <v>1.0530600000000001</v>
      </c>
      <c r="Y475" s="169">
        <f>X475*K475</f>
        <v>5.7918300000000006E-2</v>
      </c>
      <c r="Z475" s="169">
        <v>0</v>
      </c>
      <c r="AA475" s="170">
        <f>Z475*K475</f>
        <v>0</v>
      </c>
      <c r="AR475" s="21" t="s">
        <v>197</v>
      </c>
      <c r="AT475" s="21" t="s">
        <v>193</v>
      </c>
      <c r="AU475" s="21" t="s">
        <v>123</v>
      </c>
      <c r="AY475" s="21" t="s">
        <v>192</v>
      </c>
      <c r="BE475" s="109">
        <f>IF(U475="základní",N475,0)</f>
        <v>0</v>
      </c>
      <c r="BF475" s="109">
        <f>IF(U475="snížená",N475,0)</f>
        <v>0</v>
      </c>
      <c r="BG475" s="109">
        <f>IF(U475="zákl. přenesená",N475,0)</f>
        <v>0</v>
      </c>
      <c r="BH475" s="109">
        <f>IF(U475="sníž. přenesená",N475,0)</f>
        <v>0</v>
      </c>
      <c r="BI475" s="109">
        <f>IF(U475="nulová",N475,0)</f>
        <v>0</v>
      </c>
      <c r="BJ475" s="21" t="s">
        <v>37</v>
      </c>
      <c r="BK475" s="109">
        <f>ROUND(L475*K475,2)</f>
        <v>0</v>
      </c>
      <c r="BL475" s="21" t="s">
        <v>197</v>
      </c>
      <c r="BM475" s="21" t="s">
        <v>631</v>
      </c>
    </row>
    <row r="476" spans="2:65" s="10" customFormat="1" ht="22.5" customHeight="1">
      <c r="B476" s="171"/>
      <c r="C476" s="172"/>
      <c r="D476" s="172"/>
      <c r="E476" s="173" t="s">
        <v>5</v>
      </c>
      <c r="F476" s="280" t="s">
        <v>632</v>
      </c>
      <c r="G476" s="281"/>
      <c r="H476" s="281"/>
      <c r="I476" s="281"/>
      <c r="J476" s="172"/>
      <c r="K476" s="174">
        <v>3.1E-2</v>
      </c>
      <c r="L476" s="172"/>
      <c r="M476" s="172"/>
      <c r="N476" s="172"/>
      <c r="O476" s="172"/>
      <c r="P476" s="172"/>
      <c r="Q476" s="172"/>
      <c r="R476" s="175"/>
      <c r="T476" s="176"/>
      <c r="U476" s="172"/>
      <c r="V476" s="172"/>
      <c r="W476" s="172"/>
      <c r="X476" s="172"/>
      <c r="Y476" s="172"/>
      <c r="Z476" s="172"/>
      <c r="AA476" s="177"/>
      <c r="AT476" s="178" t="s">
        <v>200</v>
      </c>
      <c r="AU476" s="178" t="s">
        <v>123</v>
      </c>
      <c r="AV476" s="10" t="s">
        <v>123</v>
      </c>
      <c r="AW476" s="10" t="s">
        <v>36</v>
      </c>
      <c r="AX476" s="10" t="s">
        <v>79</v>
      </c>
      <c r="AY476" s="178" t="s">
        <v>192</v>
      </c>
    </row>
    <row r="477" spans="2:65" s="10" customFormat="1" ht="22.5" customHeight="1">
      <c r="B477" s="171"/>
      <c r="C477" s="172"/>
      <c r="D477" s="172"/>
      <c r="E477" s="173" t="s">
        <v>5</v>
      </c>
      <c r="F477" s="284" t="s">
        <v>633</v>
      </c>
      <c r="G477" s="285"/>
      <c r="H477" s="285"/>
      <c r="I477" s="285"/>
      <c r="J477" s="172"/>
      <c r="K477" s="174">
        <v>1.0999999999999999E-2</v>
      </c>
      <c r="L477" s="172"/>
      <c r="M477" s="172"/>
      <c r="N477" s="172"/>
      <c r="O477" s="172"/>
      <c r="P477" s="172"/>
      <c r="Q477" s="172"/>
      <c r="R477" s="175"/>
      <c r="T477" s="176"/>
      <c r="U477" s="172"/>
      <c r="V477" s="172"/>
      <c r="W477" s="172"/>
      <c r="X477" s="172"/>
      <c r="Y477" s="172"/>
      <c r="Z477" s="172"/>
      <c r="AA477" s="177"/>
      <c r="AT477" s="178" t="s">
        <v>200</v>
      </c>
      <c r="AU477" s="178" t="s">
        <v>123</v>
      </c>
      <c r="AV477" s="10" t="s">
        <v>123</v>
      </c>
      <c r="AW477" s="10" t="s">
        <v>36</v>
      </c>
      <c r="AX477" s="10" t="s">
        <v>79</v>
      </c>
      <c r="AY477" s="178" t="s">
        <v>192</v>
      </c>
    </row>
    <row r="478" spans="2:65" s="10" customFormat="1" ht="31.5" customHeight="1">
      <c r="B478" s="171"/>
      <c r="C478" s="172"/>
      <c r="D478" s="172"/>
      <c r="E478" s="173" t="s">
        <v>5</v>
      </c>
      <c r="F478" s="284" t="s">
        <v>634</v>
      </c>
      <c r="G478" s="285"/>
      <c r="H478" s="285"/>
      <c r="I478" s="285"/>
      <c r="J478" s="172"/>
      <c r="K478" s="174">
        <v>0.01</v>
      </c>
      <c r="L478" s="172"/>
      <c r="M478" s="172"/>
      <c r="N478" s="172"/>
      <c r="O478" s="172"/>
      <c r="P478" s="172"/>
      <c r="Q478" s="172"/>
      <c r="R478" s="175"/>
      <c r="T478" s="176"/>
      <c r="U478" s="172"/>
      <c r="V478" s="172"/>
      <c r="W478" s="172"/>
      <c r="X478" s="172"/>
      <c r="Y478" s="172"/>
      <c r="Z478" s="172"/>
      <c r="AA478" s="177"/>
      <c r="AT478" s="178" t="s">
        <v>200</v>
      </c>
      <c r="AU478" s="178" t="s">
        <v>123</v>
      </c>
      <c r="AV478" s="10" t="s">
        <v>123</v>
      </c>
      <c r="AW478" s="10" t="s">
        <v>36</v>
      </c>
      <c r="AX478" s="10" t="s">
        <v>79</v>
      </c>
      <c r="AY478" s="178" t="s">
        <v>192</v>
      </c>
    </row>
    <row r="479" spans="2:65" s="10" customFormat="1" ht="22.5" customHeight="1">
      <c r="B479" s="171"/>
      <c r="C479" s="172"/>
      <c r="D479" s="172"/>
      <c r="E479" s="173" t="s">
        <v>5</v>
      </c>
      <c r="F479" s="284" t="s">
        <v>635</v>
      </c>
      <c r="G479" s="285"/>
      <c r="H479" s="285"/>
      <c r="I479" s="285"/>
      <c r="J479" s="172"/>
      <c r="K479" s="174">
        <v>3.0000000000000001E-3</v>
      </c>
      <c r="L479" s="172"/>
      <c r="M479" s="172"/>
      <c r="N479" s="172"/>
      <c r="O479" s="172"/>
      <c r="P479" s="172"/>
      <c r="Q479" s="172"/>
      <c r="R479" s="175"/>
      <c r="T479" s="176"/>
      <c r="U479" s="172"/>
      <c r="V479" s="172"/>
      <c r="W479" s="172"/>
      <c r="X479" s="172"/>
      <c r="Y479" s="172"/>
      <c r="Z479" s="172"/>
      <c r="AA479" s="177"/>
      <c r="AT479" s="178" t="s">
        <v>200</v>
      </c>
      <c r="AU479" s="178" t="s">
        <v>123</v>
      </c>
      <c r="AV479" s="10" t="s">
        <v>123</v>
      </c>
      <c r="AW479" s="10" t="s">
        <v>36</v>
      </c>
      <c r="AX479" s="10" t="s">
        <v>79</v>
      </c>
      <c r="AY479" s="178" t="s">
        <v>192</v>
      </c>
    </row>
    <row r="480" spans="2:65" s="12" customFormat="1" ht="22.5" customHeight="1">
      <c r="B480" s="187"/>
      <c r="C480" s="188"/>
      <c r="D480" s="188"/>
      <c r="E480" s="189" t="s">
        <v>5</v>
      </c>
      <c r="F480" s="288" t="s">
        <v>218</v>
      </c>
      <c r="G480" s="289"/>
      <c r="H480" s="289"/>
      <c r="I480" s="289"/>
      <c r="J480" s="188"/>
      <c r="K480" s="190">
        <v>5.5E-2</v>
      </c>
      <c r="L480" s="188"/>
      <c r="M480" s="188"/>
      <c r="N480" s="188"/>
      <c r="O480" s="188"/>
      <c r="P480" s="188"/>
      <c r="Q480" s="188"/>
      <c r="R480" s="191"/>
      <c r="T480" s="192"/>
      <c r="U480" s="188"/>
      <c r="V480" s="188"/>
      <c r="W480" s="188"/>
      <c r="X480" s="188"/>
      <c r="Y480" s="188"/>
      <c r="Z480" s="188"/>
      <c r="AA480" s="193"/>
      <c r="AT480" s="194" t="s">
        <v>200</v>
      </c>
      <c r="AU480" s="194" t="s">
        <v>123</v>
      </c>
      <c r="AV480" s="12" t="s">
        <v>197</v>
      </c>
      <c r="AW480" s="12" t="s">
        <v>36</v>
      </c>
      <c r="AX480" s="12" t="s">
        <v>37</v>
      </c>
      <c r="AY480" s="194" t="s">
        <v>192</v>
      </c>
    </row>
    <row r="481" spans="2:65" s="1" customFormat="1" ht="44.25" customHeight="1">
      <c r="B481" s="135"/>
      <c r="C481" s="164" t="s">
        <v>636</v>
      </c>
      <c r="D481" s="164" t="s">
        <v>193</v>
      </c>
      <c r="E481" s="165" t="s">
        <v>637</v>
      </c>
      <c r="F481" s="277" t="s">
        <v>638</v>
      </c>
      <c r="G481" s="277"/>
      <c r="H481" s="277"/>
      <c r="I481" s="277"/>
      <c r="J481" s="166" t="s">
        <v>196</v>
      </c>
      <c r="K481" s="167">
        <v>41.344000000000001</v>
      </c>
      <c r="L481" s="278">
        <v>0</v>
      </c>
      <c r="M481" s="278"/>
      <c r="N481" s="279">
        <f>ROUND(L481*K481,2)</f>
        <v>0</v>
      </c>
      <c r="O481" s="279"/>
      <c r="P481" s="279"/>
      <c r="Q481" s="279"/>
      <c r="R481" s="138"/>
      <c r="T481" s="168" t="s">
        <v>5</v>
      </c>
      <c r="U481" s="47" t="s">
        <v>44</v>
      </c>
      <c r="V481" s="39"/>
      <c r="W481" s="169">
        <f>V481*K481</f>
        <v>0</v>
      </c>
      <c r="X481" s="169">
        <v>0</v>
      </c>
      <c r="Y481" s="169">
        <f>X481*K481</f>
        <v>0</v>
      </c>
      <c r="Z481" s="169">
        <v>0</v>
      </c>
      <c r="AA481" s="170">
        <f>Z481*K481</f>
        <v>0</v>
      </c>
      <c r="AR481" s="21" t="s">
        <v>197</v>
      </c>
      <c r="AT481" s="21" t="s">
        <v>193</v>
      </c>
      <c r="AU481" s="21" t="s">
        <v>123</v>
      </c>
      <c r="AY481" s="21" t="s">
        <v>192</v>
      </c>
      <c r="BE481" s="109">
        <f>IF(U481="základní",N481,0)</f>
        <v>0</v>
      </c>
      <c r="BF481" s="109">
        <f>IF(U481="snížená",N481,0)</f>
        <v>0</v>
      </c>
      <c r="BG481" s="109">
        <f>IF(U481="zákl. přenesená",N481,0)</f>
        <v>0</v>
      </c>
      <c r="BH481" s="109">
        <f>IF(U481="sníž. přenesená",N481,0)</f>
        <v>0</v>
      </c>
      <c r="BI481" s="109">
        <f>IF(U481="nulová",N481,0)</f>
        <v>0</v>
      </c>
      <c r="BJ481" s="21" t="s">
        <v>37</v>
      </c>
      <c r="BK481" s="109">
        <f>ROUND(L481*K481,2)</f>
        <v>0</v>
      </c>
      <c r="BL481" s="21" t="s">
        <v>197</v>
      </c>
      <c r="BM481" s="21" t="s">
        <v>639</v>
      </c>
    </row>
    <row r="482" spans="2:65" s="10" customFormat="1" ht="22.5" customHeight="1">
      <c r="B482" s="171"/>
      <c r="C482" s="172"/>
      <c r="D482" s="172"/>
      <c r="E482" s="173" t="s">
        <v>5</v>
      </c>
      <c r="F482" s="280" t="s">
        <v>640</v>
      </c>
      <c r="G482" s="281"/>
      <c r="H482" s="281"/>
      <c r="I482" s="281"/>
      <c r="J482" s="172"/>
      <c r="K482" s="174">
        <v>41.344000000000001</v>
      </c>
      <c r="L482" s="172"/>
      <c r="M482" s="172"/>
      <c r="N482" s="172"/>
      <c r="O482" s="172"/>
      <c r="P482" s="172"/>
      <c r="Q482" s="172"/>
      <c r="R482" s="175"/>
      <c r="T482" s="176"/>
      <c r="U482" s="172"/>
      <c r="V482" s="172"/>
      <c r="W482" s="172"/>
      <c r="X482" s="172"/>
      <c r="Y482" s="172"/>
      <c r="Z482" s="172"/>
      <c r="AA482" s="177"/>
      <c r="AT482" s="178" t="s">
        <v>200</v>
      </c>
      <c r="AU482" s="178" t="s">
        <v>123</v>
      </c>
      <c r="AV482" s="10" t="s">
        <v>123</v>
      </c>
      <c r="AW482" s="10" t="s">
        <v>36</v>
      </c>
      <c r="AX482" s="10" t="s">
        <v>37</v>
      </c>
      <c r="AY482" s="178" t="s">
        <v>192</v>
      </c>
    </row>
    <row r="483" spans="2:65" s="1" customFormat="1" ht="44.25" customHeight="1">
      <c r="B483" s="135"/>
      <c r="C483" s="164" t="s">
        <v>641</v>
      </c>
      <c r="D483" s="164" t="s">
        <v>193</v>
      </c>
      <c r="E483" s="165" t="s">
        <v>642</v>
      </c>
      <c r="F483" s="277" t="s">
        <v>643</v>
      </c>
      <c r="G483" s="277"/>
      <c r="H483" s="277"/>
      <c r="I483" s="277"/>
      <c r="J483" s="166" t="s">
        <v>196</v>
      </c>
      <c r="K483" s="167">
        <v>2070.62</v>
      </c>
      <c r="L483" s="278">
        <v>0</v>
      </c>
      <c r="M483" s="278"/>
      <c r="N483" s="279">
        <f>ROUND(L483*K483,2)</f>
        <v>0</v>
      </c>
      <c r="O483" s="279"/>
      <c r="P483" s="279"/>
      <c r="Q483" s="279"/>
      <c r="R483" s="138"/>
      <c r="T483" s="168" t="s">
        <v>5</v>
      </c>
      <c r="U483" s="47" t="s">
        <v>44</v>
      </c>
      <c r="V483" s="39"/>
      <c r="W483" s="169">
        <f>V483*K483</f>
        <v>0</v>
      </c>
      <c r="X483" s="169">
        <v>0</v>
      </c>
      <c r="Y483" s="169">
        <f>X483*K483</f>
        <v>0</v>
      </c>
      <c r="Z483" s="169">
        <v>0</v>
      </c>
      <c r="AA483" s="170">
        <f>Z483*K483</f>
        <v>0</v>
      </c>
      <c r="AR483" s="21" t="s">
        <v>197</v>
      </c>
      <c r="AT483" s="21" t="s">
        <v>193</v>
      </c>
      <c r="AU483" s="21" t="s">
        <v>123</v>
      </c>
      <c r="AY483" s="21" t="s">
        <v>192</v>
      </c>
      <c r="BE483" s="109">
        <f>IF(U483="základní",N483,0)</f>
        <v>0</v>
      </c>
      <c r="BF483" s="109">
        <f>IF(U483="snížená",N483,0)</f>
        <v>0</v>
      </c>
      <c r="BG483" s="109">
        <f>IF(U483="zákl. přenesená",N483,0)</f>
        <v>0</v>
      </c>
      <c r="BH483" s="109">
        <f>IF(U483="sníž. přenesená",N483,0)</f>
        <v>0</v>
      </c>
      <c r="BI483" s="109">
        <f>IF(U483="nulová",N483,0)</f>
        <v>0</v>
      </c>
      <c r="BJ483" s="21" t="s">
        <v>37</v>
      </c>
      <c r="BK483" s="109">
        <f>ROUND(L483*K483,2)</f>
        <v>0</v>
      </c>
      <c r="BL483" s="21" t="s">
        <v>197</v>
      </c>
      <c r="BM483" s="21" t="s">
        <v>644</v>
      </c>
    </row>
    <row r="484" spans="2:65" s="10" customFormat="1" ht="22.5" customHeight="1">
      <c r="B484" s="171"/>
      <c r="C484" s="172"/>
      <c r="D484" s="172"/>
      <c r="E484" s="173" t="s">
        <v>5</v>
      </c>
      <c r="F484" s="280" t="s">
        <v>645</v>
      </c>
      <c r="G484" s="281"/>
      <c r="H484" s="281"/>
      <c r="I484" s="281"/>
      <c r="J484" s="172"/>
      <c r="K484" s="174">
        <v>2070.62</v>
      </c>
      <c r="L484" s="172"/>
      <c r="M484" s="172"/>
      <c r="N484" s="172"/>
      <c r="O484" s="172"/>
      <c r="P484" s="172"/>
      <c r="Q484" s="172"/>
      <c r="R484" s="175"/>
      <c r="T484" s="176"/>
      <c r="U484" s="172"/>
      <c r="V484" s="172"/>
      <c r="W484" s="172"/>
      <c r="X484" s="172"/>
      <c r="Y484" s="172"/>
      <c r="Z484" s="172"/>
      <c r="AA484" s="177"/>
      <c r="AT484" s="178" t="s">
        <v>200</v>
      </c>
      <c r="AU484" s="178" t="s">
        <v>123</v>
      </c>
      <c r="AV484" s="10" t="s">
        <v>123</v>
      </c>
      <c r="AW484" s="10" t="s">
        <v>36</v>
      </c>
      <c r="AX484" s="10" t="s">
        <v>37</v>
      </c>
      <c r="AY484" s="178" t="s">
        <v>192</v>
      </c>
    </row>
    <row r="485" spans="2:65" s="1" customFormat="1" ht="31.5" customHeight="1">
      <c r="B485" s="135"/>
      <c r="C485" s="203" t="s">
        <v>646</v>
      </c>
      <c r="D485" s="203" t="s">
        <v>521</v>
      </c>
      <c r="E485" s="204" t="s">
        <v>647</v>
      </c>
      <c r="F485" s="292" t="s">
        <v>648</v>
      </c>
      <c r="G485" s="292"/>
      <c r="H485" s="292"/>
      <c r="I485" s="292"/>
      <c r="J485" s="205" t="s">
        <v>196</v>
      </c>
      <c r="K485" s="206">
        <v>41.344000000000001</v>
      </c>
      <c r="L485" s="293">
        <v>0</v>
      </c>
      <c r="M485" s="293"/>
      <c r="N485" s="294">
        <f>ROUND(L485*K485,2)</f>
        <v>0</v>
      </c>
      <c r="O485" s="279"/>
      <c r="P485" s="279"/>
      <c r="Q485" s="279"/>
      <c r="R485" s="138"/>
      <c r="T485" s="168" t="s">
        <v>5</v>
      </c>
      <c r="U485" s="47" t="s">
        <v>44</v>
      </c>
      <c r="V485" s="39"/>
      <c r="W485" s="169">
        <f>V485*K485</f>
        <v>0</v>
      </c>
      <c r="X485" s="169">
        <v>0</v>
      </c>
      <c r="Y485" s="169">
        <f>X485*K485</f>
        <v>0</v>
      </c>
      <c r="Z485" s="169">
        <v>0</v>
      </c>
      <c r="AA485" s="170">
        <f>Z485*K485</f>
        <v>0</v>
      </c>
      <c r="AR485" s="21" t="s">
        <v>234</v>
      </c>
      <c r="AT485" s="21" t="s">
        <v>521</v>
      </c>
      <c r="AU485" s="21" t="s">
        <v>123</v>
      </c>
      <c r="AY485" s="21" t="s">
        <v>192</v>
      </c>
      <c r="BE485" s="109">
        <f>IF(U485="základní",N485,0)</f>
        <v>0</v>
      </c>
      <c r="BF485" s="109">
        <f>IF(U485="snížená",N485,0)</f>
        <v>0</v>
      </c>
      <c r="BG485" s="109">
        <f>IF(U485="zákl. přenesená",N485,0)</f>
        <v>0</v>
      </c>
      <c r="BH485" s="109">
        <f>IF(U485="sníž. přenesená",N485,0)</f>
        <v>0</v>
      </c>
      <c r="BI485" s="109">
        <f>IF(U485="nulová",N485,0)</f>
        <v>0</v>
      </c>
      <c r="BJ485" s="21" t="s">
        <v>37</v>
      </c>
      <c r="BK485" s="109">
        <f>ROUND(L485*K485,2)</f>
        <v>0</v>
      </c>
      <c r="BL485" s="21" t="s">
        <v>197</v>
      </c>
      <c r="BM485" s="21" t="s">
        <v>649</v>
      </c>
    </row>
    <row r="486" spans="2:65" s="1" customFormat="1" ht="31.5" customHeight="1">
      <c r="B486" s="135"/>
      <c r="C486" s="203" t="s">
        <v>650</v>
      </c>
      <c r="D486" s="203" t="s">
        <v>521</v>
      </c>
      <c r="E486" s="204" t="s">
        <v>651</v>
      </c>
      <c r="F486" s="292" t="s">
        <v>652</v>
      </c>
      <c r="G486" s="292"/>
      <c r="H486" s="292"/>
      <c r="I486" s="292"/>
      <c r="J486" s="205" t="s">
        <v>196</v>
      </c>
      <c r="K486" s="206">
        <v>2070.62</v>
      </c>
      <c r="L486" s="293">
        <v>0</v>
      </c>
      <c r="M486" s="293"/>
      <c r="N486" s="294">
        <f>ROUND(L486*K486,2)</f>
        <v>0</v>
      </c>
      <c r="O486" s="279"/>
      <c r="P486" s="279"/>
      <c r="Q486" s="279"/>
      <c r="R486" s="138"/>
      <c r="T486" s="168" t="s">
        <v>5</v>
      </c>
      <c r="U486" s="47" t="s">
        <v>44</v>
      </c>
      <c r="V486" s="39"/>
      <c r="W486" s="169">
        <f>V486*K486</f>
        <v>0</v>
      </c>
      <c r="X486" s="169">
        <v>0</v>
      </c>
      <c r="Y486" s="169">
        <f>X486*K486</f>
        <v>0</v>
      </c>
      <c r="Z486" s="169">
        <v>0</v>
      </c>
      <c r="AA486" s="170">
        <f>Z486*K486</f>
        <v>0</v>
      </c>
      <c r="AR486" s="21" t="s">
        <v>234</v>
      </c>
      <c r="AT486" s="21" t="s">
        <v>521</v>
      </c>
      <c r="AU486" s="21" t="s">
        <v>123</v>
      </c>
      <c r="AY486" s="21" t="s">
        <v>192</v>
      </c>
      <c r="BE486" s="109">
        <f>IF(U486="základní",N486,0)</f>
        <v>0</v>
      </c>
      <c r="BF486" s="109">
        <f>IF(U486="snížená",N486,0)</f>
        <v>0</v>
      </c>
      <c r="BG486" s="109">
        <f>IF(U486="zákl. přenesená",N486,0)</f>
        <v>0</v>
      </c>
      <c r="BH486" s="109">
        <f>IF(U486="sníž. přenesená",N486,0)</f>
        <v>0</v>
      </c>
      <c r="BI486" s="109">
        <f>IF(U486="nulová",N486,0)</f>
        <v>0</v>
      </c>
      <c r="BJ486" s="21" t="s">
        <v>37</v>
      </c>
      <c r="BK486" s="109">
        <f>ROUND(L486*K486,2)</f>
        <v>0</v>
      </c>
      <c r="BL486" s="21" t="s">
        <v>197</v>
      </c>
      <c r="BM486" s="21" t="s">
        <v>653</v>
      </c>
    </row>
    <row r="487" spans="2:65" s="9" customFormat="1" ht="29.85" customHeight="1">
      <c r="B487" s="153"/>
      <c r="C487" s="154"/>
      <c r="D487" s="163" t="s">
        <v>138</v>
      </c>
      <c r="E487" s="163"/>
      <c r="F487" s="163"/>
      <c r="G487" s="163"/>
      <c r="H487" s="163"/>
      <c r="I487" s="163"/>
      <c r="J487" s="163"/>
      <c r="K487" s="163"/>
      <c r="L487" s="163"/>
      <c r="M487" s="163"/>
      <c r="N487" s="300">
        <f>BK487</f>
        <v>0</v>
      </c>
      <c r="O487" s="301"/>
      <c r="P487" s="301"/>
      <c r="Q487" s="301"/>
      <c r="R487" s="156"/>
      <c r="T487" s="157"/>
      <c r="U487" s="154"/>
      <c r="V487" s="154"/>
      <c r="W487" s="158">
        <f>SUM(W488:W504)</f>
        <v>0</v>
      </c>
      <c r="X487" s="154"/>
      <c r="Y487" s="158">
        <f>SUM(Y488:Y504)</f>
        <v>28.524279999999997</v>
      </c>
      <c r="Z487" s="154"/>
      <c r="AA487" s="159">
        <f>SUM(AA488:AA504)</f>
        <v>0</v>
      </c>
      <c r="AR487" s="160" t="s">
        <v>37</v>
      </c>
      <c r="AT487" s="161" t="s">
        <v>78</v>
      </c>
      <c r="AU487" s="161" t="s">
        <v>37</v>
      </c>
      <c r="AY487" s="160" t="s">
        <v>192</v>
      </c>
      <c r="BK487" s="162">
        <f>SUM(BK488:BK504)</f>
        <v>0</v>
      </c>
    </row>
    <row r="488" spans="2:65" s="1" customFormat="1" ht="22.5" customHeight="1">
      <c r="B488" s="135"/>
      <c r="C488" s="164" t="s">
        <v>654</v>
      </c>
      <c r="D488" s="164" t="s">
        <v>193</v>
      </c>
      <c r="E488" s="165" t="s">
        <v>655</v>
      </c>
      <c r="F488" s="277" t="s">
        <v>656</v>
      </c>
      <c r="G488" s="277"/>
      <c r="H488" s="277"/>
      <c r="I488" s="277"/>
      <c r="J488" s="166" t="s">
        <v>196</v>
      </c>
      <c r="K488" s="167">
        <v>65</v>
      </c>
      <c r="L488" s="278">
        <v>0</v>
      </c>
      <c r="M488" s="278"/>
      <c r="N488" s="279">
        <f>ROUND(L488*K488,2)</f>
        <v>0</v>
      </c>
      <c r="O488" s="279"/>
      <c r="P488" s="279"/>
      <c r="Q488" s="279"/>
      <c r="R488" s="138"/>
      <c r="T488" s="168" t="s">
        <v>5</v>
      </c>
      <c r="U488" s="47" t="s">
        <v>44</v>
      </c>
      <c r="V488" s="39"/>
      <c r="W488" s="169">
        <f>V488*K488</f>
        <v>0</v>
      </c>
      <c r="X488" s="169">
        <v>0</v>
      </c>
      <c r="Y488" s="169">
        <f>X488*K488</f>
        <v>0</v>
      </c>
      <c r="Z488" s="169">
        <v>0</v>
      </c>
      <c r="AA488" s="170">
        <f>Z488*K488</f>
        <v>0</v>
      </c>
      <c r="AR488" s="21" t="s">
        <v>197</v>
      </c>
      <c r="AT488" s="21" t="s">
        <v>193</v>
      </c>
      <c r="AU488" s="21" t="s">
        <v>123</v>
      </c>
      <c r="AY488" s="21" t="s">
        <v>192</v>
      </c>
      <c r="BE488" s="109">
        <f>IF(U488="základní",N488,0)</f>
        <v>0</v>
      </c>
      <c r="BF488" s="109">
        <f>IF(U488="snížená",N488,0)</f>
        <v>0</v>
      </c>
      <c r="BG488" s="109">
        <f>IF(U488="zákl. přenesená",N488,0)</f>
        <v>0</v>
      </c>
      <c r="BH488" s="109">
        <f>IF(U488="sníž. přenesená",N488,0)</f>
        <v>0</v>
      </c>
      <c r="BI488" s="109">
        <f>IF(U488="nulová",N488,0)</f>
        <v>0</v>
      </c>
      <c r="BJ488" s="21" t="s">
        <v>37</v>
      </c>
      <c r="BK488" s="109">
        <f>ROUND(L488*K488,2)</f>
        <v>0</v>
      </c>
      <c r="BL488" s="21" t="s">
        <v>197</v>
      </c>
      <c r="BM488" s="21" t="s">
        <v>657</v>
      </c>
    </row>
    <row r="489" spans="2:65" s="10" customFormat="1" ht="22.5" customHeight="1">
      <c r="B489" s="171"/>
      <c r="C489" s="172"/>
      <c r="D489" s="172"/>
      <c r="E489" s="173" t="s">
        <v>5</v>
      </c>
      <c r="F489" s="280" t="s">
        <v>658</v>
      </c>
      <c r="G489" s="281"/>
      <c r="H489" s="281"/>
      <c r="I489" s="281"/>
      <c r="J489" s="172"/>
      <c r="K489" s="174">
        <v>65</v>
      </c>
      <c r="L489" s="172"/>
      <c r="M489" s="172"/>
      <c r="N489" s="172"/>
      <c r="O489" s="172"/>
      <c r="P489" s="172"/>
      <c r="Q489" s="172"/>
      <c r="R489" s="175"/>
      <c r="T489" s="176"/>
      <c r="U489" s="172"/>
      <c r="V489" s="172"/>
      <c r="W489" s="172"/>
      <c r="X489" s="172"/>
      <c r="Y489" s="172"/>
      <c r="Z489" s="172"/>
      <c r="AA489" s="177"/>
      <c r="AT489" s="178" t="s">
        <v>200</v>
      </c>
      <c r="AU489" s="178" t="s">
        <v>123</v>
      </c>
      <c r="AV489" s="10" t="s">
        <v>123</v>
      </c>
      <c r="AW489" s="10" t="s">
        <v>36</v>
      </c>
      <c r="AX489" s="10" t="s">
        <v>37</v>
      </c>
      <c r="AY489" s="178" t="s">
        <v>192</v>
      </c>
    </row>
    <row r="490" spans="2:65" s="1" customFormat="1" ht="22.5" customHeight="1">
      <c r="B490" s="135"/>
      <c r="C490" s="164" t="s">
        <v>659</v>
      </c>
      <c r="D490" s="164" t="s">
        <v>193</v>
      </c>
      <c r="E490" s="165" t="s">
        <v>660</v>
      </c>
      <c r="F490" s="277" t="s">
        <v>661</v>
      </c>
      <c r="G490" s="277"/>
      <c r="H490" s="277"/>
      <c r="I490" s="277"/>
      <c r="J490" s="166" t="s">
        <v>196</v>
      </c>
      <c r="K490" s="167">
        <v>132</v>
      </c>
      <c r="L490" s="278">
        <v>0</v>
      </c>
      <c r="M490" s="278"/>
      <c r="N490" s="279">
        <f>ROUND(L490*K490,2)</f>
        <v>0</v>
      </c>
      <c r="O490" s="279"/>
      <c r="P490" s="279"/>
      <c r="Q490" s="279"/>
      <c r="R490" s="138"/>
      <c r="T490" s="168" t="s">
        <v>5</v>
      </c>
      <c r="U490" s="47" t="s">
        <v>44</v>
      </c>
      <c r="V490" s="39"/>
      <c r="W490" s="169">
        <f>V490*K490</f>
        <v>0</v>
      </c>
      <c r="X490" s="169">
        <v>0</v>
      </c>
      <c r="Y490" s="169">
        <f>X490*K490</f>
        <v>0</v>
      </c>
      <c r="Z490" s="169">
        <v>0</v>
      </c>
      <c r="AA490" s="170">
        <f>Z490*K490</f>
        <v>0</v>
      </c>
      <c r="AR490" s="21" t="s">
        <v>197</v>
      </c>
      <c r="AT490" s="21" t="s">
        <v>193</v>
      </c>
      <c r="AU490" s="21" t="s">
        <v>123</v>
      </c>
      <c r="AY490" s="21" t="s">
        <v>192</v>
      </c>
      <c r="BE490" s="109">
        <f>IF(U490="základní",N490,0)</f>
        <v>0</v>
      </c>
      <c r="BF490" s="109">
        <f>IF(U490="snížená",N490,0)</f>
        <v>0</v>
      </c>
      <c r="BG490" s="109">
        <f>IF(U490="zákl. přenesená",N490,0)</f>
        <v>0</v>
      </c>
      <c r="BH490" s="109">
        <f>IF(U490="sníž. přenesená",N490,0)</f>
        <v>0</v>
      </c>
      <c r="BI490" s="109">
        <f>IF(U490="nulová",N490,0)</f>
        <v>0</v>
      </c>
      <c r="BJ490" s="21" t="s">
        <v>37</v>
      </c>
      <c r="BK490" s="109">
        <f>ROUND(L490*K490,2)</f>
        <v>0</v>
      </c>
      <c r="BL490" s="21" t="s">
        <v>197</v>
      </c>
      <c r="BM490" s="21" t="s">
        <v>662</v>
      </c>
    </row>
    <row r="491" spans="2:65" s="10" customFormat="1" ht="22.5" customHeight="1">
      <c r="B491" s="171"/>
      <c r="C491" s="172"/>
      <c r="D491" s="172"/>
      <c r="E491" s="173" t="s">
        <v>5</v>
      </c>
      <c r="F491" s="280" t="s">
        <v>663</v>
      </c>
      <c r="G491" s="281"/>
      <c r="H491" s="281"/>
      <c r="I491" s="281"/>
      <c r="J491" s="172"/>
      <c r="K491" s="174">
        <v>132</v>
      </c>
      <c r="L491" s="172"/>
      <c r="M491" s="172"/>
      <c r="N491" s="172"/>
      <c r="O491" s="172"/>
      <c r="P491" s="172"/>
      <c r="Q491" s="172"/>
      <c r="R491" s="175"/>
      <c r="T491" s="176"/>
      <c r="U491" s="172"/>
      <c r="V491" s="172"/>
      <c r="W491" s="172"/>
      <c r="X491" s="172"/>
      <c r="Y491" s="172"/>
      <c r="Z491" s="172"/>
      <c r="AA491" s="177"/>
      <c r="AT491" s="178" t="s">
        <v>200</v>
      </c>
      <c r="AU491" s="178" t="s">
        <v>123</v>
      </c>
      <c r="AV491" s="10" t="s">
        <v>123</v>
      </c>
      <c r="AW491" s="10" t="s">
        <v>36</v>
      </c>
      <c r="AX491" s="10" t="s">
        <v>37</v>
      </c>
      <c r="AY491" s="178" t="s">
        <v>192</v>
      </c>
    </row>
    <row r="492" spans="2:65" s="1" customFormat="1" ht="22.5" customHeight="1">
      <c r="B492" s="135"/>
      <c r="C492" s="164" t="s">
        <v>664</v>
      </c>
      <c r="D492" s="164" t="s">
        <v>193</v>
      </c>
      <c r="E492" s="165" t="s">
        <v>665</v>
      </c>
      <c r="F492" s="277" t="s">
        <v>666</v>
      </c>
      <c r="G492" s="277"/>
      <c r="H492" s="277"/>
      <c r="I492" s="277"/>
      <c r="J492" s="166" t="s">
        <v>196</v>
      </c>
      <c r="K492" s="167">
        <v>67</v>
      </c>
      <c r="L492" s="278">
        <v>0</v>
      </c>
      <c r="M492" s="278"/>
      <c r="N492" s="279">
        <f>ROUND(L492*K492,2)</f>
        <v>0</v>
      </c>
      <c r="O492" s="279"/>
      <c r="P492" s="279"/>
      <c r="Q492" s="279"/>
      <c r="R492" s="138"/>
      <c r="T492" s="168" t="s">
        <v>5</v>
      </c>
      <c r="U492" s="47" t="s">
        <v>44</v>
      </c>
      <c r="V492" s="39"/>
      <c r="W492" s="169">
        <f>V492*K492</f>
        <v>0</v>
      </c>
      <c r="X492" s="169">
        <v>0</v>
      </c>
      <c r="Y492" s="169">
        <f>X492*K492</f>
        <v>0</v>
      </c>
      <c r="Z492" s="169">
        <v>0</v>
      </c>
      <c r="AA492" s="170">
        <f>Z492*K492</f>
        <v>0</v>
      </c>
      <c r="AR492" s="21" t="s">
        <v>197</v>
      </c>
      <c r="AT492" s="21" t="s">
        <v>193</v>
      </c>
      <c r="AU492" s="21" t="s">
        <v>123</v>
      </c>
      <c r="AY492" s="21" t="s">
        <v>192</v>
      </c>
      <c r="BE492" s="109">
        <f>IF(U492="základní",N492,0)</f>
        <v>0</v>
      </c>
      <c r="BF492" s="109">
        <f>IF(U492="snížená",N492,0)</f>
        <v>0</v>
      </c>
      <c r="BG492" s="109">
        <f>IF(U492="zákl. přenesená",N492,0)</f>
        <v>0</v>
      </c>
      <c r="BH492" s="109">
        <f>IF(U492="sníž. přenesená",N492,0)</f>
        <v>0</v>
      </c>
      <c r="BI492" s="109">
        <f>IF(U492="nulová",N492,0)</f>
        <v>0</v>
      </c>
      <c r="BJ492" s="21" t="s">
        <v>37</v>
      </c>
      <c r="BK492" s="109">
        <f>ROUND(L492*K492,2)</f>
        <v>0</v>
      </c>
      <c r="BL492" s="21" t="s">
        <v>197</v>
      </c>
      <c r="BM492" s="21" t="s">
        <v>667</v>
      </c>
    </row>
    <row r="493" spans="2:65" s="10" customFormat="1" ht="22.5" customHeight="1">
      <c r="B493" s="171"/>
      <c r="C493" s="172"/>
      <c r="D493" s="172"/>
      <c r="E493" s="173" t="s">
        <v>5</v>
      </c>
      <c r="F493" s="280" t="s">
        <v>668</v>
      </c>
      <c r="G493" s="281"/>
      <c r="H493" s="281"/>
      <c r="I493" s="281"/>
      <c r="J493" s="172"/>
      <c r="K493" s="174">
        <v>67</v>
      </c>
      <c r="L493" s="172"/>
      <c r="M493" s="172"/>
      <c r="N493" s="172"/>
      <c r="O493" s="172"/>
      <c r="P493" s="172"/>
      <c r="Q493" s="172"/>
      <c r="R493" s="175"/>
      <c r="T493" s="176"/>
      <c r="U493" s="172"/>
      <c r="V493" s="172"/>
      <c r="W493" s="172"/>
      <c r="X493" s="172"/>
      <c r="Y493" s="172"/>
      <c r="Z493" s="172"/>
      <c r="AA493" s="177"/>
      <c r="AT493" s="178" t="s">
        <v>200</v>
      </c>
      <c r="AU493" s="178" t="s">
        <v>123</v>
      </c>
      <c r="AV493" s="10" t="s">
        <v>123</v>
      </c>
      <c r="AW493" s="10" t="s">
        <v>36</v>
      </c>
      <c r="AX493" s="10" t="s">
        <v>37</v>
      </c>
      <c r="AY493" s="178" t="s">
        <v>192</v>
      </c>
    </row>
    <row r="494" spans="2:65" s="1" customFormat="1" ht="31.5" customHeight="1">
      <c r="B494" s="135"/>
      <c r="C494" s="164" t="s">
        <v>669</v>
      </c>
      <c r="D494" s="164" t="s">
        <v>193</v>
      </c>
      <c r="E494" s="165" t="s">
        <v>670</v>
      </c>
      <c r="F494" s="277" t="s">
        <v>671</v>
      </c>
      <c r="G494" s="277"/>
      <c r="H494" s="277"/>
      <c r="I494" s="277"/>
      <c r="J494" s="166" t="s">
        <v>196</v>
      </c>
      <c r="K494" s="167">
        <v>67</v>
      </c>
      <c r="L494" s="278">
        <v>0</v>
      </c>
      <c r="M494" s="278"/>
      <c r="N494" s="279">
        <f>ROUND(L494*K494,2)</f>
        <v>0</v>
      </c>
      <c r="O494" s="279"/>
      <c r="P494" s="279"/>
      <c r="Q494" s="279"/>
      <c r="R494" s="138"/>
      <c r="T494" s="168" t="s">
        <v>5</v>
      </c>
      <c r="U494" s="47" t="s">
        <v>44</v>
      </c>
      <c r="V494" s="39"/>
      <c r="W494" s="169">
        <f>V494*K494</f>
        <v>0</v>
      </c>
      <c r="X494" s="169">
        <v>8.4250000000000005E-2</v>
      </c>
      <c r="Y494" s="169">
        <f>X494*K494</f>
        <v>5.6447500000000002</v>
      </c>
      <c r="Z494" s="169">
        <v>0</v>
      </c>
      <c r="AA494" s="170">
        <f>Z494*K494</f>
        <v>0</v>
      </c>
      <c r="AR494" s="21" t="s">
        <v>197</v>
      </c>
      <c r="AT494" s="21" t="s">
        <v>193</v>
      </c>
      <c r="AU494" s="21" t="s">
        <v>123</v>
      </c>
      <c r="AY494" s="21" t="s">
        <v>192</v>
      </c>
      <c r="BE494" s="109">
        <f>IF(U494="základní",N494,0)</f>
        <v>0</v>
      </c>
      <c r="BF494" s="109">
        <f>IF(U494="snížená",N494,0)</f>
        <v>0</v>
      </c>
      <c r="BG494" s="109">
        <f>IF(U494="zákl. přenesená",N494,0)</f>
        <v>0</v>
      </c>
      <c r="BH494" s="109">
        <f>IF(U494="sníž. přenesená",N494,0)</f>
        <v>0</v>
      </c>
      <c r="BI494" s="109">
        <f>IF(U494="nulová",N494,0)</f>
        <v>0</v>
      </c>
      <c r="BJ494" s="21" t="s">
        <v>37</v>
      </c>
      <c r="BK494" s="109">
        <f>ROUND(L494*K494,2)</f>
        <v>0</v>
      </c>
      <c r="BL494" s="21" t="s">
        <v>197</v>
      </c>
      <c r="BM494" s="21" t="s">
        <v>672</v>
      </c>
    </row>
    <row r="495" spans="2:65" s="1" customFormat="1" ht="22.5" customHeight="1">
      <c r="B495" s="135"/>
      <c r="C495" s="203" t="s">
        <v>673</v>
      </c>
      <c r="D495" s="203" t="s">
        <v>521</v>
      </c>
      <c r="E495" s="204" t="s">
        <v>674</v>
      </c>
      <c r="F495" s="292" t="s">
        <v>675</v>
      </c>
      <c r="G495" s="292"/>
      <c r="H495" s="292"/>
      <c r="I495" s="292"/>
      <c r="J495" s="205" t="s">
        <v>196</v>
      </c>
      <c r="K495" s="206">
        <v>67.67</v>
      </c>
      <c r="L495" s="293">
        <v>0</v>
      </c>
      <c r="M495" s="293"/>
      <c r="N495" s="294">
        <f>ROUND(L495*K495,2)</f>
        <v>0</v>
      </c>
      <c r="O495" s="279"/>
      <c r="P495" s="279"/>
      <c r="Q495" s="279"/>
      <c r="R495" s="138"/>
      <c r="T495" s="168" t="s">
        <v>5</v>
      </c>
      <c r="U495" s="47" t="s">
        <v>44</v>
      </c>
      <c r="V495" s="39"/>
      <c r="W495" s="169">
        <f>V495*K495</f>
        <v>0</v>
      </c>
      <c r="X495" s="169">
        <v>0.14000000000000001</v>
      </c>
      <c r="Y495" s="169">
        <f>X495*K495</f>
        <v>9.4738000000000007</v>
      </c>
      <c r="Z495" s="169">
        <v>0</v>
      </c>
      <c r="AA495" s="170">
        <f>Z495*K495</f>
        <v>0</v>
      </c>
      <c r="AR495" s="21" t="s">
        <v>234</v>
      </c>
      <c r="AT495" s="21" t="s">
        <v>521</v>
      </c>
      <c r="AU495" s="21" t="s">
        <v>123</v>
      </c>
      <c r="AY495" s="21" t="s">
        <v>192</v>
      </c>
      <c r="BE495" s="109">
        <f>IF(U495="základní",N495,0)</f>
        <v>0</v>
      </c>
      <c r="BF495" s="109">
        <f>IF(U495="snížená",N495,0)</f>
        <v>0</v>
      </c>
      <c r="BG495" s="109">
        <f>IF(U495="zákl. přenesená",N495,0)</f>
        <v>0</v>
      </c>
      <c r="BH495" s="109">
        <f>IF(U495="sníž. přenesená",N495,0)</f>
        <v>0</v>
      </c>
      <c r="BI495" s="109">
        <f>IF(U495="nulová",N495,0)</f>
        <v>0</v>
      </c>
      <c r="BJ495" s="21" t="s">
        <v>37</v>
      </c>
      <c r="BK495" s="109">
        <f>ROUND(L495*K495,2)</f>
        <v>0</v>
      </c>
      <c r="BL495" s="21" t="s">
        <v>197</v>
      </c>
      <c r="BM495" s="21" t="s">
        <v>676</v>
      </c>
    </row>
    <row r="496" spans="2:65" s="10" customFormat="1" ht="22.5" customHeight="1">
      <c r="B496" s="171"/>
      <c r="C496" s="172"/>
      <c r="D496" s="172"/>
      <c r="E496" s="173" t="s">
        <v>5</v>
      </c>
      <c r="F496" s="280" t="s">
        <v>677</v>
      </c>
      <c r="G496" s="281"/>
      <c r="H496" s="281"/>
      <c r="I496" s="281"/>
      <c r="J496" s="172"/>
      <c r="K496" s="174">
        <v>67.67</v>
      </c>
      <c r="L496" s="172"/>
      <c r="M496" s="172"/>
      <c r="N496" s="172"/>
      <c r="O496" s="172"/>
      <c r="P496" s="172"/>
      <c r="Q496" s="172"/>
      <c r="R496" s="175"/>
      <c r="T496" s="176"/>
      <c r="U496" s="172"/>
      <c r="V496" s="172"/>
      <c r="W496" s="172"/>
      <c r="X496" s="172"/>
      <c r="Y496" s="172"/>
      <c r="Z496" s="172"/>
      <c r="AA496" s="177"/>
      <c r="AT496" s="178" t="s">
        <v>200</v>
      </c>
      <c r="AU496" s="178" t="s">
        <v>123</v>
      </c>
      <c r="AV496" s="10" t="s">
        <v>123</v>
      </c>
      <c r="AW496" s="10" t="s">
        <v>36</v>
      </c>
      <c r="AX496" s="10" t="s">
        <v>37</v>
      </c>
      <c r="AY496" s="178" t="s">
        <v>192</v>
      </c>
    </row>
    <row r="497" spans="2:65" s="1" customFormat="1" ht="31.5" customHeight="1">
      <c r="B497" s="135"/>
      <c r="C497" s="164" t="s">
        <v>678</v>
      </c>
      <c r="D497" s="164" t="s">
        <v>193</v>
      </c>
      <c r="E497" s="165" t="s">
        <v>679</v>
      </c>
      <c r="F497" s="277" t="s">
        <v>680</v>
      </c>
      <c r="G497" s="277"/>
      <c r="H497" s="277"/>
      <c r="I497" s="277"/>
      <c r="J497" s="166" t="s">
        <v>196</v>
      </c>
      <c r="K497" s="167">
        <v>19</v>
      </c>
      <c r="L497" s="278">
        <v>0</v>
      </c>
      <c r="M497" s="278"/>
      <c r="N497" s="279">
        <f>ROUND(L497*K497,2)</f>
        <v>0</v>
      </c>
      <c r="O497" s="279"/>
      <c r="P497" s="279"/>
      <c r="Q497" s="279"/>
      <c r="R497" s="138"/>
      <c r="T497" s="168" t="s">
        <v>5</v>
      </c>
      <c r="U497" s="47" t="s">
        <v>44</v>
      </c>
      <c r="V497" s="39"/>
      <c r="W497" s="169">
        <f>V497*K497</f>
        <v>0</v>
      </c>
      <c r="X497" s="169">
        <v>0.10100000000000001</v>
      </c>
      <c r="Y497" s="169">
        <f>X497*K497</f>
        <v>1.919</v>
      </c>
      <c r="Z497" s="169">
        <v>0</v>
      </c>
      <c r="AA497" s="170">
        <f>Z497*K497</f>
        <v>0</v>
      </c>
      <c r="AR497" s="21" t="s">
        <v>197</v>
      </c>
      <c r="AT497" s="21" t="s">
        <v>193</v>
      </c>
      <c r="AU497" s="21" t="s">
        <v>123</v>
      </c>
      <c r="AY497" s="21" t="s">
        <v>192</v>
      </c>
      <c r="BE497" s="109">
        <f>IF(U497="základní",N497,0)</f>
        <v>0</v>
      </c>
      <c r="BF497" s="109">
        <f>IF(U497="snížená",N497,0)</f>
        <v>0</v>
      </c>
      <c r="BG497" s="109">
        <f>IF(U497="zákl. přenesená",N497,0)</f>
        <v>0</v>
      </c>
      <c r="BH497" s="109">
        <f>IF(U497="sníž. přenesená",N497,0)</f>
        <v>0</v>
      </c>
      <c r="BI497" s="109">
        <f>IF(U497="nulová",N497,0)</f>
        <v>0</v>
      </c>
      <c r="BJ497" s="21" t="s">
        <v>37</v>
      </c>
      <c r="BK497" s="109">
        <f>ROUND(L497*K497,2)</f>
        <v>0</v>
      </c>
      <c r="BL497" s="21" t="s">
        <v>197</v>
      </c>
      <c r="BM497" s="21" t="s">
        <v>681</v>
      </c>
    </row>
    <row r="498" spans="2:65" s="10" customFormat="1" ht="22.5" customHeight="1">
      <c r="B498" s="171"/>
      <c r="C498" s="172"/>
      <c r="D498" s="172"/>
      <c r="E498" s="173" t="s">
        <v>5</v>
      </c>
      <c r="F498" s="280" t="s">
        <v>682</v>
      </c>
      <c r="G498" s="281"/>
      <c r="H498" s="281"/>
      <c r="I498" s="281"/>
      <c r="J498" s="172"/>
      <c r="K498" s="174">
        <v>19</v>
      </c>
      <c r="L498" s="172"/>
      <c r="M498" s="172"/>
      <c r="N498" s="172"/>
      <c r="O498" s="172"/>
      <c r="P498" s="172"/>
      <c r="Q498" s="172"/>
      <c r="R498" s="175"/>
      <c r="T498" s="176"/>
      <c r="U498" s="172"/>
      <c r="V498" s="172"/>
      <c r="W498" s="172"/>
      <c r="X498" s="172"/>
      <c r="Y498" s="172"/>
      <c r="Z498" s="172"/>
      <c r="AA498" s="177"/>
      <c r="AT498" s="178" t="s">
        <v>200</v>
      </c>
      <c r="AU498" s="178" t="s">
        <v>123</v>
      </c>
      <c r="AV498" s="10" t="s">
        <v>123</v>
      </c>
      <c r="AW498" s="10" t="s">
        <v>36</v>
      </c>
      <c r="AX498" s="10" t="s">
        <v>37</v>
      </c>
      <c r="AY498" s="178" t="s">
        <v>192</v>
      </c>
    </row>
    <row r="499" spans="2:65" s="1" customFormat="1" ht="31.5" customHeight="1">
      <c r="B499" s="135"/>
      <c r="C499" s="203" t="s">
        <v>683</v>
      </c>
      <c r="D499" s="203" t="s">
        <v>521</v>
      </c>
      <c r="E499" s="204" t="s">
        <v>684</v>
      </c>
      <c r="F499" s="292" t="s">
        <v>685</v>
      </c>
      <c r="G499" s="292"/>
      <c r="H499" s="292"/>
      <c r="I499" s="292"/>
      <c r="J499" s="205" t="s">
        <v>196</v>
      </c>
      <c r="K499" s="206">
        <v>19.190000000000001</v>
      </c>
      <c r="L499" s="293">
        <v>0</v>
      </c>
      <c r="M499" s="293"/>
      <c r="N499" s="294">
        <f>ROUND(L499*K499,2)</f>
        <v>0</v>
      </c>
      <c r="O499" s="279"/>
      <c r="P499" s="279"/>
      <c r="Q499" s="279"/>
      <c r="R499" s="138"/>
      <c r="T499" s="168" t="s">
        <v>5</v>
      </c>
      <c r="U499" s="47" t="s">
        <v>44</v>
      </c>
      <c r="V499" s="39"/>
      <c r="W499" s="169">
        <f>V499*K499</f>
        <v>0</v>
      </c>
      <c r="X499" s="169">
        <v>9.5000000000000001E-2</v>
      </c>
      <c r="Y499" s="169">
        <f>X499*K499</f>
        <v>1.8230500000000001</v>
      </c>
      <c r="Z499" s="169">
        <v>0</v>
      </c>
      <c r="AA499" s="170">
        <f>Z499*K499</f>
        <v>0</v>
      </c>
      <c r="AR499" s="21" t="s">
        <v>234</v>
      </c>
      <c r="AT499" s="21" t="s">
        <v>521</v>
      </c>
      <c r="AU499" s="21" t="s">
        <v>123</v>
      </c>
      <c r="AY499" s="21" t="s">
        <v>192</v>
      </c>
      <c r="BE499" s="109">
        <f>IF(U499="základní",N499,0)</f>
        <v>0</v>
      </c>
      <c r="BF499" s="109">
        <f>IF(U499="snížená",N499,0)</f>
        <v>0</v>
      </c>
      <c r="BG499" s="109">
        <f>IF(U499="zákl. přenesená",N499,0)</f>
        <v>0</v>
      </c>
      <c r="BH499" s="109">
        <f>IF(U499="sníž. přenesená",N499,0)</f>
        <v>0</v>
      </c>
      <c r="BI499" s="109">
        <f>IF(U499="nulová",N499,0)</f>
        <v>0</v>
      </c>
      <c r="BJ499" s="21" t="s">
        <v>37</v>
      </c>
      <c r="BK499" s="109">
        <f>ROUND(L499*K499,2)</f>
        <v>0</v>
      </c>
      <c r="BL499" s="21" t="s">
        <v>197</v>
      </c>
      <c r="BM499" s="21" t="s">
        <v>686</v>
      </c>
    </row>
    <row r="500" spans="2:65" s="10" customFormat="1" ht="22.5" customHeight="1">
      <c r="B500" s="171"/>
      <c r="C500" s="172"/>
      <c r="D500" s="172"/>
      <c r="E500" s="173" t="s">
        <v>5</v>
      </c>
      <c r="F500" s="280" t="s">
        <v>687</v>
      </c>
      <c r="G500" s="281"/>
      <c r="H500" s="281"/>
      <c r="I500" s="281"/>
      <c r="J500" s="172"/>
      <c r="K500" s="174">
        <v>19.190000000000001</v>
      </c>
      <c r="L500" s="172"/>
      <c r="M500" s="172"/>
      <c r="N500" s="172"/>
      <c r="O500" s="172"/>
      <c r="P500" s="172"/>
      <c r="Q500" s="172"/>
      <c r="R500" s="175"/>
      <c r="T500" s="176"/>
      <c r="U500" s="172"/>
      <c r="V500" s="172"/>
      <c r="W500" s="172"/>
      <c r="X500" s="172"/>
      <c r="Y500" s="172"/>
      <c r="Z500" s="172"/>
      <c r="AA500" s="177"/>
      <c r="AT500" s="178" t="s">
        <v>200</v>
      </c>
      <c r="AU500" s="178" t="s">
        <v>123</v>
      </c>
      <c r="AV500" s="10" t="s">
        <v>123</v>
      </c>
      <c r="AW500" s="10" t="s">
        <v>36</v>
      </c>
      <c r="AX500" s="10" t="s">
        <v>37</v>
      </c>
      <c r="AY500" s="178" t="s">
        <v>192</v>
      </c>
    </row>
    <row r="501" spans="2:65" s="1" customFormat="1" ht="31.5" customHeight="1">
      <c r="B501" s="135"/>
      <c r="C501" s="164" t="s">
        <v>688</v>
      </c>
      <c r="D501" s="164" t="s">
        <v>193</v>
      </c>
      <c r="E501" s="165" t="s">
        <v>689</v>
      </c>
      <c r="F501" s="277" t="s">
        <v>690</v>
      </c>
      <c r="G501" s="277"/>
      <c r="H501" s="277"/>
      <c r="I501" s="277"/>
      <c r="J501" s="166" t="s">
        <v>196</v>
      </c>
      <c r="K501" s="167">
        <v>46</v>
      </c>
      <c r="L501" s="278">
        <v>0</v>
      </c>
      <c r="M501" s="278"/>
      <c r="N501" s="279">
        <f>ROUND(L501*K501,2)</f>
        <v>0</v>
      </c>
      <c r="O501" s="279"/>
      <c r="P501" s="279"/>
      <c r="Q501" s="279"/>
      <c r="R501" s="138"/>
      <c r="T501" s="168" t="s">
        <v>5</v>
      </c>
      <c r="U501" s="47" t="s">
        <v>44</v>
      </c>
      <c r="V501" s="39"/>
      <c r="W501" s="169">
        <f>V501*K501</f>
        <v>0</v>
      </c>
      <c r="X501" s="169">
        <v>0.10100000000000001</v>
      </c>
      <c r="Y501" s="169">
        <f>X501*K501</f>
        <v>4.6459999999999999</v>
      </c>
      <c r="Z501" s="169">
        <v>0</v>
      </c>
      <c r="AA501" s="170">
        <f>Z501*K501</f>
        <v>0</v>
      </c>
      <c r="AR501" s="21" t="s">
        <v>197</v>
      </c>
      <c r="AT501" s="21" t="s">
        <v>193</v>
      </c>
      <c r="AU501" s="21" t="s">
        <v>123</v>
      </c>
      <c r="AY501" s="21" t="s">
        <v>192</v>
      </c>
      <c r="BE501" s="109">
        <f>IF(U501="základní",N501,0)</f>
        <v>0</v>
      </c>
      <c r="BF501" s="109">
        <f>IF(U501="snížená",N501,0)</f>
        <v>0</v>
      </c>
      <c r="BG501" s="109">
        <f>IF(U501="zákl. přenesená",N501,0)</f>
        <v>0</v>
      </c>
      <c r="BH501" s="109">
        <f>IF(U501="sníž. přenesená",N501,0)</f>
        <v>0</v>
      </c>
      <c r="BI501" s="109">
        <f>IF(U501="nulová",N501,0)</f>
        <v>0</v>
      </c>
      <c r="BJ501" s="21" t="s">
        <v>37</v>
      </c>
      <c r="BK501" s="109">
        <f>ROUND(L501*K501,2)</f>
        <v>0</v>
      </c>
      <c r="BL501" s="21" t="s">
        <v>197</v>
      </c>
      <c r="BM501" s="21" t="s">
        <v>691</v>
      </c>
    </row>
    <row r="502" spans="2:65" s="10" customFormat="1" ht="22.5" customHeight="1">
      <c r="B502" s="171"/>
      <c r="C502" s="172"/>
      <c r="D502" s="172"/>
      <c r="E502" s="173" t="s">
        <v>5</v>
      </c>
      <c r="F502" s="280" t="s">
        <v>692</v>
      </c>
      <c r="G502" s="281"/>
      <c r="H502" s="281"/>
      <c r="I502" s="281"/>
      <c r="J502" s="172"/>
      <c r="K502" s="174">
        <v>46</v>
      </c>
      <c r="L502" s="172"/>
      <c r="M502" s="172"/>
      <c r="N502" s="172"/>
      <c r="O502" s="172"/>
      <c r="P502" s="172"/>
      <c r="Q502" s="172"/>
      <c r="R502" s="175"/>
      <c r="T502" s="176"/>
      <c r="U502" s="172"/>
      <c r="V502" s="172"/>
      <c r="W502" s="172"/>
      <c r="X502" s="172"/>
      <c r="Y502" s="172"/>
      <c r="Z502" s="172"/>
      <c r="AA502" s="177"/>
      <c r="AT502" s="178" t="s">
        <v>200</v>
      </c>
      <c r="AU502" s="178" t="s">
        <v>123</v>
      </c>
      <c r="AV502" s="10" t="s">
        <v>123</v>
      </c>
      <c r="AW502" s="10" t="s">
        <v>36</v>
      </c>
      <c r="AX502" s="10" t="s">
        <v>37</v>
      </c>
      <c r="AY502" s="178" t="s">
        <v>192</v>
      </c>
    </row>
    <row r="503" spans="2:65" s="1" customFormat="1" ht="22.5" customHeight="1">
      <c r="B503" s="135"/>
      <c r="C503" s="203" t="s">
        <v>693</v>
      </c>
      <c r="D503" s="203" t="s">
        <v>521</v>
      </c>
      <c r="E503" s="204" t="s">
        <v>694</v>
      </c>
      <c r="F503" s="292" t="s">
        <v>695</v>
      </c>
      <c r="G503" s="292"/>
      <c r="H503" s="292"/>
      <c r="I503" s="292"/>
      <c r="J503" s="205" t="s">
        <v>196</v>
      </c>
      <c r="K503" s="206">
        <v>46.46</v>
      </c>
      <c r="L503" s="293">
        <v>0</v>
      </c>
      <c r="M503" s="293"/>
      <c r="N503" s="294">
        <f>ROUND(L503*K503,2)</f>
        <v>0</v>
      </c>
      <c r="O503" s="279"/>
      <c r="P503" s="279"/>
      <c r="Q503" s="279"/>
      <c r="R503" s="138"/>
      <c r="T503" s="168" t="s">
        <v>5</v>
      </c>
      <c r="U503" s="47" t="s">
        <v>44</v>
      </c>
      <c r="V503" s="39"/>
      <c r="W503" s="169">
        <f>V503*K503</f>
        <v>0</v>
      </c>
      <c r="X503" s="169">
        <v>0.108</v>
      </c>
      <c r="Y503" s="169">
        <f>X503*K503</f>
        <v>5.0176800000000004</v>
      </c>
      <c r="Z503" s="169">
        <v>0</v>
      </c>
      <c r="AA503" s="170">
        <f>Z503*K503</f>
        <v>0</v>
      </c>
      <c r="AR503" s="21" t="s">
        <v>234</v>
      </c>
      <c r="AT503" s="21" t="s">
        <v>521</v>
      </c>
      <c r="AU503" s="21" t="s">
        <v>123</v>
      </c>
      <c r="AY503" s="21" t="s">
        <v>192</v>
      </c>
      <c r="BE503" s="109">
        <f>IF(U503="základní",N503,0)</f>
        <v>0</v>
      </c>
      <c r="BF503" s="109">
        <f>IF(U503="snížená",N503,0)</f>
        <v>0</v>
      </c>
      <c r="BG503" s="109">
        <f>IF(U503="zákl. přenesená",N503,0)</f>
        <v>0</v>
      </c>
      <c r="BH503" s="109">
        <f>IF(U503="sníž. přenesená",N503,0)</f>
        <v>0</v>
      </c>
      <c r="BI503" s="109">
        <f>IF(U503="nulová",N503,0)</f>
        <v>0</v>
      </c>
      <c r="BJ503" s="21" t="s">
        <v>37</v>
      </c>
      <c r="BK503" s="109">
        <f>ROUND(L503*K503,2)</f>
        <v>0</v>
      </c>
      <c r="BL503" s="21" t="s">
        <v>197</v>
      </c>
      <c r="BM503" s="21" t="s">
        <v>696</v>
      </c>
    </row>
    <row r="504" spans="2:65" s="10" customFormat="1" ht="22.5" customHeight="1">
      <c r="B504" s="171"/>
      <c r="C504" s="172"/>
      <c r="D504" s="172"/>
      <c r="E504" s="173" t="s">
        <v>5</v>
      </c>
      <c r="F504" s="280" t="s">
        <v>697</v>
      </c>
      <c r="G504" s="281"/>
      <c r="H504" s="281"/>
      <c r="I504" s="281"/>
      <c r="J504" s="172"/>
      <c r="K504" s="174">
        <v>46.46</v>
      </c>
      <c r="L504" s="172"/>
      <c r="M504" s="172"/>
      <c r="N504" s="172"/>
      <c r="O504" s="172"/>
      <c r="P504" s="172"/>
      <c r="Q504" s="172"/>
      <c r="R504" s="175"/>
      <c r="T504" s="176"/>
      <c r="U504" s="172"/>
      <c r="V504" s="172"/>
      <c r="W504" s="172"/>
      <c r="X504" s="172"/>
      <c r="Y504" s="172"/>
      <c r="Z504" s="172"/>
      <c r="AA504" s="177"/>
      <c r="AT504" s="178" t="s">
        <v>200</v>
      </c>
      <c r="AU504" s="178" t="s">
        <v>123</v>
      </c>
      <c r="AV504" s="10" t="s">
        <v>123</v>
      </c>
      <c r="AW504" s="10" t="s">
        <v>36</v>
      </c>
      <c r="AX504" s="10" t="s">
        <v>37</v>
      </c>
      <c r="AY504" s="178" t="s">
        <v>192</v>
      </c>
    </row>
    <row r="505" spans="2:65" s="9" customFormat="1" ht="29.85" customHeight="1">
      <c r="B505" s="153"/>
      <c r="C505" s="154"/>
      <c r="D505" s="163" t="s">
        <v>139</v>
      </c>
      <c r="E505" s="163"/>
      <c r="F505" s="163"/>
      <c r="G505" s="163"/>
      <c r="H505" s="163"/>
      <c r="I505" s="163"/>
      <c r="J505" s="163"/>
      <c r="K505" s="163"/>
      <c r="L505" s="163"/>
      <c r="M505" s="163"/>
      <c r="N505" s="298">
        <f>BK505</f>
        <v>0</v>
      </c>
      <c r="O505" s="299"/>
      <c r="P505" s="299"/>
      <c r="Q505" s="299"/>
      <c r="R505" s="156"/>
      <c r="T505" s="157"/>
      <c r="U505" s="154"/>
      <c r="V505" s="154"/>
      <c r="W505" s="158">
        <f>SUM(W506:W649)</f>
        <v>0</v>
      </c>
      <c r="X505" s="154"/>
      <c r="Y505" s="158">
        <f>SUM(Y506:Y649)</f>
        <v>453.32953216000004</v>
      </c>
      <c r="Z505" s="154"/>
      <c r="AA505" s="159">
        <f>SUM(AA506:AA649)</f>
        <v>0</v>
      </c>
      <c r="AR505" s="160" t="s">
        <v>37</v>
      </c>
      <c r="AT505" s="161" t="s">
        <v>78</v>
      </c>
      <c r="AU505" s="161" t="s">
        <v>37</v>
      </c>
      <c r="AY505" s="160" t="s">
        <v>192</v>
      </c>
      <c r="BK505" s="162">
        <f>SUM(BK506:BK649)</f>
        <v>0</v>
      </c>
    </row>
    <row r="506" spans="2:65" s="1" customFormat="1" ht="44.25" customHeight="1">
      <c r="B506" s="135"/>
      <c r="C506" s="164" t="s">
        <v>698</v>
      </c>
      <c r="D506" s="164" t="s">
        <v>193</v>
      </c>
      <c r="E506" s="165" t="s">
        <v>699</v>
      </c>
      <c r="F506" s="277" t="s">
        <v>700</v>
      </c>
      <c r="G506" s="277"/>
      <c r="H506" s="277"/>
      <c r="I506" s="277"/>
      <c r="J506" s="166" t="s">
        <v>196</v>
      </c>
      <c r="K506" s="167">
        <v>36.143999999999998</v>
      </c>
      <c r="L506" s="278">
        <v>0</v>
      </c>
      <c r="M506" s="278"/>
      <c r="N506" s="279">
        <f>ROUND(L506*K506,2)</f>
        <v>0</v>
      </c>
      <c r="O506" s="279"/>
      <c r="P506" s="279"/>
      <c r="Q506" s="279"/>
      <c r="R506" s="138"/>
      <c r="T506" s="168" t="s">
        <v>5</v>
      </c>
      <c r="U506" s="47" t="s">
        <v>44</v>
      </c>
      <c r="V506" s="39"/>
      <c r="W506" s="169">
        <f>V506*K506</f>
        <v>0</v>
      </c>
      <c r="X506" s="169">
        <v>6.3E-3</v>
      </c>
      <c r="Y506" s="169">
        <f>X506*K506</f>
        <v>0.2277072</v>
      </c>
      <c r="Z506" s="169">
        <v>0</v>
      </c>
      <c r="AA506" s="170">
        <f>Z506*K506</f>
        <v>0</v>
      </c>
      <c r="AR506" s="21" t="s">
        <v>197</v>
      </c>
      <c r="AT506" s="21" t="s">
        <v>193</v>
      </c>
      <c r="AU506" s="21" t="s">
        <v>123</v>
      </c>
      <c r="AY506" s="21" t="s">
        <v>192</v>
      </c>
      <c r="BE506" s="109">
        <f>IF(U506="základní",N506,0)</f>
        <v>0</v>
      </c>
      <c r="BF506" s="109">
        <f>IF(U506="snížená",N506,0)</f>
        <v>0</v>
      </c>
      <c r="BG506" s="109">
        <f>IF(U506="zákl. přenesená",N506,0)</f>
        <v>0</v>
      </c>
      <c r="BH506" s="109">
        <f>IF(U506="sníž. přenesená",N506,0)</f>
        <v>0</v>
      </c>
      <c r="BI506" s="109">
        <f>IF(U506="nulová",N506,0)</f>
        <v>0</v>
      </c>
      <c r="BJ506" s="21" t="s">
        <v>37</v>
      </c>
      <c r="BK506" s="109">
        <f>ROUND(L506*K506,2)</f>
        <v>0</v>
      </c>
      <c r="BL506" s="21" t="s">
        <v>197</v>
      </c>
      <c r="BM506" s="21" t="s">
        <v>701</v>
      </c>
    </row>
    <row r="507" spans="2:65" s="10" customFormat="1" ht="22.5" customHeight="1">
      <c r="B507" s="171"/>
      <c r="C507" s="172"/>
      <c r="D507" s="172"/>
      <c r="E507" s="173" t="s">
        <v>5</v>
      </c>
      <c r="F507" s="280" t="s">
        <v>702</v>
      </c>
      <c r="G507" s="281"/>
      <c r="H507" s="281"/>
      <c r="I507" s="281"/>
      <c r="J507" s="172"/>
      <c r="K507" s="174">
        <v>36.143999999999998</v>
      </c>
      <c r="L507" s="172"/>
      <c r="M507" s="172"/>
      <c r="N507" s="172"/>
      <c r="O507" s="172"/>
      <c r="P507" s="172"/>
      <c r="Q507" s="172"/>
      <c r="R507" s="175"/>
      <c r="T507" s="176"/>
      <c r="U507" s="172"/>
      <c r="V507" s="172"/>
      <c r="W507" s="172"/>
      <c r="X507" s="172"/>
      <c r="Y507" s="172"/>
      <c r="Z507" s="172"/>
      <c r="AA507" s="177"/>
      <c r="AT507" s="178" t="s">
        <v>200</v>
      </c>
      <c r="AU507" s="178" t="s">
        <v>123</v>
      </c>
      <c r="AV507" s="10" t="s">
        <v>123</v>
      </c>
      <c r="AW507" s="10" t="s">
        <v>36</v>
      </c>
      <c r="AX507" s="10" t="s">
        <v>37</v>
      </c>
      <c r="AY507" s="178" t="s">
        <v>192</v>
      </c>
    </row>
    <row r="508" spans="2:65" s="1" customFormat="1" ht="31.5" customHeight="1">
      <c r="B508" s="135"/>
      <c r="C508" s="164" t="s">
        <v>703</v>
      </c>
      <c r="D508" s="164" t="s">
        <v>193</v>
      </c>
      <c r="E508" s="165" t="s">
        <v>704</v>
      </c>
      <c r="F508" s="277" t="s">
        <v>705</v>
      </c>
      <c r="G508" s="277"/>
      <c r="H508" s="277"/>
      <c r="I508" s="277"/>
      <c r="J508" s="166" t="s">
        <v>196</v>
      </c>
      <c r="K508" s="167">
        <v>150.44399999999999</v>
      </c>
      <c r="L508" s="278">
        <v>0</v>
      </c>
      <c r="M508" s="278"/>
      <c r="N508" s="279">
        <f>ROUND(L508*K508,2)</f>
        <v>0</v>
      </c>
      <c r="O508" s="279"/>
      <c r="P508" s="279"/>
      <c r="Q508" s="279"/>
      <c r="R508" s="138"/>
      <c r="T508" s="168" t="s">
        <v>5</v>
      </c>
      <c r="U508" s="47" t="s">
        <v>44</v>
      </c>
      <c r="V508" s="39"/>
      <c r="W508" s="169">
        <f>V508*K508</f>
        <v>0</v>
      </c>
      <c r="X508" s="169">
        <v>1.7330000000000002E-2</v>
      </c>
      <c r="Y508" s="169">
        <f>X508*K508</f>
        <v>2.6071945200000002</v>
      </c>
      <c r="Z508" s="169">
        <v>0</v>
      </c>
      <c r="AA508" s="170">
        <f>Z508*K508</f>
        <v>0</v>
      </c>
      <c r="AR508" s="21" t="s">
        <v>197</v>
      </c>
      <c r="AT508" s="21" t="s">
        <v>193</v>
      </c>
      <c r="AU508" s="21" t="s">
        <v>123</v>
      </c>
      <c r="AY508" s="21" t="s">
        <v>192</v>
      </c>
      <c r="BE508" s="109">
        <f>IF(U508="základní",N508,0)</f>
        <v>0</v>
      </c>
      <c r="BF508" s="109">
        <f>IF(U508="snížená",N508,0)</f>
        <v>0</v>
      </c>
      <c r="BG508" s="109">
        <f>IF(U508="zákl. přenesená",N508,0)</f>
        <v>0</v>
      </c>
      <c r="BH508" s="109">
        <f>IF(U508="sníž. přenesená",N508,0)</f>
        <v>0</v>
      </c>
      <c r="BI508" s="109">
        <f>IF(U508="nulová",N508,0)</f>
        <v>0</v>
      </c>
      <c r="BJ508" s="21" t="s">
        <v>37</v>
      </c>
      <c r="BK508" s="109">
        <f>ROUND(L508*K508,2)</f>
        <v>0</v>
      </c>
      <c r="BL508" s="21" t="s">
        <v>197</v>
      </c>
      <c r="BM508" s="21" t="s">
        <v>706</v>
      </c>
    </row>
    <row r="509" spans="2:65" s="11" customFormat="1" ht="22.5" customHeight="1">
      <c r="B509" s="179"/>
      <c r="C509" s="180"/>
      <c r="D509" s="180"/>
      <c r="E509" s="181" t="s">
        <v>5</v>
      </c>
      <c r="F509" s="282" t="s">
        <v>707</v>
      </c>
      <c r="G509" s="283"/>
      <c r="H509" s="283"/>
      <c r="I509" s="283"/>
      <c r="J509" s="180"/>
      <c r="K509" s="182" t="s">
        <v>5</v>
      </c>
      <c r="L509" s="180"/>
      <c r="M509" s="180"/>
      <c r="N509" s="180"/>
      <c r="O509" s="180"/>
      <c r="P509" s="180"/>
      <c r="Q509" s="180"/>
      <c r="R509" s="183"/>
      <c r="T509" s="184"/>
      <c r="U509" s="180"/>
      <c r="V509" s="180"/>
      <c r="W509" s="180"/>
      <c r="X509" s="180"/>
      <c r="Y509" s="180"/>
      <c r="Z509" s="180"/>
      <c r="AA509" s="185"/>
      <c r="AT509" s="186" t="s">
        <v>200</v>
      </c>
      <c r="AU509" s="186" t="s">
        <v>123</v>
      </c>
      <c r="AV509" s="11" t="s">
        <v>37</v>
      </c>
      <c r="AW509" s="11" t="s">
        <v>36</v>
      </c>
      <c r="AX509" s="11" t="s">
        <v>79</v>
      </c>
      <c r="AY509" s="186" t="s">
        <v>192</v>
      </c>
    </row>
    <row r="510" spans="2:65" s="10" customFormat="1" ht="22.5" customHeight="1">
      <c r="B510" s="171"/>
      <c r="C510" s="172"/>
      <c r="D510" s="172"/>
      <c r="E510" s="173" t="s">
        <v>5</v>
      </c>
      <c r="F510" s="284" t="s">
        <v>708</v>
      </c>
      <c r="G510" s="285"/>
      <c r="H510" s="285"/>
      <c r="I510" s="285"/>
      <c r="J510" s="172"/>
      <c r="K510" s="174">
        <v>70.122</v>
      </c>
      <c r="L510" s="172"/>
      <c r="M510" s="172"/>
      <c r="N510" s="172"/>
      <c r="O510" s="172"/>
      <c r="P510" s="172"/>
      <c r="Q510" s="172"/>
      <c r="R510" s="175"/>
      <c r="T510" s="176"/>
      <c r="U510" s="172"/>
      <c r="V510" s="172"/>
      <c r="W510" s="172"/>
      <c r="X510" s="172"/>
      <c r="Y510" s="172"/>
      <c r="Z510" s="172"/>
      <c r="AA510" s="177"/>
      <c r="AT510" s="178" t="s">
        <v>200</v>
      </c>
      <c r="AU510" s="178" t="s">
        <v>123</v>
      </c>
      <c r="AV510" s="10" t="s">
        <v>123</v>
      </c>
      <c r="AW510" s="10" t="s">
        <v>36</v>
      </c>
      <c r="AX510" s="10" t="s">
        <v>79</v>
      </c>
      <c r="AY510" s="178" t="s">
        <v>192</v>
      </c>
    </row>
    <row r="511" spans="2:65" s="10" customFormat="1" ht="22.5" customHeight="1">
      <c r="B511" s="171"/>
      <c r="C511" s="172"/>
      <c r="D511" s="172"/>
      <c r="E511" s="173" t="s">
        <v>5</v>
      </c>
      <c r="F511" s="284" t="s">
        <v>709</v>
      </c>
      <c r="G511" s="285"/>
      <c r="H511" s="285"/>
      <c r="I511" s="285"/>
      <c r="J511" s="172"/>
      <c r="K511" s="174">
        <v>-2.625</v>
      </c>
      <c r="L511" s="172"/>
      <c r="M511" s="172"/>
      <c r="N511" s="172"/>
      <c r="O511" s="172"/>
      <c r="P511" s="172"/>
      <c r="Q511" s="172"/>
      <c r="R511" s="175"/>
      <c r="T511" s="176"/>
      <c r="U511" s="172"/>
      <c r="V511" s="172"/>
      <c r="W511" s="172"/>
      <c r="X511" s="172"/>
      <c r="Y511" s="172"/>
      <c r="Z511" s="172"/>
      <c r="AA511" s="177"/>
      <c r="AT511" s="178" t="s">
        <v>200</v>
      </c>
      <c r="AU511" s="178" t="s">
        <v>123</v>
      </c>
      <c r="AV511" s="10" t="s">
        <v>123</v>
      </c>
      <c r="AW511" s="10" t="s">
        <v>36</v>
      </c>
      <c r="AX511" s="10" t="s">
        <v>79</v>
      </c>
      <c r="AY511" s="178" t="s">
        <v>192</v>
      </c>
    </row>
    <row r="512" spans="2:65" s="10" customFormat="1" ht="22.5" customHeight="1">
      <c r="B512" s="171"/>
      <c r="C512" s="172"/>
      <c r="D512" s="172"/>
      <c r="E512" s="173" t="s">
        <v>5</v>
      </c>
      <c r="F512" s="284" t="s">
        <v>710</v>
      </c>
      <c r="G512" s="285"/>
      <c r="H512" s="285"/>
      <c r="I512" s="285"/>
      <c r="J512" s="172"/>
      <c r="K512" s="174">
        <v>-7.0919999999999996</v>
      </c>
      <c r="L512" s="172"/>
      <c r="M512" s="172"/>
      <c r="N512" s="172"/>
      <c r="O512" s="172"/>
      <c r="P512" s="172"/>
      <c r="Q512" s="172"/>
      <c r="R512" s="175"/>
      <c r="T512" s="176"/>
      <c r="U512" s="172"/>
      <c r="V512" s="172"/>
      <c r="W512" s="172"/>
      <c r="X512" s="172"/>
      <c r="Y512" s="172"/>
      <c r="Z512" s="172"/>
      <c r="AA512" s="177"/>
      <c r="AT512" s="178" t="s">
        <v>200</v>
      </c>
      <c r="AU512" s="178" t="s">
        <v>123</v>
      </c>
      <c r="AV512" s="10" t="s">
        <v>123</v>
      </c>
      <c r="AW512" s="10" t="s">
        <v>36</v>
      </c>
      <c r="AX512" s="10" t="s">
        <v>79</v>
      </c>
      <c r="AY512" s="178" t="s">
        <v>192</v>
      </c>
    </row>
    <row r="513" spans="2:51" s="10" customFormat="1" ht="22.5" customHeight="1">
      <c r="B513" s="171"/>
      <c r="C513" s="172"/>
      <c r="D513" s="172"/>
      <c r="E513" s="173" t="s">
        <v>5</v>
      </c>
      <c r="F513" s="284" t="s">
        <v>711</v>
      </c>
      <c r="G513" s="285"/>
      <c r="H513" s="285"/>
      <c r="I513" s="285"/>
      <c r="J513" s="172"/>
      <c r="K513" s="174">
        <v>1.855</v>
      </c>
      <c r="L513" s="172"/>
      <c r="M513" s="172"/>
      <c r="N513" s="172"/>
      <c r="O513" s="172"/>
      <c r="P513" s="172"/>
      <c r="Q513" s="172"/>
      <c r="R513" s="175"/>
      <c r="T513" s="176"/>
      <c r="U513" s="172"/>
      <c r="V513" s="172"/>
      <c r="W513" s="172"/>
      <c r="X513" s="172"/>
      <c r="Y513" s="172"/>
      <c r="Z513" s="172"/>
      <c r="AA513" s="177"/>
      <c r="AT513" s="178" t="s">
        <v>200</v>
      </c>
      <c r="AU513" s="178" t="s">
        <v>123</v>
      </c>
      <c r="AV513" s="10" t="s">
        <v>123</v>
      </c>
      <c r="AW513" s="10" t="s">
        <v>36</v>
      </c>
      <c r="AX513" s="10" t="s">
        <v>79</v>
      </c>
      <c r="AY513" s="178" t="s">
        <v>192</v>
      </c>
    </row>
    <row r="514" spans="2:51" s="10" customFormat="1" ht="22.5" customHeight="1">
      <c r="B514" s="171"/>
      <c r="C514" s="172"/>
      <c r="D514" s="172"/>
      <c r="E514" s="173" t="s">
        <v>5</v>
      </c>
      <c r="F514" s="284" t="s">
        <v>712</v>
      </c>
      <c r="G514" s="285"/>
      <c r="H514" s="285"/>
      <c r="I514" s="285"/>
      <c r="J514" s="172"/>
      <c r="K514" s="174">
        <v>0.79500000000000004</v>
      </c>
      <c r="L514" s="172"/>
      <c r="M514" s="172"/>
      <c r="N514" s="172"/>
      <c r="O514" s="172"/>
      <c r="P514" s="172"/>
      <c r="Q514" s="172"/>
      <c r="R514" s="175"/>
      <c r="T514" s="176"/>
      <c r="U514" s="172"/>
      <c r="V514" s="172"/>
      <c r="W514" s="172"/>
      <c r="X514" s="172"/>
      <c r="Y514" s="172"/>
      <c r="Z514" s="172"/>
      <c r="AA514" s="177"/>
      <c r="AT514" s="178" t="s">
        <v>200</v>
      </c>
      <c r="AU514" s="178" t="s">
        <v>123</v>
      </c>
      <c r="AV514" s="10" t="s">
        <v>123</v>
      </c>
      <c r="AW514" s="10" t="s">
        <v>36</v>
      </c>
      <c r="AX514" s="10" t="s">
        <v>79</v>
      </c>
      <c r="AY514" s="178" t="s">
        <v>192</v>
      </c>
    </row>
    <row r="515" spans="2:51" s="11" customFormat="1" ht="22.5" customHeight="1">
      <c r="B515" s="179"/>
      <c r="C515" s="180"/>
      <c r="D515" s="180"/>
      <c r="E515" s="181" t="s">
        <v>5</v>
      </c>
      <c r="F515" s="286" t="s">
        <v>713</v>
      </c>
      <c r="G515" s="287"/>
      <c r="H515" s="287"/>
      <c r="I515" s="287"/>
      <c r="J515" s="180"/>
      <c r="K515" s="182" t="s">
        <v>5</v>
      </c>
      <c r="L515" s="180"/>
      <c r="M515" s="180"/>
      <c r="N515" s="180"/>
      <c r="O515" s="180"/>
      <c r="P515" s="180"/>
      <c r="Q515" s="180"/>
      <c r="R515" s="183"/>
      <c r="T515" s="184"/>
      <c r="U515" s="180"/>
      <c r="V515" s="180"/>
      <c r="W515" s="180"/>
      <c r="X515" s="180"/>
      <c r="Y515" s="180"/>
      <c r="Z515" s="180"/>
      <c r="AA515" s="185"/>
      <c r="AT515" s="186" t="s">
        <v>200</v>
      </c>
      <c r="AU515" s="186" t="s">
        <v>123</v>
      </c>
      <c r="AV515" s="11" t="s">
        <v>37</v>
      </c>
      <c r="AW515" s="11" t="s">
        <v>36</v>
      </c>
      <c r="AX515" s="11" t="s">
        <v>79</v>
      </c>
      <c r="AY515" s="186" t="s">
        <v>192</v>
      </c>
    </row>
    <row r="516" spans="2:51" s="10" customFormat="1" ht="22.5" customHeight="1">
      <c r="B516" s="171"/>
      <c r="C516" s="172"/>
      <c r="D516" s="172"/>
      <c r="E516" s="173" t="s">
        <v>5</v>
      </c>
      <c r="F516" s="284" t="s">
        <v>714</v>
      </c>
      <c r="G516" s="285"/>
      <c r="H516" s="285"/>
      <c r="I516" s="285"/>
      <c r="J516" s="172"/>
      <c r="K516" s="174">
        <v>18.876000000000001</v>
      </c>
      <c r="L516" s="172"/>
      <c r="M516" s="172"/>
      <c r="N516" s="172"/>
      <c r="O516" s="172"/>
      <c r="P516" s="172"/>
      <c r="Q516" s="172"/>
      <c r="R516" s="175"/>
      <c r="T516" s="176"/>
      <c r="U516" s="172"/>
      <c r="V516" s="172"/>
      <c r="W516" s="172"/>
      <c r="X516" s="172"/>
      <c r="Y516" s="172"/>
      <c r="Z516" s="172"/>
      <c r="AA516" s="177"/>
      <c r="AT516" s="178" t="s">
        <v>200</v>
      </c>
      <c r="AU516" s="178" t="s">
        <v>123</v>
      </c>
      <c r="AV516" s="10" t="s">
        <v>123</v>
      </c>
      <c r="AW516" s="10" t="s">
        <v>36</v>
      </c>
      <c r="AX516" s="10" t="s">
        <v>79</v>
      </c>
      <c r="AY516" s="178" t="s">
        <v>192</v>
      </c>
    </row>
    <row r="517" spans="2:51" s="10" customFormat="1" ht="22.5" customHeight="1">
      <c r="B517" s="171"/>
      <c r="C517" s="172"/>
      <c r="D517" s="172"/>
      <c r="E517" s="173" t="s">
        <v>5</v>
      </c>
      <c r="F517" s="284" t="s">
        <v>448</v>
      </c>
      <c r="G517" s="285"/>
      <c r="H517" s="285"/>
      <c r="I517" s="285"/>
      <c r="J517" s="172"/>
      <c r="K517" s="174">
        <v>-3.5459999999999998</v>
      </c>
      <c r="L517" s="172"/>
      <c r="M517" s="172"/>
      <c r="N517" s="172"/>
      <c r="O517" s="172"/>
      <c r="P517" s="172"/>
      <c r="Q517" s="172"/>
      <c r="R517" s="175"/>
      <c r="T517" s="176"/>
      <c r="U517" s="172"/>
      <c r="V517" s="172"/>
      <c r="W517" s="172"/>
      <c r="X517" s="172"/>
      <c r="Y517" s="172"/>
      <c r="Z517" s="172"/>
      <c r="AA517" s="177"/>
      <c r="AT517" s="178" t="s">
        <v>200</v>
      </c>
      <c r="AU517" s="178" t="s">
        <v>123</v>
      </c>
      <c r="AV517" s="10" t="s">
        <v>123</v>
      </c>
      <c r="AW517" s="10" t="s">
        <v>36</v>
      </c>
      <c r="AX517" s="10" t="s">
        <v>79</v>
      </c>
      <c r="AY517" s="178" t="s">
        <v>192</v>
      </c>
    </row>
    <row r="518" spans="2:51" s="11" customFormat="1" ht="22.5" customHeight="1">
      <c r="B518" s="179"/>
      <c r="C518" s="180"/>
      <c r="D518" s="180"/>
      <c r="E518" s="181" t="s">
        <v>5</v>
      </c>
      <c r="F518" s="286" t="s">
        <v>715</v>
      </c>
      <c r="G518" s="287"/>
      <c r="H518" s="287"/>
      <c r="I518" s="287"/>
      <c r="J518" s="180"/>
      <c r="K518" s="182" t="s">
        <v>5</v>
      </c>
      <c r="L518" s="180"/>
      <c r="M518" s="180"/>
      <c r="N518" s="180"/>
      <c r="O518" s="180"/>
      <c r="P518" s="180"/>
      <c r="Q518" s="180"/>
      <c r="R518" s="183"/>
      <c r="T518" s="184"/>
      <c r="U518" s="180"/>
      <c r="V518" s="180"/>
      <c r="W518" s="180"/>
      <c r="X518" s="180"/>
      <c r="Y518" s="180"/>
      <c r="Z518" s="180"/>
      <c r="AA518" s="185"/>
      <c r="AT518" s="186" t="s">
        <v>200</v>
      </c>
      <c r="AU518" s="186" t="s">
        <v>123</v>
      </c>
      <c r="AV518" s="11" t="s">
        <v>37</v>
      </c>
      <c r="AW518" s="11" t="s">
        <v>36</v>
      </c>
      <c r="AX518" s="11" t="s">
        <v>79</v>
      </c>
      <c r="AY518" s="186" t="s">
        <v>192</v>
      </c>
    </row>
    <row r="519" spans="2:51" s="10" customFormat="1" ht="22.5" customHeight="1">
      <c r="B519" s="171"/>
      <c r="C519" s="172"/>
      <c r="D519" s="172"/>
      <c r="E519" s="173" t="s">
        <v>5</v>
      </c>
      <c r="F519" s="284" t="s">
        <v>716</v>
      </c>
      <c r="G519" s="285"/>
      <c r="H519" s="285"/>
      <c r="I519" s="285"/>
      <c r="J519" s="172"/>
      <c r="K519" s="174">
        <v>12.707000000000001</v>
      </c>
      <c r="L519" s="172"/>
      <c r="M519" s="172"/>
      <c r="N519" s="172"/>
      <c r="O519" s="172"/>
      <c r="P519" s="172"/>
      <c r="Q519" s="172"/>
      <c r="R519" s="175"/>
      <c r="T519" s="176"/>
      <c r="U519" s="172"/>
      <c r="V519" s="172"/>
      <c r="W519" s="172"/>
      <c r="X519" s="172"/>
      <c r="Y519" s="172"/>
      <c r="Z519" s="172"/>
      <c r="AA519" s="177"/>
      <c r="AT519" s="178" t="s">
        <v>200</v>
      </c>
      <c r="AU519" s="178" t="s">
        <v>123</v>
      </c>
      <c r="AV519" s="10" t="s">
        <v>123</v>
      </c>
      <c r="AW519" s="10" t="s">
        <v>36</v>
      </c>
      <c r="AX519" s="10" t="s">
        <v>79</v>
      </c>
      <c r="AY519" s="178" t="s">
        <v>192</v>
      </c>
    </row>
    <row r="520" spans="2:51" s="10" customFormat="1" ht="22.5" customHeight="1">
      <c r="B520" s="171"/>
      <c r="C520" s="172"/>
      <c r="D520" s="172"/>
      <c r="E520" s="173" t="s">
        <v>5</v>
      </c>
      <c r="F520" s="284" t="s">
        <v>452</v>
      </c>
      <c r="G520" s="285"/>
      <c r="H520" s="285"/>
      <c r="I520" s="285"/>
      <c r="J520" s="172"/>
      <c r="K520" s="174">
        <v>-1.7729999999999999</v>
      </c>
      <c r="L520" s="172"/>
      <c r="M520" s="172"/>
      <c r="N520" s="172"/>
      <c r="O520" s="172"/>
      <c r="P520" s="172"/>
      <c r="Q520" s="172"/>
      <c r="R520" s="175"/>
      <c r="T520" s="176"/>
      <c r="U520" s="172"/>
      <c r="V520" s="172"/>
      <c r="W520" s="172"/>
      <c r="X520" s="172"/>
      <c r="Y520" s="172"/>
      <c r="Z520" s="172"/>
      <c r="AA520" s="177"/>
      <c r="AT520" s="178" t="s">
        <v>200</v>
      </c>
      <c r="AU520" s="178" t="s">
        <v>123</v>
      </c>
      <c r="AV520" s="10" t="s">
        <v>123</v>
      </c>
      <c r="AW520" s="10" t="s">
        <v>36</v>
      </c>
      <c r="AX520" s="10" t="s">
        <v>79</v>
      </c>
      <c r="AY520" s="178" t="s">
        <v>192</v>
      </c>
    </row>
    <row r="521" spans="2:51" s="11" customFormat="1" ht="22.5" customHeight="1">
      <c r="B521" s="179"/>
      <c r="C521" s="180"/>
      <c r="D521" s="180"/>
      <c r="E521" s="181" t="s">
        <v>5</v>
      </c>
      <c r="F521" s="286" t="s">
        <v>717</v>
      </c>
      <c r="G521" s="287"/>
      <c r="H521" s="287"/>
      <c r="I521" s="287"/>
      <c r="J521" s="180"/>
      <c r="K521" s="182" t="s">
        <v>5</v>
      </c>
      <c r="L521" s="180"/>
      <c r="M521" s="180"/>
      <c r="N521" s="180"/>
      <c r="O521" s="180"/>
      <c r="P521" s="180"/>
      <c r="Q521" s="180"/>
      <c r="R521" s="183"/>
      <c r="T521" s="184"/>
      <c r="U521" s="180"/>
      <c r="V521" s="180"/>
      <c r="W521" s="180"/>
      <c r="X521" s="180"/>
      <c r="Y521" s="180"/>
      <c r="Z521" s="180"/>
      <c r="AA521" s="185"/>
      <c r="AT521" s="186" t="s">
        <v>200</v>
      </c>
      <c r="AU521" s="186" t="s">
        <v>123</v>
      </c>
      <c r="AV521" s="11" t="s">
        <v>37</v>
      </c>
      <c r="AW521" s="11" t="s">
        <v>36</v>
      </c>
      <c r="AX521" s="11" t="s">
        <v>79</v>
      </c>
      <c r="AY521" s="186" t="s">
        <v>192</v>
      </c>
    </row>
    <row r="522" spans="2:51" s="10" customFormat="1" ht="22.5" customHeight="1">
      <c r="B522" s="171"/>
      <c r="C522" s="172"/>
      <c r="D522" s="172"/>
      <c r="E522" s="173" t="s">
        <v>5</v>
      </c>
      <c r="F522" s="284" t="s">
        <v>718</v>
      </c>
      <c r="G522" s="285"/>
      <c r="H522" s="285"/>
      <c r="I522" s="285"/>
      <c r="J522" s="172"/>
      <c r="K522" s="174">
        <v>26.318999999999999</v>
      </c>
      <c r="L522" s="172"/>
      <c r="M522" s="172"/>
      <c r="N522" s="172"/>
      <c r="O522" s="172"/>
      <c r="P522" s="172"/>
      <c r="Q522" s="172"/>
      <c r="R522" s="175"/>
      <c r="T522" s="176"/>
      <c r="U522" s="172"/>
      <c r="V522" s="172"/>
      <c r="W522" s="172"/>
      <c r="X522" s="172"/>
      <c r="Y522" s="172"/>
      <c r="Z522" s="172"/>
      <c r="AA522" s="177"/>
      <c r="AT522" s="178" t="s">
        <v>200</v>
      </c>
      <c r="AU522" s="178" t="s">
        <v>123</v>
      </c>
      <c r="AV522" s="10" t="s">
        <v>123</v>
      </c>
      <c r="AW522" s="10" t="s">
        <v>36</v>
      </c>
      <c r="AX522" s="10" t="s">
        <v>79</v>
      </c>
      <c r="AY522" s="178" t="s">
        <v>192</v>
      </c>
    </row>
    <row r="523" spans="2:51" s="10" customFormat="1" ht="22.5" customHeight="1">
      <c r="B523" s="171"/>
      <c r="C523" s="172"/>
      <c r="D523" s="172"/>
      <c r="E523" s="173" t="s">
        <v>5</v>
      </c>
      <c r="F523" s="284" t="s">
        <v>719</v>
      </c>
      <c r="G523" s="285"/>
      <c r="H523" s="285"/>
      <c r="I523" s="285"/>
      <c r="J523" s="172"/>
      <c r="K523" s="174">
        <v>-1.7729999999999999</v>
      </c>
      <c r="L523" s="172"/>
      <c r="M523" s="172"/>
      <c r="N523" s="172"/>
      <c r="O523" s="172"/>
      <c r="P523" s="172"/>
      <c r="Q523" s="172"/>
      <c r="R523" s="175"/>
      <c r="T523" s="176"/>
      <c r="U523" s="172"/>
      <c r="V523" s="172"/>
      <c r="W523" s="172"/>
      <c r="X523" s="172"/>
      <c r="Y523" s="172"/>
      <c r="Z523" s="172"/>
      <c r="AA523" s="177"/>
      <c r="AT523" s="178" t="s">
        <v>200</v>
      </c>
      <c r="AU523" s="178" t="s">
        <v>123</v>
      </c>
      <c r="AV523" s="10" t="s">
        <v>123</v>
      </c>
      <c r="AW523" s="10" t="s">
        <v>36</v>
      </c>
      <c r="AX523" s="10" t="s">
        <v>79</v>
      </c>
      <c r="AY523" s="178" t="s">
        <v>192</v>
      </c>
    </row>
    <row r="524" spans="2:51" s="10" customFormat="1" ht="22.5" customHeight="1">
      <c r="B524" s="171"/>
      <c r="C524" s="172"/>
      <c r="D524" s="172"/>
      <c r="E524" s="173" t="s">
        <v>5</v>
      </c>
      <c r="F524" s="284" t="s">
        <v>720</v>
      </c>
      <c r="G524" s="285"/>
      <c r="H524" s="285"/>
      <c r="I524" s="285"/>
      <c r="J524" s="172"/>
      <c r="K524" s="174">
        <v>-4.1369999999999996</v>
      </c>
      <c r="L524" s="172"/>
      <c r="M524" s="172"/>
      <c r="N524" s="172"/>
      <c r="O524" s="172"/>
      <c r="P524" s="172"/>
      <c r="Q524" s="172"/>
      <c r="R524" s="175"/>
      <c r="T524" s="176"/>
      <c r="U524" s="172"/>
      <c r="V524" s="172"/>
      <c r="W524" s="172"/>
      <c r="X524" s="172"/>
      <c r="Y524" s="172"/>
      <c r="Z524" s="172"/>
      <c r="AA524" s="177"/>
      <c r="AT524" s="178" t="s">
        <v>200</v>
      </c>
      <c r="AU524" s="178" t="s">
        <v>123</v>
      </c>
      <c r="AV524" s="10" t="s">
        <v>123</v>
      </c>
      <c r="AW524" s="10" t="s">
        <v>36</v>
      </c>
      <c r="AX524" s="10" t="s">
        <v>79</v>
      </c>
      <c r="AY524" s="178" t="s">
        <v>192</v>
      </c>
    </row>
    <row r="525" spans="2:51" s="11" customFormat="1" ht="22.5" customHeight="1">
      <c r="B525" s="179"/>
      <c r="C525" s="180"/>
      <c r="D525" s="180"/>
      <c r="E525" s="181" t="s">
        <v>5</v>
      </c>
      <c r="F525" s="286" t="s">
        <v>721</v>
      </c>
      <c r="G525" s="287"/>
      <c r="H525" s="287"/>
      <c r="I525" s="287"/>
      <c r="J525" s="180"/>
      <c r="K525" s="182" t="s">
        <v>5</v>
      </c>
      <c r="L525" s="180"/>
      <c r="M525" s="180"/>
      <c r="N525" s="180"/>
      <c r="O525" s="180"/>
      <c r="P525" s="180"/>
      <c r="Q525" s="180"/>
      <c r="R525" s="183"/>
      <c r="T525" s="184"/>
      <c r="U525" s="180"/>
      <c r="V525" s="180"/>
      <c r="W525" s="180"/>
      <c r="X525" s="180"/>
      <c r="Y525" s="180"/>
      <c r="Z525" s="180"/>
      <c r="AA525" s="185"/>
      <c r="AT525" s="186" t="s">
        <v>200</v>
      </c>
      <c r="AU525" s="186" t="s">
        <v>123</v>
      </c>
      <c r="AV525" s="11" t="s">
        <v>37</v>
      </c>
      <c r="AW525" s="11" t="s">
        <v>36</v>
      </c>
      <c r="AX525" s="11" t="s">
        <v>79</v>
      </c>
      <c r="AY525" s="186" t="s">
        <v>192</v>
      </c>
    </row>
    <row r="526" spans="2:51" s="10" customFormat="1" ht="22.5" customHeight="1">
      <c r="B526" s="171"/>
      <c r="C526" s="172"/>
      <c r="D526" s="172"/>
      <c r="E526" s="173" t="s">
        <v>5</v>
      </c>
      <c r="F526" s="284" t="s">
        <v>722</v>
      </c>
      <c r="G526" s="285"/>
      <c r="H526" s="285"/>
      <c r="I526" s="285"/>
      <c r="J526" s="172"/>
      <c r="K526" s="174">
        <v>8.4329999999999998</v>
      </c>
      <c r="L526" s="172"/>
      <c r="M526" s="172"/>
      <c r="N526" s="172"/>
      <c r="O526" s="172"/>
      <c r="P526" s="172"/>
      <c r="Q526" s="172"/>
      <c r="R526" s="175"/>
      <c r="T526" s="176"/>
      <c r="U526" s="172"/>
      <c r="V526" s="172"/>
      <c r="W526" s="172"/>
      <c r="X526" s="172"/>
      <c r="Y526" s="172"/>
      <c r="Z526" s="172"/>
      <c r="AA526" s="177"/>
      <c r="AT526" s="178" t="s">
        <v>200</v>
      </c>
      <c r="AU526" s="178" t="s">
        <v>123</v>
      </c>
      <c r="AV526" s="10" t="s">
        <v>123</v>
      </c>
      <c r="AW526" s="10" t="s">
        <v>36</v>
      </c>
      <c r="AX526" s="10" t="s">
        <v>79</v>
      </c>
      <c r="AY526" s="178" t="s">
        <v>192</v>
      </c>
    </row>
    <row r="527" spans="2:51" s="10" customFormat="1" ht="22.5" customHeight="1">
      <c r="B527" s="171"/>
      <c r="C527" s="172"/>
      <c r="D527" s="172"/>
      <c r="E527" s="173" t="s">
        <v>5</v>
      </c>
      <c r="F527" s="284" t="s">
        <v>723</v>
      </c>
      <c r="G527" s="285"/>
      <c r="H527" s="285"/>
      <c r="I527" s="285"/>
      <c r="J527" s="172"/>
      <c r="K527" s="174">
        <v>-1.379</v>
      </c>
      <c r="L527" s="172"/>
      <c r="M527" s="172"/>
      <c r="N527" s="172"/>
      <c r="O527" s="172"/>
      <c r="P527" s="172"/>
      <c r="Q527" s="172"/>
      <c r="R527" s="175"/>
      <c r="T527" s="176"/>
      <c r="U527" s="172"/>
      <c r="V527" s="172"/>
      <c r="W527" s="172"/>
      <c r="X527" s="172"/>
      <c r="Y527" s="172"/>
      <c r="Z527" s="172"/>
      <c r="AA527" s="177"/>
      <c r="AT527" s="178" t="s">
        <v>200</v>
      </c>
      <c r="AU527" s="178" t="s">
        <v>123</v>
      </c>
      <c r="AV527" s="10" t="s">
        <v>123</v>
      </c>
      <c r="AW527" s="10" t="s">
        <v>36</v>
      </c>
      <c r="AX527" s="10" t="s">
        <v>79</v>
      </c>
      <c r="AY527" s="178" t="s">
        <v>192</v>
      </c>
    </row>
    <row r="528" spans="2:51" s="10" customFormat="1" ht="22.5" customHeight="1">
      <c r="B528" s="171"/>
      <c r="C528" s="172"/>
      <c r="D528" s="172"/>
      <c r="E528" s="173" t="s">
        <v>5</v>
      </c>
      <c r="F528" s="284" t="s">
        <v>724</v>
      </c>
      <c r="G528" s="285"/>
      <c r="H528" s="285"/>
      <c r="I528" s="285"/>
      <c r="J528" s="172"/>
      <c r="K528" s="174">
        <v>-0.36</v>
      </c>
      <c r="L528" s="172"/>
      <c r="M528" s="172"/>
      <c r="N528" s="172"/>
      <c r="O528" s="172"/>
      <c r="P528" s="172"/>
      <c r="Q528" s="172"/>
      <c r="R528" s="175"/>
      <c r="T528" s="176"/>
      <c r="U528" s="172"/>
      <c r="V528" s="172"/>
      <c r="W528" s="172"/>
      <c r="X528" s="172"/>
      <c r="Y528" s="172"/>
      <c r="Z528" s="172"/>
      <c r="AA528" s="177"/>
      <c r="AT528" s="178" t="s">
        <v>200</v>
      </c>
      <c r="AU528" s="178" t="s">
        <v>123</v>
      </c>
      <c r="AV528" s="10" t="s">
        <v>123</v>
      </c>
      <c r="AW528" s="10" t="s">
        <v>36</v>
      </c>
      <c r="AX528" s="10" t="s">
        <v>79</v>
      </c>
      <c r="AY528" s="178" t="s">
        <v>192</v>
      </c>
    </row>
    <row r="529" spans="2:51" s="10" customFormat="1" ht="22.5" customHeight="1">
      <c r="B529" s="171"/>
      <c r="C529" s="172"/>
      <c r="D529" s="172"/>
      <c r="E529" s="173" t="s">
        <v>5</v>
      </c>
      <c r="F529" s="284" t="s">
        <v>725</v>
      </c>
      <c r="G529" s="285"/>
      <c r="H529" s="285"/>
      <c r="I529" s="285"/>
      <c r="J529" s="172"/>
      <c r="K529" s="174">
        <v>0.36</v>
      </c>
      <c r="L529" s="172"/>
      <c r="M529" s="172"/>
      <c r="N529" s="172"/>
      <c r="O529" s="172"/>
      <c r="P529" s="172"/>
      <c r="Q529" s="172"/>
      <c r="R529" s="175"/>
      <c r="T529" s="176"/>
      <c r="U529" s="172"/>
      <c r="V529" s="172"/>
      <c r="W529" s="172"/>
      <c r="X529" s="172"/>
      <c r="Y529" s="172"/>
      <c r="Z529" s="172"/>
      <c r="AA529" s="177"/>
      <c r="AT529" s="178" t="s">
        <v>200</v>
      </c>
      <c r="AU529" s="178" t="s">
        <v>123</v>
      </c>
      <c r="AV529" s="10" t="s">
        <v>123</v>
      </c>
      <c r="AW529" s="10" t="s">
        <v>36</v>
      </c>
      <c r="AX529" s="10" t="s">
        <v>79</v>
      </c>
      <c r="AY529" s="178" t="s">
        <v>192</v>
      </c>
    </row>
    <row r="530" spans="2:51" s="11" customFormat="1" ht="22.5" customHeight="1">
      <c r="B530" s="179"/>
      <c r="C530" s="180"/>
      <c r="D530" s="180"/>
      <c r="E530" s="181" t="s">
        <v>5</v>
      </c>
      <c r="F530" s="286" t="s">
        <v>726</v>
      </c>
      <c r="G530" s="287"/>
      <c r="H530" s="287"/>
      <c r="I530" s="287"/>
      <c r="J530" s="180"/>
      <c r="K530" s="182" t="s">
        <v>5</v>
      </c>
      <c r="L530" s="180"/>
      <c r="M530" s="180"/>
      <c r="N530" s="180"/>
      <c r="O530" s="180"/>
      <c r="P530" s="180"/>
      <c r="Q530" s="180"/>
      <c r="R530" s="183"/>
      <c r="T530" s="184"/>
      <c r="U530" s="180"/>
      <c r="V530" s="180"/>
      <c r="W530" s="180"/>
      <c r="X530" s="180"/>
      <c r="Y530" s="180"/>
      <c r="Z530" s="180"/>
      <c r="AA530" s="185"/>
      <c r="AT530" s="186" t="s">
        <v>200</v>
      </c>
      <c r="AU530" s="186" t="s">
        <v>123</v>
      </c>
      <c r="AV530" s="11" t="s">
        <v>37</v>
      </c>
      <c r="AW530" s="11" t="s">
        <v>36</v>
      </c>
      <c r="AX530" s="11" t="s">
        <v>79</v>
      </c>
      <c r="AY530" s="186" t="s">
        <v>192</v>
      </c>
    </row>
    <row r="531" spans="2:51" s="10" customFormat="1" ht="22.5" customHeight="1">
      <c r="B531" s="171"/>
      <c r="C531" s="172"/>
      <c r="D531" s="172"/>
      <c r="E531" s="173" t="s">
        <v>5</v>
      </c>
      <c r="F531" s="284" t="s">
        <v>727</v>
      </c>
      <c r="G531" s="285"/>
      <c r="H531" s="285"/>
      <c r="I531" s="285"/>
      <c r="J531" s="172"/>
      <c r="K531" s="174">
        <v>12.904999999999999</v>
      </c>
      <c r="L531" s="172"/>
      <c r="M531" s="172"/>
      <c r="N531" s="172"/>
      <c r="O531" s="172"/>
      <c r="P531" s="172"/>
      <c r="Q531" s="172"/>
      <c r="R531" s="175"/>
      <c r="T531" s="176"/>
      <c r="U531" s="172"/>
      <c r="V531" s="172"/>
      <c r="W531" s="172"/>
      <c r="X531" s="172"/>
      <c r="Y531" s="172"/>
      <c r="Z531" s="172"/>
      <c r="AA531" s="177"/>
      <c r="AT531" s="178" t="s">
        <v>200</v>
      </c>
      <c r="AU531" s="178" t="s">
        <v>123</v>
      </c>
      <c r="AV531" s="10" t="s">
        <v>123</v>
      </c>
      <c r="AW531" s="10" t="s">
        <v>36</v>
      </c>
      <c r="AX531" s="10" t="s">
        <v>79</v>
      </c>
      <c r="AY531" s="178" t="s">
        <v>192</v>
      </c>
    </row>
    <row r="532" spans="2:51" s="10" customFormat="1" ht="22.5" customHeight="1">
      <c r="B532" s="171"/>
      <c r="C532" s="172"/>
      <c r="D532" s="172"/>
      <c r="E532" s="173" t="s">
        <v>5</v>
      </c>
      <c r="F532" s="284" t="s">
        <v>728</v>
      </c>
      <c r="G532" s="285"/>
      <c r="H532" s="285"/>
      <c r="I532" s="285"/>
      <c r="J532" s="172"/>
      <c r="K532" s="174">
        <v>-2.758</v>
      </c>
      <c r="L532" s="172"/>
      <c r="M532" s="172"/>
      <c r="N532" s="172"/>
      <c r="O532" s="172"/>
      <c r="P532" s="172"/>
      <c r="Q532" s="172"/>
      <c r="R532" s="175"/>
      <c r="T532" s="176"/>
      <c r="U532" s="172"/>
      <c r="V532" s="172"/>
      <c r="W532" s="172"/>
      <c r="X532" s="172"/>
      <c r="Y532" s="172"/>
      <c r="Z532" s="172"/>
      <c r="AA532" s="177"/>
      <c r="AT532" s="178" t="s">
        <v>200</v>
      </c>
      <c r="AU532" s="178" t="s">
        <v>123</v>
      </c>
      <c r="AV532" s="10" t="s">
        <v>123</v>
      </c>
      <c r="AW532" s="10" t="s">
        <v>36</v>
      </c>
      <c r="AX532" s="10" t="s">
        <v>79</v>
      </c>
      <c r="AY532" s="178" t="s">
        <v>192</v>
      </c>
    </row>
    <row r="533" spans="2:51" s="10" customFormat="1" ht="22.5" customHeight="1">
      <c r="B533" s="171"/>
      <c r="C533" s="172"/>
      <c r="D533" s="172"/>
      <c r="E533" s="173" t="s">
        <v>5</v>
      </c>
      <c r="F533" s="284" t="s">
        <v>724</v>
      </c>
      <c r="G533" s="285"/>
      <c r="H533" s="285"/>
      <c r="I533" s="285"/>
      <c r="J533" s="172"/>
      <c r="K533" s="174">
        <v>-0.36</v>
      </c>
      <c r="L533" s="172"/>
      <c r="M533" s="172"/>
      <c r="N533" s="172"/>
      <c r="O533" s="172"/>
      <c r="P533" s="172"/>
      <c r="Q533" s="172"/>
      <c r="R533" s="175"/>
      <c r="T533" s="176"/>
      <c r="U533" s="172"/>
      <c r="V533" s="172"/>
      <c r="W533" s="172"/>
      <c r="X533" s="172"/>
      <c r="Y533" s="172"/>
      <c r="Z533" s="172"/>
      <c r="AA533" s="177"/>
      <c r="AT533" s="178" t="s">
        <v>200</v>
      </c>
      <c r="AU533" s="178" t="s">
        <v>123</v>
      </c>
      <c r="AV533" s="10" t="s">
        <v>123</v>
      </c>
      <c r="AW533" s="10" t="s">
        <v>36</v>
      </c>
      <c r="AX533" s="10" t="s">
        <v>79</v>
      </c>
      <c r="AY533" s="178" t="s">
        <v>192</v>
      </c>
    </row>
    <row r="534" spans="2:51" s="10" customFormat="1" ht="22.5" customHeight="1">
      <c r="B534" s="171"/>
      <c r="C534" s="172"/>
      <c r="D534" s="172"/>
      <c r="E534" s="173" t="s">
        <v>5</v>
      </c>
      <c r="F534" s="284" t="s">
        <v>725</v>
      </c>
      <c r="G534" s="285"/>
      <c r="H534" s="285"/>
      <c r="I534" s="285"/>
      <c r="J534" s="172"/>
      <c r="K534" s="174">
        <v>0.36</v>
      </c>
      <c r="L534" s="172"/>
      <c r="M534" s="172"/>
      <c r="N534" s="172"/>
      <c r="O534" s="172"/>
      <c r="P534" s="172"/>
      <c r="Q534" s="172"/>
      <c r="R534" s="175"/>
      <c r="T534" s="176"/>
      <c r="U534" s="172"/>
      <c r="V534" s="172"/>
      <c r="W534" s="172"/>
      <c r="X534" s="172"/>
      <c r="Y534" s="172"/>
      <c r="Z534" s="172"/>
      <c r="AA534" s="177"/>
      <c r="AT534" s="178" t="s">
        <v>200</v>
      </c>
      <c r="AU534" s="178" t="s">
        <v>123</v>
      </c>
      <c r="AV534" s="10" t="s">
        <v>123</v>
      </c>
      <c r="AW534" s="10" t="s">
        <v>36</v>
      </c>
      <c r="AX534" s="10" t="s">
        <v>79</v>
      </c>
      <c r="AY534" s="178" t="s">
        <v>192</v>
      </c>
    </row>
    <row r="535" spans="2:51" s="11" customFormat="1" ht="22.5" customHeight="1">
      <c r="B535" s="179"/>
      <c r="C535" s="180"/>
      <c r="D535" s="180"/>
      <c r="E535" s="181" t="s">
        <v>5</v>
      </c>
      <c r="F535" s="286" t="s">
        <v>729</v>
      </c>
      <c r="G535" s="287"/>
      <c r="H535" s="287"/>
      <c r="I535" s="287"/>
      <c r="J535" s="180"/>
      <c r="K535" s="182" t="s">
        <v>5</v>
      </c>
      <c r="L535" s="180"/>
      <c r="M535" s="180"/>
      <c r="N535" s="180"/>
      <c r="O535" s="180"/>
      <c r="P535" s="180"/>
      <c r="Q535" s="180"/>
      <c r="R535" s="183"/>
      <c r="T535" s="184"/>
      <c r="U535" s="180"/>
      <c r="V535" s="180"/>
      <c r="W535" s="180"/>
      <c r="X535" s="180"/>
      <c r="Y535" s="180"/>
      <c r="Z535" s="180"/>
      <c r="AA535" s="185"/>
      <c r="AT535" s="186" t="s">
        <v>200</v>
      </c>
      <c r="AU535" s="186" t="s">
        <v>123</v>
      </c>
      <c r="AV535" s="11" t="s">
        <v>37</v>
      </c>
      <c r="AW535" s="11" t="s">
        <v>36</v>
      </c>
      <c r="AX535" s="11" t="s">
        <v>79</v>
      </c>
      <c r="AY535" s="186" t="s">
        <v>192</v>
      </c>
    </row>
    <row r="536" spans="2:51" s="10" customFormat="1" ht="22.5" customHeight="1">
      <c r="B536" s="171"/>
      <c r="C536" s="172"/>
      <c r="D536" s="172"/>
      <c r="E536" s="173" t="s">
        <v>5</v>
      </c>
      <c r="F536" s="284" t="s">
        <v>730</v>
      </c>
      <c r="G536" s="285"/>
      <c r="H536" s="285"/>
      <c r="I536" s="285"/>
      <c r="J536" s="172"/>
      <c r="K536" s="174">
        <v>15.734999999999999</v>
      </c>
      <c r="L536" s="172"/>
      <c r="M536" s="172"/>
      <c r="N536" s="172"/>
      <c r="O536" s="172"/>
      <c r="P536" s="172"/>
      <c r="Q536" s="172"/>
      <c r="R536" s="175"/>
      <c r="T536" s="176"/>
      <c r="U536" s="172"/>
      <c r="V536" s="172"/>
      <c r="W536" s="172"/>
      <c r="X536" s="172"/>
      <c r="Y536" s="172"/>
      <c r="Z536" s="172"/>
      <c r="AA536" s="177"/>
      <c r="AT536" s="178" t="s">
        <v>200</v>
      </c>
      <c r="AU536" s="178" t="s">
        <v>123</v>
      </c>
      <c r="AV536" s="10" t="s">
        <v>123</v>
      </c>
      <c r="AW536" s="10" t="s">
        <v>36</v>
      </c>
      <c r="AX536" s="10" t="s">
        <v>79</v>
      </c>
      <c r="AY536" s="178" t="s">
        <v>192</v>
      </c>
    </row>
    <row r="537" spans="2:51" s="10" customFormat="1" ht="22.5" customHeight="1">
      <c r="B537" s="171"/>
      <c r="C537" s="172"/>
      <c r="D537" s="172"/>
      <c r="E537" s="173" t="s">
        <v>5</v>
      </c>
      <c r="F537" s="284" t="s">
        <v>731</v>
      </c>
      <c r="G537" s="285"/>
      <c r="H537" s="285"/>
      <c r="I537" s="285"/>
      <c r="J537" s="172"/>
      <c r="K537" s="174">
        <v>-1.379</v>
      </c>
      <c r="L537" s="172"/>
      <c r="M537" s="172"/>
      <c r="N537" s="172"/>
      <c r="O537" s="172"/>
      <c r="P537" s="172"/>
      <c r="Q537" s="172"/>
      <c r="R537" s="175"/>
      <c r="T537" s="176"/>
      <c r="U537" s="172"/>
      <c r="V537" s="172"/>
      <c r="W537" s="172"/>
      <c r="X537" s="172"/>
      <c r="Y537" s="172"/>
      <c r="Z537" s="172"/>
      <c r="AA537" s="177"/>
      <c r="AT537" s="178" t="s">
        <v>200</v>
      </c>
      <c r="AU537" s="178" t="s">
        <v>123</v>
      </c>
      <c r="AV537" s="10" t="s">
        <v>123</v>
      </c>
      <c r="AW537" s="10" t="s">
        <v>36</v>
      </c>
      <c r="AX537" s="10" t="s">
        <v>79</v>
      </c>
      <c r="AY537" s="178" t="s">
        <v>192</v>
      </c>
    </row>
    <row r="538" spans="2:51" s="10" customFormat="1" ht="22.5" customHeight="1">
      <c r="B538" s="171"/>
      <c r="C538" s="172"/>
      <c r="D538" s="172"/>
      <c r="E538" s="173" t="s">
        <v>5</v>
      </c>
      <c r="F538" s="284" t="s">
        <v>724</v>
      </c>
      <c r="G538" s="285"/>
      <c r="H538" s="285"/>
      <c r="I538" s="285"/>
      <c r="J538" s="172"/>
      <c r="K538" s="174">
        <v>-0.36</v>
      </c>
      <c r="L538" s="172"/>
      <c r="M538" s="172"/>
      <c r="N538" s="172"/>
      <c r="O538" s="172"/>
      <c r="P538" s="172"/>
      <c r="Q538" s="172"/>
      <c r="R538" s="175"/>
      <c r="T538" s="176"/>
      <c r="U538" s="172"/>
      <c r="V538" s="172"/>
      <c r="W538" s="172"/>
      <c r="X538" s="172"/>
      <c r="Y538" s="172"/>
      <c r="Z538" s="172"/>
      <c r="AA538" s="177"/>
      <c r="AT538" s="178" t="s">
        <v>200</v>
      </c>
      <c r="AU538" s="178" t="s">
        <v>123</v>
      </c>
      <c r="AV538" s="10" t="s">
        <v>123</v>
      </c>
      <c r="AW538" s="10" t="s">
        <v>36</v>
      </c>
      <c r="AX538" s="10" t="s">
        <v>79</v>
      </c>
      <c r="AY538" s="178" t="s">
        <v>192</v>
      </c>
    </row>
    <row r="539" spans="2:51" s="10" customFormat="1" ht="22.5" customHeight="1">
      <c r="B539" s="171"/>
      <c r="C539" s="172"/>
      <c r="D539" s="172"/>
      <c r="E539" s="173" t="s">
        <v>5</v>
      </c>
      <c r="F539" s="284" t="s">
        <v>725</v>
      </c>
      <c r="G539" s="285"/>
      <c r="H539" s="285"/>
      <c r="I539" s="285"/>
      <c r="J539" s="172"/>
      <c r="K539" s="174">
        <v>0.36</v>
      </c>
      <c r="L539" s="172"/>
      <c r="M539" s="172"/>
      <c r="N539" s="172"/>
      <c r="O539" s="172"/>
      <c r="P539" s="172"/>
      <c r="Q539" s="172"/>
      <c r="R539" s="175"/>
      <c r="T539" s="176"/>
      <c r="U539" s="172"/>
      <c r="V539" s="172"/>
      <c r="W539" s="172"/>
      <c r="X539" s="172"/>
      <c r="Y539" s="172"/>
      <c r="Z539" s="172"/>
      <c r="AA539" s="177"/>
      <c r="AT539" s="178" t="s">
        <v>200</v>
      </c>
      <c r="AU539" s="178" t="s">
        <v>123</v>
      </c>
      <c r="AV539" s="10" t="s">
        <v>123</v>
      </c>
      <c r="AW539" s="10" t="s">
        <v>36</v>
      </c>
      <c r="AX539" s="10" t="s">
        <v>79</v>
      </c>
      <c r="AY539" s="178" t="s">
        <v>192</v>
      </c>
    </row>
    <row r="540" spans="2:51" s="11" customFormat="1" ht="22.5" customHeight="1">
      <c r="B540" s="179"/>
      <c r="C540" s="180"/>
      <c r="D540" s="180"/>
      <c r="E540" s="181" t="s">
        <v>5</v>
      </c>
      <c r="F540" s="286" t="s">
        <v>732</v>
      </c>
      <c r="G540" s="287"/>
      <c r="H540" s="287"/>
      <c r="I540" s="287"/>
      <c r="J540" s="180"/>
      <c r="K540" s="182" t="s">
        <v>5</v>
      </c>
      <c r="L540" s="180"/>
      <c r="M540" s="180"/>
      <c r="N540" s="180"/>
      <c r="O540" s="180"/>
      <c r="P540" s="180"/>
      <c r="Q540" s="180"/>
      <c r="R540" s="183"/>
      <c r="T540" s="184"/>
      <c r="U540" s="180"/>
      <c r="V540" s="180"/>
      <c r="W540" s="180"/>
      <c r="X540" s="180"/>
      <c r="Y540" s="180"/>
      <c r="Z540" s="180"/>
      <c r="AA540" s="185"/>
      <c r="AT540" s="186" t="s">
        <v>200</v>
      </c>
      <c r="AU540" s="186" t="s">
        <v>123</v>
      </c>
      <c r="AV540" s="11" t="s">
        <v>37</v>
      </c>
      <c r="AW540" s="11" t="s">
        <v>36</v>
      </c>
      <c r="AX540" s="11" t="s">
        <v>79</v>
      </c>
      <c r="AY540" s="186" t="s">
        <v>192</v>
      </c>
    </row>
    <row r="541" spans="2:51" s="10" customFormat="1" ht="22.5" customHeight="1">
      <c r="B541" s="171"/>
      <c r="C541" s="172"/>
      <c r="D541" s="172"/>
      <c r="E541" s="173" t="s">
        <v>5</v>
      </c>
      <c r="F541" s="284" t="s">
        <v>733</v>
      </c>
      <c r="G541" s="285"/>
      <c r="H541" s="285"/>
      <c r="I541" s="285"/>
      <c r="J541" s="172"/>
      <c r="K541" s="174">
        <v>13.754</v>
      </c>
      <c r="L541" s="172"/>
      <c r="M541" s="172"/>
      <c r="N541" s="172"/>
      <c r="O541" s="172"/>
      <c r="P541" s="172"/>
      <c r="Q541" s="172"/>
      <c r="R541" s="175"/>
      <c r="T541" s="176"/>
      <c r="U541" s="172"/>
      <c r="V541" s="172"/>
      <c r="W541" s="172"/>
      <c r="X541" s="172"/>
      <c r="Y541" s="172"/>
      <c r="Z541" s="172"/>
      <c r="AA541" s="177"/>
      <c r="AT541" s="178" t="s">
        <v>200</v>
      </c>
      <c r="AU541" s="178" t="s">
        <v>123</v>
      </c>
      <c r="AV541" s="10" t="s">
        <v>123</v>
      </c>
      <c r="AW541" s="10" t="s">
        <v>36</v>
      </c>
      <c r="AX541" s="10" t="s">
        <v>79</v>
      </c>
      <c r="AY541" s="178" t="s">
        <v>192</v>
      </c>
    </row>
    <row r="542" spans="2:51" s="10" customFormat="1" ht="22.5" customHeight="1">
      <c r="B542" s="171"/>
      <c r="C542" s="172"/>
      <c r="D542" s="172"/>
      <c r="E542" s="173" t="s">
        <v>5</v>
      </c>
      <c r="F542" s="284" t="s">
        <v>720</v>
      </c>
      <c r="G542" s="285"/>
      <c r="H542" s="285"/>
      <c r="I542" s="285"/>
      <c r="J542" s="172"/>
      <c r="K542" s="174">
        <v>-4.1369999999999996</v>
      </c>
      <c r="L542" s="172"/>
      <c r="M542" s="172"/>
      <c r="N542" s="172"/>
      <c r="O542" s="172"/>
      <c r="P542" s="172"/>
      <c r="Q542" s="172"/>
      <c r="R542" s="175"/>
      <c r="T542" s="176"/>
      <c r="U542" s="172"/>
      <c r="V542" s="172"/>
      <c r="W542" s="172"/>
      <c r="X542" s="172"/>
      <c r="Y542" s="172"/>
      <c r="Z542" s="172"/>
      <c r="AA542" s="177"/>
      <c r="AT542" s="178" t="s">
        <v>200</v>
      </c>
      <c r="AU542" s="178" t="s">
        <v>123</v>
      </c>
      <c r="AV542" s="10" t="s">
        <v>123</v>
      </c>
      <c r="AW542" s="10" t="s">
        <v>36</v>
      </c>
      <c r="AX542" s="10" t="s">
        <v>79</v>
      </c>
      <c r="AY542" s="178" t="s">
        <v>192</v>
      </c>
    </row>
    <row r="543" spans="2:51" s="10" customFormat="1" ht="22.5" customHeight="1">
      <c r="B543" s="171"/>
      <c r="C543" s="172"/>
      <c r="D543" s="172"/>
      <c r="E543" s="173" t="s">
        <v>5</v>
      </c>
      <c r="F543" s="284" t="s">
        <v>724</v>
      </c>
      <c r="G543" s="285"/>
      <c r="H543" s="285"/>
      <c r="I543" s="285"/>
      <c r="J543" s="172"/>
      <c r="K543" s="174">
        <v>-0.36</v>
      </c>
      <c r="L543" s="172"/>
      <c r="M543" s="172"/>
      <c r="N543" s="172"/>
      <c r="O543" s="172"/>
      <c r="P543" s="172"/>
      <c r="Q543" s="172"/>
      <c r="R543" s="175"/>
      <c r="T543" s="176"/>
      <c r="U543" s="172"/>
      <c r="V543" s="172"/>
      <c r="W543" s="172"/>
      <c r="X543" s="172"/>
      <c r="Y543" s="172"/>
      <c r="Z543" s="172"/>
      <c r="AA543" s="177"/>
      <c r="AT543" s="178" t="s">
        <v>200</v>
      </c>
      <c r="AU543" s="178" t="s">
        <v>123</v>
      </c>
      <c r="AV543" s="10" t="s">
        <v>123</v>
      </c>
      <c r="AW543" s="10" t="s">
        <v>36</v>
      </c>
      <c r="AX543" s="10" t="s">
        <v>79</v>
      </c>
      <c r="AY543" s="178" t="s">
        <v>192</v>
      </c>
    </row>
    <row r="544" spans="2:51" s="10" customFormat="1" ht="22.5" customHeight="1">
      <c r="B544" s="171"/>
      <c r="C544" s="172"/>
      <c r="D544" s="172"/>
      <c r="E544" s="173" t="s">
        <v>5</v>
      </c>
      <c r="F544" s="284" t="s">
        <v>725</v>
      </c>
      <c r="G544" s="285"/>
      <c r="H544" s="285"/>
      <c r="I544" s="285"/>
      <c r="J544" s="172"/>
      <c r="K544" s="174">
        <v>0.36</v>
      </c>
      <c r="L544" s="172"/>
      <c r="M544" s="172"/>
      <c r="N544" s="172"/>
      <c r="O544" s="172"/>
      <c r="P544" s="172"/>
      <c r="Q544" s="172"/>
      <c r="R544" s="175"/>
      <c r="T544" s="176"/>
      <c r="U544" s="172"/>
      <c r="V544" s="172"/>
      <c r="W544" s="172"/>
      <c r="X544" s="172"/>
      <c r="Y544" s="172"/>
      <c r="Z544" s="172"/>
      <c r="AA544" s="177"/>
      <c r="AT544" s="178" t="s">
        <v>200</v>
      </c>
      <c r="AU544" s="178" t="s">
        <v>123</v>
      </c>
      <c r="AV544" s="10" t="s">
        <v>123</v>
      </c>
      <c r="AW544" s="10" t="s">
        <v>36</v>
      </c>
      <c r="AX544" s="10" t="s">
        <v>79</v>
      </c>
      <c r="AY544" s="178" t="s">
        <v>192</v>
      </c>
    </row>
    <row r="545" spans="2:51" s="10" customFormat="1" ht="22.5" customHeight="1">
      <c r="B545" s="171"/>
      <c r="C545" s="172"/>
      <c r="D545" s="172"/>
      <c r="E545" s="173" t="s">
        <v>5</v>
      </c>
      <c r="F545" s="284" t="s">
        <v>734</v>
      </c>
      <c r="G545" s="285"/>
      <c r="H545" s="285"/>
      <c r="I545" s="285"/>
      <c r="J545" s="172"/>
      <c r="K545" s="174">
        <v>0.69599999999999995</v>
      </c>
      <c r="L545" s="172"/>
      <c r="M545" s="172"/>
      <c r="N545" s="172"/>
      <c r="O545" s="172"/>
      <c r="P545" s="172"/>
      <c r="Q545" s="172"/>
      <c r="R545" s="175"/>
      <c r="T545" s="176"/>
      <c r="U545" s="172"/>
      <c r="V545" s="172"/>
      <c r="W545" s="172"/>
      <c r="X545" s="172"/>
      <c r="Y545" s="172"/>
      <c r="Z545" s="172"/>
      <c r="AA545" s="177"/>
      <c r="AT545" s="178" t="s">
        <v>200</v>
      </c>
      <c r="AU545" s="178" t="s">
        <v>123</v>
      </c>
      <c r="AV545" s="10" t="s">
        <v>123</v>
      </c>
      <c r="AW545" s="10" t="s">
        <v>36</v>
      </c>
      <c r="AX545" s="10" t="s">
        <v>79</v>
      </c>
      <c r="AY545" s="178" t="s">
        <v>192</v>
      </c>
    </row>
    <row r="546" spans="2:51" s="11" customFormat="1" ht="22.5" customHeight="1">
      <c r="B546" s="179"/>
      <c r="C546" s="180"/>
      <c r="D546" s="180"/>
      <c r="E546" s="181" t="s">
        <v>5</v>
      </c>
      <c r="F546" s="286" t="s">
        <v>735</v>
      </c>
      <c r="G546" s="287"/>
      <c r="H546" s="287"/>
      <c r="I546" s="287"/>
      <c r="J546" s="180"/>
      <c r="K546" s="182" t="s">
        <v>5</v>
      </c>
      <c r="L546" s="180"/>
      <c r="M546" s="180"/>
      <c r="N546" s="180"/>
      <c r="O546" s="180"/>
      <c r="P546" s="180"/>
      <c r="Q546" s="180"/>
      <c r="R546" s="183"/>
      <c r="T546" s="184"/>
      <c r="U546" s="180"/>
      <c r="V546" s="180"/>
      <c r="W546" s="180"/>
      <c r="X546" s="180"/>
      <c r="Y546" s="180"/>
      <c r="Z546" s="180"/>
      <c r="AA546" s="185"/>
      <c r="AT546" s="186" t="s">
        <v>200</v>
      </c>
      <c r="AU546" s="186" t="s">
        <v>123</v>
      </c>
      <c r="AV546" s="11" t="s">
        <v>37</v>
      </c>
      <c r="AW546" s="11" t="s">
        <v>36</v>
      </c>
      <c r="AX546" s="11" t="s">
        <v>79</v>
      </c>
      <c r="AY546" s="186" t="s">
        <v>192</v>
      </c>
    </row>
    <row r="547" spans="2:51" s="10" customFormat="1" ht="22.5" customHeight="1">
      <c r="B547" s="171"/>
      <c r="C547" s="172"/>
      <c r="D547" s="172"/>
      <c r="E547" s="173" t="s">
        <v>5</v>
      </c>
      <c r="F547" s="284" t="s">
        <v>736</v>
      </c>
      <c r="G547" s="285"/>
      <c r="H547" s="285"/>
      <c r="I547" s="285"/>
      <c r="J547" s="172"/>
      <c r="K547" s="174">
        <v>12.904999999999999</v>
      </c>
      <c r="L547" s="172"/>
      <c r="M547" s="172"/>
      <c r="N547" s="172"/>
      <c r="O547" s="172"/>
      <c r="P547" s="172"/>
      <c r="Q547" s="172"/>
      <c r="R547" s="175"/>
      <c r="T547" s="176"/>
      <c r="U547" s="172"/>
      <c r="V547" s="172"/>
      <c r="W547" s="172"/>
      <c r="X547" s="172"/>
      <c r="Y547" s="172"/>
      <c r="Z547" s="172"/>
      <c r="AA547" s="177"/>
      <c r="AT547" s="178" t="s">
        <v>200</v>
      </c>
      <c r="AU547" s="178" t="s">
        <v>123</v>
      </c>
      <c r="AV547" s="10" t="s">
        <v>123</v>
      </c>
      <c r="AW547" s="10" t="s">
        <v>36</v>
      </c>
      <c r="AX547" s="10" t="s">
        <v>79</v>
      </c>
      <c r="AY547" s="178" t="s">
        <v>192</v>
      </c>
    </row>
    <row r="548" spans="2:51" s="10" customFormat="1" ht="22.5" customHeight="1">
      <c r="B548" s="171"/>
      <c r="C548" s="172"/>
      <c r="D548" s="172"/>
      <c r="E548" s="173" t="s">
        <v>5</v>
      </c>
      <c r="F548" s="284" t="s">
        <v>723</v>
      </c>
      <c r="G548" s="285"/>
      <c r="H548" s="285"/>
      <c r="I548" s="285"/>
      <c r="J548" s="172"/>
      <c r="K548" s="174">
        <v>-1.379</v>
      </c>
      <c r="L548" s="172"/>
      <c r="M548" s="172"/>
      <c r="N548" s="172"/>
      <c r="O548" s="172"/>
      <c r="P548" s="172"/>
      <c r="Q548" s="172"/>
      <c r="R548" s="175"/>
      <c r="T548" s="176"/>
      <c r="U548" s="172"/>
      <c r="V548" s="172"/>
      <c r="W548" s="172"/>
      <c r="X548" s="172"/>
      <c r="Y548" s="172"/>
      <c r="Z548" s="172"/>
      <c r="AA548" s="177"/>
      <c r="AT548" s="178" t="s">
        <v>200</v>
      </c>
      <c r="AU548" s="178" t="s">
        <v>123</v>
      </c>
      <c r="AV548" s="10" t="s">
        <v>123</v>
      </c>
      <c r="AW548" s="10" t="s">
        <v>36</v>
      </c>
      <c r="AX548" s="10" t="s">
        <v>79</v>
      </c>
      <c r="AY548" s="178" t="s">
        <v>192</v>
      </c>
    </row>
    <row r="549" spans="2:51" s="10" customFormat="1" ht="22.5" customHeight="1">
      <c r="B549" s="171"/>
      <c r="C549" s="172"/>
      <c r="D549" s="172"/>
      <c r="E549" s="173" t="s">
        <v>5</v>
      </c>
      <c r="F549" s="284" t="s">
        <v>724</v>
      </c>
      <c r="G549" s="285"/>
      <c r="H549" s="285"/>
      <c r="I549" s="285"/>
      <c r="J549" s="172"/>
      <c r="K549" s="174">
        <v>-0.36</v>
      </c>
      <c r="L549" s="172"/>
      <c r="M549" s="172"/>
      <c r="N549" s="172"/>
      <c r="O549" s="172"/>
      <c r="P549" s="172"/>
      <c r="Q549" s="172"/>
      <c r="R549" s="175"/>
      <c r="T549" s="176"/>
      <c r="U549" s="172"/>
      <c r="V549" s="172"/>
      <c r="W549" s="172"/>
      <c r="X549" s="172"/>
      <c r="Y549" s="172"/>
      <c r="Z549" s="172"/>
      <c r="AA549" s="177"/>
      <c r="AT549" s="178" t="s">
        <v>200</v>
      </c>
      <c r="AU549" s="178" t="s">
        <v>123</v>
      </c>
      <c r="AV549" s="10" t="s">
        <v>123</v>
      </c>
      <c r="AW549" s="10" t="s">
        <v>36</v>
      </c>
      <c r="AX549" s="10" t="s">
        <v>79</v>
      </c>
      <c r="AY549" s="178" t="s">
        <v>192</v>
      </c>
    </row>
    <row r="550" spans="2:51" s="10" customFormat="1" ht="22.5" customHeight="1">
      <c r="B550" s="171"/>
      <c r="C550" s="172"/>
      <c r="D550" s="172"/>
      <c r="E550" s="173" t="s">
        <v>5</v>
      </c>
      <c r="F550" s="284" t="s">
        <v>725</v>
      </c>
      <c r="G550" s="285"/>
      <c r="H550" s="285"/>
      <c r="I550" s="285"/>
      <c r="J550" s="172"/>
      <c r="K550" s="174">
        <v>0.36</v>
      </c>
      <c r="L550" s="172"/>
      <c r="M550" s="172"/>
      <c r="N550" s="172"/>
      <c r="O550" s="172"/>
      <c r="P550" s="172"/>
      <c r="Q550" s="172"/>
      <c r="R550" s="175"/>
      <c r="T550" s="176"/>
      <c r="U550" s="172"/>
      <c r="V550" s="172"/>
      <c r="W550" s="172"/>
      <c r="X550" s="172"/>
      <c r="Y550" s="172"/>
      <c r="Z550" s="172"/>
      <c r="AA550" s="177"/>
      <c r="AT550" s="178" t="s">
        <v>200</v>
      </c>
      <c r="AU550" s="178" t="s">
        <v>123</v>
      </c>
      <c r="AV550" s="10" t="s">
        <v>123</v>
      </c>
      <c r="AW550" s="10" t="s">
        <v>36</v>
      </c>
      <c r="AX550" s="10" t="s">
        <v>79</v>
      </c>
      <c r="AY550" s="178" t="s">
        <v>192</v>
      </c>
    </row>
    <row r="551" spans="2:51" s="11" customFormat="1" ht="22.5" customHeight="1">
      <c r="B551" s="179"/>
      <c r="C551" s="180"/>
      <c r="D551" s="180"/>
      <c r="E551" s="181" t="s">
        <v>5</v>
      </c>
      <c r="F551" s="286" t="s">
        <v>737</v>
      </c>
      <c r="G551" s="287"/>
      <c r="H551" s="287"/>
      <c r="I551" s="287"/>
      <c r="J551" s="180"/>
      <c r="K551" s="182" t="s">
        <v>5</v>
      </c>
      <c r="L551" s="180"/>
      <c r="M551" s="180"/>
      <c r="N551" s="180"/>
      <c r="O551" s="180"/>
      <c r="P551" s="180"/>
      <c r="Q551" s="180"/>
      <c r="R551" s="183"/>
      <c r="T551" s="184"/>
      <c r="U551" s="180"/>
      <c r="V551" s="180"/>
      <c r="W551" s="180"/>
      <c r="X551" s="180"/>
      <c r="Y551" s="180"/>
      <c r="Z551" s="180"/>
      <c r="AA551" s="185"/>
      <c r="AT551" s="186" t="s">
        <v>200</v>
      </c>
      <c r="AU551" s="186" t="s">
        <v>123</v>
      </c>
      <c r="AV551" s="11" t="s">
        <v>37</v>
      </c>
      <c r="AW551" s="11" t="s">
        <v>36</v>
      </c>
      <c r="AX551" s="11" t="s">
        <v>79</v>
      </c>
      <c r="AY551" s="186" t="s">
        <v>192</v>
      </c>
    </row>
    <row r="552" spans="2:51" s="10" customFormat="1" ht="22.5" customHeight="1">
      <c r="B552" s="171"/>
      <c r="C552" s="172"/>
      <c r="D552" s="172"/>
      <c r="E552" s="173" t="s">
        <v>5</v>
      </c>
      <c r="F552" s="284" t="s">
        <v>730</v>
      </c>
      <c r="G552" s="285"/>
      <c r="H552" s="285"/>
      <c r="I552" s="285"/>
      <c r="J552" s="172"/>
      <c r="K552" s="174">
        <v>15.734999999999999</v>
      </c>
      <c r="L552" s="172"/>
      <c r="M552" s="172"/>
      <c r="N552" s="172"/>
      <c r="O552" s="172"/>
      <c r="P552" s="172"/>
      <c r="Q552" s="172"/>
      <c r="R552" s="175"/>
      <c r="T552" s="176"/>
      <c r="U552" s="172"/>
      <c r="V552" s="172"/>
      <c r="W552" s="172"/>
      <c r="X552" s="172"/>
      <c r="Y552" s="172"/>
      <c r="Z552" s="172"/>
      <c r="AA552" s="177"/>
      <c r="AT552" s="178" t="s">
        <v>200</v>
      </c>
      <c r="AU552" s="178" t="s">
        <v>123</v>
      </c>
      <c r="AV552" s="10" t="s">
        <v>123</v>
      </c>
      <c r="AW552" s="10" t="s">
        <v>36</v>
      </c>
      <c r="AX552" s="10" t="s">
        <v>79</v>
      </c>
      <c r="AY552" s="178" t="s">
        <v>192</v>
      </c>
    </row>
    <row r="553" spans="2:51" s="10" customFormat="1" ht="22.5" customHeight="1">
      <c r="B553" s="171"/>
      <c r="C553" s="172"/>
      <c r="D553" s="172"/>
      <c r="E553" s="173" t="s">
        <v>5</v>
      </c>
      <c r="F553" s="284" t="s">
        <v>731</v>
      </c>
      <c r="G553" s="285"/>
      <c r="H553" s="285"/>
      <c r="I553" s="285"/>
      <c r="J553" s="172"/>
      <c r="K553" s="174">
        <v>-1.379</v>
      </c>
      <c r="L553" s="172"/>
      <c r="M553" s="172"/>
      <c r="N553" s="172"/>
      <c r="O553" s="172"/>
      <c r="P553" s="172"/>
      <c r="Q553" s="172"/>
      <c r="R553" s="175"/>
      <c r="T553" s="176"/>
      <c r="U553" s="172"/>
      <c r="V553" s="172"/>
      <c r="W553" s="172"/>
      <c r="X553" s="172"/>
      <c r="Y553" s="172"/>
      <c r="Z553" s="172"/>
      <c r="AA553" s="177"/>
      <c r="AT553" s="178" t="s">
        <v>200</v>
      </c>
      <c r="AU553" s="178" t="s">
        <v>123</v>
      </c>
      <c r="AV553" s="10" t="s">
        <v>123</v>
      </c>
      <c r="AW553" s="10" t="s">
        <v>36</v>
      </c>
      <c r="AX553" s="10" t="s">
        <v>79</v>
      </c>
      <c r="AY553" s="178" t="s">
        <v>192</v>
      </c>
    </row>
    <row r="554" spans="2:51" s="10" customFormat="1" ht="22.5" customHeight="1">
      <c r="B554" s="171"/>
      <c r="C554" s="172"/>
      <c r="D554" s="172"/>
      <c r="E554" s="173" t="s">
        <v>5</v>
      </c>
      <c r="F554" s="284" t="s">
        <v>724</v>
      </c>
      <c r="G554" s="285"/>
      <c r="H554" s="285"/>
      <c r="I554" s="285"/>
      <c r="J554" s="172"/>
      <c r="K554" s="174">
        <v>-0.36</v>
      </c>
      <c r="L554" s="172"/>
      <c r="M554" s="172"/>
      <c r="N554" s="172"/>
      <c r="O554" s="172"/>
      <c r="P554" s="172"/>
      <c r="Q554" s="172"/>
      <c r="R554" s="175"/>
      <c r="T554" s="176"/>
      <c r="U554" s="172"/>
      <c r="V554" s="172"/>
      <c r="W554" s="172"/>
      <c r="X554" s="172"/>
      <c r="Y554" s="172"/>
      <c r="Z554" s="172"/>
      <c r="AA554" s="177"/>
      <c r="AT554" s="178" t="s">
        <v>200</v>
      </c>
      <c r="AU554" s="178" t="s">
        <v>123</v>
      </c>
      <c r="AV554" s="10" t="s">
        <v>123</v>
      </c>
      <c r="AW554" s="10" t="s">
        <v>36</v>
      </c>
      <c r="AX554" s="10" t="s">
        <v>79</v>
      </c>
      <c r="AY554" s="178" t="s">
        <v>192</v>
      </c>
    </row>
    <row r="555" spans="2:51" s="10" customFormat="1" ht="22.5" customHeight="1">
      <c r="B555" s="171"/>
      <c r="C555" s="172"/>
      <c r="D555" s="172"/>
      <c r="E555" s="173" t="s">
        <v>5</v>
      </c>
      <c r="F555" s="284" t="s">
        <v>725</v>
      </c>
      <c r="G555" s="285"/>
      <c r="H555" s="285"/>
      <c r="I555" s="285"/>
      <c r="J555" s="172"/>
      <c r="K555" s="174">
        <v>0.36</v>
      </c>
      <c r="L555" s="172"/>
      <c r="M555" s="172"/>
      <c r="N555" s="172"/>
      <c r="O555" s="172"/>
      <c r="P555" s="172"/>
      <c r="Q555" s="172"/>
      <c r="R555" s="175"/>
      <c r="T555" s="176"/>
      <c r="U555" s="172"/>
      <c r="V555" s="172"/>
      <c r="W555" s="172"/>
      <c r="X555" s="172"/>
      <c r="Y555" s="172"/>
      <c r="Z555" s="172"/>
      <c r="AA555" s="177"/>
      <c r="AT555" s="178" t="s">
        <v>200</v>
      </c>
      <c r="AU555" s="178" t="s">
        <v>123</v>
      </c>
      <c r="AV555" s="10" t="s">
        <v>123</v>
      </c>
      <c r="AW555" s="10" t="s">
        <v>36</v>
      </c>
      <c r="AX555" s="10" t="s">
        <v>79</v>
      </c>
      <c r="AY555" s="178" t="s">
        <v>192</v>
      </c>
    </row>
    <row r="556" spans="2:51" s="11" customFormat="1" ht="22.5" customHeight="1">
      <c r="B556" s="179"/>
      <c r="C556" s="180"/>
      <c r="D556" s="180"/>
      <c r="E556" s="181" t="s">
        <v>5</v>
      </c>
      <c r="F556" s="286" t="s">
        <v>738</v>
      </c>
      <c r="G556" s="287"/>
      <c r="H556" s="287"/>
      <c r="I556" s="287"/>
      <c r="J556" s="180"/>
      <c r="K556" s="182" t="s">
        <v>5</v>
      </c>
      <c r="L556" s="180"/>
      <c r="M556" s="180"/>
      <c r="N556" s="180"/>
      <c r="O556" s="180"/>
      <c r="P556" s="180"/>
      <c r="Q556" s="180"/>
      <c r="R556" s="183"/>
      <c r="T556" s="184"/>
      <c r="U556" s="180"/>
      <c r="V556" s="180"/>
      <c r="W556" s="180"/>
      <c r="X556" s="180"/>
      <c r="Y556" s="180"/>
      <c r="Z556" s="180"/>
      <c r="AA556" s="185"/>
      <c r="AT556" s="186" t="s">
        <v>200</v>
      </c>
      <c r="AU556" s="186" t="s">
        <v>123</v>
      </c>
      <c r="AV556" s="11" t="s">
        <v>37</v>
      </c>
      <c r="AW556" s="11" t="s">
        <v>36</v>
      </c>
      <c r="AX556" s="11" t="s">
        <v>79</v>
      </c>
      <c r="AY556" s="186" t="s">
        <v>192</v>
      </c>
    </row>
    <row r="557" spans="2:51" s="10" customFormat="1" ht="22.5" customHeight="1">
      <c r="B557" s="171"/>
      <c r="C557" s="172"/>
      <c r="D557" s="172"/>
      <c r="E557" s="173" t="s">
        <v>5</v>
      </c>
      <c r="F557" s="284" t="s">
        <v>739</v>
      </c>
      <c r="G557" s="285"/>
      <c r="H557" s="285"/>
      <c r="I557" s="285"/>
      <c r="J557" s="172"/>
      <c r="K557" s="174">
        <v>20.206</v>
      </c>
      <c r="L557" s="172"/>
      <c r="M557" s="172"/>
      <c r="N557" s="172"/>
      <c r="O557" s="172"/>
      <c r="P557" s="172"/>
      <c r="Q557" s="172"/>
      <c r="R557" s="175"/>
      <c r="T557" s="176"/>
      <c r="U557" s="172"/>
      <c r="V557" s="172"/>
      <c r="W557" s="172"/>
      <c r="X557" s="172"/>
      <c r="Y557" s="172"/>
      <c r="Z557" s="172"/>
      <c r="AA557" s="177"/>
      <c r="AT557" s="178" t="s">
        <v>200</v>
      </c>
      <c r="AU557" s="178" t="s">
        <v>123</v>
      </c>
      <c r="AV557" s="10" t="s">
        <v>123</v>
      </c>
      <c r="AW557" s="10" t="s">
        <v>36</v>
      </c>
      <c r="AX557" s="10" t="s">
        <v>79</v>
      </c>
      <c r="AY557" s="178" t="s">
        <v>192</v>
      </c>
    </row>
    <row r="558" spans="2:51" s="10" customFormat="1" ht="22.5" customHeight="1">
      <c r="B558" s="171"/>
      <c r="C558" s="172"/>
      <c r="D558" s="172"/>
      <c r="E558" s="173" t="s">
        <v>5</v>
      </c>
      <c r="F558" s="284" t="s">
        <v>740</v>
      </c>
      <c r="G558" s="285"/>
      <c r="H558" s="285"/>
      <c r="I558" s="285"/>
      <c r="J558" s="172"/>
      <c r="K558" s="174">
        <v>-1.5760000000000001</v>
      </c>
      <c r="L558" s="172"/>
      <c r="M558" s="172"/>
      <c r="N558" s="172"/>
      <c r="O558" s="172"/>
      <c r="P558" s="172"/>
      <c r="Q558" s="172"/>
      <c r="R558" s="175"/>
      <c r="T558" s="176"/>
      <c r="U558" s="172"/>
      <c r="V558" s="172"/>
      <c r="W558" s="172"/>
      <c r="X558" s="172"/>
      <c r="Y558" s="172"/>
      <c r="Z558" s="172"/>
      <c r="AA558" s="177"/>
      <c r="AT558" s="178" t="s">
        <v>200</v>
      </c>
      <c r="AU558" s="178" t="s">
        <v>123</v>
      </c>
      <c r="AV558" s="10" t="s">
        <v>123</v>
      </c>
      <c r="AW558" s="10" t="s">
        <v>36</v>
      </c>
      <c r="AX558" s="10" t="s">
        <v>79</v>
      </c>
      <c r="AY558" s="178" t="s">
        <v>192</v>
      </c>
    </row>
    <row r="559" spans="2:51" s="11" customFormat="1" ht="22.5" customHeight="1">
      <c r="B559" s="179"/>
      <c r="C559" s="180"/>
      <c r="D559" s="180"/>
      <c r="E559" s="181" t="s">
        <v>5</v>
      </c>
      <c r="F559" s="286" t="s">
        <v>741</v>
      </c>
      <c r="G559" s="287"/>
      <c r="H559" s="287"/>
      <c r="I559" s="287"/>
      <c r="J559" s="180"/>
      <c r="K559" s="182" t="s">
        <v>5</v>
      </c>
      <c r="L559" s="180"/>
      <c r="M559" s="180"/>
      <c r="N559" s="180"/>
      <c r="O559" s="180"/>
      <c r="P559" s="180"/>
      <c r="Q559" s="180"/>
      <c r="R559" s="183"/>
      <c r="T559" s="184"/>
      <c r="U559" s="180"/>
      <c r="V559" s="180"/>
      <c r="W559" s="180"/>
      <c r="X559" s="180"/>
      <c r="Y559" s="180"/>
      <c r="Z559" s="180"/>
      <c r="AA559" s="185"/>
      <c r="AT559" s="186" t="s">
        <v>200</v>
      </c>
      <c r="AU559" s="186" t="s">
        <v>123</v>
      </c>
      <c r="AV559" s="11" t="s">
        <v>37</v>
      </c>
      <c r="AW559" s="11" t="s">
        <v>36</v>
      </c>
      <c r="AX559" s="11" t="s">
        <v>79</v>
      </c>
      <c r="AY559" s="186" t="s">
        <v>192</v>
      </c>
    </row>
    <row r="560" spans="2:51" s="11" customFormat="1" ht="22.5" customHeight="1">
      <c r="B560" s="179"/>
      <c r="C560" s="180"/>
      <c r="D560" s="180"/>
      <c r="E560" s="181" t="s">
        <v>5</v>
      </c>
      <c r="F560" s="286" t="s">
        <v>715</v>
      </c>
      <c r="G560" s="287"/>
      <c r="H560" s="287"/>
      <c r="I560" s="287"/>
      <c r="J560" s="180"/>
      <c r="K560" s="182" t="s">
        <v>5</v>
      </c>
      <c r="L560" s="180"/>
      <c r="M560" s="180"/>
      <c r="N560" s="180"/>
      <c r="O560" s="180"/>
      <c r="P560" s="180"/>
      <c r="Q560" s="180"/>
      <c r="R560" s="183"/>
      <c r="T560" s="184"/>
      <c r="U560" s="180"/>
      <c r="V560" s="180"/>
      <c r="W560" s="180"/>
      <c r="X560" s="180"/>
      <c r="Y560" s="180"/>
      <c r="Z560" s="180"/>
      <c r="AA560" s="185"/>
      <c r="AT560" s="186" t="s">
        <v>200</v>
      </c>
      <c r="AU560" s="186" t="s">
        <v>123</v>
      </c>
      <c r="AV560" s="11" t="s">
        <v>37</v>
      </c>
      <c r="AW560" s="11" t="s">
        <v>36</v>
      </c>
      <c r="AX560" s="11" t="s">
        <v>79</v>
      </c>
      <c r="AY560" s="186" t="s">
        <v>192</v>
      </c>
    </row>
    <row r="561" spans="2:51" s="10" customFormat="1" ht="22.5" customHeight="1">
      <c r="B561" s="171"/>
      <c r="C561" s="172"/>
      <c r="D561" s="172"/>
      <c r="E561" s="173" t="s">
        <v>5</v>
      </c>
      <c r="F561" s="284" t="s">
        <v>742</v>
      </c>
      <c r="G561" s="285"/>
      <c r="H561" s="285"/>
      <c r="I561" s="285"/>
      <c r="J561" s="172"/>
      <c r="K561" s="174">
        <v>-8.0820000000000007</v>
      </c>
      <c r="L561" s="172"/>
      <c r="M561" s="172"/>
      <c r="N561" s="172"/>
      <c r="O561" s="172"/>
      <c r="P561" s="172"/>
      <c r="Q561" s="172"/>
      <c r="R561" s="175"/>
      <c r="T561" s="176"/>
      <c r="U561" s="172"/>
      <c r="V561" s="172"/>
      <c r="W561" s="172"/>
      <c r="X561" s="172"/>
      <c r="Y561" s="172"/>
      <c r="Z561" s="172"/>
      <c r="AA561" s="177"/>
      <c r="AT561" s="178" t="s">
        <v>200</v>
      </c>
      <c r="AU561" s="178" t="s">
        <v>123</v>
      </c>
      <c r="AV561" s="10" t="s">
        <v>123</v>
      </c>
      <c r="AW561" s="10" t="s">
        <v>36</v>
      </c>
      <c r="AX561" s="10" t="s">
        <v>79</v>
      </c>
      <c r="AY561" s="178" t="s">
        <v>192</v>
      </c>
    </row>
    <row r="562" spans="2:51" s="10" customFormat="1" ht="22.5" customHeight="1">
      <c r="B562" s="171"/>
      <c r="C562" s="172"/>
      <c r="D562" s="172"/>
      <c r="E562" s="173" t="s">
        <v>5</v>
      </c>
      <c r="F562" s="284" t="s">
        <v>743</v>
      </c>
      <c r="G562" s="285"/>
      <c r="H562" s="285"/>
      <c r="I562" s="285"/>
      <c r="J562" s="172"/>
      <c r="K562" s="174">
        <v>1.62</v>
      </c>
      <c r="L562" s="172"/>
      <c r="M562" s="172"/>
      <c r="N562" s="172"/>
      <c r="O562" s="172"/>
      <c r="P562" s="172"/>
      <c r="Q562" s="172"/>
      <c r="R562" s="175"/>
      <c r="T562" s="176"/>
      <c r="U562" s="172"/>
      <c r="V562" s="172"/>
      <c r="W562" s="172"/>
      <c r="X562" s="172"/>
      <c r="Y562" s="172"/>
      <c r="Z562" s="172"/>
      <c r="AA562" s="177"/>
      <c r="AT562" s="178" t="s">
        <v>200</v>
      </c>
      <c r="AU562" s="178" t="s">
        <v>123</v>
      </c>
      <c r="AV562" s="10" t="s">
        <v>123</v>
      </c>
      <c r="AW562" s="10" t="s">
        <v>36</v>
      </c>
      <c r="AX562" s="10" t="s">
        <v>79</v>
      </c>
      <c r="AY562" s="178" t="s">
        <v>192</v>
      </c>
    </row>
    <row r="563" spans="2:51" s="11" customFormat="1" ht="22.5" customHeight="1">
      <c r="B563" s="179"/>
      <c r="C563" s="180"/>
      <c r="D563" s="180"/>
      <c r="E563" s="181" t="s">
        <v>5</v>
      </c>
      <c r="F563" s="286" t="s">
        <v>721</v>
      </c>
      <c r="G563" s="287"/>
      <c r="H563" s="287"/>
      <c r="I563" s="287"/>
      <c r="J563" s="180"/>
      <c r="K563" s="182" t="s">
        <v>5</v>
      </c>
      <c r="L563" s="180"/>
      <c r="M563" s="180"/>
      <c r="N563" s="180"/>
      <c r="O563" s="180"/>
      <c r="P563" s="180"/>
      <c r="Q563" s="180"/>
      <c r="R563" s="183"/>
      <c r="T563" s="184"/>
      <c r="U563" s="180"/>
      <c r="V563" s="180"/>
      <c r="W563" s="180"/>
      <c r="X563" s="180"/>
      <c r="Y563" s="180"/>
      <c r="Z563" s="180"/>
      <c r="AA563" s="185"/>
      <c r="AT563" s="186" t="s">
        <v>200</v>
      </c>
      <c r="AU563" s="186" t="s">
        <v>123</v>
      </c>
      <c r="AV563" s="11" t="s">
        <v>37</v>
      </c>
      <c r="AW563" s="11" t="s">
        <v>36</v>
      </c>
      <c r="AX563" s="11" t="s">
        <v>79</v>
      </c>
      <c r="AY563" s="186" t="s">
        <v>192</v>
      </c>
    </row>
    <row r="564" spans="2:51" s="10" customFormat="1" ht="22.5" customHeight="1">
      <c r="B564" s="171"/>
      <c r="C564" s="172"/>
      <c r="D564" s="172"/>
      <c r="E564" s="173" t="s">
        <v>5</v>
      </c>
      <c r="F564" s="284" t="s">
        <v>744</v>
      </c>
      <c r="G564" s="285"/>
      <c r="H564" s="285"/>
      <c r="I564" s="285"/>
      <c r="J564" s="172"/>
      <c r="K564" s="174">
        <v>-5.3639999999999999</v>
      </c>
      <c r="L564" s="172"/>
      <c r="M564" s="172"/>
      <c r="N564" s="172"/>
      <c r="O564" s="172"/>
      <c r="P564" s="172"/>
      <c r="Q564" s="172"/>
      <c r="R564" s="175"/>
      <c r="T564" s="176"/>
      <c r="U564" s="172"/>
      <c r="V564" s="172"/>
      <c r="W564" s="172"/>
      <c r="X564" s="172"/>
      <c r="Y564" s="172"/>
      <c r="Z564" s="172"/>
      <c r="AA564" s="177"/>
      <c r="AT564" s="178" t="s">
        <v>200</v>
      </c>
      <c r="AU564" s="178" t="s">
        <v>123</v>
      </c>
      <c r="AV564" s="10" t="s">
        <v>123</v>
      </c>
      <c r="AW564" s="10" t="s">
        <v>36</v>
      </c>
      <c r="AX564" s="10" t="s">
        <v>79</v>
      </c>
      <c r="AY564" s="178" t="s">
        <v>192</v>
      </c>
    </row>
    <row r="565" spans="2:51" s="10" customFormat="1" ht="22.5" customHeight="1">
      <c r="B565" s="171"/>
      <c r="C565" s="172"/>
      <c r="D565" s="172"/>
      <c r="E565" s="173" t="s">
        <v>5</v>
      </c>
      <c r="F565" s="284" t="s">
        <v>745</v>
      </c>
      <c r="G565" s="285"/>
      <c r="H565" s="285"/>
      <c r="I565" s="285"/>
      <c r="J565" s="172"/>
      <c r="K565" s="174">
        <v>1.26</v>
      </c>
      <c r="L565" s="172"/>
      <c r="M565" s="172"/>
      <c r="N565" s="172"/>
      <c r="O565" s="172"/>
      <c r="P565" s="172"/>
      <c r="Q565" s="172"/>
      <c r="R565" s="175"/>
      <c r="T565" s="176"/>
      <c r="U565" s="172"/>
      <c r="V565" s="172"/>
      <c r="W565" s="172"/>
      <c r="X565" s="172"/>
      <c r="Y565" s="172"/>
      <c r="Z565" s="172"/>
      <c r="AA565" s="177"/>
      <c r="AT565" s="178" t="s">
        <v>200</v>
      </c>
      <c r="AU565" s="178" t="s">
        <v>123</v>
      </c>
      <c r="AV565" s="10" t="s">
        <v>123</v>
      </c>
      <c r="AW565" s="10" t="s">
        <v>36</v>
      </c>
      <c r="AX565" s="10" t="s">
        <v>79</v>
      </c>
      <c r="AY565" s="178" t="s">
        <v>192</v>
      </c>
    </row>
    <row r="566" spans="2:51" s="11" customFormat="1" ht="22.5" customHeight="1">
      <c r="B566" s="179"/>
      <c r="C566" s="180"/>
      <c r="D566" s="180"/>
      <c r="E566" s="181" t="s">
        <v>5</v>
      </c>
      <c r="F566" s="286" t="s">
        <v>726</v>
      </c>
      <c r="G566" s="287"/>
      <c r="H566" s="287"/>
      <c r="I566" s="287"/>
      <c r="J566" s="180"/>
      <c r="K566" s="182" t="s">
        <v>5</v>
      </c>
      <c r="L566" s="180"/>
      <c r="M566" s="180"/>
      <c r="N566" s="180"/>
      <c r="O566" s="180"/>
      <c r="P566" s="180"/>
      <c r="Q566" s="180"/>
      <c r="R566" s="183"/>
      <c r="T566" s="184"/>
      <c r="U566" s="180"/>
      <c r="V566" s="180"/>
      <c r="W566" s="180"/>
      <c r="X566" s="180"/>
      <c r="Y566" s="180"/>
      <c r="Z566" s="180"/>
      <c r="AA566" s="185"/>
      <c r="AT566" s="186" t="s">
        <v>200</v>
      </c>
      <c r="AU566" s="186" t="s">
        <v>123</v>
      </c>
      <c r="AV566" s="11" t="s">
        <v>37</v>
      </c>
      <c r="AW566" s="11" t="s">
        <v>36</v>
      </c>
      <c r="AX566" s="11" t="s">
        <v>79</v>
      </c>
      <c r="AY566" s="186" t="s">
        <v>192</v>
      </c>
    </row>
    <row r="567" spans="2:51" s="10" customFormat="1" ht="22.5" customHeight="1">
      <c r="B567" s="171"/>
      <c r="C567" s="172"/>
      <c r="D567" s="172"/>
      <c r="E567" s="173" t="s">
        <v>5</v>
      </c>
      <c r="F567" s="284" t="s">
        <v>746</v>
      </c>
      <c r="G567" s="285"/>
      <c r="H567" s="285"/>
      <c r="I567" s="285"/>
      <c r="J567" s="172"/>
      <c r="K567" s="174">
        <v>-8.2080000000000002</v>
      </c>
      <c r="L567" s="172"/>
      <c r="M567" s="172"/>
      <c r="N567" s="172"/>
      <c r="O567" s="172"/>
      <c r="P567" s="172"/>
      <c r="Q567" s="172"/>
      <c r="R567" s="175"/>
      <c r="T567" s="176"/>
      <c r="U567" s="172"/>
      <c r="V567" s="172"/>
      <c r="W567" s="172"/>
      <c r="X567" s="172"/>
      <c r="Y567" s="172"/>
      <c r="Z567" s="172"/>
      <c r="AA567" s="177"/>
      <c r="AT567" s="178" t="s">
        <v>200</v>
      </c>
      <c r="AU567" s="178" t="s">
        <v>123</v>
      </c>
      <c r="AV567" s="10" t="s">
        <v>123</v>
      </c>
      <c r="AW567" s="10" t="s">
        <v>36</v>
      </c>
      <c r="AX567" s="10" t="s">
        <v>79</v>
      </c>
      <c r="AY567" s="178" t="s">
        <v>192</v>
      </c>
    </row>
    <row r="568" spans="2:51" s="10" customFormat="1" ht="22.5" customHeight="1">
      <c r="B568" s="171"/>
      <c r="C568" s="172"/>
      <c r="D568" s="172"/>
      <c r="E568" s="173" t="s">
        <v>5</v>
      </c>
      <c r="F568" s="284" t="s">
        <v>747</v>
      </c>
      <c r="G568" s="285"/>
      <c r="H568" s="285"/>
      <c r="I568" s="285"/>
      <c r="J568" s="172"/>
      <c r="K568" s="174">
        <v>2.52</v>
      </c>
      <c r="L568" s="172"/>
      <c r="M568" s="172"/>
      <c r="N568" s="172"/>
      <c r="O568" s="172"/>
      <c r="P568" s="172"/>
      <c r="Q568" s="172"/>
      <c r="R568" s="175"/>
      <c r="T568" s="176"/>
      <c r="U568" s="172"/>
      <c r="V568" s="172"/>
      <c r="W568" s="172"/>
      <c r="X568" s="172"/>
      <c r="Y568" s="172"/>
      <c r="Z568" s="172"/>
      <c r="AA568" s="177"/>
      <c r="AT568" s="178" t="s">
        <v>200</v>
      </c>
      <c r="AU568" s="178" t="s">
        <v>123</v>
      </c>
      <c r="AV568" s="10" t="s">
        <v>123</v>
      </c>
      <c r="AW568" s="10" t="s">
        <v>36</v>
      </c>
      <c r="AX568" s="10" t="s">
        <v>79</v>
      </c>
      <c r="AY568" s="178" t="s">
        <v>192</v>
      </c>
    </row>
    <row r="569" spans="2:51" s="11" customFormat="1" ht="22.5" customHeight="1">
      <c r="B569" s="179"/>
      <c r="C569" s="180"/>
      <c r="D569" s="180"/>
      <c r="E569" s="181" t="s">
        <v>5</v>
      </c>
      <c r="F569" s="286" t="s">
        <v>729</v>
      </c>
      <c r="G569" s="287"/>
      <c r="H569" s="287"/>
      <c r="I569" s="287"/>
      <c r="J569" s="180"/>
      <c r="K569" s="182" t="s">
        <v>5</v>
      </c>
      <c r="L569" s="180"/>
      <c r="M569" s="180"/>
      <c r="N569" s="180"/>
      <c r="O569" s="180"/>
      <c r="P569" s="180"/>
      <c r="Q569" s="180"/>
      <c r="R569" s="183"/>
      <c r="T569" s="184"/>
      <c r="U569" s="180"/>
      <c r="V569" s="180"/>
      <c r="W569" s="180"/>
      <c r="X569" s="180"/>
      <c r="Y569" s="180"/>
      <c r="Z569" s="180"/>
      <c r="AA569" s="185"/>
      <c r="AT569" s="186" t="s">
        <v>200</v>
      </c>
      <c r="AU569" s="186" t="s">
        <v>123</v>
      </c>
      <c r="AV569" s="11" t="s">
        <v>37</v>
      </c>
      <c r="AW569" s="11" t="s">
        <v>36</v>
      </c>
      <c r="AX569" s="11" t="s">
        <v>79</v>
      </c>
      <c r="AY569" s="186" t="s">
        <v>192</v>
      </c>
    </row>
    <row r="570" spans="2:51" s="10" customFormat="1" ht="22.5" customHeight="1">
      <c r="B570" s="171"/>
      <c r="C570" s="172"/>
      <c r="D570" s="172"/>
      <c r="E570" s="173" t="s">
        <v>5</v>
      </c>
      <c r="F570" s="284" t="s">
        <v>748</v>
      </c>
      <c r="G570" s="285"/>
      <c r="H570" s="285"/>
      <c r="I570" s="285"/>
      <c r="J570" s="172"/>
      <c r="K570" s="174">
        <v>-10.007999999999999</v>
      </c>
      <c r="L570" s="172"/>
      <c r="M570" s="172"/>
      <c r="N570" s="172"/>
      <c r="O570" s="172"/>
      <c r="P570" s="172"/>
      <c r="Q570" s="172"/>
      <c r="R570" s="175"/>
      <c r="T570" s="176"/>
      <c r="U570" s="172"/>
      <c r="V570" s="172"/>
      <c r="W570" s="172"/>
      <c r="X570" s="172"/>
      <c r="Y570" s="172"/>
      <c r="Z570" s="172"/>
      <c r="AA570" s="177"/>
      <c r="AT570" s="178" t="s">
        <v>200</v>
      </c>
      <c r="AU570" s="178" t="s">
        <v>123</v>
      </c>
      <c r="AV570" s="10" t="s">
        <v>123</v>
      </c>
      <c r="AW570" s="10" t="s">
        <v>36</v>
      </c>
      <c r="AX570" s="10" t="s">
        <v>79</v>
      </c>
      <c r="AY570" s="178" t="s">
        <v>192</v>
      </c>
    </row>
    <row r="571" spans="2:51" s="10" customFormat="1" ht="22.5" customHeight="1">
      <c r="B571" s="171"/>
      <c r="C571" s="172"/>
      <c r="D571" s="172"/>
      <c r="E571" s="173" t="s">
        <v>5</v>
      </c>
      <c r="F571" s="284" t="s">
        <v>749</v>
      </c>
      <c r="G571" s="285"/>
      <c r="H571" s="285"/>
      <c r="I571" s="285"/>
      <c r="J571" s="172"/>
      <c r="K571" s="174">
        <v>1.26</v>
      </c>
      <c r="L571" s="172"/>
      <c r="M571" s="172"/>
      <c r="N571" s="172"/>
      <c r="O571" s="172"/>
      <c r="P571" s="172"/>
      <c r="Q571" s="172"/>
      <c r="R571" s="175"/>
      <c r="T571" s="176"/>
      <c r="U571" s="172"/>
      <c r="V571" s="172"/>
      <c r="W571" s="172"/>
      <c r="X571" s="172"/>
      <c r="Y571" s="172"/>
      <c r="Z571" s="172"/>
      <c r="AA571" s="177"/>
      <c r="AT571" s="178" t="s">
        <v>200</v>
      </c>
      <c r="AU571" s="178" t="s">
        <v>123</v>
      </c>
      <c r="AV571" s="10" t="s">
        <v>123</v>
      </c>
      <c r="AW571" s="10" t="s">
        <v>36</v>
      </c>
      <c r="AX571" s="10" t="s">
        <v>79</v>
      </c>
      <c r="AY571" s="178" t="s">
        <v>192</v>
      </c>
    </row>
    <row r="572" spans="2:51" s="11" customFormat="1" ht="22.5" customHeight="1">
      <c r="B572" s="179"/>
      <c r="C572" s="180"/>
      <c r="D572" s="180"/>
      <c r="E572" s="181" t="s">
        <v>5</v>
      </c>
      <c r="F572" s="286" t="s">
        <v>732</v>
      </c>
      <c r="G572" s="287"/>
      <c r="H572" s="287"/>
      <c r="I572" s="287"/>
      <c r="J572" s="180"/>
      <c r="K572" s="182" t="s">
        <v>5</v>
      </c>
      <c r="L572" s="180"/>
      <c r="M572" s="180"/>
      <c r="N572" s="180"/>
      <c r="O572" s="180"/>
      <c r="P572" s="180"/>
      <c r="Q572" s="180"/>
      <c r="R572" s="183"/>
      <c r="T572" s="184"/>
      <c r="U572" s="180"/>
      <c r="V572" s="180"/>
      <c r="W572" s="180"/>
      <c r="X572" s="180"/>
      <c r="Y572" s="180"/>
      <c r="Z572" s="180"/>
      <c r="AA572" s="185"/>
      <c r="AT572" s="186" t="s">
        <v>200</v>
      </c>
      <c r="AU572" s="186" t="s">
        <v>123</v>
      </c>
      <c r="AV572" s="11" t="s">
        <v>37</v>
      </c>
      <c r="AW572" s="11" t="s">
        <v>36</v>
      </c>
      <c r="AX572" s="11" t="s">
        <v>79</v>
      </c>
      <c r="AY572" s="186" t="s">
        <v>192</v>
      </c>
    </row>
    <row r="573" spans="2:51" s="10" customFormat="1" ht="22.5" customHeight="1">
      <c r="B573" s="171"/>
      <c r="C573" s="172"/>
      <c r="D573" s="172"/>
      <c r="E573" s="173" t="s">
        <v>5</v>
      </c>
      <c r="F573" s="284" t="s">
        <v>750</v>
      </c>
      <c r="G573" s="285"/>
      <c r="H573" s="285"/>
      <c r="I573" s="285"/>
      <c r="J573" s="172"/>
      <c r="K573" s="174">
        <v>-8.7479999999999993</v>
      </c>
      <c r="L573" s="172"/>
      <c r="M573" s="172"/>
      <c r="N573" s="172"/>
      <c r="O573" s="172"/>
      <c r="P573" s="172"/>
      <c r="Q573" s="172"/>
      <c r="R573" s="175"/>
      <c r="T573" s="176"/>
      <c r="U573" s="172"/>
      <c r="V573" s="172"/>
      <c r="W573" s="172"/>
      <c r="X573" s="172"/>
      <c r="Y573" s="172"/>
      <c r="Z573" s="172"/>
      <c r="AA573" s="177"/>
      <c r="AT573" s="178" t="s">
        <v>200</v>
      </c>
      <c r="AU573" s="178" t="s">
        <v>123</v>
      </c>
      <c r="AV573" s="10" t="s">
        <v>123</v>
      </c>
      <c r="AW573" s="10" t="s">
        <v>36</v>
      </c>
      <c r="AX573" s="10" t="s">
        <v>79</v>
      </c>
      <c r="AY573" s="178" t="s">
        <v>192</v>
      </c>
    </row>
    <row r="574" spans="2:51" s="10" customFormat="1" ht="22.5" customHeight="1">
      <c r="B574" s="171"/>
      <c r="C574" s="172"/>
      <c r="D574" s="172"/>
      <c r="E574" s="173" t="s">
        <v>5</v>
      </c>
      <c r="F574" s="284" t="s">
        <v>751</v>
      </c>
      <c r="G574" s="285"/>
      <c r="H574" s="285"/>
      <c r="I574" s="285"/>
      <c r="J574" s="172"/>
      <c r="K574" s="174">
        <v>3.78</v>
      </c>
      <c r="L574" s="172"/>
      <c r="M574" s="172"/>
      <c r="N574" s="172"/>
      <c r="O574" s="172"/>
      <c r="P574" s="172"/>
      <c r="Q574" s="172"/>
      <c r="R574" s="175"/>
      <c r="T574" s="176"/>
      <c r="U574" s="172"/>
      <c r="V574" s="172"/>
      <c r="W574" s="172"/>
      <c r="X574" s="172"/>
      <c r="Y574" s="172"/>
      <c r="Z574" s="172"/>
      <c r="AA574" s="177"/>
      <c r="AT574" s="178" t="s">
        <v>200</v>
      </c>
      <c r="AU574" s="178" t="s">
        <v>123</v>
      </c>
      <c r="AV574" s="10" t="s">
        <v>123</v>
      </c>
      <c r="AW574" s="10" t="s">
        <v>36</v>
      </c>
      <c r="AX574" s="10" t="s">
        <v>79</v>
      </c>
      <c r="AY574" s="178" t="s">
        <v>192</v>
      </c>
    </row>
    <row r="575" spans="2:51" s="11" customFormat="1" ht="22.5" customHeight="1">
      <c r="B575" s="179"/>
      <c r="C575" s="180"/>
      <c r="D575" s="180"/>
      <c r="E575" s="181" t="s">
        <v>5</v>
      </c>
      <c r="F575" s="286" t="s">
        <v>735</v>
      </c>
      <c r="G575" s="287"/>
      <c r="H575" s="287"/>
      <c r="I575" s="287"/>
      <c r="J575" s="180"/>
      <c r="K575" s="182" t="s">
        <v>5</v>
      </c>
      <c r="L575" s="180"/>
      <c r="M575" s="180"/>
      <c r="N575" s="180"/>
      <c r="O575" s="180"/>
      <c r="P575" s="180"/>
      <c r="Q575" s="180"/>
      <c r="R575" s="183"/>
      <c r="T575" s="184"/>
      <c r="U575" s="180"/>
      <c r="V575" s="180"/>
      <c r="W575" s="180"/>
      <c r="X575" s="180"/>
      <c r="Y575" s="180"/>
      <c r="Z575" s="180"/>
      <c r="AA575" s="185"/>
      <c r="AT575" s="186" t="s">
        <v>200</v>
      </c>
      <c r="AU575" s="186" t="s">
        <v>123</v>
      </c>
      <c r="AV575" s="11" t="s">
        <v>37</v>
      </c>
      <c r="AW575" s="11" t="s">
        <v>36</v>
      </c>
      <c r="AX575" s="11" t="s">
        <v>79</v>
      </c>
      <c r="AY575" s="186" t="s">
        <v>192</v>
      </c>
    </row>
    <row r="576" spans="2:51" s="10" customFormat="1" ht="22.5" customHeight="1">
      <c r="B576" s="171"/>
      <c r="C576" s="172"/>
      <c r="D576" s="172"/>
      <c r="E576" s="173" t="s">
        <v>5</v>
      </c>
      <c r="F576" s="284" t="s">
        <v>752</v>
      </c>
      <c r="G576" s="285"/>
      <c r="H576" s="285"/>
      <c r="I576" s="285"/>
      <c r="J576" s="172"/>
      <c r="K576" s="174">
        <v>-8.2080000000000002</v>
      </c>
      <c r="L576" s="172"/>
      <c r="M576" s="172"/>
      <c r="N576" s="172"/>
      <c r="O576" s="172"/>
      <c r="P576" s="172"/>
      <c r="Q576" s="172"/>
      <c r="R576" s="175"/>
      <c r="T576" s="176"/>
      <c r="U576" s="172"/>
      <c r="V576" s="172"/>
      <c r="W576" s="172"/>
      <c r="X576" s="172"/>
      <c r="Y576" s="172"/>
      <c r="Z576" s="172"/>
      <c r="AA576" s="177"/>
      <c r="AT576" s="178" t="s">
        <v>200</v>
      </c>
      <c r="AU576" s="178" t="s">
        <v>123</v>
      </c>
      <c r="AV576" s="10" t="s">
        <v>123</v>
      </c>
      <c r="AW576" s="10" t="s">
        <v>36</v>
      </c>
      <c r="AX576" s="10" t="s">
        <v>79</v>
      </c>
      <c r="AY576" s="178" t="s">
        <v>192</v>
      </c>
    </row>
    <row r="577" spans="2:65" s="10" customFormat="1" ht="22.5" customHeight="1">
      <c r="B577" s="171"/>
      <c r="C577" s="172"/>
      <c r="D577" s="172"/>
      <c r="E577" s="173" t="s">
        <v>5</v>
      </c>
      <c r="F577" s="284" t="s">
        <v>749</v>
      </c>
      <c r="G577" s="285"/>
      <c r="H577" s="285"/>
      <c r="I577" s="285"/>
      <c r="J577" s="172"/>
      <c r="K577" s="174">
        <v>1.26</v>
      </c>
      <c r="L577" s="172"/>
      <c r="M577" s="172"/>
      <c r="N577" s="172"/>
      <c r="O577" s="172"/>
      <c r="P577" s="172"/>
      <c r="Q577" s="172"/>
      <c r="R577" s="175"/>
      <c r="T577" s="176"/>
      <c r="U577" s="172"/>
      <c r="V577" s="172"/>
      <c r="W577" s="172"/>
      <c r="X577" s="172"/>
      <c r="Y577" s="172"/>
      <c r="Z577" s="172"/>
      <c r="AA577" s="177"/>
      <c r="AT577" s="178" t="s">
        <v>200</v>
      </c>
      <c r="AU577" s="178" t="s">
        <v>123</v>
      </c>
      <c r="AV577" s="10" t="s">
        <v>123</v>
      </c>
      <c r="AW577" s="10" t="s">
        <v>36</v>
      </c>
      <c r="AX577" s="10" t="s">
        <v>79</v>
      </c>
      <c r="AY577" s="178" t="s">
        <v>192</v>
      </c>
    </row>
    <row r="578" spans="2:65" s="11" customFormat="1" ht="22.5" customHeight="1">
      <c r="B578" s="179"/>
      <c r="C578" s="180"/>
      <c r="D578" s="180"/>
      <c r="E578" s="181" t="s">
        <v>5</v>
      </c>
      <c r="F578" s="286" t="s">
        <v>737</v>
      </c>
      <c r="G578" s="287"/>
      <c r="H578" s="287"/>
      <c r="I578" s="287"/>
      <c r="J578" s="180"/>
      <c r="K578" s="182" t="s">
        <v>5</v>
      </c>
      <c r="L578" s="180"/>
      <c r="M578" s="180"/>
      <c r="N578" s="180"/>
      <c r="O578" s="180"/>
      <c r="P578" s="180"/>
      <c r="Q578" s="180"/>
      <c r="R578" s="183"/>
      <c r="T578" s="184"/>
      <c r="U578" s="180"/>
      <c r="V578" s="180"/>
      <c r="W578" s="180"/>
      <c r="X578" s="180"/>
      <c r="Y578" s="180"/>
      <c r="Z578" s="180"/>
      <c r="AA578" s="185"/>
      <c r="AT578" s="186" t="s">
        <v>200</v>
      </c>
      <c r="AU578" s="186" t="s">
        <v>123</v>
      </c>
      <c r="AV578" s="11" t="s">
        <v>37</v>
      </c>
      <c r="AW578" s="11" t="s">
        <v>36</v>
      </c>
      <c r="AX578" s="11" t="s">
        <v>79</v>
      </c>
      <c r="AY578" s="186" t="s">
        <v>192</v>
      </c>
    </row>
    <row r="579" spans="2:65" s="10" customFormat="1" ht="22.5" customHeight="1">
      <c r="B579" s="171"/>
      <c r="C579" s="172"/>
      <c r="D579" s="172"/>
      <c r="E579" s="173" t="s">
        <v>5</v>
      </c>
      <c r="F579" s="284" t="s">
        <v>748</v>
      </c>
      <c r="G579" s="285"/>
      <c r="H579" s="285"/>
      <c r="I579" s="285"/>
      <c r="J579" s="172"/>
      <c r="K579" s="174">
        <v>-10.007999999999999</v>
      </c>
      <c r="L579" s="172"/>
      <c r="M579" s="172"/>
      <c r="N579" s="172"/>
      <c r="O579" s="172"/>
      <c r="P579" s="172"/>
      <c r="Q579" s="172"/>
      <c r="R579" s="175"/>
      <c r="T579" s="176"/>
      <c r="U579" s="172"/>
      <c r="V579" s="172"/>
      <c r="W579" s="172"/>
      <c r="X579" s="172"/>
      <c r="Y579" s="172"/>
      <c r="Z579" s="172"/>
      <c r="AA579" s="177"/>
      <c r="AT579" s="178" t="s">
        <v>200</v>
      </c>
      <c r="AU579" s="178" t="s">
        <v>123</v>
      </c>
      <c r="AV579" s="10" t="s">
        <v>123</v>
      </c>
      <c r="AW579" s="10" t="s">
        <v>36</v>
      </c>
      <c r="AX579" s="10" t="s">
        <v>79</v>
      </c>
      <c r="AY579" s="178" t="s">
        <v>192</v>
      </c>
    </row>
    <row r="580" spans="2:65" s="10" customFormat="1" ht="22.5" customHeight="1">
      <c r="B580" s="171"/>
      <c r="C580" s="172"/>
      <c r="D580" s="172"/>
      <c r="E580" s="173" t="s">
        <v>5</v>
      </c>
      <c r="F580" s="284" t="s">
        <v>749</v>
      </c>
      <c r="G580" s="285"/>
      <c r="H580" s="285"/>
      <c r="I580" s="285"/>
      <c r="J580" s="172"/>
      <c r="K580" s="174">
        <v>1.26</v>
      </c>
      <c r="L580" s="172"/>
      <c r="M580" s="172"/>
      <c r="N580" s="172"/>
      <c r="O580" s="172"/>
      <c r="P580" s="172"/>
      <c r="Q580" s="172"/>
      <c r="R580" s="175"/>
      <c r="T580" s="176"/>
      <c r="U580" s="172"/>
      <c r="V580" s="172"/>
      <c r="W580" s="172"/>
      <c r="X580" s="172"/>
      <c r="Y580" s="172"/>
      <c r="Z580" s="172"/>
      <c r="AA580" s="177"/>
      <c r="AT580" s="178" t="s">
        <v>200</v>
      </c>
      <c r="AU580" s="178" t="s">
        <v>123</v>
      </c>
      <c r="AV580" s="10" t="s">
        <v>123</v>
      </c>
      <c r="AW580" s="10" t="s">
        <v>36</v>
      </c>
      <c r="AX580" s="10" t="s">
        <v>79</v>
      </c>
      <c r="AY580" s="178" t="s">
        <v>192</v>
      </c>
    </row>
    <row r="581" spans="2:65" s="12" customFormat="1" ht="22.5" customHeight="1">
      <c r="B581" s="187"/>
      <c r="C581" s="188"/>
      <c r="D581" s="188"/>
      <c r="E581" s="189" t="s">
        <v>5</v>
      </c>
      <c r="F581" s="288" t="s">
        <v>218</v>
      </c>
      <c r="G581" s="289"/>
      <c r="H581" s="289"/>
      <c r="I581" s="289"/>
      <c r="J581" s="188"/>
      <c r="K581" s="190">
        <v>150.44399999999999</v>
      </c>
      <c r="L581" s="188"/>
      <c r="M581" s="188"/>
      <c r="N581" s="188"/>
      <c r="O581" s="188"/>
      <c r="P581" s="188"/>
      <c r="Q581" s="188"/>
      <c r="R581" s="191"/>
      <c r="T581" s="192"/>
      <c r="U581" s="188"/>
      <c r="V581" s="188"/>
      <c r="W581" s="188"/>
      <c r="X581" s="188"/>
      <c r="Y581" s="188"/>
      <c r="Z581" s="188"/>
      <c r="AA581" s="193"/>
      <c r="AT581" s="194" t="s">
        <v>200</v>
      </c>
      <c r="AU581" s="194" t="s">
        <v>123</v>
      </c>
      <c r="AV581" s="12" t="s">
        <v>197</v>
      </c>
      <c r="AW581" s="12" t="s">
        <v>36</v>
      </c>
      <c r="AX581" s="12" t="s">
        <v>37</v>
      </c>
      <c r="AY581" s="194" t="s">
        <v>192</v>
      </c>
    </row>
    <row r="582" spans="2:65" s="1" customFormat="1" ht="31.5" customHeight="1">
      <c r="B582" s="135"/>
      <c r="C582" s="164" t="s">
        <v>753</v>
      </c>
      <c r="D582" s="164" t="s">
        <v>193</v>
      </c>
      <c r="E582" s="165" t="s">
        <v>754</v>
      </c>
      <c r="F582" s="277" t="s">
        <v>755</v>
      </c>
      <c r="G582" s="277"/>
      <c r="H582" s="277"/>
      <c r="I582" s="277"/>
      <c r="J582" s="166" t="s">
        <v>196</v>
      </c>
      <c r="K582" s="167">
        <v>55.872</v>
      </c>
      <c r="L582" s="278">
        <v>0</v>
      </c>
      <c r="M582" s="278"/>
      <c r="N582" s="279">
        <f>ROUND(L582*K582,2)</f>
        <v>0</v>
      </c>
      <c r="O582" s="279"/>
      <c r="P582" s="279"/>
      <c r="Q582" s="279"/>
      <c r="R582" s="138"/>
      <c r="T582" s="168" t="s">
        <v>5</v>
      </c>
      <c r="U582" s="47" t="s">
        <v>44</v>
      </c>
      <c r="V582" s="39"/>
      <c r="W582" s="169">
        <f>V582*K582</f>
        <v>0</v>
      </c>
      <c r="X582" s="169">
        <v>2.1000000000000001E-2</v>
      </c>
      <c r="Y582" s="169">
        <f>X582*K582</f>
        <v>1.1733120000000001</v>
      </c>
      <c r="Z582" s="169">
        <v>0</v>
      </c>
      <c r="AA582" s="170">
        <f>Z582*K582</f>
        <v>0</v>
      </c>
      <c r="AR582" s="21" t="s">
        <v>197</v>
      </c>
      <c r="AT582" s="21" t="s">
        <v>193</v>
      </c>
      <c r="AU582" s="21" t="s">
        <v>123</v>
      </c>
      <c r="AY582" s="21" t="s">
        <v>192</v>
      </c>
      <c r="BE582" s="109">
        <f>IF(U582="základní",N582,0)</f>
        <v>0</v>
      </c>
      <c r="BF582" s="109">
        <f>IF(U582="snížená",N582,0)</f>
        <v>0</v>
      </c>
      <c r="BG582" s="109">
        <f>IF(U582="zákl. přenesená",N582,0)</f>
        <v>0</v>
      </c>
      <c r="BH582" s="109">
        <f>IF(U582="sníž. přenesená",N582,0)</f>
        <v>0</v>
      </c>
      <c r="BI582" s="109">
        <f>IF(U582="nulová",N582,0)</f>
        <v>0</v>
      </c>
      <c r="BJ582" s="21" t="s">
        <v>37</v>
      </c>
      <c r="BK582" s="109">
        <f>ROUND(L582*K582,2)</f>
        <v>0</v>
      </c>
      <c r="BL582" s="21" t="s">
        <v>197</v>
      </c>
      <c r="BM582" s="21" t="s">
        <v>756</v>
      </c>
    </row>
    <row r="583" spans="2:65" s="11" customFormat="1" ht="22.5" customHeight="1">
      <c r="B583" s="179"/>
      <c r="C583" s="180"/>
      <c r="D583" s="180"/>
      <c r="E583" s="181" t="s">
        <v>5</v>
      </c>
      <c r="F583" s="282" t="s">
        <v>715</v>
      </c>
      <c r="G583" s="283"/>
      <c r="H583" s="283"/>
      <c r="I583" s="283"/>
      <c r="J583" s="180"/>
      <c r="K583" s="182" t="s">
        <v>5</v>
      </c>
      <c r="L583" s="180"/>
      <c r="M583" s="180"/>
      <c r="N583" s="180"/>
      <c r="O583" s="180"/>
      <c r="P583" s="180"/>
      <c r="Q583" s="180"/>
      <c r="R583" s="183"/>
      <c r="T583" s="184"/>
      <c r="U583" s="180"/>
      <c r="V583" s="180"/>
      <c r="W583" s="180"/>
      <c r="X583" s="180"/>
      <c r="Y583" s="180"/>
      <c r="Z583" s="180"/>
      <c r="AA583" s="185"/>
      <c r="AT583" s="186" t="s">
        <v>200</v>
      </c>
      <c r="AU583" s="186" t="s">
        <v>123</v>
      </c>
      <c r="AV583" s="11" t="s">
        <v>37</v>
      </c>
      <c r="AW583" s="11" t="s">
        <v>36</v>
      </c>
      <c r="AX583" s="11" t="s">
        <v>79</v>
      </c>
      <c r="AY583" s="186" t="s">
        <v>192</v>
      </c>
    </row>
    <row r="584" spans="2:65" s="10" customFormat="1" ht="22.5" customHeight="1">
      <c r="B584" s="171"/>
      <c r="C584" s="172"/>
      <c r="D584" s="172"/>
      <c r="E584" s="173" t="s">
        <v>5</v>
      </c>
      <c r="F584" s="284" t="s">
        <v>757</v>
      </c>
      <c r="G584" s="285"/>
      <c r="H584" s="285"/>
      <c r="I584" s="285"/>
      <c r="J584" s="172"/>
      <c r="K584" s="174">
        <v>16.164000000000001</v>
      </c>
      <c r="L584" s="172"/>
      <c r="M584" s="172"/>
      <c r="N584" s="172"/>
      <c r="O584" s="172"/>
      <c r="P584" s="172"/>
      <c r="Q584" s="172"/>
      <c r="R584" s="175"/>
      <c r="T584" s="176"/>
      <c r="U584" s="172"/>
      <c r="V584" s="172"/>
      <c r="W584" s="172"/>
      <c r="X584" s="172"/>
      <c r="Y584" s="172"/>
      <c r="Z584" s="172"/>
      <c r="AA584" s="177"/>
      <c r="AT584" s="178" t="s">
        <v>200</v>
      </c>
      <c r="AU584" s="178" t="s">
        <v>123</v>
      </c>
      <c r="AV584" s="10" t="s">
        <v>123</v>
      </c>
      <c r="AW584" s="10" t="s">
        <v>36</v>
      </c>
      <c r="AX584" s="10" t="s">
        <v>79</v>
      </c>
      <c r="AY584" s="178" t="s">
        <v>192</v>
      </c>
    </row>
    <row r="585" spans="2:65" s="10" customFormat="1" ht="22.5" customHeight="1">
      <c r="B585" s="171"/>
      <c r="C585" s="172"/>
      <c r="D585" s="172"/>
      <c r="E585" s="173" t="s">
        <v>5</v>
      </c>
      <c r="F585" s="284" t="s">
        <v>758</v>
      </c>
      <c r="G585" s="285"/>
      <c r="H585" s="285"/>
      <c r="I585" s="285"/>
      <c r="J585" s="172"/>
      <c r="K585" s="174">
        <v>-1.62</v>
      </c>
      <c r="L585" s="172"/>
      <c r="M585" s="172"/>
      <c r="N585" s="172"/>
      <c r="O585" s="172"/>
      <c r="P585" s="172"/>
      <c r="Q585" s="172"/>
      <c r="R585" s="175"/>
      <c r="T585" s="176"/>
      <c r="U585" s="172"/>
      <c r="V585" s="172"/>
      <c r="W585" s="172"/>
      <c r="X585" s="172"/>
      <c r="Y585" s="172"/>
      <c r="Z585" s="172"/>
      <c r="AA585" s="177"/>
      <c r="AT585" s="178" t="s">
        <v>200</v>
      </c>
      <c r="AU585" s="178" t="s">
        <v>123</v>
      </c>
      <c r="AV585" s="10" t="s">
        <v>123</v>
      </c>
      <c r="AW585" s="10" t="s">
        <v>36</v>
      </c>
      <c r="AX585" s="10" t="s">
        <v>79</v>
      </c>
      <c r="AY585" s="178" t="s">
        <v>192</v>
      </c>
    </row>
    <row r="586" spans="2:65" s="11" customFormat="1" ht="22.5" customHeight="1">
      <c r="B586" s="179"/>
      <c r="C586" s="180"/>
      <c r="D586" s="180"/>
      <c r="E586" s="181" t="s">
        <v>5</v>
      </c>
      <c r="F586" s="286" t="s">
        <v>721</v>
      </c>
      <c r="G586" s="287"/>
      <c r="H586" s="287"/>
      <c r="I586" s="287"/>
      <c r="J586" s="180"/>
      <c r="K586" s="182" t="s">
        <v>5</v>
      </c>
      <c r="L586" s="180"/>
      <c r="M586" s="180"/>
      <c r="N586" s="180"/>
      <c r="O586" s="180"/>
      <c r="P586" s="180"/>
      <c r="Q586" s="180"/>
      <c r="R586" s="183"/>
      <c r="T586" s="184"/>
      <c r="U586" s="180"/>
      <c r="V586" s="180"/>
      <c r="W586" s="180"/>
      <c r="X586" s="180"/>
      <c r="Y586" s="180"/>
      <c r="Z586" s="180"/>
      <c r="AA586" s="185"/>
      <c r="AT586" s="186" t="s">
        <v>200</v>
      </c>
      <c r="AU586" s="186" t="s">
        <v>123</v>
      </c>
      <c r="AV586" s="11" t="s">
        <v>37</v>
      </c>
      <c r="AW586" s="11" t="s">
        <v>36</v>
      </c>
      <c r="AX586" s="11" t="s">
        <v>79</v>
      </c>
      <c r="AY586" s="186" t="s">
        <v>192</v>
      </c>
    </row>
    <row r="587" spans="2:65" s="10" customFormat="1" ht="22.5" customHeight="1">
      <c r="B587" s="171"/>
      <c r="C587" s="172"/>
      <c r="D587" s="172"/>
      <c r="E587" s="173" t="s">
        <v>5</v>
      </c>
      <c r="F587" s="284" t="s">
        <v>759</v>
      </c>
      <c r="G587" s="285"/>
      <c r="H587" s="285"/>
      <c r="I587" s="285"/>
      <c r="J587" s="172"/>
      <c r="K587" s="174">
        <v>7.4880000000000004</v>
      </c>
      <c r="L587" s="172"/>
      <c r="M587" s="172"/>
      <c r="N587" s="172"/>
      <c r="O587" s="172"/>
      <c r="P587" s="172"/>
      <c r="Q587" s="172"/>
      <c r="R587" s="175"/>
      <c r="T587" s="176"/>
      <c r="U587" s="172"/>
      <c r="V587" s="172"/>
      <c r="W587" s="172"/>
      <c r="X587" s="172"/>
      <c r="Y587" s="172"/>
      <c r="Z587" s="172"/>
      <c r="AA587" s="177"/>
      <c r="AT587" s="178" t="s">
        <v>200</v>
      </c>
      <c r="AU587" s="178" t="s">
        <v>123</v>
      </c>
      <c r="AV587" s="10" t="s">
        <v>123</v>
      </c>
      <c r="AW587" s="10" t="s">
        <v>36</v>
      </c>
      <c r="AX587" s="10" t="s">
        <v>79</v>
      </c>
      <c r="AY587" s="178" t="s">
        <v>192</v>
      </c>
    </row>
    <row r="588" spans="2:65" s="10" customFormat="1" ht="22.5" customHeight="1">
      <c r="B588" s="171"/>
      <c r="C588" s="172"/>
      <c r="D588" s="172"/>
      <c r="E588" s="173" t="s">
        <v>5</v>
      </c>
      <c r="F588" s="284" t="s">
        <v>760</v>
      </c>
      <c r="G588" s="285"/>
      <c r="H588" s="285"/>
      <c r="I588" s="285"/>
      <c r="J588" s="172"/>
      <c r="K588" s="174">
        <v>-1.26</v>
      </c>
      <c r="L588" s="172"/>
      <c r="M588" s="172"/>
      <c r="N588" s="172"/>
      <c r="O588" s="172"/>
      <c r="P588" s="172"/>
      <c r="Q588" s="172"/>
      <c r="R588" s="175"/>
      <c r="T588" s="176"/>
      <c r="U588" s="172"/>
      <c r="V588" s="172"/>
      <c r="W588" s="172"/>
      <c r="X588" s="172"/>
      <c r="Y588" s="172"/>
      <c r="Z588" s="172"/>
      <c r="AA588" s="177"/>
      <c r="AT588" s="178" t="s">
        <v>200</v>
      </c>
      <c r="AU588" s="178" t="s">
        <v>123</v>
      </c>
      <c r="AV588" s="10" t="s">
        <v>123</v>
      </c>
      <c r="AW588" s="10" t="s">
        <v>36</v>
      </c>
      <c r="AX588" s="10" t="s">
        <v>79</v>
      </c>
      <c r="AY588" s="178" t="s">
        <v>192</v>
      </c>
    </row>
    <row r="589" spans="2:65" s="11" customFormat="1" ht="22.5" customHeight="1">
      <c r="B589" s="179"/>
      <c r="C589" s="180"/>
      <c r="D589" s="180"/>
      <c r="E589" s="181" t="s">
        <v>5</v>
      </c>
      <c r="F589" s="286" t="s">
        <v>726</v>
      </c>
      <c r="G589" s="287"/>
      <c r="H589" s="287"/>
      <c r="I589" s="287"/>
      <c r="J589" s="180"/>
      <c r="K589" s="182" t="s">
        <v>5</v>
      </c>
      <c r="L589" s="180"/>
      <c r="M589" s="180"/>
      <c r="N589" s="180"/>
      <c r="O589" s="180"/>
      <c r="P589" s="180"/>
      <c r="Q589" s="180"/>
      <c r="R589" s="183"/>
      <c r="T589" s="184"/>
      <c r="U589" s="180"/>
      <c r="V589" s="180"/>
      <c r="W589" s="180"/>
      <c r="X589" s="180"/>
      <c r="Y589" s="180"/>
      <c r="Z589" s="180"/>
      <c r="AA589" s="185"/>
      <c r="AT589" s="186" t="s">
        <v>200</v>
      </c>
      <c r="AU589" s="186" t="s">
        <v>123</v>
      </c>
      <c r="AV589" s="11" t="s">
        <v>37</v>
      </c>
      <c r="AW589" s="11" t="s">
        <v>36</v>
      </c>
      <c r="AX589" s="11" t="s">
        <v>79</v>
      </c>
      <c r="AY589" s="186" t="s">
        <v>192</v>
      </c>
    </row>
    <row r="590" spans="2:65" s="10" customFormat="1" ht="22.5" customHeight="1">
      <c r="B590" s="171"/>
      <c r="C590" s="172"/>
      <c r="D590" s="172"/>
      <c r="E590" s="173" t="s">
        <v>5</v>
      </c>
      <c r="F590" s="284" t="s">
        <v>761</v>
      </c>
      <c r="G590" s="285"/>
      <c r="H590" s="285"/>
      <c r="I590" s="285"/>
      <c r="J590" s="172"/>
      <c r="K590" s="174">
        <v>8.2080000000000002</v>
      </c>
      <c r="L590" s="172"/>
      <c r="M590" s="172"/>
      <c r="N590" s="172"/>
      <c r="O590" s="172"/>
      <c r="P590" s="172"/>
      <c r="Q590" s="172"/>
      <c r="R590" s="175"/>
      <c r="T590" s="176"/>
      <c r="U590" s="172"/>
      <c r="V590" s="172"/>
      <c r="W590" s="172"/>
      <c r="X590" s="172"/>
      <c r="Y590" s="172"/>
      <c r="Z590" s="172"/>
      <c r="AA590" s="177"/>
      <c r="AT590" s="178" t="s">
        <v>200</v>
      </c>
      <c r="AU590" s="178" t="s">
        <v>123</v>
      </c>
      <c r="AV590" s="10" t="s">
        <v>123</v>
      </c>
      <c r="AW590" s="10" t="s">
        <v>36</v>
      </c>
      <c r="AX590" s="10" t="s">
        <v>79</v>
      </c>
      <c r="AY590" s="178" t="s">
        <v>192</v>
      </c>
    </row>
    <row r="591" spans="2:65" s="10" customFormat="1" ht="22.5" customHeight="1">
      <c r="B591" s="171"/>
      <c r="C591" s="172"/>
      <c r="D591" s="172"/>
      <c r="E591" s="173" t="s">
        <v>5</v>
      </c>
      <c r="F591" s="284" t="s">
        <v>762</v>
      </c>
      <c r="G591" s="285"/>
      <c r="H591" s="285"/>
      <c r="I591" s="285"/>
      <c r="J591" s="172"/>
      <c r="K591" s="174">
        <v>-2.52</v>
      </c>
      <c r="L591" s="172"/>
      <c r="M591" s="172"/>
      <c r="N591" s="172"/>
      <c r="O591" s="172"/>
      <c r="P591" s="172"/>
      <c r="Q591" s="172"/>
      <c r="R591" s="175"/>
      <c r="T591" s="176"/>
      <c r="U591" s="172"/>
      <c r="V591" s="172"/>
      <c r="W591" s="172"/>
      <c r="X591" s="172"/>
      <c r="Y591" s="172"/>
      <c r="Z591" s="172"/>
      <c r="AA591" s="177"/>
      <c r="AT591" s="178" t="s">
        <v>200</v>
      </c>
      <c r="AU591" s="178" t="s">
        <v>123</v>
      </c>
      <c r="AV591" s="10" t="s">
        <v>123</v>
      </c>
      <c r="AW591" s="10" t="s">
        <v>36</v>
      </c>
      <c r="AX591" s="10" t="s">
        <v>79</v>
      </c>
      <c r="AY591" s="178" t="s">
        <v>192</v>
      </c>
    </row>
    <row r="592" spans="2:65" s="11" customFormat="1" ht="22.5" customHeight="1">
      <c r="B592" s="179"/>
      <c r="C592" s="180"/>
      <c r="D592" s="180"/>
      <c r="E592" s="181" t="s">
        <v>5</v>
      </c>
      <c r="F592" s="286" t="s">
        <v>729</v>
      </c>
      <c r="G592" s="287"/>
      <c r="H592" s="287"/>
      <c r="I592" s="287"/>
      <c r="J592" s="180"/>
      <c r="K592" s="182" t="s">
        <v>5</v>
      </c>
      <c r="L592" s="180"/>
      <c r="M592" s="180"/>
      <c r="N592" s="180"/>
      <c r="O592" s="180"/>
      <c r="P592" s="180"/>
      <c r="Q592" s="180"/>
      <c r="R592" s="183"/>
      <c r="T592" s="184"/>
      <c r="U592" s="180"/>
      <c r="V592" s="180"/>
      <c r="W592" s="180"/>
      <c r="X592" s="180"/>
      <c r="Y592" s="180"/>
      <c r="Z592" s="180"/>
      <c r="AA592" s="185"/>
      <c r="AT592" s="186" t="s">
        <v>200</v>
      </c>
      <c r="AU592" s="186" t="s">
        <v>123</v>
      </c>
      <c r="AV592" s="11" t="s">
        <v>37</v>
      </c>
      <c r="AW592" s="11" t="s">
        <v>36</v>
      </c>
      <c r="AX592" s="11" t="s">
        <v>79</v>
      </c>
      <c r="AY592" s="186" t="s">
        <v>192</v>
      </c>
    </row>
    <row r="593" spans="2:65" s="10" customFormat="1" ht="22.5" customHeight="1">
      <c r="B593" s="171"/>
      <c r="C593" s="172"/>
      <c r="D593" s="172"/>
      <c r="E593" s="173" t="s">
        <v>5</v>
      </c>
      <c r="F593" s="284" t="s">
        <v>763</v>
      </c>
      <c r="G593" s="285"/>
      <c r="H593" s="285"/>
      <c r="I593" s="285"/>
      <c r="J593" s="172"/>
      <c r="K593" s="174">
        <v>10.007999999999999</v>
      </c>
      <c r="L593" s="172"/>
      <c r="M593" s="172"/>
      <c r="N593" s="172"/>
      <c r="O593" s="172"/>
      <c r="P593" s="172"/>
      <c r="Q593" s="172"/>
      <c r="R593" s="175"/>
      <c r="T593" s="176"/>
      <c r="U593" s="172"/>
      <c r="V593" s="172"/>
      <c r="W593" s="172"/>
      <c r="X593" s="172"/>
      <c r="Y593" s="172"/>
      <c r="Z593" s="172"/>
      <c r="AA593" s="177"/>
      <c r="AT593" s="178" t="s">
        <v>200</v>
      </c>
      <c r="AU593" s="178" t="s">
        <v>123</v>
      </c>
      <c r="AV593" s="10" t="s">
        <v>123</v>
      </c>
      <c r="AW593" s="10" t="s">
        <v>36</v>
      </c>
      <c r="AX593" s="10" t="s">
        <v>79</v>
      </c>
      <c r="AY593" s="178" t="s">
        <v>192</v>
      </c>
    </row>
    <row r="594" spans="2:65" s="10" customFormat="1" ht="22.5" customHeight="1">
      <c r="B594" s="171"/>
      <c r="C594" s="172"/>
      <c r="D594" s="172"/>
      <c r="E594" s="173" t="s">
        <v>5</v>
      </c>
      <c r="F594" s="284" t="s">
        <v>764</v>
      </c>
      <c r="G594" s="285"/>
      <c r="H594" s="285"/>
      <c r="I594" s="285"/>
      <c r="J594" s="172"/>
      <c r="K594" s="174">
        <v>-1.26</v>
      </c>
      <c r="L594" s="172"/>
      <c r="M594" s="172"/>
      <c r="N594" s="172"/>
      <c r="O594" s="172"/>
      <c r="P594" s="172"/>
      <c r="Q594" s="172"/>
      <c r="R594" s="175"/>
      <c r="T594" s="176"/>
      <c r="U594" s="172"/>
      <c r="V594" s="172"/>
      <c r="W594" s="172"/>
      <c r="X594" s="172"/>
      <c r="Y594" s="172"/>
      <c r="Z594" s="172"/>
      <c r="AA594" s="177"/>
      <c r="AT594" s="178" t="s">
        <v>200</v>
      </c>
      <c r="AU594" s="178" t="s">
        <v>123</v>
      </c>
      <c r="AV594" s="10" t="s">
        <v>123</v>
      </c>
      <c r="AW594" s="10" t="s">
        <v>36</v>
      </c>
      <c r="AX594" s="10" t="s">
        <v>79</v>
      </c>
      <c r="AY594" s="178" t="s">
        <v>192</v>
      </c>
    </row>
    <row r="595" spans="2:65" s="11" customFormat="1" ht="22.5" customHeight="1">
      <c r="B595" s="179"/>
      <c r="C595" s="180"/>
      <c r="D595" s="180"/>
      <c r="E595" s="181" t="s">
        <v>5</v>
      </c>
      <c r="F595" s="286" t="s">
        <v>732</v>
      </c>
      <c r="G595" s="287"/>
      <c r="H595" s="287"/>
      <c r="I595" s="287"/>
      <c r="J595" s="180"/>
      <c r="K595" s="182" t="s">
        <v>5</v>
      </c>
      <c r="L595" s="180"/>
      <c r="M595" s="180"/>
      <c r="N595" s="180"/>
      <c r="O595" s="180"/>
      <c r="P595" s="180"/>
      <c r="Q595" s="180"/>
      <c r="R595" s="183"/>
      <c r="T595" s="184"/>
      <c r="U595" s="180"/>
      <c r="V595" s="180"/>
      <c r="W595" s="180"/>
      <c r="X595" s="180"/>
      <c r="Y595" s="180"/>
      <c r="Z595" s="180"/>
      <c r="AA595" s="185"/>
      <c r="AT595" s="186" t="s">
        <v>200</v>
      </c>
      <c r="AU595" s="186" t="s">
        <v>123</v>
      </c>
      <c r="AV595" s="11" t="s">
        <v>37</v>
      </c>
      <c r="AW595" s="11" t="s">
        <v>36</v>
      </c>
      <c r="AX595" s="11" t="s">
        <v>79</v>
      </c>
      <c r="AY595" s="186" t="s">
        <v>192</v>
      </c>
    </row>
    <row r="596" spans="2:65" s="10" customFormat="1" ht="22.5" customHeight="1">
      <c r="B596" s="171"/>
      <c r="C596" s="172"/>
      <c r="D596" s="172"/>
      <c r="E596" s="173" t="s">
        <v>5</v>
      </c>
      <c r="F596" s="284" t="s">
        <v>765</v>
      </c>
      <c r="G596" s="285"/>
      <c r="H596" s="285"/>
      <c r="I596" s="285"/>
      <c r="J596" s="172"/>
      <c r="K596" s="174">
        <v>8.7479999999999993</v>
      </c>
      <c r="L596" s="172"/>
      <c r="M596" s="172"/>
      <c r="N596" s="172"/>
      <c r="O596" s="172"/>
      <c r="P596" s="172"/>
      <c r="Q596" s="172"/>
      <c r="R596" s="175"/>
      <c r="T596" s="176"/>
      <c r="U596" s="172"/>
      <c r="V596" s="172"/>
      <c r="W596" s="172"/>
      <c r="X596" s="172"/>
      <c r="Y596" s="172"/>
      <c r="Z596" s="172"/>
      <c r="AA596" s="177"/>
      <c r="AT596" s="178" t="s">
        <v>200</v>
      </c>
      <c r="AU596" s="178" t="s">
        <v>123</v>
      </c>
      <c r="AV596" s="10" t="s">
        <v>123</v>
      </c>
      <c r="AW596" s="10" t="s">
        <v>36</v>
      </c>
      <c r="AX596" s="10" t="s">
        <v>79</v>
      </c>
      <c r="AY596" s="178" t="s">
        <v>192</v>
      </c>
    </row>
    <row r="597" spans="2:65" s="10" customFormat="1" ht="22.5" customHeight="1">
      <c r="B597" s="171"/>
      <c r="C597" s="172"/>
      <c r="D597" s="172"/>
      <c r="E597" s="173" t="s">
        <v>5</v>
      </c>
      <c r="F597" s="284" t="s">
        <v>766</v>
      </c>
      <c r="G597" s="285"/>
      <c r="H597" s="285"/>
      <c r="I597" s="285"/>
      <c r="J597" s="172"/>
      <c r="K597" s="174">
        <v>-3.78</v>
      </c>
      <c r="L597" s="172"/>
      <c r="M597" s="172"/>
      <c r="N597" s="172"/>
      <c r="O597" s="172"/>
      <c r="P597" s="172"/>
      <c r="Q597" s="172"/>
      <c r="R597" s="175"/>
      <c r="T597" s="176"/>
      <c r="U597" s="172"/>
      <c r="V597" s="172"/>
      <c r="W597" s="172"/>
      <c r="X597" s="172"/>
      <c r="Y597" s="172"/>
      <c r="Z597" s="172"/>
      <c r="AA597" s="177"/>
      <c r="AT597" s="178" t="s">
        <v>200</v>
      </c>
      <c r="AU597" s="178" t="s">
        <v>123</v>
      </c>
      <c r="AV597" s="10" t="s">
        <v>123</v>
      </c>
      <c r="AW597" s="10" t="s">
        <v>36</v>
      </c>
      <c r="AX597" s="10" t="s">
        <v>79</v>
      </c>
      <c r="AY597" s="178" t="s">
        <v>192</v>
      </c>
    </row>
    <row r="598" spans="2:65" s="11" customFormat="1" ht="22.5" customHeight="1">
      <c r="B598" s="179"/>
      <c r="C598" s="180"/>
      <c r="D598" s="180"/>
      <c r="E598" s="181" t="s">
        <v>5</v>
      </c>
      <c r="F598" s="286" t="s">
        <v>735</v>
      </c>
      <c r="G598" s="287"/>
      <c r="H598" s="287"/>
      <c r="I598" s="287"/>
      <c r="J598" s="180"/>
      <c r="K598" s="182" t="s">
        <v>5</v>
      </c>
      <c r="L598" s="180"/>
      <c r="M598" s="180"/>
      <c r="N598" s="180"/>
      <c r="O598" s="180"/>
      <c r="P598" s="180"/>
      <c r="Q598" s="180"/>
      <c r="R598" s="183"/>
      <c r="T598" s="184"/>
      <c r="U598" s="180"/>
      <c r="V598" s="180"/>
      <c r="W598" s="180"/>
      <c r="X598" s="180"/>
      <c r="Y598" s="180"/>
      <c r="Z598" s="180"/>
      <c r="AA598" s="185"/>
      <c r="AT598" s="186" t="s">
        <v>200</v>
      </c>
      <c r="AU598" s="186" t="s">
        <v>123</v>
      </c>
      <c r="AV598" s="11" t="s">
        <v>37</v>
      </c>
      <c r="AW598" s="11" t="s">
        <v>36</v>
      </c>
      <c r="AX598" s="11" t="s">
        <v>79</v>
      </c>
      <c r="AY598" s="186" t="s">
        <v>192</v>
      </c>
    </row>
    <row r="599" spans="2:65" s="10" customFormat="1" ht="22.5" customHeight="1">
      <c r="B599" s="171"/>
      <c r="C599" s="172"/>
      <c r="D599" s="172"/>
      <c r="E599" s="173" t="s">
        <v>5</v>
      </c>
      <c r="F599" s="284" t="s">
        <v>767</v>
      </c>
      <c r="G599" s="285"/>
      <c r="H599" s="285"/>
      <c r="I599" s="285"/>
      <c r="J599" s="172"/>
      <c r="K599" s="174">
        <v>8.2080000000000002</v>
      </c>
      <c r="L599" s="172"/>
      <c r="M599" s="172"/>
      <c r="N599" s="172"/>
      <c r="O599" s="172"/>
      <c r="P599" s="172"/>
      <c r="Q599" s="172"/>
      <c r="R599" s="175"/>
      <c r="T599" s="176"/>
      <c r="U599" s="172"/>
      <c r="V599" s="172"/>
      <c r="W599" s="172"/>
      <c r="X599" s="172"/>
      <c r="Y599" s="172"/>
      <c r="Z599" s="172"/>
      <c r="AA599" s="177"/>
      <c r="AT599" s="178" t="s">
        <v>200</v>
      </c>
      <c r="AU599" s="178" t="s">
        <v>123</v>
      </c>
      <c r="AV599" s="10" t="s">
        <v>123</v>
      </c>
      <c r="AW599" s="10" t="s">
        <v>36</v>
      </c>
      <c r="AX599" s="10" t="s">
        <v>79</v>
      </c>
      <c r="AY599" s="178" t="s">
        <v>192</v>
      </c>
    </row>
    <row r="600" spans="2:65" s="10" customFormat="1" ht="22.5" customHeight="1">
      <c r="B600" s="171"/>
      <c r="C600" s="172"/>
      <c r="D600" s="172"/>
      <c r="E600" s="173" t="s">
        <v>5</v>
      </c>
      <c r="F600" s="284" t="s">
        <v>764</v>
      </c>
      <c r="G600" s="285"/>
      <c r="H600" s="285"/>
      <c r="I600" s="285"/>
      <c r="J600" s="172"/>
      <c r="K600" s="174">
        <v>-1.26</v>
      </c>
      <c r="L600" s="172"/>
      <c r="M600" s="172"/>
      <c r="N600" s="172"/>
      <c r="O600" s="172"/>
      <c r="P600" s="172"/>
      <c r="Q600" s="172"/>
      <c r="R600" s="175"/>
      <c r="T600" s="176"/>
      <c r="U600" s="172"/>
      <c r="V600" s="172"/>
      <c r="W600" s="172"/>
      <c r="X600" s="172"/>
      <c r="Y600" s="172"/>
      <c r="Z600" s="172"/>
      <c r="AA600" s="177"/>
      <c r="AT600" s="178" t="s">
        <v>200</v>
      </c>
      <c r="AU600" s="178" t="s">
        <v>123</v>
      </c>
      <c r="AV600" s="10" t="s">
        <v>123</v>
      </c>
      <c r="AW600" s="10" t="s">
        <v>36</v>
      </c>
      <c r="AX600" s="10" t="s">
        <v>79</v>
      </c>
      <c r="AY600" s="178" t="s">
        <v>192</v>
      </c>
    </row>
    <row r="601" spans="2:65" s="11" customFormat="1" ht="22.5" customHeight="1">
      <c r="B601" s="179"/>
      <c r="C601" s="180"/>
      <c r="D601" s="180"/>
      <c r="E601" s="181" t="s">
        <v>5</v>
      </c>
      <c r="F601" s="286" t="s">
        <v>737</v>
      </c>
      <c r="G601" s="287"/>
      <c r="H601" s="287"/>
      <c r="I601" s="287"/>
      <c r="J601" s="180"/>
      <c r="K601" s="182" t="s">
        <v>5</v>
      </c>
      <c r="L601" s="180"/>
      <c r="M601" s="180"/>
      <c r="N601" s="180"/>
      <c r="O601" s="180"/>
      <c r="P601" s="180"/>
      <c r="Q601" s="180"/>
      <c r="R601" s="183"/>
      <c r="T601" s="184"/>
      <c r="U601" s="180"/>
      <c r="V601" s="180"/>
      <c r="W601" s="180"/>
      <c r="X601" s="180"/>
      <c r="Y601" s="180"/>
      <c r="Z601" s="180"/>
      <c r="AA601" s="185"/>
      <c r="AT601" s="186" t="s">
        <v>200</v>
      </c>
      <c r="AU601" s="186" t="s">
        <v>123</v>
      </c>
      <c r="AV601" s="11" t="s">
        <v>37</v>
      </c>
      <c r="AW601" s="11" t="s">
        <v>36</v>
      </c>
      <c r="AX601" s="11" t="s">
        <v>79</v>
      </c>
      <c r="AY601" s="186" t="s">
        <v>192</v>
      </c>
    </row>
    <row r="602" spans="2:65" s="10" customFormat="1" ht="22.5" customHeight="1">
      <c r="B602" s="171"/>
      <c r="C602" s="172"/>
      <c r="D602" s="172"/>
      <c r="E602" s="173" t="s">
        <v>5</v>
      </c>
      <c r="F602" s="284" t="s">
        <v>763</v>
      </c>
      <c r="G602" s="285"/>
      <c r="H602" s="285"/>
      <c r="I602" s="285"/>
      <c r="J602" s="172"/>
      <c r="K602" s="174">
        <v>10.007999999999999</v>
      </c>
      <c r="L602" s="172"/>
      <c r="M602" s="172"/>
      <c r="N602" s="172"/>
      <c r="O602" s="172"/>
      <c r="P602" s="172"/>
      <c r="Q602" s="172"/>
      <c r="R602" s="175"/>
      <c r="T602" s="176"/>
      <c r="U602" s="172"/>
      <c r="V602" s="172"/>
      <c r="W602" s="172"/>
      <c r="X602" s="172"/>
      <c r="Y602" s="172"/>
      <c r="Z602" s="172"/>
      <c r="AA602" s="177"/>
      <c r="AT602" s="178" t="s">
        <v>200</v>
      </c>
      <c r="AU602" s="178" t="s">
        <v>123</v>
      </c>
      <c r="AV602" s="10" t="s">
        <v>123</v>
      </c>
      <c r="AW602" s="10" t="s">
        <v>36</v>
      </c>
      <c r="AX602" s="10" t="s">
        <v>79</v>
      </c>
      <c r="AY602" s="178" t="s">
        <v>192</v>
      </c>
    </row>
    <row r="603" spans="2:65" s="10" customFormat="1" ht="22.5" customHeight="1">
      <c r="B603" s="171"/>
      <c r="C603" s="172"/>
      <c r="D603" s="172"/>
      <c r="E603" s="173" t="s">
        <v>5</v>
      </c>
      <c r="F603" s="284" t="s">
        <v>764</v>
      </c>
      <c r="G603" s="285"/>
      <c r="H603" s="285"/>
      <c r="I603" s="285"/>
      <c r="J603" s="172"/>
      <c r="K603" s="174">
        <v>-1.26</v>
      </c>
      <c r="L603" s="172"/>
      <c r="M603" s="172"/>
      <c r="N603" s="172"/>
      <c r="O603" s="172"/>
      <c r="P603" s="172"/>
      <c r="Q603" s="172"/>
      <c r="R603" s="175"/>
      <c r="T603" s="176"/>
      <c r="U603" s="172"/>
      <c r="V603" s="172"/>
      <c r="W603" s="172"/>
      <c r="X603" s="172"/>
      <c r="Y603" s="172"/>
      <c r="Z603" s="172"/>
      <c r="AA603" s="177"/>
      <c r="AT603" s="178" t="s">
        <v>200</v>
      </c>
      <c r="AU603" s="178" t="s">
        <v>123</v>
      </c>
      <c r="AV603" s="10" t="s">
        <v>123</v>
      </c>
      <c r="AW603" s="10" t="s">
        <v>36</v>
      </c>
      <c r="AX603" s="10" t="s">
        <v>79</v>
      </c>
      <c r="AY603" s="178" t="s">
        <v>192</v>
      </c>
    </row>
    <row r="604" spans="2:65" s="12" customFormat="1" ht="22.5" customHeight="1">
      <c r="B604" s="187"/>
      <c r="C604" s="188"/>
      <c r="D604" s="188"/>
      <c r="E604" s="189" t="s">
        <v>5</v>
      </c>
      <c r="F604" s="288" t="s">
        <v>218</v>
      </c>
      <c r="G604" s="289"/>
      <c r="H604" s="289"/>
      <c r="I604" s="289"/>
      <c r="J604" s="188"/>
      <c r="K604" s="190">
        <v>55.872</v>
      </c>
      <c r="L604" s="188"/>
      <c r="M604" s="188"/>
      <c r="N604" s="188"/>
      <c r="O604" s="188"/>
      <c r="P604" s="188"/>
      <c r="Q604" s="188"/>
      <c r="R604" s="191"/>
      <c r="T604" s="192"/>
      <c r="U604" s="188"/>
      <c r="V604" s="188"/>
      <c r="W604" s="188"/>
      <c r="X604" s="188"/>
      <c r="Y604" s="188"/>
      <c r="Z604" s="188"/>
      <c r="AA604" s="193"/>
      <c r="AT604" s="194" t="s">
        <v>200</v>
      </c>
      <c r="AU604" s="194" t="s">
        <v>123</v>
      </c>
      <c r="AV604" s="12" t="s">
        <v>197</v>
      </c>
      <c r="AW604" s="12" t="s">
        <v>36</v>
      </c>
      <c r="AX604" s="12" t="s">
        <v>37</v>
      </c>
      <c r="AY604" s="194" t="s">
        <v>192</v>
      </c>
    </row>
    <row r="605" spans="2:65" s="1" customFormat="1" ht="31.5" customHeight="1">
      <c r="B605" s="135"/>
      <c r="C605" s="164" t="s">
        <v>768</v>
      </c>
      <c r="D605" s="164" t="s">
        <v>193</v>
      </c>
      <c r="E605" s="165" t="s">
        <v>769</v>
      </c>
      <c r="F605" s="277" t="s">
        <v>770</v>
      </c>
      <c r="G605" s="277"/>
      <c r="H605" s="277"/>
      <c r="I605" s="277"/>
      <c r="J605" s="166" t="s">
        <v>529</v>
      </c>
      <c r="K605" s="167">
        <v>7.3</v>
      </c>
      <c r="L605" s="278">
        <v>0</v>
      </c>
      <c r="M605" s="278"/>
      <c r="N605" s="279">
        <f>ROUND(L605*K605,2)</f>
        <v>0</v>
      </c>
      <c r="O605" s="279"/>
      <c r="P605" s="279"/>
      <c r="Q605" s="279"/>
      <c r="R605" s="138"/>
      <c r="T605" s="168" t="s">
        <v>5</v>
      </c>
      <c r="U605" s="47" t="s">
        <v>44</v>
      </c>
      <c r="V605" s="39"/>
      <c r="W605" s="169">
        <f>V605*K605</f>
        <v>0</v>
      </c>
      <c r="X605" s="169">
        <v>0</v>
      </c>
      <c r="Y605" s="169">
        <f>X605*K605</f>
        <v>0</v>
      </c>
      <c r="Z605" s="169">
        <v>0</v>
      </c>
      <c r="AA605" s="170">
        <f>Z605*K605</f>
        <v>0</v>
      </c>
      <c r="AR605" s="21" t="s">
        <v>197</v>
      </c>
      <c r="AT605" s="21" t="s">
        <v>193</v>
      </c>
      <c r="AU605" s="21" t="s">
        <v>123</v>
      </c>
      <c r="AY605" s="21" t="s">
        <v>192</v>
      </c>
      <c r="BE605" s="109">
        <f>IF(U605="základní",N605,0)</f>
        <v>0</v>
      </c>
      <c r="BF605" s="109">
        <f>IF(U605="snížená",N605,0)</f>
        <v>0</v>
      </c>
      <c r="BG605" s="109">
        <f>IF(U605="zákl. přenesená",N605,0)</f>
        <v>0</v>
      </c>
      <c r="BH605" s="109">
        <f>IF(U605="sníž. přenesená",N605,0)</f>
        <v>0</v>
      </c>
      <c r="BI605" s="109">
        <f>IF(U605="nulová",N605,0)</f>
        <v>0</v>
      </c>
      <c r="BJ605" s="21" t="s">
        <v>37</v>
      </c>
      <c r="BK605" s="109">
        <f>ROUND(L605*K605,2)</f>
        <v>0</v>
      </c>
      <c r="BL605" s="21" t="s">
        <v>197</v>
      </c>
      <c r="BM605" s="21" t="s">
        <v>771</v>
      </c>
    </row>
    <row r="606" spans="2:65" s="10" customFormat="1" ht="22.5" customHeight="1">
      <c r="B606" s="171"/>
      <c r="C606" s="172"/>
      <c r="D606" s="172"/>
      <c r="E606" s="173" t="s">
        <v>5</v>
      </c>
      <c r="F606" s="280" t="s">
        <v>772</v>
      </c>
      <c r="G606" s="281"/>
      <c r="H606" s="281"/>
      <c r="I606" s="281"/>
      <c r="J606" s="172"/>
      <c r="K606" s="174">
        <v>7.3</v>
      </c>
      <c r="L606" s="172"/>
      <c r="M606" s="172"/>
      <c r="N606" s="172"/>
      <c r="O606" s="172"/>
      <c r="P606" s="172"/>
      <c r="Q606" s="172"/>
      <c r="R606" s="175"/>
      <c r="T606" s="176"/>
      <c r="U606" s="172"/>
      <c r="V606" s="172"/>
      <c r="W606" s="172"/>
      <c r="X606" s="172"/>
      <c r="Y606" s="172"/>
      <c r="Z606" s="172"/>
      <c r="AA606" s="177"/>
      <c r="AT606" s="178" t="s">
        <v>200</v>
      </c>
      <c r="AU606" s="178" t="s">
        <v>123</v>
      </c>
      <c r="AV606" s="10" t="s">
        <v>123</v>
      </c>
      <c r="AW606" s="10" t="s">
        <v>36</v>
      </c>
      <c r="AX606" s="10" t="s">
        <v>37</v>
      </c>
      <c r="AY606" s="178" t="s">
        <v>192</v>
      </c>
    </row>
    <row r="607" spans="2:65" s="1" customFormat="1" ht="22.5" customHeight="1">
      <c r="B607" s="135"/>
      <c r="C607" s="203" t="s">
        <v>773</v>
      </c>
      <c r="D607" s="203" t="s">
        <v>521</v>
      </c>
      <c r="E607" s="204" t="s">
        <v>774</v>
      </c>
      <c r="F607" s="292" t="s">
        <v>775</v>
      </c>
      <c r="G607" s="292"/>
      <c r="H607" s="292"/>
      <c r="I607" s="292"/>
      <c r="J607" s="205" t="s">
        <v>529</v>
      </c>
      <c r="K607" s="206">
        <v>8.048</v>
      </c>
      <c r="L607" s="293">
        <v>0</v>
      </c>
      <c r="M607" s="293"/>
      <c r="N607" s="294">
        <f>ROUND(L607*K607,2)</f>
        <v>0</v>
      </c>
      <c r="O607" s="279"/>
      <c r="P607" s="279"/>
      <c r="Q607" s="279"/>
      <c r="R607" s="138"/>
      <c r="T607" s="168" t="s">
        <v>5</v>
      </c>
      <c r="U607" s="47" t="s">
        <v>44</v>
      </c>
      <c r="V607" s="39"/>
      <c r="W607" s="169">
        <f>V607*K607</f>
        <v>0</v>
      </c>
      <c r="X607" s="169">
        <v>1E-4</v>
      </c>
      <c r="Y607" s="169">
        <f>X607*K607</f>
        <v>8.0480000000000005E-4</v>
      </c>
      <c r="Z607" s="169">
        <v>0</v>
      </c>
      <c r="AA607" s="170">
        <f>Z607*K607</f>
        <v>0</v>
      </c>
      <c r="AR607" s="21" t="s">
        <v>234</v>
      </c>
      <c r="AT607" s="21" t="s">
        <v>521</v>
      </c>
      <c r="AU607" s="21" t="s">
        <v>123</v>
      </c>
      <c r="AY607" s="21" t="s">
        <v>192</v>
      </c>
      <c r="BE607" s="109">
        <f>IF(U607="základní",N607,0)</f>
        <v>0</v>
      </c>
      <c r="BF607" s="109">
        <f>IF(U607="snížená",N607,0)</f>
        <v>0</v>
      </c>
      <c r="BG607" s="109">
        <f>IF(U607="zákl. přenesená",N607,0)</f>
        <v>0</v>
      </c>
      <c r="BH607" s="109">
        <f>IF(U607="sníž. přenesená",N607,0)</f>
        <v>0</v>
      </c>
      <c r="BI607" s="109">
        <f>IF(U607="nulová",N607,0)</f>
        <v>0</v>
      </c>
      <c r="BJ607" s="21" t="s">
        <v>37</v>
      </c>
      <c r="BK607" s="109">
        <f>ROUND(L607*K607,2)</f>
        <v>0</v>
      </c>
      <c r="BL607" s="21" t="s">
        <v>197</v>
      </c>
      <c r="BM607" s="21" t="s">
        <v>776</v>
      </c>
    </row>
    <row r="608" spans="2:65" s="10" customFormat="1" ht="22.5" customHeight="1">
      <c r="B608" s="171"/>
      <c r="C608" s="172"/>
      <c r="D608" s="172"/>
      <c r="E608" s="173" t="s">
        <v>5</v>
      </c>
      <c r="F608" s="280" t="s">
        <v>777</v>
      </c>
      <c r="G608" s="281"/>
      <c r="H608" s="281"/>
      <c r="I608" s="281"/>
      <c r="J608" s="172"/>
      <c r="K608" s="174">
        <v>7.665</v>
      </c>
      <c r="L608" s="172"/>
      <c r="M608" s="172"/>
      <c r="N608" s="172"/>
      <c r="O608" s="172"/>
      <c r="P608" s="172"/>
      <c r="Q608" s="172"/>
      <c r="R608" s="175"/>
      <c r="T608" s="176"/>
      <c r="U608" s="172"/>
      <c r="V608" s="172"/>
      <c r="W608" s="172"/>
      <c r="X608" s="172"/>
      <c r="Y608" s="172"/>
      <c r="Z608" s="172"/>
      <c r="AA608" s="177"/>
      <c r="AT608" s="178" t="s">
        <v>200</v>
      </c>
      <c r="AU608" s="178" t="s">
        <v>123</v>
      </c>
      <c r="AV608" s="10" t="s">
        <v>123</v>
      </c>
      <c r="AW608" s="10" t="s">
        <v>36</v>
      </c>
      <c r="AX608" s="10" t="s">
        <v>37</v>
      </c>
      <c r="AY608" s="178" t="s">
        <v>192</v>
      </c>
    </row>
    <row r="609" spans="2:65" s="1" customFormat="1" ht="31.5" customHeight="1">
      <c r="B609" s="135"/>
      <c r="C609" s="164" t="s">
        <v>778</v>
      </c>
      <c r="D609" s="164" t="s">
        <v>193</v>
      </c>
      <c r="E609" s="165" t="s">
        <v>779</v>
      </c>
      <c r="F609" s="277" t="s">
        <v>780</v>
      </c>
      <c r="G609" s="277"/>
      <c r="H609" s="277"/>
      <c r="I609" s="277"/>
      <c r="J609" s="166" t="s">
        <v>196</v>
      </c>
      <c r="K609" s="167">
        <v>112.806</v>
      </c>
      <c r="L609" s="278">
        <v>0</v>
      </c>
      <c r="M609" s="278"/>
      <c r="N609" s="279">
        <f>ROUND(L609*K609,2)</f>
        <v>0</v>
      </c>
      <c r="O609" s="279"/>
      <c r="P609" s="279"/>
      <c r="Q609" s="279"/>
      <c r="R609" s="138"/>
      <c r="T609" s="168" t="s">
        <v>5</v>
      </c>
      <c r="U609" s="47" t="s">
        <v>44</v>
      </c>
      <c r="V609" s="39"/>
      <c r="W609" s="169">
        <f>V609*K609</f>
        <v>0</v>
      </c>
      <c r="X609" s="169">
        <v>8.3199999999999993E-3</v>
      </c>
      <c r="Y609" s="169">
        <f>X609*K609</f>
        <v>0.93854591999999992</v>
      </c>
      <c r="Z609" s="169">
        <v>0</v>
      </c>
      <c r="AA609" s="170">
        <f>Z609*K609</f>
        <v>0</v>
      </c>
      <c r="AR609" s="21" t="s">
        <v>197</v>
      </c>
      <c r="AT609" s="21" t="s">
        <v>193</v>
      </c>
      <c r="AU609" s="21" t="s">
        <v>123</v>
      </c>
      <c r="AY609" s="21" t="s">
        <v>192</v>
      </c>
      <c r="BE609" s="109">
        <f>IF(U609="základní",N609,0)</f>
        <v>0</v>
      </c>
      <c r="BF609" s="109">
        <f>IF(U609="snížená",N609,0)</f>
        <v>0</v>
      </c>
      <c r="BG609" s="109">
        <f>IF(U609="zákl. přenesená",N609,0)</f>
        <v>0</v>
      </c>
      <c r="BH609" s="109">
        <f>IF(U609="sníž. přenesená",N609,0)</f>
        <v>0</v>
      </c>
      <c r="BI609" s="109">
        <f>IF(U609="nulová",N609,0)</f>
        <v>0</v>
      </c>
      <c r="BJ609" s="21" t="s">
        <v>37</v>
      </c>
      <c r="BK609" s="109">
        <f>ROUND(L609*K609,2)</f>
        <v>0</v>
      </c>
      <c r="BL609" s="21" t="s">
        <v>197</v>
      </c>
      <c r="BM609" s="21" t="s">
        <v>781</v>
      </c>
    </row>
    <row r="610" spans="2:65" s="10" customFormat="1" ht="22.5" customHeight="1">
      <c r="B610" s="171"/>
      <c r="C610" s="172"/>
      <c r="D610" s="172"/>
      <c r="E610" s="173" t="s">
        <v>5</v>
      </c>
      <c r="F610" s="280" t="s">
        <v>782</v>
      </c>
      <c r="G610" s="281"/>
      <c r="H610" s="281"/>
      <c r="I610" s="281"/>
      <c r="J610" s="172"/>
      <c r="K610" s="174">
        <v>105.486</v>
      </c>
      <c r="L610" s="172"/>
      <c r="M610" s="172"/>
      <c r="N610" s="172"/>
      <c r="O610" s="172"/>
      <c r="P610" s="172"/>
      <c r="Q610" s="172"/>
      <c r="R610" s="175"/>
      <c r="T610" s="176"/>
      <c r="U610" s="172"/>
      <c r="V610" s="172"/>
      <c r="W610" s="172"/>
      <c r="X610" s="172"/>
      <c r="Y610" s="172"/>
      <c r="Z610" s="172"/>
      <c r="AA610" s="177"/>
      <c r="AT610" s="178" t="s">
        <v>200</v>
      </c>
      <c r="AU610" s="178" t="s">
        <v>123</v>
      </c>
      <c r="AV610" s="10" t="s">
        <v>123</v>
      </c>
      <c r="AW610" s="10" t="s">
        <v>36</v>
      </c>
      <c r="AX610" s="10" t="s">
        <v>79</v>
      </c>
      <c r="AY610" s="178" t="s">
        <v>192</v>
      </c>
    </row>
    <row r="611" spans="2:65" s="10" customFormat="1" ht="22.5" customHeight="1">
      <c r="B611" s="171"/>
      <c r="C611" s="172"/>
      <c r="D611" s="172"/>
      <c r="E611" s="173" t="s">
        <v>5</v>
      </c>
      <c r="F611" s="284" t="s">
        <v>783</v>
      </c>
      <c r="G611" s="285"/>
      <c r="H611" s="285"/>
      <c r="I611" s="285"/>
      <c r="J611" s="172"/>
      <c r="K611" s="174">
        <v>7.32</v>
      </c>
      <c r="L611" s="172"/>
      <c r="M611" s="172"/>
      <c r="N611" s="172"/>
      <c r="O611" s="172"/>
      <c r="P611" s="172"/>
      <c r="Q611" s="172"/>
      <c r="R611" s="175"/>
      <c r="T611" s="176"/>
      <c r="U611" s="172"/>
      <c r="V611" s="172"/>
      <c r="W611" s="172"/>
      <c r="X611" s="172"/>
      <c r="Y611" s="172"/>
      <c r="Z611" s="172"/>
      <c r="AA611" s="177"/>
      <c r="AT611" s="178" t="s">
        <v>200</v>
      </c>
      <c r="AU611" s="178" t="s">
        <v>123</v>
      </c>
      <c r="AV611" s="10" t="s">
        <v>123</v>
      </c>
      <c r="AW611" s="10" t="s">
        <v>36</v>
      </c>
      <c r="AX611" s="10" t="s">
        <v>79</v>
      </c>
      <c r="AY611" s="178" t="s">
        <v>192</v>
      </c>
    </row>
    <row r="612" spans="2:65" s="12" customFormat="1" ht="22.5" customHeight="1">
      <c r="B612" s="187"/>
      <c r="C612" s="188"/>
      <c r="D612" s="188"/>
      <c r="E612" s="189" t="s">
        <v>5</v>
      </c>
      <c r="F612" s="288" t="s">
        <v>218</v>
      </c>
      <c r="G612" s="289"/>
      <c r="H612" s="289"/>
      <c r="I612" s="289"/>
      <c r="J612" s="188"/>
      <c r="K612" s="190">
        <v>112.806</v>
      </c>
      <c r="L612" s="188"/>
      <c r="M612" s="188"/>
      <c r="N612" s="188"/>
      <c r="O612" s="188"/>
      <c r="P612" s="188"/>
      <c r="Q612" s="188"/>
      <c r="R612" s="191"/>
      <c r="T612" s="192"/>
      <c r="U612" s="188"/>
      <c r="V612" s="188"/>
      <c r="W612" s="188"/>
      <c r="X612" s="188"/>
      <c r="Y612" s="188"/>
      <c r="Z612" s="188"/>
      <c r="AA612" s="193"/>
      <c r="AT612" s="194" t="s">
        <v>200</v>
      </c>
      <c r="AU612" s="194" t="s">
        <v>123</v>
      </c>
      <c r="AV612" s="12" t="s">
        <v>197</v>
      </c>
      <c r="AW612" s="12" t="s">
        <v>36</v>
      </c>
      <c r="AX612" s="12" t="s">
        <v>37</v>
      </c>
      <c r="AY612" s="194" t="s">
        <v>192</v>
      </c>
    </row>
    <row r="613" spans="2:65" s="1" customFormat="1" ht="22.5" customHeight="1">
      <c r="B613" s="135"/>
      <c r="C613" s="203" t="s">
        <v>784</v>
      </c>
      <c r="D613" s="203" t="s">
        <v>521</v>
      </c>
      <c r="E613" s="204" t="s">
        <v>785</v>
      </c>
      <c r="F613" s="292" t="s">
        <v>786</v>
      </c>
      <c r="G613" s="292"/>
      <c r="H613" s="292"/>
      <c r="I613" s="292"/>
      <c r="J613" s="205" t="s">
        <v>196</v>
      </c>
      <c r="K613" s="206">
        <v>115.062</v>
      </c>
      <c r="L613" s="293">
        <v>0</v>
      </c>
      <c r="M613" s="293"/>
      <c r="N613" s="294">
        <f>ROUND(L613*K613,2)</f>
        <v>0</v>
      </c>
      <c r="O613" s="279"/>
      <c r="P613" s="279"/>
      <c r="Q613" s="279"/>
      <c r="R613" s="138"/>
      <c r="T613" s="168" t="s">
        <v>5</v>
      </c>
      <c r="U613" s="47" t="s">
        <v>44</v>
      </c>
      <c r="V613" s="39"/>
      <c r="W613" s="169">
        <f>V613*K613</f>
        <v>0</v>
      </c>
      <c r="X613" s="169">
        <v>1.5E-3</v>
      </c>
      <c r="Y613" s="169">
        <f>X613*K613</f>
        <v>0.172593</v>
      </c>
      <c r="Z613" s="169">
        <v>0</v>
      </c>
      <c r="AA613" s="170">
        <f>Z613*K613</f>
        <v>0</v>
      </c>
      <c r="AR613" s="21" t="s">
        <v>234</v>
      </c>
      <c r="AT613" s="21" t="s">
        <v>521</v>
      </c>
      <c r="AU613" s="21" t="s">
        <v>123</v>
      </c>
      <c r="AY613" s="21" t="s">
        <v>192</v>
      </c>
      <c r="BE613" s="109">
        <f>IF(U613="základní",N613,0)</f>
        <v>0</v>
      </c>
      <c r="BF613" s="109">
        <f>IF(U613="snížená",N613,0)</f>
        <v>0</v>
      </c>
      <c r="BG613" s="109">
        <f>IF(U613="zákl. přenesená",N613,0)</f>
        <v>0</v>
      </c>
      <c r="BH613" s="109">
        <f>IF(U613="sníž. přenesená",N613,0)</f>
        <v>0</v>
      </c>
      <c r="BI613" s="109">
        <f>IF(U613="nulová",N613,0)</f>
        <v>0</v>
      </c>
      <c r="BJ613" s="21" t="s">
        <v>37</v>
      </c>
      <c r="BK613" s="109">
        <f>ROUND(L613*K613,2)</f>
        <v>0</v>
      </c>
      <c r="BL613" s="21" t="s">
        <v>197</v>
      </c>
      <c r="BM613" s="21" t="s">
        <v>787</v>
      </c>
    </row>
    <row r="614" spans="2:65" s="10" customFormat="1" ht="22.5" customHeight="1">
      <c r="B614" s="171"/>
      <c r="C614" s="172"/>
      <c r="D614" s="172"/>
      <c r="E614" s="173" t="s">
        <v>5</v>
      </c>
      <c r="F614" s="280" t="s">
        <v>788</v>
      </c>
      <c r="G614" s="281"/>
      <c r="H614" s="281"/>
      <c r="I614" s="281"/>
      <c r="J614" s="172"/>
      <c r="K614" s="174">
        <v>115.062</v>
      </c>
      <c r="L614" s="172"/>
      <c r="M614" s="172"/>
      <c r="N614" s="172"/>
      <c r="O614" s="172"/>
      <c r="P614" s="172"/>
      <c r="Q614" s="172"/>
      <c r="R614" s="175"/>
      <c r="T614" s="176"/>
      <c r="U614" s="172"/>
      <c r="V614" s="172"/>
      <c r="W614" s="172"/>
      <c r="X614" s="172"/>
      <c r="Y614" s="172"/>
      <c r="Z614" s="172"/>
      <c r="AA614" s="177"/>
      <c r="AT614" s="178" t="s">
        <v>200</v>
      </c>
      <c r="AU614" s="178" t="s">
        <v>123</v>
      </c>
      <c r="AV614" s="10" t="s">
        <v>123</v>
      </c>
      <c r="AW614" s="10" t="s">
        <v>36</v>
      </c>
      <c r="AX614" s="10" t="s">
        <v>37</v>
      </c>
      <c r="AY614" s="178" t="s">
        <v>192</v>
      </c>
    </row>
    <row r="615" spans="2:65" s="1" customFormat="1" ht="31.5" customHeight="1">
      <c r="B615" s="135"/>
      <c r="C615" s="164" t="s">
        <v>789</v>
      </c>
      <c r="D615" s="164" t="s">
        <v>193</v>
      </c>
      <c r="E615" s="165" t="s">
        <v>790</v>
      </c>
      <c r="F615" s="277" t="s">
        <v>791</v>
      </c>
      <c r="G615" s="277"/>
      <c r="H615" s="277"/>
      <c r="I615" s="277"/>
      <c r="J615" s="166" t="s">
        <v>196</v>
      </c>
      <c r="K615" s="167">
        <v>39.412999999999997</v>
      </c>
      <c r="L615" s="278">
        <v>0</v>
      </c>
      <c r="M615" s="278"/>
      <c r="N615" s="279">
        <f>ROUND(L615*K615,2)</f>
        <v>0</v>
      </c>
      <c r="O615" s="279"/>
      <c r="P615" s="279"/>
      <c r="Q615" s="279"/>
      <c r="R615" s="138"/>
      <c r="T615" s="168" t="s">
        <v>5</v>
      </c>
      <c r="U615" s="47" t="s">
        <v>44</v>
      </c>
      <c r="V615" s="39"/>
      <c r="W615" s="169">
        <f>V615*K615</f>
        <v>0</v>
      </c>
      <c r="X615" s="169">
        <v>2.6360000000000001E-2</v>
      </c>
      <c r="Y615" s="169">
        <f>X615*K615</f>
        <v>1.0389266799999999</v>
      </c>
      <c r="Z615" s="169">
        <v>0</v>
      </c>
      <c r="AA615" s="170">
        <f>Z615*K615</f>
        <v>0</v>
      </c>
      <c r="AR615" s="21" t="s">
        <v>197</v>
      </c>
      <c r="AT615" s="21" t="s">
        <v>193</v>
      </c>
      <c r="AU615" s="21" t="s">
        <v>123</v>
      </c>
      <c r="AY615" s="21" t="s">
        <v>192</v>
      </c>
      <c r="BE615" s="109">
        <f>IF(U615="základní",N615,0)</f>
        <v>0</v>
      </c>
      <c r="BF615" s="109">
        <f>IF(U615="snížená",N615,0)</f>
        <v>0</v>
      </c>
      <c r="BG615" s="109">
        <f>IF(U615="zákl. přenesená",N615,0)</f>
        <v>0</v>
      </c>
      <c r="BH615" s="109">
        <f>IF(U615="sníž. přenesená",N615,0)</f>
        <v>0</v>
      </c>
      <c r="BI615" s="109">
        <f>IF(U615="nulová",N615,0)</f>
        <v>0</v>
      </c>
      <c r="BJ615" s="21" t="s">
        <v>37</v>
      </c>
      <c r="BK615" s="109">
        <f>ROUND(L615*K615,2)</f>
        <v>0</v>
      </c>
      <c r="BL615" s="21" t="s">
        <v>197</v>
      </c>
      <c r="BM615" s="21" t="s">
        <v>792</v>
      </c>
    </row>
    <row r="616" spans="2:65" s="10" customFormat="1" ht="22.5" customHeight="1">
      <c r="B616" s="171"/>
      <c r="C616" s="172"/>
      <c r="D616" s="172"/>
      <c r="E616" s="173" t="s">
        <v>5</v>
      </c>
      <c r="F616" s="280" t="s">
        <v>793</v>
      </c>
      <c r="G616" s="281"/>
      <c r="H616" s="281"/>
      <c r="I616" s="281"/>
      <c r="J616" s="172"/>
      <c r="K616" s="174">
        <v>23.408000000000001</v>
      </c>
      <c r="L616" s="172"/>
      <c r="M616" s="172"/>
      <c r="N616" s="172"/>
      <c r="O616" s="172"/>
      <c r="P616" s="172"/>
      <c r="Q616" s="172"/>
      <c r="R616" s="175"/>
      <c r="T616" s="176"/>
      <c r="U616" s="172"/>
      <c r="V616" s="172"/>
      <c r="W616" s="172"/>
      <c r="X616" s="172"/>
      <c r="Y616" s="172"/>
      <c r="Z616" s="172"/>
      <c r="AA616" s="177"/>
      <c r="AT616" s="178" t="s">
        <v>200</v>
      </c>
      <c r="AU616" s="178" t="s">
        <v>123</v>
      </c>
      <c r="AV616" s="10" t="s">
        <v>123</v>
      </c>
      <c r="AW616" s="10" t="s">
        <v>36</v>
      </c>
      <c r="AX616" s="10" t="s">
        <v>79</v>
      </c>
      <c r="AY616" s="178" t="s">
        <v>192</v>
      </c>
    </row>
    <row r="617" spans="2:65" s="10" customFormat="1" ht="22.5" customHeight="1">
      <c r="B617" s="171"/>
      <c r="C617" s="172"/>
      <c r="D617" s="172"/>
      <c r="E617" s="173" t="s">
        <v>5</v>
      </c>
      <c r="F617" s="284" t="s">
        <v>794</v>
      </c>
      <c r="G617" s="285"/>
      <c r="H617" s="285"/>
      <c r="I617" s="285"/>
      <c r="J617" s="172"/>
      <c r="K617" s="174">
        <v>17.936</v>
      </c>
      <c r="L617" s="172"/>
      <c r="M617" s="172"/>
      <c r="N617" s="172"/>
      <c r="O617" s="172"/>
      <c r="P617" s="172"/>
      <c r="Q617" s="172"/>
      <c r="R617" s="175"/>
      <c r="T617" s="176"/>
      <c r="U617" s="172"/>
      <c r="V617" s="172"/>
      <c r="W617" s="172"/>
      <c r="X617" s="172"/>
      <c r="Y617" s="172"/>
      <c r="Z617" s="172"/>
      <c r="AA617" s="177"/>
      <c r="AT617" s="178" t="s">
        <v>200</v>
      </c>
      <c r="AU617" s="178" t="s">
        <v>123</v>
      </c>
      <c r="AV617" s="10" t="s">
        <v>123</v>
      </c>
      <c r="AW617" s="10" t="s">
        <v>36</v>
      </c>
      <c r="AX617" s="10" t="s">
        <v>79</v>
      </c>
      <c r="AY617" s="178" t="s">
        <v>192</v>
      </c>
    </row>
    <row r="618" spans="2:65" s="10" customFormat="1" ht="22.5" customHeight="1">
      <c r="B618" s="171"/>
      <c r="C618" s="172"/>
      <c r="D618" s="172"/>
      <c r="E618" s="173" t="s">
        <v>5</v>
      </c>
      <c r="F618" s="284" t="s">
        <v>795</v>
      </c>
      <c r="G618" s="285"/>
      <c r="H618" s="285"/>
      <c r="I618" s="285"/>
      <c r="J618" s="172"/>
      <c r="K618" s="174">
        <v>-4.2009999999999996</v>
      </c>
      <c r="L618" s="172"/>
      <c r="M618" s="172"/>
      <c r="N618" s="172"/>
      <c r="O618" s="172"/>
      <c r="P618" s="172"/>
      <c r="Q618" s="172"/>
      <c r="R618" s="175"/>
      <c r="T618" s="176"/>
      <c r="U618" s="172"/>
      <c r="V618" s="172"/>
      <c r="W618" s="172"/>
      <c r="X618" s="172"/>
      <c r="Y618" s="172"/>
      <c r="Z618" s="172"/>
      <c r="AA618" s="177"/>
      <c r="AT618" s="178" t="s">
        <v>200</v>
      </c>
      <c r="AU618" s="178" t="s">
        <v>123</v>
      </c>
      <c r="AV618" s="10" t="s">
        <v>123</v>
      </c>
      <c r="AW618" s="10" t="s">
        <v>36</v>
      </c>
      <c r="AX618" s="10" t="s">
        <v>79</v>
      </c>
      <c r="AY618" s="178" t="s">
        <v>192</v>
      </c>
    </row>
    <row r="619" spans="2:65" s="10" customFormat="1" ht="22.5" customHeight="1">
      <c r="B619" s="171"/>
      <c r="C619" s="172"/>
      <c r="D619" s="172"/>
      <c r="E619" s="173" t="s">
        <v>5</v>
      </c>
      <c r="F619" s="284" t="s">
        <v>796</v>
      </c>
      <c r="G619" s="285"/>
      <c r="H619" s="285"/>
      <c r="I619" s="285"/>
      <c r="J619" s="172"/>
      <c r="K619" s="174">
        <v>1.21</v>
      </c>
      <c r="L619" s="172"/>
      <c r="M619" s="172"/>
      <c r="N619" s="172"/>
      <c r="O619" s="172"/>
      <c r="P619" s="172"/>
      <c r="Q619" s="172"/>
      <c r="R619" s="175"/>
      <c r="T619" s="176"/>
      <c r="U619" s="172"/>
      <c r="V619" s="172"/>
      <c r="W619" s="172"/>
      <c r="X619" s="172"/>
      <c r="Y619" s="172"/>
      <c r="Z619" s="172"/>
      <c r="AA619" s="177"/>
      <c r="AT619" s="178" t="s">
        <v>200</v>
      </c>
      <c r="AU619" s="178" t="s">
        <v>123</v>
      </c>
      <c r="AV619" s="10" t="s">
        <v>123</v>
      </c>
      <c r="AW619" s="10" t="s">
        <v>36</v>
      </c>
      <c r="AX619" s="10" t="s">
        <v>79</v>
      </c>
      <c r="AY619" s="178" t="s">
        <v>192</v>
      </c>
    </row>
    <row r="620" spans="2:65" s="10" customFormat="1" ht="22.5" customHeight="1">
      <c r="B620" s="171"/>
      <c r="C620" s="172"/>
      <c r="D620" s="172"/>
      <c r="E620" s="173" t="s">
        <v>5</v>
      </c>
      <c r="F620" s="284" t="s">
        <v>797</v>
      </c>
      <c r="G620" s="285"/>
      <c r="H620" s="285"/>
      <c r="I620" s="285"/>
      <c r="J620" s="172"/>
      <c r="K620" s="174">
        <v>1.06</v>
      </c>
      <c r="L620" s="172"/>
      <c r="M620" s="172"/>
      <c r="N620" s="172"/>
      <c r="O620" s="172"/>
      <c r="P620" s="172"/>
      <c r="Q620" s="172"/>
      <c r="R620" s="175"/>
      <c r="T620" s="176"/>
      <c r="U620" s="172"/>
      <c r="V620" s="172"/>
      <c r="W620" s="172"/>
      <c r="X620" s="172"/>
      <c r="Y620" s="172"/>
      <c r="Z620" s="172"/>
      <c r="AA620" s="177"/>
      <c r="AT620" s="178" t="s">
        <v>200</v>
      </c>
      <c r="AU620" s="178" t="s">
        <v>123</v>
      </c>
      <c r="AV620" s="10" t="s">
        <v>123</v>
      </c>
      <c r="AW620" s="10" t="s">
        <v>36</v>
      </c>
      <c r="AX620" s="10" t="s">
        <v>79</v>
      </c>
      <c r="AY620" s="178" t="s">
        <v>192</v>
      </c>
    </row>
    <row r="621" spans="2:65" s="12" customFormat="1" ht="22.5" customHeight="1">
      <c r="B621" s="187"/>
      <c r="C621" s="188"/>
      <c r="D621" s="188"/>
      <c r="E621" s="189" t="s">
        <v>5</v>
      </c>
      <c r="F621" s="288" t="s">
        <v>218</v>
      </c>
      <c r="G621" s="289"/>
      <c r="H621" s="289"/>
      <c r="I621" s="289"/>
      <c r="J621" s="188"/>
      <c r="K621" s="190">
        <v>39.412999999999997</v>
      </c>
      <c r="L621" s="188"/>
      <c r="M621" s="188"/>
      <c r="N621" s="188"/>
      <c r="O621" s="188"/>
      <c r="P621" s="188"/>
      <c r="Q621" s="188"/>
      <c r="R621" s="191"/>
      <c r="T621" s="192"/>
      <c r="U621" s="188"/>
      <c r="V621" s="188"/>
      <c r="W621" s="188"/>
      <c r="X621" s="188"/>
      <c r="Y621" s="188"/>
      <c r="Z621" s="188"/>
      <c r="AA621" s="193"/>
      <c r="AT621" s="194" t="s">
        <v>200</v>
      </c>
      <c r="AU621" s="194" t="s">
        <v>123</v>
      </c>
      <c r="AV621" s="12" t="s">
        <v>197</v>
      </c>
      <c r="AW621" s="12" t="s">
        <v>36</v>
      </c>
      <c r="AX621" s="12" t="s">
        <v>37</v>
      </c>
      <c r="AY621" s="194" t="s">
        <v>192</v>
      </c>
    </row>
    <row r="622" spans="2:65" s="1" customFormat="1" ht="44.25" customHeight="1">
      <c r="B622" s="135"/>
      <c r="C622" s="164" t="s">
        <v>798</v>
      </c>
      <c r="D622" s="164" t="s">
        <v>193</v>
      </c>
      <c r="E622" s="165" t="s">
        <v>799</v>
      </c>
      <c r="F622" s="277" t="s">
        <v>800</v>
      </c>
      <c r="G622" s="277"/>
      <c r="H622" s="277"/>
      <c r="I622" s="277"/>
      <c r="J622" s="166" t="s">
        <v>196</v>
      </c>
      <c r="K622" s="167">
        <v>37.634</v>
      </c>
      <c r="L622" s="278">
        <v>0</v>
      </c>
      <c r="M622" s="278"/>
      <c r="N622" s="279">
        <f>ROUND(L622*K622,2)</f>
        <v>0</v>
      </c>
      <c r="O622" s="279"/>
      <c r="P622" s="279"/>
      <c r="Q622" s="279"/>
      <c r="R622" s="138"/>
      <c r="T622" s="168" t="s">
        <v>5</v>
      </c>
      <c r="U622" s="47" t="s">
        <v>44</v>
      </c>
      <c r="V622" s="39"/>
      <c r="W622" s="169">
        <f>V622*K622</f>
        <v>0</v>
      </c>
      <c r="X622" s="169">
        <v>6.28E-3</v>
      </c>
      <c r="Y622" s="169">
        <f>X622*K622</f>
        <v>0.23634152</v>
      </c>
      <c r="Z622" s="169">
        <v>0</v>
      </c>
      <c r="AA622" s="170">
        <f>Z622*K622</f>
        <v>0</v>
      </c>
      <c r="AR622" s="21" t="s">
        <v>197</v>
      </c>
      <c r="AT622" s="21" t="s">
        <v>193</v>
      </c>
      <c r="AU622" s="21" t="s">
        <v>123</v>
      </c>
      <c r="AY622" s="21" t="s">
        <v>192</v>
      </c>
      <c r="BE622" s="109">
        <f>IF(U622="základní",N622,0)</f>
        <v>0</v>
      </c>
      <c r="BF622" s="109">
        <f>IF(U622="snížená",N622,0)</f>
        <v>0</v>
      </c>
      <c r="BG622" s="109">
        <f>IF(U622="zákl. přenesená",N622,0)</f>
        <v>0</v>
      </c>
      <c r="BH622" s="109">
        <f>IF(U622="sníž. přenesená",N622,0)</f>
        <v>0</v>
      </c>
      <c r="BI622" s="109">
        <f>IF(U622="nulová",N622,0)</f>
        <v>0</v>
      </c>
      <c r="BJ622" s="21" t="s">
        <v>37</v>
      </c>
      <c r="BK622" s="109">
        <f>ROUND(L622*K622,2)</f>
        <v>0</v>
      </c>
      <c r="BL622" s="21" t="s">
        <v>197</v>
      </c>
      <c r="BM622" s="21" t="s">
        <v>801</v>
      </c>
    </row>
    <row r="623" spans="2:65" s="10" customFormat="1" ht="22.5" customHeight="1">
      <c r="B623" s="171"/>
      <c r="C623" s="172"/>
      <c r="D623" s="172"/>
      <c r="E623" s="173" t="s">
        <v>5</v>
      </c>
      <c r="F623" s="280" t="s">
        <v>802</v>
      </c>
      <c r="G623" s="281"/>
      <c r="H623" s="281"/>
      <c r="I623" s="281"/>
      <c r="J623" s="172"/>
      <c r="K623" s="174">
        <v>2.4319999999999999</v>
      </c>
      <c r="L623" s="172"/>
      <c r="M623" s="172"/>
      <c r="N623" s="172"/>
      <c r="O623" s="172"/>
      <c r="P623" s="172"/>
      <c r="Q623" s="172"/>
      <c r="R623" s="175"/>
      <c r="T623" s="176"/>
      <c r="U623" s="172"/>
      <c r="V623" s="172"/>
      <c r="W623" s="172"/>
      <c r="X623" s="172"/>
      <c r="Y623" s="172"/>
      <c r="Z623" s="172"/>
      <c r="AA623" s="177"/>
      <c r="AT623" s="178" t="s">
        <v>200</v>
      </c>
      <c r="AU623" s="178" t="s">
        <v>123</v>
      </c>
      <c r="AV623" s="10" t="s">
        <v>123</v>
      </c>
      <c r="AW623" s="10" t="s">
        <v>36</v>
      </c>
      <c r="AX623" s="10" t="s">
        <v>79</v>
      </c>
      <c r="AY623" s="178" t="s">
        <v>192</v>
      </c>
    </row>
    <row r="624" spans="2:65" s="10" customFormat="1" ht="22.5" customHeight="1">
      <c r="B624" s="171"/>
      <c r="C624" s="172"/>
      <c r="D624" s="172"/>
      <c r="E624" s="173" t="s">
        <v>5</v>
      </c>
      <c r="F624" s="284" t="s">
        <v>803</v>
      </c>
      <c r="G624" s="285"/>
      <c r="H624" s="285"/>
      <c r="I624" s="285"/>
      <c r="J624" s="172"/>
      <c r="K624" s="174">
        <v>35.201999999999998</v>
      </c>
      <c r="L624" s="172"/>
      <c r="M624" s="172"/>
      <c r="N624" s="172"/>
      <c r="O624" s="172"/>
      <c r="P624" s="172"/>
      <c r="Q624" s="172"/>
      <c r="R624" s="175"/>
      <c r="T624" s="176"/>
      <c r="U624" s="172"/>
      <c r="V624" s="172"/>
      <c r="W624" s="172"/>
      <c r="X624" s="172"/>
      <c r="Y624" s="172"/>
      <c r="Z624" s="172"/>
      <c r="AA624" s="177"/>
      <c r="AT624" s="178" t="s">
        <v>200</v>
      </c>
      <c r="AU624" s="178" t="s">
        <v>123</v>
      </c>
      <c r="AV624" s="10" t="s">
        <v>123</v>
      </c>
      <c r="AW624" s="10" t="s">
        <v>36</v>
      </c>
      <c r="AX624" s="10" t="s">
        <v>79</v>
      </c>
      <c r="AY624" s="178" t="s">
        <v>192</v>
      </c>
    </row>
    <row r="625" spans="2:65" s="12" customFormat="1" ht="22.5" customHeight="1">
      <c r="B625" s="187"/>
      <c r="C625" s="188"/>
      <c r="D625" s="188"/>
      <c r="E625" s="189" t="s">
        <v>5</v>
      </c>
      <c r="F625" s="288" t="s">
        <v>218</v>
      </c>
      <c r="G625" s="289"/>
      <c r="H625" s="289"/>
      <c r="I625" s="289"/>
      <c r="J625" s="188"/>
      <c r="K625" s="190">
        <v>37.634</v>
      </c>
      <c r="L625" s="188"/>
      <c r="M625" s="188"/>
      <c r="N625" s="188"/>
      <c r="O625" s="188"/>
      <c r="P625" s="188"/>
      <c r="Q625" s="188"/>
      <c r="R625" s="191"/>
      <c r="T625" s="192"/>
      <c r="U625" s="188"/>
      <c r="V625" s="188"/>
      <c r="W625" s="188"/>
      <c r="X625" s="188"/>
      <c r="Y625" s="188"/>
      <c r="Z625" s="188"/>
      <c r="AA625" s="193"/>
      <c r="AT625" s="194" t="s">
        <v>200</v>
      </c>
      <c r="AU625" s="194" t="s">
        <v>123</v>
      </c>
      <c r="AV625" s="12" t="s">
        <v>197</v>
      </c>
      <c r="AW625" s="12" t="s">
        <v>36</v>
      </c>
      <c r="AX625" s="12" t="s">
        <v>37</v>
      </c>
      <c r="AY625" s="194" t="s">
        <v>192</v>
      </c>
    </row>
    <row r="626" spans="2:65" s="1" customFormat="1" ht="31.5" customHeight="1">
      <c r="B626" s="135"/>
      <c r="C626" s="164" t="s">
        <v>804</v>
      </c>
      <c r="D626" s="164" t="s">
        <v>193</v>
      </c>
      <c r="E626" s="165" t="s">
        <v>805</v>
      </c>
      <c r="F626" s="277" t="s">
        <v>806</v>
      </c>
      <c r="G626" s="277"/>
      <c r="H626" s="277"/>
      <c r="I626" s="277"/>
      <c r="J626" s="166" t="s">
        <v>196</v>
      </c>
      <c r="K626" s="167">
        <v>41.844999999999999</v>
      </c>
      <c r="L626" s="278">
        <v>0</v>
      </c>
      <c r="M626" s="278"/>
      <c r="N626" s="279">
        <f>ROUND(L626*K626,2)</f>
        <v>0</v>
      </c>
      <c r="O626" s="279"/>
      <c r="P626" s="279"/>
      <c r="Q626" s="279"/>
      <c r="R626" s="138"/>
      <c r="T626" s="168" t="s">
        <v>5</v>
      </c>
      <c r="U626" s="47" t="s">
        <v>44</v>
      </c>
      <c r="V626" s="39"/>
      <c r="W626" s="169">
        <f>V626*K626</f>
        <v>0</v>
      </c>
      <c r="X626" s="169">
        <v>3.48E-3</v>
      </c>
      <c r="Y626" s="169">
        <f>X626*K626</f>
        <v>0.14562059999999999</v>
      </c>
      <c r="Z626" s="169">
        <v>0</v>
      </c>
      <c r="AA626" s="170">
        <f>Z626*K626</f>
        <v>0</v>
      </c>
      <c r="AR626" s="21" t="s">
        <v>197</v>
      </c>
      <c r="AT626" s="21" t="s">
        <v>193</v>
      </c>
      <c r="AU626" s="21" t="s">
        <v>123</v>
      </c>
      <c r="AY626" s="21" t="s">
        <v>192</v>
      </c>
      <c r="BE626" s="109">
        <f>IF(U626="základní",N626,0)</f>
        <v>0</v>
      </c>
      <c r="BF626" s="109">
        <f>IF(U626="snížená",N626,0)</f>
        <v>0</v>
      </c>
      <c r="BG626" s="109">
        <f>IF(U626="zákl. přenesená",N626,0)</f>
        <v>0</v>
      </c>
      <c r="BH626" s="109">
        <f>IF(U626="sníž. přenesená",N626,0)</f>
        <v>0</v>
      </c>
      <c r="BI626" s="109">
        <f>IF(U626="nulová",N626,0)</f>
        <v>0</v>
      </c>
      <c r="BJ626" s="21" t="s">
        <v>37</v>
      </c>
      <c r="BK626" s="109">
        <f>ROUND(L626*K626,2)</f>
        <v>0</v>
      </c>
      <c r="BL626" s="21" t="s">
        <v>197</v>
      </c>
      <c r="BM626" s="21" t="s">
        <v>807</v>
      </c>
    </row>
    <row r="627" spans="2:65" s="1" customFormat="1" ht="31.5" customHeight="1">
      <c r="B627" s="135"/>
      <c r="C627" s="164" t="s">
        <v>808</v>
      </c>
      <c r="D627" s="164" t="s">
        <v>193</v>
      </c>
      <c r="E627" s="165" t="s">
        <v>809</v>
      </c>
      <c r="F627" s="277" t="s">
        <v>810</v>
      </c>
      <c r="G627" s="277"/>
      <c r="H627" s="277"/>
      <c r="I627" s="277"/>
      <c r="J627" s="166" t="s">
        <v>207</v>
      </c>
      <c r="K627" s="167">
        <v>8.8450000000000006</v>
      </c>
      <c r="L627" s="278">
        <v>0</v>
      </c>
      <c r="M627" s="278"/>
      <c r="N627" s="279">
        <f>ROUND(L627*K627,2)</f>
        <v>0</v>
      </c>
      <c r="O627" s="279"/>
      <c r="P627" s="279"/>
      <c r="Q627" s="279"/>
      <c r="R627" s="138"/>
      <c r="T627" s="168" t="s">
        <v>5</v>
      </c>
      <c r="U627" s="47" t="s">
        <v>44</v>
      </c>
      <c r="V627" s="39"/>
      <c r="W627" s="169">
        <f>V627*K627</f>
        <v>0</v>
      </c>
      <c r="X627" s="169">
        <v>2.2563399999999998</v>
      </c>
      <c r="Y627" s="169">
        <f>X627*K627</f>
        <v>19.957327299999999</v>
      </c>
      <c r="Z627" s="169">
        <v>0</v>
      </c>
      <c r="AA627" s="170">
        <f>Z627*K627</f>
        <v>0</v>
      </c>
      <c r="AR627" s="21" t="s">
        <v>197</v>
      </c>
      <c r="AT627" s="21" t="s">
        <v>193</v>
      </c>
      <c r="AU627" s="21" t="s">
        <v>123</v>
      </c>
      <c r="AY627" s="21" t="s">
        <v>192</v>
      </c>
      <c r="BE627" s="109">
        <f>IF(U627="základní",N627,0)</f>
        <v>0</v>
      </c>
      <c r="BF627" s="109">
        <f>IF(U627="snížená",N627,0)</f>
        <v>0</v>
      </c>
      <c r="BG627" s="109">
        <f>IF(U627="zákl. přenesená",N627,0)</f>
        <v>0</v>
      </c>
      <c r="BH627" s="109">
        <f>IF(U627="sníž. přenesená",N627,0)</f>
        <v>0</v>
      </c>
      <c r="BI627" s="109">
        <f>IF(U627="nulová",N627,0)</f>
        <v>0</v>
      </c>
      <c r="BJ627" s="21" t="s">
        <v>37</v>
      </c>
      <c r="BK627" s="109">
        <f>ROUND(L627*K627,2)</f>
        <v>0</v>
      </c>
      <c r="BL627" s="21" t="s">
        <v>197</v>
      </c>
      <c r="BM627" s="21" t="s">
        <v>811</v>
      </c>
    </row>
    <row r="628" spans="2:65" s="10" customFormat="1" ht="22.5" customHeight="1">
      <c r="B628" s="171"/>
      <c r="C628" s="172"/>
      <c r="D628" s="172"/>
      <c r="E628" s="173" t="s">
        <v>5</v>
      </c>
      <c r="F628" s="280" t="s">
        <v>812</v>
      </c>
      <c r="G628" s="281"/>
      <c r="H628" s="281"/>
      <c r="I628" s="281"/>
      <c r="J628" s="172"/>
      <c r="K628" s="174">
        <v>3.5089999999999999</v>
      </c>
      <c r="L628" s="172"/>
      <c r="M628" s="172"/>
      <c r="N628" s="172"/>
      <c r="O628" s="172"/>
      <c r="P628" s="172"/>
      <c r="Q628" s="172"/>
      <c r="R628" s="175"/>
      <c r="T628" s="176"/>
      <c r="U628" s="172"/>
      <c r="V628" s="172"/>
      <c r="W628" s="172"/>
      <c r="X628" s="172"/>
      <c r="Y628" s="172"/>
      <c r="Z628" s="172"/>
      <c r="AA628" s="177"/>
      <c r="AT628" s="178" t="s">
        <v>200</v>
      </c>
      <c r="AU628" s="178" t="s">
        <v>123</v>
      </c>
      <c r="AV628" s="10" t="s">
        <v>123</v>
      </c>
      <c r="AW628" s="10" t="s">
        <v>36</v>
      </c>
      <c r="AX628" s="10" t="s">
        <v>79</v>
      </c>
      <c r="AY628" s="178" t="s">
        <v>192</v>
      </c>
    </row>
    <row r="629" spans="2:65" s="10" customFormat="1" ht="44.25" customHeight="1">
      <c r="B629" s="171"/>
      <c r="C629" s="172"/>
      <c r="D629" s="172"/>
      <c r="E629" s="173" t="s">
        <v>5</v>
      </c>
      <c r="F629" s="284" t="s">
        <v>813</v>
      </c>
      <c r="G629" s="285"/>
      <c r="H629" s="285"/>
      <c r="I629" s="285"/>
      <c r="J629" s="172"/>
      <c r="K629" s="174">
        <v>5.3360000000000003</v>
      </c>
      <c r="L629" s="172"/>
      <c r="M629" s="172"/>
      <c r="N629" s="172"/>
      <c r="O629" s="172"/>
      <c r="P629" s="172"/>
      <c r="Q629" s="172"/>
      <c r="R629" s="175"/>
      <c r="T629" s="176"/>
      <c r="U629" s="172"/>
      <c r="V629" s="172"/>
      <c r="W629" s="172"/>
      <c r="X629" s="172"/>
      <c r="Y629" s="172"/>
      <c r="Z629" s="172"/>
      <c r="AA629" s="177"/>
      <c r="AT629" s="178" t="s">
        <v>200</v>
      </c>
      <c r="AU629" s="178" t="s">
        <v>123</v>
      </c>
      <c r="AV629" s="10" t="s">
        <v>123</v>
      </c>
      <c r="AW629" s="10" t="s">
        <v>36</v>
      </c>
      <c r="AX629" s="10" t="s">
        <v>79</v>
      </c>
      <c r="AY629" s="178" t="s">
        <v>192</v>
      </c>
    </row>
    <row r="630" spans="2:65" s="12" customFormat="1" ht="22.5" customHeight="1">
      <c r="B630" s="187"/>
      <c r="C630" s="188"/>
      <c r="D630" s="188"/>
      <c r="E630" s="189" t="s">
        <v>5</v>
      </c>
      <c r="F630" s="288" t="s">
        <v>218</v>
      </c>
      <c r="G630" s="289"/>
      <c r="H630" s="289"/>
      <c r="I630" s="289"/>
      <c r="J630" s="188"/>
      <c r="K630" s="190">
        <v>8.8450000000000006</v>
      </c>
      <c r="L630" s="188"/>
      <c r="M630" s="188"/>
      <c r="N630" s="188"/>
      <c r="O630" s="188"/>
      <c r="P630" s="188"/>
      <c r="Q630" s="188"/>
      <c r="R630" s="191"/>
      <c r="T630" s="192"/>
      <c r="U630" s="188"/>
      <c r="V630" s="188"/>
      <c r="W630" s="188"/>
      <c r="X630" s="188"/>
      <c r="Y630" s="188"/>
      <c r="Z630" s="188"/>
      <c r="AA630" s="193"/>
      <c r="AT630" s="194" t="s">
        <v>200</v>
      </c>
      <c r="AU630" s="194" t="s">
        <v>123</v>
      </c>
      <c r="AV630" s="12" t="s">
        <v>197</v>
      </c>
      <c r="AW630" s="12" t="s">
        <v>36</v>
      </c>
      <c r="AX630" s="12" t="s">
        <v>37</v>
      </c>
      <c r="AY630" s="194" t="s">
        <v>192</v>
      </c>
    </row>
    <row r="631" spans="2:65" s="1" customFormat="1" ht="31.5" customHeight="1">
      <c r="B631" s="135"/>
      <c r="C631" s="164" t="s">
        <v>814</v>
      </c>
      <c r="D631" s="164" t="s">
        <v>193</v>
      </c>
      <c r="E631" s="165" t="s">
        <v>815</v>
      </c>
      <c r="F631" s="277" t="s">
        <v>816</v>
      </c>
      <c r="G631" s="277"/>
      <c r="H631" s="277"/>
      <c r="I631" s="277"/>
      <c r="J631" s="166" t="s">
        <v>207</v>
      </c>
      <c r="K631" s="167">
        <v>185.3</v>
      </c>
      <c r="L631" s="278">
        <v>0</v>
      </c>
      <c r="M631" s="278"/>
      <c r="N631" s="279">
        <f>ROUND(L631*K631,2)</f>
        <v>0</v>
      </c>
      <c r="O631" s="279"/>
      <c r="P631" s="279"/>
      <c r="Q631" s="279"/>
      <c r="R631" s="138"/>
      <c r="T631" s="168" t="s">
        <v>5</v>
      </c>
      <c r="U631" s="47" t="s">
        <v>44</v>
      </c>
      <c r="V631" s="39"/>
      <c r="W631" s="169">
        <f>V631*K631</f>
        <v>0</v>
      </c>
      <c r="X631" s="169">
        <v>2.2563399999999998</v>
      </c>
      <c r="Y631" s="169">
        <f>X631*K631</f>
        <v>418.09980200000001</v>
      </c>
      <c r="Z631" s="169">
        <v>0</v>
      </c>
      <c r="AA631" s="170">
        <f>Z631*K631</f>
        <v>0</v>
      </c>
      <c r="AR631" s="21" t="s">
        <v>197</v>
      </c>
      <c r="AT631" s="21" t="s">
        <v>193</v>
      </c>
      <c r="AU631" s="21" t="s">
        <v>123</v>
      </c>
      <c r="AY631" s="21" t="s">
        <v>192</v>
      </c>
      <c r="BE631" s="109">
        <f>IF(U631="základní",N631,0)</f>
        <v>0</v>
      </c>
      <c r="BF631" s="109">
        <f>IF(U631="snížená",N631,0)</f>
        <v>0</v>
      </c>
      <c r="BG631" s="109">
        <f>IF(U631="zákl. přenesená",N631,0)</f>
        <v>0</v>
      </c>
      <c r="BH631" s="109">
        <f>IF(U631="sníž. přenesená",N631,0)</f>
        <v>0</v>
      </c>
      <c r="BI631" s="109">
        <f>IF(U631="nulová",N631,0)</f>
        <v>0</v>
      </c>
      <c r="BJ631" s="21" t="s">
        <v>37</v>
      </c>
      <c r="BK631" s="109">
        <f>ROUND(L631*K631,2)</f>
        <v>0</v>
      </c>
      <c r="BL631" s="21" t="s">
        <v>197</v>
      </c>
      <c r="BM631" s="21" t="s">
        <v>817</v>
      </c>
    </row>
    <row r="632" spans="2:65" s="10" customFormat="1" ht="22.5" customHeight="1">
      <c r="B632" s="171"/>
      <c r="C632" s="172"/>
      <c r="D632" s="172"/>
      <c r="E632" s="173" t="s">
        <v>5</v>
      </c>
      <c r="F632" s="280" t="s">
        <v>818</v>
      </c>
      <c r="G632" s="281"/>
      <c r="H632" s="281"/>
      <c r="I632" s="281"/>
      <c r="J632" s="172"/>
      <c r="K632" s="174">
        <v>185.3</v>
      </c>
      <c r="L632" s="172"/>
      <c r="M632" s="172"/>
      <c r="N632" s="172"/>
      <c r="O632" s="172"/>
      <c r="P632" s="172"/>
      <c r="Q632" s="172"/>
      <c r="R632" s="175"/>
      <c r="T632" s="176"/>
      <c r="U632" s="172"/>
      <c r="V632" s="172"/>
      <c r="W632" s="172"/>
      <c r="X632" s="172"/>
      <c r="Y632" s="172"/>
      <c r="Z632" s="172"/>
      <c r="AA632" s="177"/>
      <c r="AT632" s="178" t="s">
        <v>200</v>
      </c>
      <c r="AU632" s="178" t="s">
        <v>123</v>
      </c>
      <c r="AV632" s="10" t="s">
        <v>123</v>
      </c>
      <c r="AW632" s="10" t="s">
        <v>36</v>
      </c>
      <c r="AX632" s="10" t="s">
        <v>79</v>
      </c>
      <c r="AY632" s="178" t="s">
        <v>192</v>
      </c>
    </row>
    <row r="633" spans="2:65" s="12" customFormat="1" ht="22.5" customHeight="1">
      <c r="B633" s="187"/>
      <c r="C633" s="188"/>
      <c r="D633" s="188"/>
      <c r="E633" s="189" t="s">
        <v>5</v>
      </c>
      <c r="F633" s="288" t="s">
        <v>218</v>
      </c>
      <c r="G633" s="289"/>
      <c r="H633" s="289"/>
      <c r="I633" s="289"/>
      <c r="J633" s="188"/>
      <c r="K633" s="190">
        <v>185.3</v>
      </c>
      <c r="L633" s="188"/>
      <c r="M633" s="188"/>
      <c r="N633" s="188"/>
      <c r="O633" s="188"/>
      <c r="P633" s="188"/>
      <c r="Q633" s="188"/>
      <c r="R633" s="191"/>
      <c r="T633" s="192"/>
      <c r="U633" s="188"/>
      <c r="V633" s="188"/>
      <c r="W633" s="188"/>
      <c r="X633" s="188"/>
      <c r="Y633" s="188"/>
      <c r="Z633" s="188"/>
      <c r="AA633" s="193"/>
      <c r="AT633" s="194" t="s">
        <v>200</v>
      </c>
      <c r="AU633" s="194" t="s">
        <v>123</v>
      </c>
      <c r="AV633" s="12" t="s">
        <v>197</v>
      </c>
      <c r="AW633" s="12" t="s">
        <v>36</v>
      </c>
      <c r="AX633" s="12" t="s">
        <v>37</v>
      </c>
      <c r="AY633" s="194" t="s">
        <v>192</v>
      </c>
    </row>
    <row r="634" spans="2:65" s="1" customFormat="1" ht="31.5" customHeight="1">
      <c r="B634" s="135"/>
      <c r="C634" s="164" t="s">
        <v>819</v>
      </c>
      <c r="D634" s="164" t="s">
        <v>193</v>
      </c>
      <c r="E634" s="165" t="s">
        <v>820</v>
      </c>
      <c r="F634" s="277" t="s">
        <v>821</v>
      </c>
      <c r="G634" s="277"/>
      <c r="H634" s="277"/>
      <c r="I634" s="277"/>
      <c r="J634" s="166" t="s">
        <v>207</v>
      </c>
      <c r="K634" s="167">
        <v>185.3</v>
      </c>
      <c r="L634" s="278">
        <v>0</v>
      </c>
      <c r="M634" s="278"/>
      <c r="N634" s="279">
        <f>ROUND(L634*K634,2)</f>
        <v>0</v>
      </c>
      <c r="O634" s="279"/>
      <c r="P634" s="279"/>
      <c r="Q634" s="279"/>
      <c r="R634" s="138"/>
      <c r="T634" s="168" t="s">
        <v>5</v>
      </c>
      <c r="U634" s="47" t="s">
        <v>44</v>
      </c>
      <c r="V634" s="39"/>
      <c r="W634" s="169">
        <f>V634*K634</f>
        <v>0</v>
      </c>
      <c r="X634" s="169">
        <v>0</v>
      </c>
      <c r="Y634" s="169">
        <f>X634*K634</f>
        <v>0</v>
      </c>
      <c r="Z634" s="169">
        <v>0</v>
      </c>
      <c r="AA634" s="170">
        <f>Z634*K634</f>
        <v>0</v>
      </c>
      <c r="AR634" s="21" t="s">
        <v>197</v>
      </c>
      <c r="AT634" s="21" t="s">
        <v>193</v>
      </c>
      <c r="AU634" s="21" t="s">
        <v>123</v>
      </c>
      <c r="AY634" s="21" t="s">
        <v>192</v>
      </c>
      <c r="BE634" s="109">
        <f>IF(U634="základní",N634,0)</f>
        <v>0</v>
      </c>
      <c r="BF634" s="109">
        <f>IF(U634="snížená",N634,0)</f>
        <v>0</v>
      </c>
      <c r="BG634" s="109">
        <f>IF(U634="zákl. přenesená",N634,0)</f>
        <v>0</v>
      </c>
      <c r="BH634" s="109">
        <f>IF(U634="sníž. přenesená",N634,0)</f>
        <v>0</v>
      </c>
      <c r="BI634" s="109">
        <f>IF(U634="nulová",N634,0)</f>
        <v>0</v>
      </c>
      <c r="BJ634" s="21" t="s">
        <v>37</v>
      </c>
      <c r="BK634" s="109">
        <f>ROUND(L634*K634,2)</f>
        <v>0</v>
      </c>
      <c r="BL634" s="21" t="s">
        <v>197</v>
      </c>
      <c r="BM634" s="21" t="s">
        <v>822</v>
      </c>
    </row>
    <row r="635" spans="2:65" s="1" customFormat="1" ht="31.5" customHeight="1">
      <c r="B635" s="135"/>
      <c r="C635" s="164" t="s">
        <v>823</v>
      </c>
      <c r="D635" s="164" t="s">
        <v>193</v>
      </c>
      <c r="E635" s="165" t="s">
        <v>824</v>
      </c>
      <c r="F635" s="277" t="s">
        <v>825</v>
      </c>
      <c r="G635" s="277"/>
      <c r="H635" s="277"/>
      <c r="I635" s="277"/>
      <c r="J635" s="166" t="s">
        <v>207</v>
      </c>
      <c r="K635" s="167">
        <v>185.3</v>
      </c>
      <c r="L635" s="278">
        <v>0</v>
      </c>
      <c r="M635" s="278"/>
      <c r="N635" s="279">
        <f>ROUND(L635*K635,2)</f>
        <v>0</v>
      </c>
      <c r="O635" s="279"/>
      <c r="P635" s="279"/>
      <c r="Q635" s="279"/>
      <c r="R635" s="138"/>
      <c r="T635" s="168" t="s">
        <v>5</v>
      </c>
      <c r="U635" s="47" t="s">
        <v>44</v>
      </c>
      <c r="V635" s="39"/>
      <c r="W635" s="169">
        <f>V635*K635</f>
        <v>0</v>
      </c>
      <c r="X635" s="169">
        <v>0</v>
      </c>
      <c r="Y635" s="169">
        <f>X635*K635</f>
        <v>0</v>
      </c>
      <c r="Z635" s="169">
        <v>0</v>
      </c>
      <c r="AA635" s="170">
        <f>Z635*K635</f>
        <v>0</v>
      </c>
      <c r="AR635" s="21" t="s">
        <v>197</v>
      </c>
      <c r="AT635" s="21" t="s">
        <v>193</v>
      </c>
      <c r="AU635" s="21" t="s">
        <v>123</v>
      </c>
      <c r="AY635" s="21" t="s">
        <v>192</v>
      </c>
      <c r="BE635" s="109">
        <f>IF(U635="základní",N635,0)</f>
        <v>0</v>
      </c>
      <c r="BF635" s="109">
        <f>IF(U635="snížená",N635,0)</f>
        <v>0</v>
      </c>
      <c r="BG635" s="109">
        <f>IF(U635="zákl. přenesená",N635,0)</f>
        <v>0</v>
      </c>
      <c r="BH635" s="109">
        <f>IF(U635="sníž. přenesená",N635,0)</f>
        <v>0</v>
      </c>
      <c r="BI635" s="109">
        <f>IF(U635="nulová",N635,0)</f>
        <v>0</v>
      </c>
      <c r="BJ635" s="21" t="s">
        <v>37</v>
      </c>
      <c r="BK635" s="109">
        <f>ROUND(L635*K635,2)</f>
        <v>0</v>
      </c>
      <c r="BL635" s="21" t="s">
        <v>197</v>
      </c>
      <c r="BM635" s="21" t="s">
        <v>826</v>
      </c>
    </row>
    <row r="636" spans="2:65" s="1" customFormat="1" ht="22.5" customHeight="1">
      <c r="B636" s="135"/>
      <c r="C636" s="164" t="s">
        <v>827</v>
      </c>
      <c r="D636" s="164" t="s">
        <v>193</v>
      </c>
      <c r="E636" s="165" t="s">
        <v>828</v>
      </c>
      <c r="F636" s="277" t="s">
        <v>829</v>
      </c>
      <c r="G636" s="277"/>
      <c r="H636" s="277"/>
      <c r="I636" s="277"/>
      <c r="J636" s="166" t="s">
        <v>294</v>
      </c>
      <c r="K636" s="167">
        <v>6.9269999999999996</v>
      </c>
      <c r="L636" s="278">
        <v>0</v>
      </c>
      <c r="M636" s="278"/>
      <c r="N636" s="279">
        <f>ROUND(L636*K636,2)</f>
        <v>0</v>
      </c>
      <c r="O636" s="279"/>
      <c r="P636" s="279"/>
      <c r="Q636" s="279"/>
      <c r="R636" s="138"/>
      <c r="T636" s="168" t="s">
        <v>5</v>
      </c>
      <c r="U636" s="47" t="s">
        <v>44</v>
      </c>
      <c r="V636" s="39"/>
      <c r="W636" s="169">
        <f>V636*K636</f>
        <v>0</v>
      </c>
      <c r="X636" s="169">
        <v>1.0530600000000001</v>
      </c>
      <c r="Y636" s="169">
        <f>X636*K636</f>
        <v>7.2945466200000002</v>
      </c>
      <c r="Z636" s="169">
        <v>0</v>
      </c>
      <c r="AA636" s="170">
        <f>Z636*K636</f>
        <v>0</v>
      </c>
      <c r="AR636" s="21" t="s">
        <v>197</v>
      </c>
      <c r="AT636" s="21" t="s">
        <v>193</v>
      </c>
      <c r="AU636" s="21" t="s">
        <v>123</v>
      </c>
      <c r="AY636" s="21" t="s">
        <v>192</v>
      </c>
      <c r="BE636" s="109">
        <f>IF(U636="základní",N636,0)</f>
        <v>0</v>
      </c>
      <c r="BF636" s="109">
        <f>IF(U636="snížená",N636,0)</f>
        <v>0</v>
      </c>
      <c r="BG636" s="109">
        <f>IF(U636="zákl. přenesená",N636,0)</f>
        <v>0</v>
      </c>
      <c r="BH636" s="109">
        <f>IF(U636="sníž. přenesená",N636,0)</f>
        <v>0</v>
      </c>
      <c r="BI636" s="109">
        <f>IF(U636="nulová",N636,0)</f>
        <v>0</v>
      </c>
      <c r="BJ636" s="21" t="s">
        <v>37</v>
      </c>
      <c r="BK636" s="109">
        <f>ROUND(L636*K636,2)</f>
        <v>0</v>
      </c>
      <c r="BL636" s="21" t="s">
        <v>197</v>
      </c>
      <c r="BM636" s="21" t="s">
        <v>830</v>
      </c>
    </row>
    <row r="637" spans="2:65" s="10" customFormat="1" ht="22.5" customHeight="1">
      <c r="B637" s="171"/>
      <c r="C637" s="172"/>
      <c r="D637" s="172"/>
      <c r="E637" s="173" t="s">
        <v>5</v>
      </c>
      <c r="F637" s="280" t="s">
        <v>831</v>
      </c>
      <c r="G637" s="281"/>
      <c r="H637" s="281"/>
      <c r="I637" s="281"/>
      <c r="J637" s="172"/>
      <c r="K637" s="174">
        <v>6.5129999999999999</v>
      </c>
      <c r="L637" s="172"/>
      <c r="M637" s="172"/>
      <c r="N637" s="172"/>
      <c r="O637" s="172"/>
      <c r="P637" s="172"/>
      <c r="Q637" s="172"/>
      <c r="R637" s="175"/>
      <c r="T637" s="176"/>
      <c r="U637" s="172"/>
      <c r="V637" s="172"/>
      <c r="W637" s="172"/>
      <c r="X637" s="172"/>
      <c r="Y637" s="172"/>
      <c r="Z637" s="172"/>
      <c r="AA637" s="177"/>
      <c r="AT637" s="178" t="s">
        <v>200</v>
      </c>
      <c r="AU637" s="178" t="s">
        <v>123</v>
      </c>
      <c r="AV637" s="10" t="s">
        <v>123</v>
      </c>
      <c r="AW637" s="10" t="s">
        <v>36</v>
      </c>
      <c r="AX637" s="10" t="s">
        <v>79</v>
      </c>
      <c r="AY637" s="178" t="s">
        <v>192</v>
      </c>
    </row>
    <row r="638" spans="2:65" s="10" customFormat="1" ht="22.5" customHeight="1">
      <c r="B638" s="171"/>
      <c r="C638" s="172"/>
      <c r="D638" s="172"/>
      <c r="E638" s="173" t="s">
        <v>5</v>
      </c>
      <c r="F638" s="284" t="s">
        <v>832</v>
      </c>
      <c r="G638" s="285"/>
      <c r="H638" s="285"/>
      <c r="I638" s="285"/>
      <c r="J638" s="172"/>
      <c r="K638" s="174">
        <v>0.16400000000000001</v>
      </c>
      <c r="L638" s="172"/>
      <c r="M638" s="172"/>
      <c r="N638" s="172"/>
      <c r="O638" s="172"/>
      <c r="P638" s="172"/>
      <c r="Q638" s="172"/>
      <c r="R638" s="175"/>
      <c r="T638" s="176"/>
      <c r="U638" s="172"/>
      <c r="V638" s="172"/>
      <c r="W638" s="172"/>
      <c r="X638" s="172"/>
      <c r="Y638" s="172"/>
      <c r="Z638" s="172"/>
      <c r="AA638" s="177"/>
      <c r="AT638" s="178" t="s">
        <v>200</v>
      </c>
      <c r="AU638" s="178" t="s">
        <v>123</v>
      </c>
      <c r="AV638" s="10" t="s">
        <v>123</v>
      </c>
      <c r="AW638" s="10" t="s">
        <v>36</v>
      </c>
      <c r="AX638" s="10" t="s">
        <v>79</v>
      </c>
      <c r="AY638" s="178" t="s">
        <v>192</v>
      </c>
    </row>
    <row r="639" spans="2:65" s="10" customFormat="1" ht="44.25" customHeight="1">
      <c r="B639" s="171"/>
      <c r="C639" s="172"/>
      <c r="D639" s="172"/>
      <c r="E639" s="173" t="s">
        <v>5</v>
      </c>
      <c r="F639" s="284" t="s">
        <v>833</v>
      </c>
      <c r="G639" s="285"/>
      <c r="H639" s="285"/>
      <c r="I639" s="285"/>
      <c r="J639" s="172"/>
      <c r="K639" s="174">
        <v>0.25</v>
      </c>
      <c r="L639" s="172"/>
      <c r="M639" s="172"/>
      <c r="N639" s="172"/>
      <c r="O639" s="172"/>
      <c r="P639" s="172"/>
      <c r="Q639" s="172"/>
      <c r="R639" s="175"/>
      <c r="T639" s="176"/>
      <c r="U639" s="172"/>
      <c r="V639" s="172"/>
      <c r="W639" s="172"/>
      <c r="X639" s="172"/>
      <c r="Y639" s="172"/>
      <c r="Z639" s="172"/>
      <c r="AA639" s="177"/>
      <c r="AT639" s="178" t="s">
        <v>200</v>
      </c>
      <c r="AU639" s="178" t="s">
        <v>123</v>
      </c>
      <c r="AV639" s="10" t="s">
        <v>123</v>
      </c>
      <c r="AW639" s="10" t="s">
        <v>36</v>
      </c>
      <c r="AX639" s="10" t="s">
        <v>79</v>
      </c>
      <c r="AY639" s="178" t="s">
        <v>192</v>
      </c>
    </row>
    <row r="640" spans="2:65" s="12" customFormat="1" ht="22.5" customHeight="1">
      <c r="B640" s="187"/>
      <c r="C640" s="188"/>
      <c r="D640" s="188"/>
      <c r="E640" s="189" t="s">
        <v>5</v>
      </c>
      <c r="F640" s="288" t="s">
        <v>218</v>
      </c>
      <c r="G640" s="289"/>
      <c r="H640" s="289"/>
      <c r="I640" s="289"/>
      <c r="J640" s="188"/>
      <c r="K640" s="190">
        <v>6.9269999999999996</v>
      </c>
      <c r="L640" s="188"/>
      <c r="M640" s="188"/>
      <c r="N640" s="188"/>
      <c r="O640" s="188"/>
      <c r="P640" s="188"/>
      <c r="Q640" s="188"/>
      <c r="R640" s="191"/>
      <c r="T640" s="192"/>
      <c r="U640" s="188"/>
      <c r="V640" s="188"/>
      <c r="W640" s="188"/>
      <c r="X640" s="188"/>
      <c r="Y640" s="188"/>
      <c r="Z640" s="188"/>
      <c r="AA640" s="193"/>
      <c r="AT640" s="194" t="s">
        <v>200</v>
      </c>
      <c r="AU640" s="194" t="s">
        <v>123</v>
      </c>
      <c r="AV640" s="12" t="s">
        <v>197</v>
      </c>
      <c r="AW640" s="12" t="s">
        <v>36</v>
      </c>
      <c r="AX640" s="12" t="s">
        <v>37</v>
      </c>
      <c r="AY640" s="194" t="s">
        <v>192</v>
      </c>
    </row>
    <row r="641" spans="2:65" s="1" customFormat="1" ht="31.5" customHeight="1">
      <c r="B641" s="135"/>
      <c r="C641" s="164" t="s">
        <v>834</v>
      </c>
      <c r="D641" s="164" t="s">
        <v>193</v>
      </c>
      <c r="E641" s="165" t="s">
        <v>835</v>
      </c>
      <c r="F641" s="277" t="s">
        <v>836</v>
      </c>
      <c r="G641" s="277"/>
      <c r="H641" s="277"/>
      <c r="I641" s="277"/>
      <c r="J641" s="166" t="s">
        <v>196</v>
      </c>
      <c r="K641" s="167">
        <v>1.38</v>
      </c>
      <c r="L641" s="278">
        <v>0</v>
      </c>
      <c r="M641" s="278"/>
      <c r="N641" s="279">
        <f>ROUND(L641*K641,2)</f>
        <v>0</v>
      </c>
      <c r="O641" s="279"/>
      <c r="P641" s="279"/>
      <c r="Q641" s="279"/>
      <c r="R641" s="138"/>
      <c r="T641" s="168" t="s">
        <v>5</v>
      </c>
      <c r="U641" s="47" t="s">
        <v>44</v>
      </c>
      <c r="V641" s="39"/>
      <c r="W641" s="169">
        <f>V641*K641</f>
        <v>0</v>
      </c>
      <c r="X641" s="169">
        <v>6.3E-2</v>
      </c>
      <c r="Y641" s="169">
        <f>X641*K641</f>
        <v>8.693999999999999E-2</v>
      </c>
      <c r="Z641" s="169">
        <v>0</v>
      </c>
      <c r="AA641" s="170">
        <f>Z641*K641</f>
        <v>0</v>
      </c>
      <c r="AR641" s="21" t="s">
        <v>197</v>
      </c>
      <c r="AT641" s="21" t="s">
        <v>193</v>
      </c>
      <c r="AU641" s="21" t="s">
        <v>123</v>
      </c>
      <c r="AY641" s="21" t="s">
        <v>192</v>
      </c>
      <c r="BE641" s="109">
        <f>IF(U641="základní",N641,0)</f>
        <v>0</v>
      </c>
      <c r="BF641" s="109">
        <f>IF(U641="snížená",N641,0)</f>
        <v>0</v>
      </c>
      <c r="BG641" s="109">
        <f>IF(U641="zákl. přenesená",N641,0)</f>
        <v>0</v>
      </c>
      <c r="BH641" s="109">
        <f>IF(U641="sníž. přenesená",N641,0)</f>
        <v>0</v>
      </c>
      <c r="BI641" s="109">
        <f>IF(U641="nulová",N641,0)</f>
        <v>0</v>
      </c>
      <c r="BJ641" s="21" t="s">
        <v>37</v>
      </c>
      <c r="BK641" s="109">
        <f>ROUND(L641*K641,2)</f>
        <v>0</v>
      </c>
      <c r="BL641" s="21" t="s">
        <v>197</v>
      </c>
      <c r="BM641" s="21" t="s">
        <v>837</v>
      </c>
    </row>
    <row r="642" spans="2:65" s="10" customFormat="1" ht="22.5" customHeight="1">
      <c r="B642" s="171"/>
      <c r="C642" s="172"/>
      <c r="D642" s="172"/>
      <c r="E642" s="173" t="s">
        <v>5</v>
      </c>
      <c r="F642" s="280" t="s">
        <v>838</v>
      </c>
      <c r="G642" s="281"/>
      <c r="H642" s="281"/>
      <c r="I642" s="281"/>
      <c r="J642" s="172"/>
      <c r="K642" s="174">
        <v>1.38</v>
      </c>
      <c r="L642" s="172"/>
      <c r="M642" s="172"/>
      <c r="N642" s="172"/>
      <c r="O642" s="172"/>
      <c r="P642" s="172"/>
      <c r="Q642" s="172"/>
      <c r="R642" s="175"/>
      <c r="T642" s="176"/>
      <c r="U642" s="172"/>
      <c r="V642" s="172"/>
      <c r="W642" s="172"/>
      <c r="X642" s="172"/>
      <c r="Y642" s="172"/>
      <c r="Z642" s="172"/>
      <c r="AA642" s="177"/>
      <c r="AT642" s="178" t="s">
        <v>200</v>
      </c>
      <c r="AU642" s="178" t="s">
        <v>123</v>
      </c>
      <c r="AV642" s="10" t="s">
        <v>123</v>
      </c>
      <c r="AW642" s="10" t="s">
        <v>36</v>
      </c>
      <c r="AX642" s="10" t="s">
        <v>37</v>
      </c>
      <c r="AY642" s="178" t="s">
        <v>192</v>
      </c>
    </row>
    <row r="643" spans="2:65" s="1" customFormat="1" ht="31.5" customHeight="1">
      <c r="B643" s="135"/>
      <c r="C643" s="164" t="s">
        <v>839</v>
      </c>
      <c r="D643" s="164" t="s">
        <v>193</v>
      </c>
      <c r="E643" s="165" t="s">
        <v>840</v>
      </c>
      <c r="F643" s="277" t="s">
        <v>841</v>
      </c>
      <c r="G643" s="277"/>
      <c r="H643" s="277"/>
      <c r="I643" s="277"/>
      <c r="J643" s="166" t="s">
        <v>475</v>
      </c>
      <c r="K643" s="167">
        <v>12</v>
      </c>
      <c r="L643" s="278">
        <v>0</v>
      </c>
      <c r="M643" s="278"/>
      <c r="N643" s="279">
        <f>ROUND(L643*K643,2)</f>
        <v>0</v>
      </c>
      <c r="O643" s="279"/>
      <c r="P643" s="279"/>
      <c r="Q643" s="279"/>
      <c r="R643" s="138"/>
      <c r="T643" s="168" t="s">
        <v>5</v>
      </c>
      <c r="U643" s="47" t="s">
        <v>44</v>
      </c>
      <c r="V643" s="39"/>
      <c r="W643" s="169">
        <f>V643*K643</f>
        <v>0</v>
      </c>
      <c r="X643" s="169">
        <v>1.6979999999999999E-2</v>
      </c>
      <c r="Y643" s="169">
        <f>X643*K643</f>
        <v>0.20376</v>
      </c>
      <c r="Z643" s="169">
        <v>0</v>
      </c>
      <c r="AA643" s="170">
        <f>Z643*K643</f>
        <v>0</v>
      </c>
      <c r="AR643" s="21" t="s">
        <v>197</v>
      </c>
      <c r="AT643" s="21" t="s">
        <v>193</v>
      </c>
      <c r="AU643" s="21" t="s">
        <v>123</v>
      </c>
      <c r="AY643" s="21" t="s">
        <v>192</v>
      </c>
      <c r="BE643" s="109">
        <f>IF(U643="základní",N643,0)</f>
        <v>0</v>
      </c>
      <c r="BF643" s="109">
        <f>IF(U643="snížená",N643,0)</f>
        <v>0</v>
      </c>
      <c r="BG643" s="109">
        <f>IF(U643="zákl. přenesená",N643,0)</f>
        <v>0</v>
      </c>
      <c r="BH643" s="109">
        <f>IF(U643="sníž. přenesená",N643,0)</f>
        <v>0</v>
      </c>
      <c r="BI643" s="109">
        <f>IF(U643="nulová",N643,0)</f>
        <v>0</v>
      </c>
      <c r="BJ643" s="21" t="s">
        <v>37</v>
      </c>
      <c r="BK643" s="109">
        <f>ROUND(L643*K643,2)</f>
        <v>0</v>
      </c>
      <c r="BL643" s="21" t="s">
        <v>197</v>
      </c>
      <c r="BM643" s="21" t="s">
        <v>842</v>
      </c>
    </row>
    <row r="644" spans="2:65" s="10" customFormat="1" ht="22.5" customHeight="1">
      <c r="B644" s="171"/>
      <c r="C644" s="172"/>
      <c r="D644" s="172"/>
      <c r="E644" s="173" t="s">
        <v>5</v>
      </c>
      <c r="F644" s="280" t="s">
        <v>843</v>
      </c>
      <c r="G644" s="281"/>
      <c r="H644" s="281"/>
      <c r="I644" s="281"/>
      <c r="J644" s="172"/>
      <c r="K644" s="174">
        <v>12</v>
      </c>
      <c r="L644" s="172"/>
      <c r="M644" s="172"/>
      <c r="N644" s="172"/>
      <c r="O644" s="172"/>
      <c r="P644" s="172"/>
      <c r="Q644" s="172"/>
      <c r="R644" s="175"/>
      <c r="T644" s="176"/>
      <c r="U644" s="172"/>
      <c r="V644" s="172"/>
      <c r="W644" s="172"/>
      <c r="X644" s="172"/>
      <c r="Y644" s="172"/>
      <c r="Z644" s="172"/>
      <c r="AA644" s="177"/>
      <c r="AT644" s="178" t="s">
        <v>200</v>
      </c>
      <c r="AU644" s="178" t="s">
        <v>123</v>
      </c>
      <c r="AV644" s="10" t="s">
        <v>123</v>
      </c>
      <c r="AW644" s="10" t="s">
        <v>36</v>
      </c>
      <c r="AX644" s="10" t="s">
        <v>37</v>
      </c>
      <c r="AY644" s="178" t="s">
        <v>192</v>
      </c>
    </row>
    <row r="645" spans="2:65" s="1" customFormat="1" ht="31.5" customHeight="1">
      <c r="B645" s="135"/>
      <c r="C645" s="203" t="s">
        <v>844</v>
      </c>
      <c r="D645" s="203" t="s">
        <v>521</v>
      </c>
      <c r="E645" s="204" t="s">
        <v>845</v>
      </c>
      <c r="F645" s="292" t="s">
        <v>846</v>
      </c>
      <c r="G645" s="292"/>
      <c r="H645" s="292"/>
      <c r="I645" s="292"/>
      <c r="J645" s="205" t="s">
        <v>475</v>
      </c>
      <c r="K645" s="206">
        <v>5</v>
      </c>
      <c r="L645" s="293">
        <v>0</v>
      </c>
      <c r="M645" s="293"/>
      <c r="N645" s="294">
        <f>ROUND(L645*K645,2)</f>
        <v>0</v>
      </c>
      <c r="O645" s="279"/>
      <c r="P645" s="279"/>
      <c r="Q645" s="279"/>
      <c r="R645" s="138"/>
      <c r="T645" s="168" t="s">
        <v>5</v>
      </c>
      <c r="U645" s="47" t="s">
        <v>44</v>
      </c>
      <c r="V645" s="39"/>
      <c r="W645" s="169">
        <f>V645*K645</f>
        <v>0</v>
      </c>
      <c r="X645" s="169">
        <v>2.146E-2</v>
      </c>
      <c r="Y645" s="169">
        <f>X645*K645</f>
        <v>0.10730000000000001</v>
      </c>
      <c r="Z645" s="169">
        <v>0</v>
      </c>
      <c r="AA645" s="170">
        <f>Z645*K645</f>
        <v>0</v>
      </c>
      <c r="AR645" s="21" t="s">
        <v>234</v>
      </c>
      <c r="AT645" s="21" t="s">
        <v>521</v>
      </c>
      <c r="AU645" s="21" t="s">
        <v>123</v>
      </c>
      <c r="AY645" s="21" t="s">
        <v>192</v>
      </c>
      <c r="BE645" s="109">
        <f>IF(U645="základní",N645,0)</f>
        <v>0</v>
      </c>
      <c r="BF645" s="109">
        <f>IF(U645="snížená",N645,0)</f>
        <v>0</v>
      </c>
      <c r="BG645" s="109">
        <f>IF(U645="zákl. přenesená",N645,0)</f>
        <v>0</v>
      </c>
      <c r="BH645" s="109">
        <f>IF(U645="sníž. přenesená",N645,0)</f>
        <v>0</v>
      </c>
      <c r="BI645" s="109">
        <f>IF(U645="nulová",N645,0)</f>
        <v>0</v>
      </c>
      <c r="BJ645" s="21" t="s">
        <v>37</v>
      </c>
      <c r="BK645" s="109">
        <f>ROUND(L645*K645,2)</f>
        <v>0</v>
      </c>
      <c r="BL645" s="21" t="s">
        <v>197</v>
      </c>
      <c r="BM645" s="21" t="s">
        <v>847</v>
      </c>
    </row>
    <row r="646" spans="2:65" s="1" customFormat="1" ht="31.5" customHeight="1">
      <c r="B646" s="135"/>
      <c r="C646" s="203" t="s">
        <v>848</v>
      </c>
      <c r="D646" s="203" t="s">
        <v>521</v>
      </c>
      <c r="E646" s="204" t="s">
        <v>849</v>
      </c>
      <c r="F646" s="292" t="s">
        <v>850</v>
      </c>
      <c r="G646" s="292"/>
      <c r="H646" s="292"/>
      <c r="I646" s="292"/>
      <c r="J646" s="205" t="s">
        <v>475</v>
      </c>
      <c r="K646" s="206">
        <v>2</v>
      </c>
      <c r="L646" s="293">
        <v>0</v>
      </c>
      <c r="M646" s="293"/>
      <c r="N646" s="294">
        <f>ROUND(L646*K646,2)</f>
        <v>0</v>
      </c>
      <c r="O646" s="279"/>
      <c r="P646" s="279"/>
      <c r="Q646" s="279"/>
      <c r="R646" s="138"/>
      <c r="T646" s="168" t="s">
        <v>5</v>
      </c>
      <c r="U646" s="47" t="s">
        <v>44</v>
      </c>
      <c r="V646" s="39"/>
      <c r="W646" s="169">
        <f>V646*K646</f>
        <v>0</v>
      </c>
      <c r="X646" s="169">
        <v>2.188E-2</v>
      </c>
      <c r="Y646" s="169">
        <f>X646*K646</f>
        <v>4.376E-2</v>
      </c>
      <c r="Z646" s="169">
        <v>0</v>
      </c>
      <c r="AA646" s="170">
        <f>Z646*K646</f>
        <v>0</v>
      </c>
      <c r="AR646" s="21" t="s">
        <v>234</v>
      </c>
      <c r="AT646" s="21" t="s">
        <v>521</v>
      </c>
      <c r="AU646" s="21" t="s">
        <v>123</v>
      </c>
      <c r="AY646" s="21" t="s">
        <v>192</v>
      </c>
      <c r="BE646" s="109">
        <f>IF(U646="základní",N646,0)</f>
        <v>0</v>
      </c>
      <c r="BF646" s="109">
        <f>IF(U646="snížená",N646,0)</f>
        <v>0</v>
      </c>
      <c r="BG646" s="109">
        <f>IF(U646="zákl. přenesená",N646,0)</f>
        <v>0</v>
      </c>
      <c r="BH646" s="109">
        <f>IF(U646="sníž. přenesená",N646,0)</f>
        <v>0</v>
      </c>
      <c r="BI646" s="109">
        <f>IF(U646="nulová",N646,0)</f>
        <v>0</v>
      </c>
      <c r="BJ646" s="21" t="s">
        <v>37</v>
      </c>
      <c r="BK646" s="109">
        <f>ROUND(L646*K646,2)</f>
        <v>0</v>
      </c>
      <c r="BL646" s="21" t="s">
        <v>197</v>
      </c>
      <c r="BM646" s="21" t="s">
        <v>851</v>
      </c>
    </row>
    <row r="647" spans="2:65" s="1" customFormat="1" ht="31.5" customHeight="1">
      <c r="B647" s="135"/>
      <c r="C647" s="203" t="s">
        <v>852</v>
      </c>
      <c r="D647" s="203" t="s">
        <v>521</v>
      </c>
      <c r="E647" s="204" t="s">
        <v>853</v>
      </c>
      <c r="F647" s="292" t="s">
        <v>854</v>
      </c>
      <c r="G647" s="292"/>
      <c r="H647" s="292"/>
      <c r="I647" s="292"/>
      <c r="J647" s="205" t="s">
        <v>475</v>
      </c>
      <c r="K647" s="206">
        <v>5</v>
      </c>
      <c r="L647" s="293">
        <v>0</v>
      </c>
      <c r="M647" s="293"/>
      <c r="N647" s="294">
        <f>ROUND(L647*K647,2)</f>
        <v>0</v>
      </c>
      <c r="O647" s="279"/>
      <c r="P647" s="279"/>
      <c r="Q647" s="279"/>
      <c r="R647" s="138"/>
      <c r="T647" s="168" t="s">
        <v>5</v>
      </c>
      <c r="U647" s="47" t="s">
        <v>44</v>
      </c>
      <c r="V647" s="39"/>
      <c r="W647" s="169">
        <f>V647*K647</f>
        <v>0</v>
      </c>
      <c r="X647" s="169">
        <v>2.2329999999999999E-2</v>
      </c>
      <c r="Y647" s="169">
        <f>X647*K647</f>
        <v>0.11165</v>
      </c>
      <c r="Z647" s="169">
        <v>0</v>
      </c>
      <c r="AA647" s="170">
        <f>Z647*K647</f>
        <v>0</v>
      </c>
      <c r="AR647" s="21" t="s">
        <v>234</v>
      </c>
      <c r="AT647" s="21" t="s">
        <v>521</v>
      </c>
      <c r="AU647" s="21" t="s">
        <v>123</v>
      </c>
      <c r="AY647" s="21" t="s">
        <v>192</v>
      </c>
      <c r="BE647" s="109">
        <f>IF(U647="základní",N647,0)</f>
        <v>0</v>
      </c>
      <c r="BF647" s="109">
        <f>IF(U647="snížená",N647,0)</f>
        <v>0</v>
      </c>
      <c r="BG647" s="109">
        <f>IF(U647="zákl. přenesená",N647,0)</f>
        <v>0</v>
      </c>
      <c r="BH647" s="109">
        <f>IF(U647="sníž. přenesená",N647,0)</f>
        <v>0</v>
      </c>
      <c r="BI647" s="109">
        <f>IF(U647="nulová",N647,0)</f>
        <v>0</v>
      </c>
      <c r="BJ647" s="21" t="s">
        <v>37</v>
      </c>
      <c r="BK647" s="109">
        <f>ROUND(L647*K647,2)</f>
        <v>0</v>
      </c>
      <c r="BL647" s="21" t="s">
        <v>197</v>
      </c>
      <c r="BM647" s="21" t="s">
        <v>855</v>
      </c>
    </row>
    <row r="648" spans="2:65" s="1" customFormat="1" ht="31.5" customHeight="1">
      <c r="B648" s="135"/>
      <c r="C648" s="164" t="s">
        <v>856</v>
      </c>
      <c r="D648" s="164" t="s">
        <v>193</v>
      </c>
      <c r="E648" s="165" t="s">
        <v>857</v>
      </c>
      <c r="F648" s="277" t="s">
        <v>858</v>
      </c>
      <c r="G648" s="277"/>
      <c r="H648" s="277"/>
      <c r="I648" s="277"/>
      <c r="J648" s="166" t="s">
        <v>475</v>
      </c>
      <c r="K648" s="167">
        <v>2</v>
      </c>
      <c r="L648" s="278">
        <v>0</v>
      </c>
      <c r="M648" s="278"/>
      <c r="N648" s="279">
        <f>ROUND(L648*K648,2)</f>
        <v>0</v>
      </c>
      <c r="O648" s="279"/>
      <c r="P648" s="279"/>
      <c r="Q648" s="279"/>
      <c r="R648" s="138"/>
      <c r="T648" s="168" t="s">
        <v>5</v>
      </c>
      <c r="U648" s="47" t="s">
        <v>44</v>
      </c>
      <c r="V648" s="39"/>
      <c r="W648" s="169">
        <f>V648*K648</f>
        <v>0</v>
      </c>
      <c r="X648" s="169">
        <v>0.44169999999999998</v>
      </c>
      <c r="Y648" s="169">
        <f>X648*K648</f>
        <v>0.88339999999999996</v>
      </c>
      <c r="Z648" s="169">
        <v>0</v>
      </c>
      <c r="AA648" s="170">
        <f>Z648*K648</f>
        <v>0</v>
      </c>
      <c r="AR648" s="21" t="s">
        <v>197</v>
      </c>
      <c r="AT648" s="21" t="s">
        <v>193</v>
      </c>
      <c r="AU648" s="21" t="s">
        <v>123</v>
      </c>
      <c r="AY648" s="21" t="s">
        <v>192</v>
      </c>
      <c r="BE648" s="109">
        <f>IF(U648="základní",N648,0)</f>
        <v>0</v>
      </c>
      <c r="BF648" s="109">
        <f>IF(U648="snížená",N648,0)</f>
        <v>0</v>
      </c>
      <c r="BG648" s="109">
        <f>IF(U648="zákl. přenesená",N648,0)</f>
        <v>0</v>
      </c>
      <c r="BH648" s="109">
        <f>IF(U648="sníž. přenesená",N648,0)</f>
        <v>0</v>
      </c>
      <c r="BI648" s="109">
        <f>IF(U648="nulová",N648,0)</f>
        <v>0</v>
      </c>
      <c r="BJ648" s="21" t="s">
        <v>37</v>
      </c>
      <c r="BK648" s="109">
        <f>ROUND(L648*K648,2)</f>
        <v>0</v>
      </c>
      <c r="BL648" s="21" t="s">
        <v>197</v>
      </c>
      <c r="BM648" s="21" t="s">
        <v>859</v>
      </c>
    </row>
    <row r="649" spans="2:65" s="1" customFormat="1" ht="22.5" customHeight="1">
      <c r="B649" s="135"/>
      <c r="C649" s="203" t="s">
        <v>860</v>
      </c>
      <c r="D649" s="203" t="s">
        <v>521</v>
      </c>
      <c r="E649" s="204" t="s">
        <v>861</v>
      </c>
      <c r="F649" s="292" t="s">
        <v>862</v>
      </c>
      <c r="G649" s="292"/>
      <c r="H649" s="292"/>
      <c r="I649" s="292"/>
      <c r="J649" s="205" t="s">
        <v>475</v>
      </c>
      <c r="K649" s="206">
        <v>2</v>
      </c>
      <c r="L649" s="293">
        <v>0</v>
      </c>
      <c r="M649" s="293"/>
      <c r="N649" s="294">
        <f>ROUND(L649*K649,2)</f>
        <v>0</v>
      </c>
      <c r="O649" s="279"/>
      <c r="P649" s="279"/>
      <c r="Q649" s="279"/>
      <c r="R649" s="138"/>
      <c r="T649" s="168" t="s">
        <v>5</v>
      </c>
      <c r="U649" s="47" t="s">
        <v>44</v>
      </c>
      <c r="V649" s="39"/>
      <c r="W649" s="169">
        <f>V649*K649</f>
        <v>0</v>
      </c>
      <c r="X649" s="169">
        <v>0</v>
      </c>
      <c r="Y649" s="169">
        <f>X649*K649</f>
        <v>0</v>
      </c>
      <c r="Z649" s="169">
        <v>0</v>
      </c>
      <c r="AA649" s="170">
        <f>Z649*K649</f>
        <v>0</v>
      </c>
      <c r="AR649" s="21" t="s">
        <v>234</v>
      </c>
      <c r="AT649" s="21" t="s">
        <v>521</v>
      </c>
      <c r="AU649" s="21" t="s">
        <v>123</v>
      </c>
      <c r="AY649" s="21" t="s">
        <v>192</v>
      </c>
      <c r="BE649" s="109">
        <f>IF(U649="základní",N649,0)</f>
        <v>0</v>
      </c>
      <c r="BF649" s="109">
        <f>IF(U649="snížená",N649,0)</f>
        <v>0</v>
      </c>
      <c r="BG649" s="109">
        <f>IF(U649="zákl. přenesená",N649,0)</f>
        <v>0</v>
      </c>
      <c r="BH649" s="109">
        <f>IF(U649="sníž. přenesená",N649,0)</f>
        <v>0</v>
      </c>
      <c r="BI649" s="109">
        <f>IF(U649="nulová",N649,0)</f>
        <v>0</v>
      </c>
      <c r="BJ649" s="21" t="s">
        <v>37</v>
      </c>
      <c r="BK649" s="109">
        <f>ROUND(L649*K649,2)</f>
        <v>0</v>
      </c>
      <c r="BL649" s="21" t="s">
        <v>197</v>
      </c>
      <c r="BM649" s="21" t="s">
        <v>863</v>
      </c>
    </row>
    <row r="650" spans="2:65" s="9" customFormat="1" ht="29.85" customHeight="1">
      <c r="B650" s="153"/>
      <c r="C650" s="154"/>
      <c r="D650" s="163" t="s">
        <v>140</v>
      </c>
      <c r="E650" s="163"/>
      <c r="F650" s="163"/>
      <c r="G650" s="163"/>
      <c r="H650" s="163"/>
      <c r="I650" s="163"/>
      <c r="J650" s="163"/>
      <c r="K650" s="163"/>
      <c r="L650" s="163"/>
      <c r="M650" s="163"/>
      <c r="N650" s="300">
        <f>BK650</f>
        <v>0</v>
      </c>
      <c r="O650" s="301"/>
      <c r="P650" s="301"/>
      <c r="Q650" s="301"/>
      <c r="R650" s="156"/>
      <c r="T650" s="157"/>
      <c r="U650" s="154"/>
      <c r="V650" s="154"/>
      <c r="W650" s="158">
        <f>SUM(W651:W684)</f>
        <v>0</v>
      </c>
      <c r="X650" s="154"/>
      <c r="Y650" s="158">
        <f>SUM(Y651:Y684)</f>
        <v>9.7573226799999997</v>
      </c>
      <c r="Z650" s="154"/>
      <c r="AA650" s="159">
        <f>SUM(AA651:AA684)</f>
        <v>3.0609959999999998</v>
      </c>
      <c r="AR650" s="160" t="s">
        <v>37</v>
      </c>
      <c r="AT650" s="161" t="s">
        <v>78</v>
      </c>
      <c r="AU650" s="161" t="s">
        <v>37</v>
      </c>
      <c r="AY650" s="160" t="s">
        <v>192</v>
      </c>
      <c r="BK650" s="162">
        <f>SUM(BK651:BK684)</f>
        <v>0</v>
      </c>
    </row>
    <row r="651" spans="2:65" s="1" customFormat="1" ht="31.5" customHeight="1">
      <c r="B651" s="135"/>
      <c r="C651" s="164" t="s">
        <v>864</v>
      </c>
      <c r="D651" s="164" t="s">
        <v>193</v>
      </c>
      <c r="E651" s="165" t="s">
        <v>865</v>
      </c>
      <c r="F651" s="277" t="s">
        <v>866</v>
      </c>
      <c r="G651" s="277"/>
      <c r="H651" s="277"/>
      <c r="I651" s="277"/>
      <c r="J651" s="166" t="s">
        <v>529</v>
      </c>
      <c r="K651" s="167">
        <v>85</v>
      </c>
      <c r="L651" s="278">
        <v>0</v>
      </c>
      <c r="M651" s="278"/>
      <c r="N651" s="279">
        <f>ROUND(L651*K651,2)</f>
        <v>0</v>
      </c>
      <c r="O651" s="279"/>
      <c r="P651" s="279"/>
      <c r="Q651" s="279"/>
      <c r="R651" s="138"/>
      <c r="T651" s="168" t="s">
        <v>5</v>
      </c>
      <c r="U651" s="47" t="s">
        <v>44</v>
      </c>
      <c r="V651" s="39"/>
      <c r="W651" s="169">
        <f>V651*K651</f>
        <v>0</v>
      </c>
      <c r="X651" s="169">
        <v>8.5309999999999997E-2</v>
      </c>
      <c r="Y651" s="169">
        <f>X651*K651</f>
        <v>7.2513499999999995</v>
      </c>
      <c r="Z651" s="169">
        <v>0</v>
      </c>
      <c r="AA651" s="170">
        <f>Z651*K651</f>
        <v>0</v>
      </c>
      <c r="AR651" s="21" t="s">
        <v>197</v>
      </c>
      <c r="AT651" s="21" t="s">
        <v>193</v>
      </c>
      <c r="AU651" s="21" t="s">
        <v>123</v>
      </c>
      <c r="AY651" s="21" t="s">
        <v>192</v>
      </c>
      <c r="BE651" s="109">
        <f>IF(U651="základní",N651,0)</f>
        <v>0</v>
      </c>
      <c r="BF651" s="109">
        <f>IF(U651="snížená",N651,0)</f>
        <v>0</v>
      </c>
      <c r="BG651" s="109">
        <f>IF(U651="zákl. přenesená",N651,0)</f>
        <v>0</v>
      </c>
      <c r="BH651" s="109">
        <f>IF(U651="sníž. přenesená",N651,0)</f>
        <v>0</v>
      </c>
      <c r="BI651" s="109">
        <f>IF(U651="nulová",N651,0)</f>
        <v>0</v>
      </c>
      <c r="BJ651" s="21" t="s">
        <v>37</v>
      </c>
      <c r="BK651" s="109">
        <f>ROUND(L651*K651,2)</f>
        <v>0</v>
      </c>
      <c r="BL651" s="21" t="s">
        <v>197</v>
      </c>
      <c r="BM651" s="21" t="s">
        <v>867</v>
      </c>
    </row>
    <row r="652" spans="2:65" s="10" customFormat="1" ht="22.5" customHeight="1">
      <c r="B652" s="171"/>
      <c r="C652" s="172"/>
      <c r="D652" s="172"/>
      <c r="E652" s="173" t="s">
        <v>5</v>
      </c>
      <c r="F652" s="280" t="s">
        <v>868</v>
      </c>
      <c r="G652" s="281"/>
      <c r="H652" s="281"/>
      <c r="I652" s="281"/>
      <c r="J652" s="172"/>
      <c r="K652" s="174">
        <v>61</v>
      </c>
      <c r="L652" s="172"/>
      <c r="M652" s="172"/>
      <c r="N652" s="172"/>
      <c r="O652" s="172"/>
      <c r="P652" s="172"/>
      <c r="Q652" s="172"/>
      <c r="R652" s="175"/>
      <c r="T652" s="176"/>
      <c r="U652" s="172"/>
      <c r="V652" s="172"/>
      <c r="W652" s="172"/>
      <c r="X652" s="172"/>
      <c r="Y652" s="172"/>
      <c r="Z652" s="172"/>
      <c r="AA652" s="177"/>
      <c r="AT652" s="178" t="s">
        <v>200</v>
      </c>
      <c r="AU652" s="178" t="s">
        <v>123</v>
      </c>
      <c r="AV652" s="10" t="s">
        <v>123</v>
      </c>
      <c r="AW652" s="10" t="s">
        <v>36</v>
      </c>
      <c r="AX652" s="10" t="s">
        <v>79</v>
      </c>
      <c r="AY652" s="178" t="s">
        <v>192</v>
      </c>
    </row>
    <row r="653" spans="2:65" s="10" customFormat="1" ht="22.5" customHeight="1">
      <c r="B653" s="171"/>
      <c r="C653" s="172"/>
      <c r="D653" s="172"/>
      <c r="E653" s="173" t="s">
        <v>5</v>
      </c>
      <c r="F653" s="284" t="s">
        <v>869</v>
      </c>
      <c r="G653" s="285"/>
      <c r="H653" s="285"/>
      <c r="I653" s="285"/>
      <c r="J653" s="172"/>
      <c r="K653" s="174">
        <v>24</v>
      </c>
      <c r="L653" s="172"/>
      <c r="M653" s="172"/>
      <c r="N653" s="172"/>
      <c r="O653" s="172"/>
      <c r="P653" s="172"/>
      <c r="Q653" s="172"/>
      <c r="R653" s="175"/>
      <c r="T653" s="176"/>
      <c r="U653" s="172"/>
      <c r="V653" s="172"/>
      <c r="W653" s="172"/>
      <c r="X653" s="172"/>
      <c r="Y653" s="172"/>
      <c r="Z653" s="172"/>
      <c r="AA653" s="177"/>
      <c r="AT653" s="178" t="s">
        <v>200</v>
      </c>
      <c r="AU653" s="178" t="s">
        <v>123</v>
      </c>
      <c r="AV653" s="10" t="s">
        <v>123</v>
      </c>
      <c r="AW653" s="10" t="s">
        <v>36</v>
      </c>
      <c r="AX653" s="10" t="s">
        <v>79</v>
      </c>
      <c r="AY653" s="178" t="s">
        <v>192</v>
      </c>
    </row>
    <row r="654" spans="2:65" s="12" customFormat="1" ht="22.5" customHeight="1">
      <c r="B654" s="187"/>
      <c r="C654" s="188"/>
      <c r="D654" s="188"/>
      <c r="E654" s="189" t="s">
        <v>5</v>
      </c>
      <c r="F654" s="288" t="s">
        <v>218</v>
      </c>
      <c r="G654" s="289"/>
      <c r="H654" s="289"/>
      <c r="I654" s="289"/>
      <c r="J654" s="188"/>
      <c r="K654" s="190">
        <v>85</v>
      </c>
      <c r="L654" s="188"/>
      <c r="M654" s="188"/>
      <c r="N654" s="188"/>
      <c r="O654" s="188"/>
      <c r="P654" s="188"/>
      <c r="Q654" s="188"/>
      <c r="R654" s="191"/>
      <c r="T654" s="192"/>
      <c r="U654" s="188"/>
      <c r="V654" s="188"/>
      <c r="W654" s="188"/>
      <c r="X654" s="188"/>
      <c r="Y654" s="188"/>
      <c r="Z654" s="188"/>
      <c r="AA654" s="193"/>
      <c r="AT654" s="194" t="s">
        <v>200</v>
      </c>
      <c r="AU654" s="194" t="s">
        <v>123</v>
      </c>
      <c r="AV654" s="12" t="s">
        <v>197</v>
      </c>
      <c r="AW654" s="12" t="s">
        <v>36</v>
      </c>
      <c r="AX654" s="12" t="s">
        <v>37</v>
      </c>
      <c r="AY654" s="194" t="s">
        <v>192</v>
      </c>
    </row>
    <row r="655" spans="2:65" s="1" customFormat="1" ht="31.5" customHeight="1">
      <c r="B655" s="135"/>
      <c r="C655" s="203" t="s">
        <v>870</v>
      </c>
      <c r="D655" s="203" t="s">
        <v>521</v>
      </c>
      <c r="E655" s="204" t="s">
        <v>871</v>
      </c>
      <c r="F655" s="292" t="s">
        <v>872</v>
      </c>
      <c r="G655" s="292"/>
      <c r="H655" s="292"/>
      <c r="I655" s="292"/>
      <c r="J655" s="205" t="s">
        <v>475</v>
      </c>
      <c r="K655" s="206">
        <v>172</v>
      </c>
      <c r="L655" s="293">
        <v>0</v>
      </c>
      <c r="M655" s="293"/>
      <c r="N655" s="294">
        <f>ROUND(L655*K655,2)</f>
        <v>0</v>
      </c>
      <c r="O655" s="279"/>
      <c r="P655" s="279"/>
      <c r="Q655" s="279"/>
      <c r="R655" s="138"/>
      <c r="T655" s="168" t="s">
        <v>5</v>
      </c>
      <c r="U655" s="47" t="s">
        <v>44</v>
      </c>
      <c r="V655" s="39"/>
      <c r="W655" s="169">
        <f>V655*K655</f>
        <v>0</v>
      </c>
      <c r="X655" s="169">
        <v>1.4E-2</v>
      </c>
      <c r="Y655" s="169">
        <f>X655*K655</f>
        <v>2.4079999999999999</v>
      </c>
      <c r="Z655" s="169">
        <v>0</v>
      </c>
      <c r="AA655" s="170">
        <f>Z655*K655</f>
        <v>0</v>
      </c>
      <c r="AR655" s="21" t="s">
        <v>234</v>
      </c>
      <c r="AT655" s="21" t="s">
        <v>521</v>
      </c>
      <c r="AU655" s="21" t="s">
        <v>123</v>
      </c>
      <c r="AY655" s="21" t="s">
        <v>192</v>
      </c>
      <c r="BE655" s="109">
        <f>IF(U655="základní",N655,0)</f>
        <v>0</v>
      </c>
      <c r="BF655" s="109">
        <f>IF(U655="snížená",N655,0)</f>
        <v>0</v>
      </c>
      <c r="BG655" s="109">
        <f>IF(U655="zákl. přenesená",N655,0)</f>
        <v>0</v>
      </c>
      <c r="BH655" s="109">
        <f>IF(U655="sníž. přenesená",N655,0)</f>
        <v>0</v>
      </c>
      <c r="BI655" s="109">
        <f>IF(U655="nulová",N655,0)</f>
        <v>0</v>
      </c>
      <c r="BJ655" s="21" t="s">
        <v>37</v>
      </c>
      <c r="BK655" s="109">
        <f>ROUND(L655*K655,2)</f>
        <v>0</v>
      </c>
      <c r="BL655" s="21" t="s">
        <v>197</v>
      </c>
      <c r="BM655" s="21" t="s">
        <v>873</v>
      </c>
    </row>
    <row r="656" spans="2:65" s="10" customFormat="1" ht="22.5" customHeight="1">
      <c r="B656" s="171"/>
      <c r="C656" s="172"/>
      <c r="D656" s="172"/>
      <c r="E656" s="173" t="s">
        <v>5</v>
      </c>
      <c r="F656" s="280" t="s">
        <v>874</v>
      </c>
      <c r="G656" s="281"/>
      <c r="H656" s="281"/>
      <c r="I656" s="281"/>
      <c r="J656" s="172"/>
      <c r="K656" s="174">
        <v>172</v>
      </c>
      <c r="L656" s="172"/>
      <c r="M656" s="172"/>
      <c r="N656" s="172"/>
      <c r="O656" s="172"/>
      <c r="P656" s="172"/>
      <c r="Q656" s="172"/>
      <c r="R656" s="175"/>
      <c r="T656" s="176"/>
      <c r="U656" s="172"/>
      <c r="V656" s="172"/>
      <c r="W656" s="172"/>
      <c r="X656" s="172"/>
      <c r="Y656" s="172"/>
      <c r="Z656" s="172"/>
      <c r="AA656" s="177"/>
      <c r="AT656" s="178" t="s">
        <v>200</v>
      </c>
      <c r="AU656" s="178" t="s">
        <v>123</v>
      </c>
      <c r="AV656" s="10" t="s">
        <v>123</v>
      </c>
      <c r="AW656" s="10" t="s">
        <v>36</v>
      </c>
      <c r="AX656" s="10" t="s">
        <v>37</v>
      </c>
      <c r="AY656" s="178" t="s">
        <v>192</v>
      </c>
    </row>
    <row r="657" spans="2:65" s="1" customFormat="1" ht="44.25" customHeight="1">
      <c r="B657" s="135"/>
      <c r="C657" s="164" t="s">
        <v>875</v>
      </c>
      <c r="D657" s="164" t="s">
        <v>193</v>
      </c>
      <c r="E657" s="165" t="s">
        <v>876</v>
      </c>
      <c r="F657" s="277" t="s">
        <v>877</v>
      </c>
      <c r="G657" s="277"/>
      <c r="H657" s="277"/>
      <c r="I657" s="277"/>
      <c r="J657" s="166" t="s">
        <v>196</v>
      </c>
      <c r="K657" s="167">
        <v>44.384</v>
      </c>
      <c r="L657" s="278">
        <v>0</v>
      </c>
      <c r="M657" s="278"/>
      <c r="N657" s="279">
        <f>ROUND(L657*K657,2)</f>
        <v>0</v>
      </c>
      <c r="O657" s="279"/>
      <c r="P657" s="279"/>
      <c r="Q657" s="279"/>
      <c r="R657" s="138"/>
      <c r="T657" s="168" t="s">
        <v>5</v>
      </c>
      <c r="U657" s="47" t="s">
        <v>44</v>
      </c>
      <c r="V657" s="39"/>
      <c r="W657" s="169">
        <f>V657*K657</f>
        <v>0</v>
      </c>
      <c r="X657" s="169">
        <v>0</v>
      </c>
      <c r="Y657" s="169">
        <f>X657*K657</f>
        <v>0</v>
      </c>
      <c r="Z657" s="169">
        <v>0</v>
      </c>
      <c r="AA657" s="170">
        <f>Z657*K657</f>
        <v>0</v>
      </c>
      <c r="AR657" s="21" t="s">
        <v>197</v>
      </c>
      <c r="AT657" s="21" t="s">
        <v>193</v>
      </c>
      <c r="AU657" s="21" t="s">
        <v>123</v>
      </c>
      <c r="AY657" s="21" t="s">
        <v>192</v>
      </c>
      <c r="BE657" s="109">
        <f>IF(U657="základní",N657,0)</f>
        <v>0</v>
      </c>
      <c r="BF657" s="109">
        <f>IF(U657="snížená",N657,0)</f>
        <v>0</v>
      </c>
      <c r="BG657" s="109">
        <f>IF(U657="zákl. přenesená",N657,0)</f>
        <v>0</v>
      </c>
      <c r="BH657" s="109">
        <f>IF(U657="sníž. přenesená",N657,0)</f>
        <v>0</v>
      </c>
      <c r="BI657" s="109">
        <f>IF(U657="nulová",N657,0)</f>
        <v>0</v>
      </c>
      <c r="BJ657" s="21" t="s">
        <v>37</v>
      </c>
      <c r="BK657" s="109">
        <f>ROUND(L657*K657,2)</f>
        <v>0</v>
      </c>
      <c r="BL657" s="21" t="s">
        <v>197</v>
      </c>
      <c r="BM657" s="21" t="s">
        <v>878</v>
      </c>
    </row>
    <row r="658" spans="2:65" s="10" customFormat="1" ht="22.5" customHeight="1">
      <c r="B658" s="171"/>
      <c r="C658" s="172"/>
      <c r="D658" s="172"/>
      <c r="E658" s="173" t="s">
        <v>5</v>
      </c>
      <c r="F658" s="280" t="s">
        <v>879</v>
      </c>
      <c r="G658" s="281"/>
      <c r="H658" s="281"/>
      <c r="I658" s="281"/>
      <c r="J658" s="172"/>
      <c r="K658" s="174">
        <v>44.384</v>
      </c>
      <c r="L658" s="172"/>
      <c r="M658" s="172"/>
      <c r="N658" s="172"/>
      <c r="O658" s="172"/>
      <c r="P658" s="172"/>
      <c r="Q658" s="172"/>
      <c r="R658" s="175"/>
      <c r="T658" s="176"/>
      <c r="U658" s="172"/>
      <c r="V658" s="172"/>
      <c r="W658" s="172"/>
      <c r="X658" s="172"/>
      <c r="Y658" s="172"/>
      <c r="Z658" s="172"/>
      <c r="AA658" s="177"/>
      <c r="AT658" s="178" t="s">
        <v>200</v>
      </c>
      <c r="AU658" s="178" t="s">
        <v>123</v>
      </c>
      <c r="AV658" s="10" t="s">
        <v>123</v>
      </c>
      <c r="AW658" s="10" t="s">
        <v>36</v>
      </c>
      <c r="AX658" s="10" t="s">
        <v>37</v>
      </c>
      <c r="AY658" s="178" t="s">
        <v>192</v>
      </c>
    </row>
    <row r="659" spans="2:65" s="1" customFormat="1" ht="44.25" customHeight="1">
      <c r="B659" s="135"/>
      <c r="C659" s="164" t="s">
        <v>880</v>
      </c>
      <c r="D659" s="164" t="s">
        <v>193</v>
      </c>
      <c r="E659" s="165" t="s">
        <v>881</v>
      </c>
      <c r="F659" s="277" t="s">
        <v>882</v>
      </c>
      <c r="G659" s="277"/>
      <c r="H659" s="277"/>
      <c r="I659" s="277"/>
      <c r="J659" s="166" t="s">
        <v>196</v>
      </c>
      <c r="K659" s="167">
        <v>1331.52</v>
      </c>
      <c r="L659" s="278">
        <v>0</v>
      </c>
      <c r="M659" s="278"/>
      <c r="N659" s="279">
        <f>ROUND(L659*K659,2)</f>
        <v>0</v>
      </c>
      <c r="O659" s="279"/>
      <c r="P659" s="279"/>
      <c r="Q659" s="279"/>
      <c r="R659" s="138"/>
      <c r="T659" s="168" t="s">
        <v>5</v>
      </c>
      <c r="U659" s="47" t="s">
        <v>44</v>
      </c>
      <c r="V659" s="39"/>
      <c r="W659" s="169">
        <f>V659*K659</f>
        <v>0</v>
      </c>
      <c r="X659" s="169">
        <v>0</v>
      </c>
      <c r="Y659" s="169">
        <f>X659*K659</f>
        <v>0</v>
      </c>
      <c r="Z659" s="169">
        <v>0</v>
      </c>
      <c r="AA659" s="170">
        <f>Z659*K659</f>
        <v>0</v>
      </c>
      <c r="AR659" s="21" t="s">
        <v>197</v>
      </c>
      <c r="AT659" s="21" t="s">
        <v>193</v>
      </c>
      <c r="AU659" s="21" t="s">
        <v>123</v>
      </c>
      <c r="AY659" s="21" t="s">
        <v>192</v>
      </c>
      <c r="BE659" s="109">
        <f>IF(U659="základní",N659,0)</f>
        <v>0</v>
      </c>
      <c r="BF659" s="109">
        <f>IF(U659="snížená",N659,0)</f>
        <v>0</v>
      </c>
      <c r="BG659" s="109">
        <f>IF(U659="zákl. přenesená",N659,0)</f>
        <v>0</v>
      </c>
      <c r="BH659" s="109">
        <f>IF(U659="sníž. přenesená",N659,0)</f>
        <v>0</v>
      </c>
      <c r="BI659" s="109">
        <f>IF(U659="nulová",N659,0)</f>
        <v>0</v>
      </c>
      <c r="BJ659" s="21" t="s">
        <v>37</v>
      </c>
      <c r="BK659" s="109">
        <f>ROUND(L659*K659,2)</f>
        <v>0</v>
      </c>
      <c r="BL659" s="21" t="s">
        <v>197</v>
      </c>
      <c r="BM659" s="21" t="s">
        <v>883</v>
      </c>
    </row>
    <row r="660" spans="2:65" s="10" customFormat="1" ht="22.5" customHeight="1">
      <c r="B660" s="171"/>
      <c r="C660" s="172"/>
      <c r="D660" s="172"/>
      <c r="E660" s="173" t="s">
        <v>5</v>
      </c>
      <c r="F660" s="280" t="s">
        <v>884</v>
      </c>
      <c r="G660" s="281"/>
      <c r="H660" s="281"/>
      <c r="I660" s="281"/>
      <c r="J660" s="172"/>
      <c r="K660" s="174">
        <v>1331.52</v>
      </c>
      <c r="L660" s="172"/>
      <c r="M660" s="172"/>
      <c r="N660" s="172"/>
      <c r="O660" s="172"/>
      <c r="P660" s="172"/>
      <c r="Q660" s="172"/>
      <c r="R660" s="175"/>
      <c r="T660" s="176"/>
      <c r="U660" s="172"/>
      <c r="V660" s="172"/>
      <c r="W660" s="172"/>
      <c r="X660" s="172"/>
      <c r="Y660" s="172"/>
      <c r="Z660" s="172"/>
      <c r="AA660" s="177"/>
      <c r="AT660" s="178" t="s">
        <v>200</v>
      </c>
      <c r="AU660" s="178" t="s">
        <v>123</v>
      </c>
      <c r="AV660" s="10" t="s">
        <v>123</v>
      </c>
      <c r="AW660" s="10" t="s">
        <v>36</v>
      </c>
      <c r="AX660" s="10" t="s">
        <v>37</v>
      </c>
      <c r="AY660" s="178" t="s">
        <v>192</v>
      </c>
    </row>
    <row r="661" spans="2:65" s="1" customFormat="1" ht="44.25" customHeight="1">
      <c r="B661" s="135"/>
      <c r="C661" s="164" t="s">
        <v>885</v>
      </c>
      <c r="D661" s="164" t="s">
        <v>193</v>
      </c>
      <c r="E661" s="165" t="s">
        <v>886</v>
      </c>
      <c r="F661" s="277" t="s">
        <v>887</v>
      </c>
      <c r="G661" s="277"/>
      <c r="H661" s="277"/>
      <c r="I661" s="277"/>
      <c r="J661" s="166" t="s">
        <v>196</v>
      </c>
      <c r="K661" s="167">
        <v>44.384</v>
      </c>
      <c r="L661" s="278">
        <v>0</v>
      </c>
      <c r="M661" s="278"/>
      <c r="N661" s="279">
        <f>ROUND(L661*K661,2)</f>
        <v>0</v>
      </c>
      <c r="O661" s="279"/>
      <c r="P661" s="279"/>
      <c r="Q661" s="279"/>
      <c r="R661" s="138"/>
      <c r="T661" s="168" t="s">
        <v>5</v>
      </c>
      <c r="U661" s="47" t="s">
        <v>44</v>
      </c>
      <c r="V661" s="39"/>
      <c r="W661" s="169">
        <f>V661*K661</f>
        <v>0</v>
      </c>
      <c r="X661" s="169">
        <v>0</v>
      </c>
      <c r="Y661" s="169">
        <f>X661*K661</f>
        <v>0</v>
      </c>
      <c r="Z661" s="169">
        <v>0</v>
      </c>
      <c r="AA661" s="170">
        <f>Z661*K661</f>
        <v>0</v>
      </c>
      <c r="AR661" s="21" t="s">
        <v>197</v>
      </c>
      <c r="AT661" s="21" t="s">
        <v>193</v>
      </c>
      <c r="AU661" s="21" t="s">
        <v>123</v>
      </c>
      <c r="AY661" s="21" t="s">
        <v>192</v>
      </c>
      <c r="BE661" s="109">
        <f>IF(U661="základní",N661,0)</f>
        <v>0</v>
      </c>
      <c r="BF661" s="109">
        <f>IF(U661="snížená",N661,0)</f>
        <v>0</v>
      </c>
      <c r="BG661" s="109">
        <f>IF(U661="zákl. přenesená",N661,0)</f>
        <v>0</v>
      </c>
      <c r="BH661" s="109">
        <f>IF(U661="sníž. přenesená",N661,0)</f>
        <v>0</v>
      </c>
      <c r="BI661" s="109">
        <f>IF(U661="nulová",N661,0)</f>
        <v>0</v>
      </c>
      <c r="BJ661" s="21" t="s">
        <v>37</v>
      </c>
      <c r="BK661" s="109">
        <f>ROUND(L661*K661,2)</f>
        <v>0</v>
      </c>
      <c r="BL661" s="21" t="s">
        <v>197</v>
      </c>
      <c r="BM661" s="21" t="s">
        <v>888</v>
      </c>
    </row>
    <row r="662" spans="2:65" s="1" customFormat="1" ht="44.25" customHeight="1">
      <c r="B662" s="135"/>
      <c r="C662" s="164" t="s">
        <v>889</v>
      </c>
      <c r="D662" s="164" t="s">
        <v>193</v>
      </c>
      <c r="E662" s="165" t="s">
        <v>890</v>
      </c>
      <c r="F662" s="277" t="s">
        <v>891</v>
      </c>
      <c r="G662" s="277"/>
      <c r="H662" s="277"/>
      <c r="I662" s="277"/>
      <c r="J662" s="166" t="s">
        <v>196</v>
      </c>
      <c r="K662" s="167">
        <v>79.739999999999995</v>
      </c>
      <c r="L662" s="278">
        <v>0</v>
      </c>
      <c r="M662" s="278"/>
      <c r="N662" s="279">
        <f>ROUND(L662*K662,2)</f>
        <v>0</v>
      </c>
      <c r="O662" s="279"/>
      <c r="P662" s="279"/>
      <c r="Q662" s="279"/>
      <c r="R662" s="138"/>
      <c r="T662" s="168" t="s">
        <v>5</v>
      </c>
      <c r="U662" s="47" t="s">
        <v>44</v>
      </c>
      <c r="V662" s="39"/>
      <c r="W662" s="169">
        <f>V662*K662</f>
        <v>0</v>
      </c>
      <c r="X662" s="169">
        <v>1.2999999999999999E-4</v>
      </c>
      <c r="Y662" s="169">
        <f>X662*K662</f>
        <v>1.0366199999999999E-2</v>
      </c>
      <c r="Z662" s="169">
        <v>0</v>
      </c>
      <c r="AA662" s="170">
        <f>Z662*K662</f>
        <v>0</v>
      </c>
      <c r="AR662" s="21" t="s">
        <v>197</v>
      </c>
      <c r="AT662" s="21" t="s">
        <v>193</v>
      </c>
      <c r="AU662" s="21" t="s">
        <v>123</v>
      </c>
      <c r="AY662" s="21" t="s">
        <v>192</v>
      </c>
      <c r="BE662" s="109">
        <f>IF(U662="základní",N662,0)</f>
        <v>0</v>
      </c>
      <c r="BF662" s="109">
        <f>IF(U662="snížená",N662,0)</f>
        <v>0</v>
      </c>
      <c r="BG662" s="109">
        <f>IF(U662="zákl. přenesená",N662,0)</f>
        <v>0</v>
      </c>
      <c r="BH662" s="109">
        <f>IF(U662="sníž. přenesená",N662,0)</f>
        <v>0</v>
      </c>
      <c r="BI662" s="109">
        <f>IF(U662="nulová",N662,0)</f>
        <v>0</v>
      </c>
      <c r="BJ662" s="21" t="s">
        <v>37</v>
      </c>
      <c r="BK662" s="109">
        <f>ROUND(L662*K662,2)</f>
        <v>0</v>
      </c>
      <c r="BL662" s="21" t="s">
        <v>197</v>
      </c>
      <c r="BM662" s="21" t="s">
        <v>892</v>
      </c>
    </row>
    <row r="663" spans="2:65" s="10" customFormat="1" ht="22.5" customHeight="1">
      <c r="B663" s="171"/>
      <c r="C663" s="172"/>
      <c r="D663" s="172"/>
      <c r="E663" s="173" t="s">
        <v>5</v>
      </c>
      <c r="F663" s="280" t="s">
        <v>893</v>
      </c>
      <c r="G663" s="281"/>
      <c r="H663" s="281"/>
      <c r="I663" s="281"/>
      <c r="J663" s="172"/>
      <c r="K663" s="174">
        <v>46.78</v>
      </c>
      <c r="L663" s="172"/>
      <c r="M663" s="172"/>
      <c r="N663" s="172"/>
      <c r="O663" s="172"/>
      <c r="P663" s="172"/>
      <c r="Q663" s="172"/>
      <c r="R663" s="175"/>
      <c r="T663" s="176"/>
      <c r="U663" s="172"/>
      <c r="V663" s="172"/>
      <c r="W663" s="172"/>
      <c r="X663" s="172"/>
      <c r="Y663" s="172"/>
      <c r="Z663" s="172"/>
      <c r="AA663" s="177"/>
      <c r="AT663" s="178" t="s">
        <v>200</v>
      </c>
      <c r="AU663" s="178" t="s">
        <v>123</v>
      </c>
      <c r="AV663" s="10" t="s">
        <v>123</v>
      </c>
      <c r="AW663" s="10" t="s">
        <v>36</v>
      </c>
      <c r="AX663" s="10" t="s">
        <v>79</v>
      </c>
      <c r="AY663" s="178" t="s">
        <v>192</v>
      </c>
    </row>
    <row r="664" spans="2:65" s="10" customFormat="1" ht="22.5" customHeight="1">
      <c r="B664" s="171"/>
      <c r="C664" s="172"/>
      <c r="D664" s="172"/>
      <c r="E664" s="173" t="s">
        <v>5</v>
      </c>
      <c r="F664" s="284" t="s">
        <v>894</v>
      </c>
      <c r="G664" s="285"/>
      <c r="H664" s="285"/>
      <c r="I664" s="285"/>
      <c r="J664" s="172"/>
      <c r="K664" s="174">
        <v>22.25</v>
      </c>
      <c r="L664" s="172"/>
      <c r="M664" s="172"/>
      <c r="N664" s="172"/>
      <c r="O664" s="172"/>
      <c r="P664" s="172"/>
      <c r="Q664" s="172"/>
      <c r="R664" s="175"/>
      <c r="T664" s="176"/>
      <c r="U664" s="172"/>
      <c r="V664" s="172"/>
      <c r="W664" s="172"/>
      <c r="X664" s="172"/>
      <c r="Y664" s="172"/>
      <c r="Z664" s="172"/>
      <c r="AA664" s="177"/>
      <c r="AT664" s="178" t="s">
        <v>200</v>
      </c>
      <c r="AU664" s="178" t="s">
        <v>123</v>
      </c>
      <c r="AV664" s="10" t="s">
        <v>123</v>
      </c>
      <c r="AW664" s="10" t="s">
        <v>36</v>
      </c>
      <c r="AX664" s="10" t="s">
        <v>79</v>
      </c>
      <c r="AY664" s="178" t="s">
        <v>192</v>
      </c>
    </row>
    <row r="665" spans="2:65" s="10" customFormat="1" ht="22.5" customHeight="1">
      <c r="B665" s="171"/>
      <c r="C665" s="172"/>
      <c r="D665" s="172"/>
      <c r="E665" s="173" t="s">
        <v>5</v>
      </c>
      <c r="F665" s="284" t="s">
        <v>895</v>
      </c>
      <c r="G665" s="285"/>
      <c r="H665" s="285"/>
      <c r="I665" s="285"/>
      <c r="J665" s="172"/>
      <c r="K665" s="174">
        <v>10.71</v>
      </c>
      <c r="L665" s="172"/>
      <c r="M665" s="172"/>
      <c r="N665" s="172"/>
      <c r="O665" s="172"/>
      <c r="P665" s="172"/>
      <c r="Q665" s="172"/>
      <c r="R665" s="175"/>
      <c r="T665" s="176"/>
      <c r="U665" s="172"/>
      <c r="V665" s="172"/>
      <c r="W665" s="172"/>
      <c r="X665" s="172"/>
      <c r="Y665" s="172"/>
      <c r="Z665" s="172"/>
      <c r="AA665" s="177"/>
      <c r="AT665" s="178" t="s">
        <v>200</v>
      </c>
      <c r="AU665" s="178" t="s">
        <v>123</v>
      </c>
      <c r="AV665" s="10" t="s">
        <v>123</v>
      </c>
      <c r="AW665" s="10" t="s">
        <v>36</v>
      </c>
      <c r="AX665" s="10" t="s">
        <v>79</v>
      </c>
      <c r="AY665" s="178" t="s">
        <v>192</v>
      </c>
    </row>
    <row r="666" spans="2:65" s="12" customFormat="1" ht="22.5" customHeight="1">
      <c r="B666" s="187"/>
      <c r="C666" s="188"/>
      <c r="D666" s="188"/>
      <c r="E666" s="189" t="s">
        <v>5</v>
      </c>
      <c r="F666" s="288" t="s">
        <v>218</v>
      </c>
      <c r="G666" s="289"/>
      <c r="H666" s="289"/>
      <c r="I666" s="289"/>
      <c r="J666" s="188"/>
      <c r="K666" s="190">
        <v>79.739999999999995</v>
      </c>
      <c r="L666" s="188"/>
      <c r="M666" s="188"/>
      <c r="N666" s="188"/>
      <c r="O666" s="188"/>
      <c r="P666" s="188"/>
      <c r="Q666" s="188"/>
      <c r="R666" s="191"/>
      <c r="T666" s="192"/>
      <c r="U666" s="188"/>
      <c r="V666" s="188"/>
      <c r="W666" s="188"/>
      <c r="X666" s="188"/>
      <c r="Y666" s="188"/>
      <c r="Z666" s="188"/>
      <c r="AA666" s="193"/>
      <c r="AT666" s="194" t="s">
        <v>200</v>
      </c>
      <c r="AU666" s="194" t="s">
        <v>123</v>
      </c>
      <c r="AV666" s="12" t="s">
        <v>197</v>
      </c>
      <c r="AW666" s="12" t="s">
        <v>36</v>
      </c>
      <c r="AX666" s="12" t="s">
        <v>37</v>
      </c>
      <c r="AY666" s="194" t="s">
        <v>192</v>
      </c>
    </row>
    <row r="667" spans="2:65" s="1" customFormat="1" ht="31.5" customHeight="1">
      <c r="B667" s="135"/>
      <c r="C667" s="164" t="s">
        <v>896</v>
      </c>
      <c r="D667" s="164" t="s">
        <v>193</v>
      </c>
      <c r="E667" s="165" t="s">
        <v>897</v>
      </c>
      <c r="F667" s="277" t="s">
        <v>898</v>
      </c>
      <c r="G667" s="277"/>
      <c r="H667" s="277"/>
      <c r="I667" s="277"/>
      <c r="J667" s="166" t="s">
        <v>196</v>
      </c>
      <c r="K667" s="167">
        <v>2041.0619999999999</v>
      </c>
      <c r="L667" s="278">
        <v>0</v>
      </c>
      <c r="M667" s="278"/>
      <c r="N667" s="279">
        <f>ROUND(L667*K667,2)</f>
        <v>0</v>
      </c>
      <c r="O667" s="279"/>
      <c r="P667" s="279"/>
      <c r="Q667" s="279"/>
      <c r="R667" s="138"/>
      <c r="T667" s="168" t="s">
        <v>5</v>
      </c>
      <c r="U667" s="47" t="s">
        <v>44</v>
      </c>
      <c r="V667" s="39"/>
      <c r="W667" s="169">
        <f>V667*K667</f>
        <v>0</v>
      </c>
      <c r="X667" s="169">
        <v>4.0000000000000003E-5</v>
      </c>
      <c r="Y667" s="169">
        <f>X667*K667</f>
        <v>8.1642480000000003E-2</v>
      </c>
      <c r="Z667" s="169">
        <v>0</v>
      </c>
      <c r="AA667" s="170">
        <f>Z667*K667</f>
        <v>0</v>
      </c>
      <c r="AR667" s="21" t="s">
        <v>197</v>
      </c>
      <c r="AT667" s="21" t="s">
        <v>193</v>
      </c>
      <c r="AU667" s="21" t="s">
        <v>123</v>
      </c>
      <c r="AY667" s="21" t="s">
        <v>192</v>
      </c>
      <c r="BE667" s="109">
        <f>IF(U667="základní",N667,0)</f>
        <v>0</v>
      </c>
      <c r="BF667" s="109">
        <f>IF(U667="snížená",N667,0)</f>
        <v>0</v>
      </c>
      <c r="BG667" s="109">
        <f>IF(U667="zákl. přenesená",N667,0)</f>
        <v>0</v>
      </c>
      <c r="BH667" s="109">
        <f>IF(U667="sníž. přenesená",N667,0)</f>
        <v>0</v>
      </c>
      <c r="BI667" s="109">
        <f>IF(U667="nulová",N667,0)</f>
        <v>0</v>
      </c>
      <c r="BJ667" s="21" t="s">
        <v>37</v>
      </c>
      <c r="BK667" s="109">
        <f>ROUND(L667*K667,2)</f>
        <v>0</v>
      </c>
      <c r="BL667" s="21" t="s">
        <v>197</v>
      </c>
      <c r="BM667" s="21" t="s">
        <v>899</v>
      </c>
    </row>
    <row r="668" spans="2:65" s="10" customFormat="1" ht="22.5" customHeight="1">
      <c r="B668" s="171"/>
      <c r="C668" s="172"/>
      <c r="D668" s="172"/>
      <c r="E668" s="173" t="s">
        <v>5</v>
      </c>
      <c r="F668" s="280" t="s">
        <v>900</v>
      </c>
      <c r="G668" s="281"/>
      <c r="H668" s="281"/>
      <c r="I668" s="281"/>
      <c r="J668" s="172"/>
      <c r="K668" s="174">
        <v>2000.873</v>
      </c>
      <c r="L668" s="172"/>
      <c r="M668" s="172"/>
      <c r="N668" s="172"/>
      <c r="O668" s="172"/>
      <c r="P668" s="172"/>
      <c r="Q668" s="172"/>
      <c r="R668" s="175"/>
      <c r="T668" s="176"/>
      <c r="U668" s="172"/>
      <c r="V668" s="172"/>
      <c r="W668" s="172"/>
      <c r="X668" s="172"/>
      <c r="Y668" s="172"/>
      <c r="Z668" s="172"/>
      <c r="AA668" s="177"/>
      <c r="AT668" s="178" t="s">
        <v>200</v>
      </c>
      <c r="AU668" s="178" t="s">
        <v>123</v>
      </c>
      <c r="AV668" s="10" t="s">
        <v>123</v>
      </c>
      <c r="AW668" s="10" t="s">
        <v>36</v>
      </c>
      <c r="AX668" s="10" t="s">
        <v>79</v>
      </c>
      <c r="AY668" s="178" t="s">
        <v>192</v>
      </c>
    </row>
    <row r="669" spans="2:65" s="10" customFormat="1" ht="22.5" customHeight="1">
      <c r="B669" s="171"/>
      <c r="C669" s="172"/>
      <c r="D669" s="172"/>
      <c r="E669" s="173" t="s">
        <v>5</v>
      </c>
      <c r="F669" s="284" t="s">
        <v>901</v>
      </c>
      <c r="G669" s="285"/>
      <c r="H669" s="285"/>
      <c r="I669" s="285"/>
      <c r="J669" s="172"/>
      <c r="K669" s="174">
        <v>40.189</v>
      </c>
      <c r="L669" s="172"/>
      <c r="M669" s="172"/>
      <c r="N669" s="172"/>
      <c r="O669" s="172"/>
      <c r="P669" s="172"/>
      <c r="Q669" s="172"/>
      <c r="R669" s="175"/>
      <c r="T669" s="176"/>
      <c r="U669" s="172"/>
      <c r="V669" s="172"/>
      <c r="W669" s="172"/>
      <c r="X669" s="172"/>
      <c r="Y669" s="172"/>
      <c r="Z669" s="172"/>
      <c r="AA669" s="177"/>
      <c r="AT669" s="178" t="s">
        <v>200</v>
      </c>
      <c r="AU669" s="178" t="s">
        <v>123</v>
      </c>
      <c r="AV669" s="10" t="s">
        <v>123</v>
      </c>
      <c r="AW669" s="10" t="s">
        <v>36</v>
      </c>
      <c r="AX669" s="10" t="s">
        <v>79</v>
      </c>
      <c r="AY669" s="178" t="s">
        <v>192</v>
      </c>
    </row>
    <row r="670" spans="2:65" s="12" customFormat="1" ht="22.5" customHeight="1">
      <c r="B670" s="187"/>
      <c r="C670" s="188"/>
      <c r="D670" s="188"/>
      <c r="E670" s="189" t="s">
        <v>5</v>
      </c>
      <c r="F670" s="288" t="s">
        <v>218</v>
      </c>
      <c r="G670" s="289"/>
      <c r="H670" s="289"/>
      <c r="I670" s="289"/>
      <c r="J670" s="188"/>
      <c r="K670" s="190">
        <v>2041.0619999999999</v>
      </c>
      <c r="L670" s="188"/>
      <c r="M670" s="188"/>
      <c r="N670" s="188"/>
      <c r="O670" s="188"/>
      <c r="P670" s="188"/>
      <c r="Q670" s="188"/>
      <c r="R670" s="191"/>
      <c r="T670" s="192"/>
      <c r="U670" s="188"/>
      <c r="V670" s="188"/>
      <c r="W670" s="188"/>
      <c r="X670" s="188"/>
      <c r="Y670" s="188"/>
      <c r="Z670" s="188"/>
      <c r="AA670" s="193"/>
      <c r="AT670" s="194" t="s">
        <v>200</v>
      </c>
      <c r="AU670" s="194" t="s">
        <v>123</v>
      </c>
      <c r="AV670" s="12" t="s">
        <v>197</v>
      </c>
      <c r="AW670" s="12" t="s">
        <v>36</v>
      </c>
      <c r="AX670" s="12" t="s">
        <v>37</v>
      </c>
      <c r="AY670" s="194" t="s">
        <v>192</v>
      </c>
    </row>
    <row r="671" spans="2:65" s="1" customFormat="1" ht="31.5" customHeight="1">
      <c r="B671" s="135"/>
      <c r="C671" s="164" t="s">
        <v>902</v>
      </c>
      <c r="D671" s="164" t="s">
        <v>193</v>
      </c>
      <c r="E671" s="165" t="s">
        <v>903</v>
      </c>
      <c r="F671" s="277" t="s">
        <v>904</v>
      </c>
      <c r="G671" s="277"/>
      <c r="H671" s="277"/>
      <c r="I671" s="277"/>
      <c r="J671" s="166" t="s">
        <v>196</v>
      </c>
      <c r="K671" s="167">
        <v>4.2</v>
      </c>
      <c r="L671" s="278">
        <v>0</v>
      </c>
      <c r="M671" s="278"/>
      <c r="N671" s="279">
        <f>ROUND(L671*K671,2)</f>
        <v>0</v>
      </c>
      <c r="O671" s="279"/>
      <c r="P671" s="279"/>
      <c r="Q671" s="279"/>
      <c r="R671" s="138"/>
      <c r="T671" s="168" t="s">
        <v>5</v>
      </c>
      <c r="U671" s="47" t="s">
        <v>44</v>
      </c>
      <c r="V671" s="39"/>
      <c r="W671" s="169">
        <f>V671*K671</f>
        <v>0</v>
      </c>
      <c r="X671" s="169">
        <v>1.42E-3</v>
      </c>
      <c r="Y671" s="169">
        <f>X671*K671</f>
        <v>5.9640000000000006E-3</v>
      </c>
      <c r="Z671" s="169">
        <v>0</v>
      </c>
      <c r="AA671" s="170">
        <f>Z671*K671</f>
        <v>0</v>
      </c>
      <c r="AR671" s="21" t="s">
        <v>197</v>
      </c>
      <c r="AT671" s="21" t="s">
        <v>193</v>
      </c>
      <c r="AU671" s="21" t="s">
        <v>123</v>
      </c>
      <c r="AY671" s="21" t="s">
        <v>192</v>
      </c>
      <c r="BE671" s="109">
        <f>IF(U671="základní",N671,0)</f>
        <v>0</v>
      </c>
      <c r="BF671" s="109">
        <f>IF(U671="snížená",N671,0)</f>
        <v>0</v>
      </c>
      <c r="BG671" s="109">
        <f>IF(U671="zákl. přenesená",N671,0)</f>
        <v>0</v>
      </c>
      <c r="BH671" s="109">
        <f>IF(U671="sníž. přenesená",N671,0)</f>
        <v>0</v>
      </c>
      <c r="BI671" s="109">
        <f>IF(U671="nulová",N671,0)</f>
        <v>0</v>
      </c>
      <c r="BJ671" s="21" t="s">
        <v>37</v>
      </c>
      <c r="BK671" s="109">
        <f>ROUND(L671*K671,2)</f>
        <v>0</v>
      </c>
      <c r="BL671" s="21" t="s">
        <v>197</v>
      </c>
      <c r="BM671" s="21" t="s">
        <v>905</v>
      </c>
    </row>
    <row r="672" spans="2:65" s="10" customFormat="1" ht="22.5" customHeight="1">
      <c r="B672" s="171"/>
      <c r="C672" s="172"/>
      <c r="D672" s="172"/>
      <c r="E672" s="173" t="s">
        <v>5</v>
      </c>
      <c r="F672" s="280" t="s">
        <v>906</v>
      </c>
      <c r="G672" s="281"/>
      <c r="H672" s="281"/>
      <c r="I672" s="281"/>
      <c r="J672" s="172"/>
      <c r="K672" s="174">
        <v>2.2200000000000002</v>
      </c>
      <c r="L672" s="172"/>
      <c r="M672" s="172"/>
      <c r="N672" s="172"/>
      <c r="O672" s="172"/>
      <c r="P672" s="172"/>
      <c r="Q672" s="172"/>
      <c r="R672" s="175"/>
      <c r="T672" s="176"/>
      <c r="U672" s="172"/>
      <c r="V672" s="172"/>
      <c r="W672" s="172"/>
      <c r="X672" s="172"/>
      <c r="Y672" s="172"/>
      <c r="Z672" s="172"/>
      <c r="AA672" s="177"/>
      <c r="AT672" s="178" t="s">
        <v>200</v>
      </c>
      <c r="AU672" s="178" t="s">
        <v>123</v>
      </c>
      <c r="AV672" s="10" t="s">
        <v>123</v>
      </c>
      <c r="AW672" s="10" t="s">
        <v>36</v>
      </c>
      <c r="AX672" s="10" t="s">
        <v>79</v>
      </c>
      <c r="AY672" s="178" t="s">
        <v>192</v>
      </c>
    </row>
    <row r="673" spans="2:65" s="10" customFormat="1" ht="22.5" customHeight="1">
      <c r="B673" s="171"/>
      <c r="C673" s="172"/>
      <c r="D673" s="172"/>
      <c r="E673" s="173" t="s">
        <v>5</v>
      </c>
      <c r="F673" s="284" t="s">
        <v>907</v>
      </c>
      <c r="G673" s="285"/>
      <c r="H673" s="285"/>
      <c r="I673" s="285"/>
      <c r="J673" s="172"/>
      <c r="K673" s="174">
        <v>1.98</v>
      </c>
      <c r="L673" s="172"/>
      <c r="M673" s="172"/>
      <c r="N673" s="172"/>
      <c r="O673" s="172"/>
      <c r="P673" s="172"/>
      <c r="Q673" s="172"/>
      <c r="R673" s="175"/>
      <c r="T673" s="176"/>
      <c r="U673" s="172"/>
      <c r="V673" s="172"/>
      <c r="W673" s="172"/>
      <c r="X673" s="172"/>
      <c r="Y673" s="172"/>
      <c r="Z673" s="172"/>
      <c r="AA673" s="177"/>
      <c r="AT673" s="178" t="s">
        <v>200</v>
      </c>
      <c r="AU673" s="178" t="s">
        <v>123</v>
      </c>
      <c r="AV673" s="10" t="s">
        <v>123</v>
      </c>
      <c r="AW673" s="10" t="s">
        <v>36</v>
      </c>
      <c r="AX673" s="10" t="s">
        <v>79</v>
      </c>
      <c r="AY673" s="178" t="s">
        <v>192</v>
      </c>
    </row>
    <row r="674" spans="2:65" s="12" customFormat="1" ht="22.5" customHeight="1">
      <c r="B674" s="187"/>
      <c r="C674" s="188"/>
      <c r="D674" s="188"/>
      <c r="E674" s="189" t="s">
        <v>5</v>
      </c>
      <c r="F674" s="288" t="s">
        <v>218</v>
      </c>
      <c r="G674" s="289"/>
      <c r="H674" s="289"/>
      <c r="I674" s="289"/>
      <c r="J674" s="188"/>
      <c r="K674" s="190">
        <v>4.2</v>
      </c>
      <c r="L674" s="188"/>
      <c r="M674" s="188"/>
      <c r="N674" s="188"/>
      <c r="O674" s="188"/>
      <c r="P674" s="188"/>
      <c r="Q674" s="188"/>
      <c r="R674" s="191"/>
      <c r="T674" s="192"/>
      <c r="U674" s="188"/>
      <c r="V674" s="188"/>
      <c r="W674" s="188"/>
      <c r="X674" s="188"/>
      <c r="Y674" s="188"/>
      <c r="Z674" s="188"/>
      <c r="AA674" s="193"/>
      <c r="AT674" s="194" t="s">
        <v>200</v>
      </c>
      <c r="AU674" s="194" t="s">
        <v>123</v>
      </c>
      <c r="AV674" s="12" t="s">
        <v>197</v>
      </c>
      <c r="AW674" s="12" t="s">
        <v>36</v>
      </c>
      <c r="AX674" s="12" t="s">
        <v>37</v>
      </c>
      <c r="AY674" s="194" t="s">
        <v>192</v>
      </c>
    </row>
    <row r="675" spans="2:65" s="1" customFormat="1" ht="31.5" customHeight="1">
      <c r="B675" s="135"/>
      <c r="C675" s="164" t="s">
        <v>908</v>
      </c>
      <c r="D675" s="164" t="s">
        <v>193</v>
      </c>
      <c r="E675" s="165" t="s">
        <v>909</v>
      </c>
      <c r="F675" s="277" t="s">
        <v>910</v>
      </c>
      <c r="G675" s="277"/>
      <c r="H675" s="277"/>
      <c r="I675" s="277"/>
      <c r="J675" s="166" t="s">
        <v>196</v>
      </c>
      <c r="K675" s="167">
        <v>2.34</v>
      </c>
      <c r="L675" s="278">
        <v>0</v>
      </c>
      <c r="M675" s="278"/>
      <c r="N675" s="279">
        <f>ROUND(L675*K675,2)</f>
        <v>0</v>
      </c>
      <c r="O675" s="279"/>
      <c r="P675" s="279"/>
      <c r="Q675" s="279"/>
      <c r="R675" s="138"/>
      <c r="T675" s="168" t="s">
        <v>5</v>
      </c>
      <c r="U675" s="47" t="s">
        <v>44</v>
      </c>
      <c r="V675" s="39"/>
      <c r="W675" s="169">
        <f>V675*K675</f>
        <v>0</v>
      </c>
      <c r="X675" s="169">
        <v>0</v>
      </c>
      <c r="Y675" s="169">
        <f>X675*K675</f>
        <v>0</v>
      </c>
      <c r="Z675" s="169">
        <v>5.5E-2</v>
      </c>
      <c r="AA675" s="170">
        <f>Z675*K675</f>
        <v>0.12869999999999998</v>
      </c>
      <c r="AR675" s="21" t="s">
        <v>197</v>
      </c>
      <c r="AT675" s="21" t="s">
        <v>193</v>
      </c>
      <c r="AU675" s="21" t="s">
        <v>123</v>
      </c>
      <c r="AY675" s="21" t="s">
        <v>192</v>
      </c>
      <c r="BE675" s="109">
        <f>IF(U675="základní",N675,0)</f>
        <v>0</v>
      </c>
      <c r="BF675" s="109">
        <f>IF(U675="snížená",N675,0)</f>
        <v>0</v>
      </c>
      <c r="BG675" s="109">
        <f>IF(U675="zákl. přenesená",N675,0)</f>
        <v>0</v>
      </c>
      <c r="BH675" s="109">
        <f>IF(U675="sníž. přenesená",N675,0)</f>
        <v>0</v>
      </c>
      <c r="BI675" s="109">
        <f>IF(U675="nulová",N675,0)</f>
        <v>0</v>
      </c>
      <c r="BJ675" s="21" t="s">
        <v>37</v>
      </c>
      <c r="BK675" s="109">
        <f>ROUND(L675*K675,2)</f>
        <v>0</v>
      </c>
      <c r="BL675" s="21" t="s">
        <v>197</v>
      </c>
      <c r="BM675" s="21" t="s">
        <v>911</v>
      </c>
    </row>
    <row r="676" spans="2:65" s="10" customFormat="1" ht="22.5" customHeight="1">
      <c r="B676" s="171"/>
      <c r="C676" s="172"/>
      <c r="D676" s="172"/>
      <c r="E676" s="173" t="s">
        <v>5</v>
      </c>
      <c r="F676" s="280" t="s">
        <v>912</v>
      </c>
      <c r="G676" s="281"/>
      <c r="H676" s="281"/>
      <c r="I676" s="281"/>
      <c r="J676" s="172"/>
      <c r="K676" s="174">
        <v>2.34</v>
      </c>
      <c r="L676" s="172"/>
      <c r="M676" s="172"/>
      <c r="N676" s="172"/>
      <c r="O676" s="172"/>
      <c r="P676" s="172"/>
      <c r="Q676" s="172"/>
      <c r="R676" s="175"/>
      <c r="T676" s="176"/>
      <c r="U676" s="172"/>
      <c r="V676" s="172"/>
      <c r="W676" s="172"/>
      <c r="X676" s="172"/>
      <c r="Y676" s="172"/>
      <c r="Z676" s="172"/>
      <c r="AA676" s="177"/>
      <c r="AT676" s="178" t="s">
        <v>200</v>
      </c>
      <c r="AU676" s="178" t="s">
        <v>123</v>
      </c>
      <c r="AV676" s="10" t="s">
        <v>123</v>
      </c>
      <c r="AW676" s="10" t="s">
        <v>36</v>
      </c>
      <c r="AX676" s="10" t="s">
        <v>37</v>
      </c>
      <c r="AY676" s="178" t="s">
        <v>192</v>
      </c>
    </row>
    <row r="677" spans="2:65" s="1" customFormat="1" ht="31.5" customHeight="1">
      <c r="B677" s="135"/>
      <c r="C677" s="164" t="s">
        <v>913</v>
      </c>
      <c r="D677" s="164" t="s">
        <v>193</v>
      </c>
      <c r="E677" s="165" t="s">
        <v>914</v>
      </c>
      <c r="F677" s="277" t="s">
        <v>915</v>
      </c>
      <c r="G677" s="277"/>
      <c r="H677" s="277"/>
      <c r="I677" s="277"/>
      <c r="J677" s="166" t="s">
        <v>196</v>
      </c>
      <c r="K677" s="167">
        <v>3.71</v>
      </c>
      <c r="L677" s="278">
        <v>0</v>
      </c>
      <c r="M677" s="278"/>
      <c r="N677" s="279">
        <f>ROUND(L677*K677,2)</f>
        <v>0</v>
      </c>
      <c r="O677" s="279"/>
      <c r="P677" s="279"/>
      <c r="Q677" s="279"/>
      <c r="R677" s="138"/>
      <c r="T677" s="168" t="s">
        <v>5</v>
      </c>
      <c r="U677" s="47" t="s">
        <v>44</v>
      </c>
      <c r="V677" s="39"/>
      <c r="W677" s="169">
        <f>V677*K677</f>
        <v>0</v>
      </c>
      <c r="X677" s="169">
        <v>0</v>
      </c>
      <c r="Y677" s="169">
        <f>X677*K677</f>
        <v>0</v>
      </c>
      <c r="Z677" s="169">
        <v>5.3999999999999999E-2</v>
      </c>
      <c r="AA677" s="170">
        <f>Z677*K677</f>
        <v>0.20033999999999999</v>
      </c>
      <c r="AR677" s="21" t="s">
        <v>197</v>
      </c>
      <c r="AT677" s="21" t="s">
        <v>193</v>
      </c>
      <c r="AU677" s="21" t="s">
        <v>123</v>
      </c>
      <c r="AY677" s="21" t="s">
        <v>192</v>
      </c>
      <c r="BE677" s="109">
        <f>IF(U677="základní",N677,0)</f>
        <v>0</v>
      </c>
      <c r="BF677" s="109">
        <f>IF(U677="snížená",N677,0)</f>
        <v>0</v>
      </c>
      <c r="BG677" s="109">
        <f>IF(U677="zákl. přenesená",N677,0)</f>
        <v>0</v>
      </c>
      <c r="BH677" s="109">
        <f>IF(U677="sníž. přenesená",N677,0)</f>
        <v>0</v>
      </c>
      <c r="BI677" s="109">
        <f>IF(U677="nulová",N677,0)</f>
        <v>0</v>
      </c>
      <c r="BJ677" s="21" t="s">
        <v>37</v>
      </c>
      <c r="BK677" s="109">
        <f>ROUND(L677*K677,2)</f>
        <v>0</v>
      </c>
      <c r="BL677" s="21" t="s">
        <v>197</v>
      </c>
      <c r="BM677" s="21" t="s">
        <v>916</v>
      </c>
    </row>
    <row r="678" spans="2:65" s="10" customFormat="1" ht="22.5" customHeight="1">
      <c r="B678" s="171"/>
      <c r="C678" s="172"/>
      <c r="D678" s="172"/>
      <c r="E678" s="173" t="s">
        <v>5</v>
      </c>
      <c r="F678" s="280" t="s">
        <v>917</v>
      </c>
      <c r="G678" s="281"/>
      <c r="H678" s="281"/>
      <c r="I678" s="281"/>
      <c r="J678" s="172"/>
      <c r="K678" s="174">
        <v>3.71</v>
      </c>
      <c r="L678" s="172"/>
      <c r="M678" s="172"/>
      <c r="N678" s="172"/>
      <c r="O678" s="172"/>
      <c r="P678" s="172"/>
      <c r="Q678" s="172"/>
      <c r="R678" s="175"/>
      <c r="T678" s="176"/>
      <c r="U678" s="172"/>
      <c r="V678" s="172"/>
      <c r="W678" s="172"/>
      <c r="X678" s="172"/>
      <c r="Y678" s="172"/>
      <c r="Z678" s="172"/>
      <c r="AA678" s="177"/>
      <c r="AT678" s="178" t="s">
        <v>200</v>
      </c>
      <c r="AU678" s="178" t="s">
        <v>123</v>
      </c>
      <c r="AV678" s="10" t="s">
        <v>123</v>
      </c>
      <c r="AW678" s="10" t="s">
        <v>36</v>
      </c>
      <c r="AX678" s="10" t="s">
        <v>37</v>
      </c>
      <c r="AY678" s="178" t="s">
        <v>192</v>
      </c>
    </row>
    <row r="679" spans="2:65" s="1" customFormat="1" ht="31.5" customHeight="1">
      <c r="B679" s="135"/>
      <c r="C679" s="164" t="s">
        <v>918</v>
      </c>
      <c r="D679" s="164" t="s">
        <v>193</v>
      </c>
      <c r="E679" s="165" t="s">
        <v>919</v>
      </c>
      <c r="F679" s="277" t="s">
        <v>920</v>
      </c>
      <c r="G679" s="277"/>
      <c r="H679" s="277"/>
      <c r="I679" s="277"/>
      <c r="J679" s="166" t="s">
        <v>207</v>
      </c>
      <c r="K679" s="167">
        <v>0.94499999999999995</v>
      </c>
      <c r="L679" s="278">
        <v>0</v>
      </c>
      <c r="M679" s="278"/>
      <c r="N679" s="279">
        <f>ROUND(L679*K679,2)</f>
        <v>0</v>
      </c>
      <c r="O679" s="279"/>
      <c r="P679" s="279"/>
      <c r="Q679" s="279"/>
      <c r="R679" s="138"/>
      <c r="T679" s="168" t="s">
        <v>5</v>
      </c>
      <c r="U679" s="47" t="s">
        <v>44</v>
      </c>
      <c r="V679" s="39"/>
      <c r="W679" s="169">
        <f>V679*K679</f>
        <v>0</v>
      </c>
      <c r="X679" s="169">
        <v>0</v>
      </c>
      <c r="Y679" s="169">
        <f>X679*K679</f>
        <v>0</v>
      </c>
      <c r="Z679" s="169">
        <v>1.8</v>
      </c>
      <c r="AA679" s="170">
        <f>Z679*K679</f>
        <v>1.7009999999999998</v>
      </c>
      <c r="AR679" s="21" t="s">
        <v>197</v>
      </c>
      <c r="AT679" s="21" t="s">
        <v>193</v>
      </c>
      <c r="AU679" s="21" t="s">
        <v>123</v>
      </c>
      <c r="AY679" s="21" t="s">
        <v>192</v>
      </c>
      <c r="BE679" s="109">
        <f>IF(U679="základní",N679,0)</f>
        <v>0</v>
      </c>
      <c r="BF679" s="109">
        <f>IF(U679="snížená",N679,0)</f>
        <v>0</v>
      </c>
      <c r="BG679" s="109">
        <f>IF(U679="zákl. přenesená",N679,0)</f>
        <v>0</v>
      </c>
      <c r="BH679" s="109">
        <f>IF(U679="sníž. přenesená",N679,0)</f>
        <v>0</v>
      </c>
      <c r="BI679" s="109">
        <f>IF(U679="nulová",N679,0)</f>
        <v>0</v>
      </c>
      <c r="BJ679" s="21" t="s">
        <v>37</v>
      </c>
      <c r="BK679" s="109">
        <f>ROUND(L679*K679,2)</f>
        <v>0</v>
      </c>
      <c r="BL679" s="21" t="s">
        <v>197</v>
      </c>
      <c r="BM679" s="21" t="s">
        <v>921</v>
      </c>
    </row>
    <row r="680" spans="2:65" s="10" customFormat="1" ht="22.5" customHeight="1">
      <c r="B680" s="171"/>
      <c r="C680" s="172"/>
      <c r="D680" s="172"/>
      <c r="E680" s="173" t="s">
        <v>5</v>
      </c>
      <c r="F680" s="280" t="s">
        <v>922</v>
      </c>
      <c r="G680" s="281"/>
      <c r="H680" s="281"/>
      <c r="I680" s="281"/>
      <c r="J680" s="172"/>
      <c r="K680" s="174">
        <v>0.94499999999999995</v>
      </c>
      <c r="L680" s="172"/>
      <c r="M680" s="172"/>
      <c r="N680" s="172"/>
      <c r="O680" s="172"/>
      <c r="P680" s="172"/>
      <c r="Q680" s="172"/>
      <c r="R680" s="175"/>
      <c r="T680" s="176"/>
      <c r="U680" s="172"/>
      <c r="V680" s="172"/>
      <c r="W680" s="172"/>
      <c r="X680" s="172"/>
      <c r="Y680" s="172"/>
      <c r="Z680" s="172"/>
      <c r="AA680" s="177"/>
      <c r="AT680" s="178" t="s">
        <v>200</v>
      </c>
      <c r="AU680" s="178" t="s">
        <v>123</v>
      </c>
      <c r="AV680" s="10" t="s">
        <v>123</v>
      </c>
      <c r="AW680" s="10" t="s">
        <v>36</v>
      </c>
      <c r="AX680" s="10" t="s">
        <v>37</v>
      </c>
      <c r="AY680" s="178" t="s">
        <v>192</v>
      </c>
    </row>
    <row r="681" spans="2:65" s="1" customFormat="1" ht="31.5" customHeight="1">
      <c r="B681" s="135"/>
      <c r="C681" s="164" t="s">
        <v>923</v>
      </c>
      <c r="D681" s="164" t="s">
        <v>193</v>
      </c>
      <c r="E681" s="165" t="s">
        <v>924</v>
      </c>
      <c r="F681" s="277" t="s">
        <v>925</v>
      </c>
      <c r="G681" s="277"/>
      <c r="H681" s="277"/>
      <c r="I681" s="277"/>
      <c r="J681" s="166" t="s">
        <v>529</v>
      </c>
      <c r="K681" s="167">
        <v>4.2</v>
      </c>
      <c r="L681" s="278">
        <v>0</v>
      </c>
      <c r="M681" s="278"/>
      <c r="N681" s="279">
        <f>ROUND(L681*K681,2)</f>
        <v>0</v>
      </c>
      <c r="O681" s="279"/>
      <c r="P681" s="279"/>
      <c r="Q681" s="279"/>
      <c r="R681" s="138"/>
      <c r="T681" s="168" t="s">
        <v>5</v>
      </c>
      <c r="U681" s="47" t="s">
        <v>44</v>
      </c>
      <c r="V681" s="39"/>
      <c r="W681" s="169">
        <f>V681*K681</f>
        <v>0</v>
      </c>
      <c r="X681" s="169">
        <v>0</v>
      </c>
      <c r="Y681" s="169">
        <f>X681*K681</f>
        <v>0</v>
      </c>
      <c r="Z681" s="169">
        <v>4.2000000000000003E-2</v>
      </c>
      <c r="AA681" s="170">
        <f>Z681*K681</f>
        <v>0.17640000000000003</v>
      </c>
      <c r="AR681" s="21" t="s">
        <v>197</v>
      </c>
      <c r="AT681" s="21" t="s">
        <v>193</v>
      </c>
      <c r="AU681" s="21" t="s">
        <v>123</v>
      </c>
      <c r="AY681" s="21" t="s">
        <v>192</v>
      </c>
      <c r="BE681" s="109">
        <f>IF(U681="základní",N681,0)</f>
        <v>0</v>
      </c>
      <c r="BF681" s="109">
        <f>IF(U681="snížená",N681,0)</f>
        <v>0</v>
      </c>
      <c r="BG681" s="109">
        <f>IF(U681="zákl. přenesená",N681,0)</f>
        <v>0</v>
      </c>
      <c r="BH681" s="109">
        <f>IF(U681="sníž. přenesená",N681,0)</f>
        <v>0</v>
      </c>
      <c r="BI681" s="109">
        <f>IF(U681="nulová",N681,0)</f>
        <v>0</v>
      </c>
      <c r="BJ681" s="21" t="s">
        <v>37</v>
      </c>
      <c r="BK681" s="109">
        <f>ROUND(L681*K681,2)</f>
        <v>0</v>
      </c>
      <c r="BL681" s="21" t="s">
        <v>197</v>
      </c>
      <c r="BM681" s="21" t="s">
        <v>926</v>
      </c>
    </row>
    <row r="682" spans="2:65" s="10" customFormat="1" ht="22.5" customHeight="1">
      <c r="B682" s="171"/>
      <c r="C682" s="172"/>
      <c r="D682" s="172"/>
      <c r="E682" s="173" t="s">
        <v>5</v>
      </c>
      <c r="F682" s="280" t="s">
        <v>927</v>
      </c>
      <c r="G682" s="281"/>
      <c r="H682" s="281"/>
      <c r="I682" s="281"/>
      <c r="J682" s="172"/>
      <c r="K682" s="174">
        <v>4.2</v>
      </c>
      <c r="L682" s="172"/>
      <c r="M682" s="172"/>
      <c r="N682" s="172"/>
      <c r="O682" s="172"/>
      <c r="P682" s="172"/>
      <c r="Q682" s="172"/>
      <c r="R682" s="175"/>
      <c r="T682" s="176"/>
      <c r="U682" s="172"/>
      <c r="V682" s="172"/>
      <c r="W682" s="172"/>
      <c r="X682" s="172"/>
      <c r="Y682" s="172"/>
      <c r="Z682" s="172"/>
      <c r="AA682" s="177"/>
      <c r="AT682" s="178" t="s">
        <v>200</v>
      </c>
      <c r="AU682" s="178" t="s">
        <v>123</v>
      </c>
      <c r="AV682" s="10" t="s">
        <v>123</v>
      </c>
      <c r="AW682" s="10" t="s">
        <v>36</v>
      </c>
      <c r="AX682" s="10" t="s">
        <v>37</v>
      </c>
      <c r="AY682" s="178" t="s">
        <v>192</v>
      </c>
    </row>
    <row r="683" spans="2:65" s="1" customFormat="1" ht="44.25" customHeight="1">
      <c r="B683" s="135"/>
      <c r="C683" s="164" t="s">
        <v>928</v>
      </c>
      <c r="D683" s="164" t="s">
        <v>193</v>
      </c>
      <c r="E683" s="165" t="s">
        <v>929</v>
      </c>
      <c r="F683" s="277" t="s">
        <v>930</v>
      </c>
      <c r="G683" s="277"/>
      <c r="H683" s="277"/>
      <c r="I683" s="277"/>
      <c r="J683" s="166" t="s">
        <v>196</v>
      </c>
      <c r="K683" s="167">
        <v>14.484</v>
      </c>
      <c r="L683" s="278">
        <v>0</v>
      </c>
      <c r="M683" s="278"/>
      <c r="N683" s="279">
        <f>ROUND(L683*K683,2)</f>
        <v>0</v>
      </c>
      <c r="O683" s="279"/>
      <c r="P683" s="279"/>
      <c r="Q683" s="279"/>
      <c r="R683" s="138"/>
      <c r="T683" s="168" t="s">
        <v>5</v>
      </c>
      <c r="U683" s="47" t="s">
        <v>44</v>
      </c>
      <c r="V683" s="39"/>
      <c r="W683" s="169">
        <f>V683*K683</f>
        <v>0</v>
      </c>
      <c r="X683" s="169">
        <v>0</v>
      </c>
      <c r="Y683" s="169">
        <f>X683*K683</f>
        <v>0</v>
      </c>
      <c r="Z683" s="169">
        <v>5.8999999999999997E-2</v>
      </c>
      <c r="AA683" s="170">
        <f>Z683*K683</f>
        <v>0.85455599999999998</v>
      </c>
      <c r="AR683" s="21" t="s">
        <v>197</v>
      </c>
      <c r="AT683" s="21" t="s">
        <v>193</v>
      </c>
      <c r="AU683" s="21" t="s">
        <v>123</v>
      </c>
      <c r="AY683" s="21" t="s">
        <v>192</v>
      </c>
      <c r="BE683" s="109">
        <f>IF(U683="základní",N683,0)</f>
        <v>0</v>
      </c>
      <c r="BF683" s="109">
        <f>IF(U683="snížená",N683,0)</f>
        <v>0</v>
      </c>
      <c r="BG683" s="109">
        <f>IF(U683="zákl. přenesená",N683,0)</f>
        <v>0</v>
      </c>
      <c r="BH683" s="109">
        <f>IF(U683="sníž. přenesená",N683,0)</f>
        <v>0</v>
      </c>
      <c r="BI683" s="109">
        <f>IF(U683="nulová",N683,0)</f>
        <v>0</v>
      </c>
      <c r="BJ683" s="21" t="s">
        <v>37</v>
      </c>
      <c r="BK683" s="109">
        <f>ROUND(L683*K683,2)</f>
        <v>0</v>
      </c>
      <c r="BL683" s="21" t="s">
        <v>197</v>
      </c>
      <c r="BM683" s="21" t="s">
        <v>931</v>
      </c>
    </row>
    <row r="684" spans="2:65" s="10" customFormat="1" ht="22.5" customHeight="1">
      <c r="B684" s="171"/>
      <c r="C684" s="172"/>
      <c r="D684" s="172"/>
      <c r="E684" s="173" t="s">
        <v>5</v>
      </c>
      <c r="F684" s="280" t="s">
        <v>932</v>
      </c>
      <c r="G684" s="281"/>
      <c r="H684" s="281"/>
      <c r="I684" s="281"/>
      <c r="J684" s="172"/>
      <c r="K684" s="174">
        <v>14.484</v>
      </c>
      <c r="L684" s="172"/>
      <c r="M684" s="172"/>
      <c r="N684" s="172"/>
      <c r="O684" s="172"/>
      <c r="P684" s="172"/>
      <c r="Q684" s="172"/>
      <c r="R684" s="175"/>
      <c r="T684" s="176"/>
      <c r="U684" s="172"/>
      <c r="V684" s="172"/>
      <c r="W684" s="172"/>
      <c r="X684" s="172"/>
      <c r="Y684" s="172"/>
      <c r="Z684" s="172"/>
      <c r="AA684" s="177"/>
      <c r="AT684" s="178" t="s">
        <v>200</v>
      </c>
      <c r="AU684" s="178" t="s">
        <v>123</v>
      </c>
      <c r="AV684" s="10" t="s">
        <v>123</v>
      </c>
      <c r="AW684" s="10" t="s">
        <v>36</v>
      </c>
      <c r="AX684" s="10" t="s">
        <v>37</v>
      </c>
      <c r="AY684" s="178" t="s">
        <v>192</v>
      </c>
    </row>
    <row r="685" spans="2:65" s="9" customFormat="1" ht="29.85" customHeight="1">
      <c r="B685" s="153"/>
      <c r="C685" s="154"/>
      <c r="D685" s="163" t="s">
        <v>141</v>
      </c>
      <c r="E685" s="163"/>
      <c r="F685" s="163"/>
      <c r="G685" s="163"/>
      <c r="H685" s="163"/>
      <c r="I685" s="163"/>
      <c r="J685" s="163"/>
      <c r="K685" s="163"/>
      <c r="L685" s="163"/>
      <c r="M685" s="163"/>
      <c r="N685" s="298">
        <f>BK685</f>
        <v>0</v>
      </c>
      <c r="O685" s="299"/>
      <c r="P685" s="299"/>
      <c r="Q685" s="299"/>
      <c r="R685" s="156"/>
      <c r="T685" s="157"/>
      <c r="U685" s="154"/>
      <c r="V685" s="154"/>
      <c r="W685" s="158">
        <f>SUM(W686:W690)</f>
        <v>0</v>
      </c>
      <c r="X685" s="154"/>
      <c r="Y685" s="158">
        <f>SUM(Y686:Y690)</f>
        <v>0</v>
      </c>
      <c r="Z685" s="154"/>
      <c r="AA685" s="159">
        <f>SUM(AA686:AA690)</f>
        <v>0</v>
      </c>
      <c r="AR685" s="160" t="s">
        <v>37</v>
      </c>
      <c r="AT685" s="161" t="s">
        <v>78</v>
      </c>
      <c r="AU685" s="161" t="s">
        <v>37</v>
      </c>
      <c r="AY685" s="160" t="s">
        <v>192</v>
      </c>
      <c r="BK685" s="162">
        <f>SUM(BK686:BK690)</f>
        <v>0</v>
      </c>
    </row>
    <row r="686" spans="2:65" s="1" customFormat="1" ht="44.25" customHeight="1">
      <c r="B686" s="135"/>
      <c r="C686" s="164" t="s">
        <v>933</v>
      </c>
      <c r="D686" s="164" t="s">
        <v>193</v>
      </c>
      <c r="E686" s="165" t="s">
        <v>934</v>
      </c>
      <c r="F686" s="277" t="s">
        <v>935</v>
      </c>
      <c r="G686" s="277"/>
      <c r="H686" s="277"/>
      <c r="I686" s="277"/>
      <c r="J686" s="166" t="s">
        <v>294</v>
      </c>
      <c r="K686" s="167">
        <v>23.08</v>
      </c>
      <c r="L686" s="278">
        <v>0</v>
      </c>
      <c r="M686" s="278"/>
      <c r="N686" s="279">
        <f>ROUND(L686*K686,2)</f>
        <v>0</v>
      </c>
      <c r="O686" s="279"/>
      <c r="P686" s="279"/>
      <c r="Q686" s="279"/>
      <c r="R686" s="138"/>
      <c r="T686" s="168" t="s">
        <v>5</v>
      </c>
      <c r="U686" s="47" t="s">
        <v>44</v>
      </c>
      <c r="V686" s="39"/>
      <c r="W686" s="169">
        <f>V686*K686</f>
        <v>0</v>
      </c>
      <c r="X686" s="169">
        <v>0</v>
      </c>
      <c r="Y686" s="169">
        <f>X686*K686</f>
        <v>0</v>
      </c>
      <c r="Z686" s="169">
        <v>0</v>
      </c>
      <c r="AA686" s="170">
        <f>Z686*K686</f>
        <v>0</v>
      </c>
      <c r="AR686" s="21" t="s">
        <v>197</v>
      </c>
      <c r="AT686" s="21" t="s">
        <v>193</v>
      </c>
      <c r="AU686" s="21" t="s">
        <v>123</v>
      </c>
      <c r="AY686" s="21" t="s">
        <v>192</v>
      </c>
      <c r="BE686" s="109">
        <f>IF(U686="základní",N686,0)</f>
        <v>0</v>
      </c>
      <c r="BF686" s="109">
        <f>IF(U686="snížená",N686,0)</f>
        <v>0</v>
      </c>
      <c r="BG686" s="109">
        <f>IF(U686="zákl. přenesená",N686,0)</f>
        <v>0</v>
      </c>
      <c r="BH686" s="109">
        <f>IF(U686="sníž. přenesená",N686,0)</f>
        <v>0</v>
      </c>
      <c r="BI686" s="109">
        <f>IF(U686="nulová",N686,0)</f>
        <v>0</v>
      </c>
      <c r="BJ686" s="21" t="s">
        <v>37</v>
      </c>
      <c r="BK686" s="109">
        <f>ROUND(L686*K686,2)</f>
        <v>0</v>
      </c>
      <c r="BL686" s="21" t="s">
        <v>197</v>
      </c>
      <c r="BM686" s="21" t="s">
        <v>936</v>
      </c>
    </row>
    <row r="687" spans="2:65" s="1" customFormat="1" ht="31.5" customHeight="1">
      <c r="B687" s="135"/>
      <c r="C687" s="164" t="s">
        <v>937</v>
      </c>
      <c r="D687" s="164" t="s">
        <v>193</v>
      </c>
      <c r="E687" s="165" t="s">
        <v>938</v>
      </c>
      <c r="F687" s="277" t="s">
        <v>939</v>
      </c>
      <c r="G687" s="277"/>
      <c r="H687" s="277"/>
      <c r="I687" s="277"/>
      <c r="J687" s="166" t="s">
        <v>294</v>
      </c>
      <c r="K687" s="167">
        <v>23.08</v>
      </c>
      <c r="L687" s="278">
        <v>0</v>
      </c>
      <c r="M687" s="278"/>
      <c r="N687" s="279">
        <f>ROUND(L687*K687,2)</f>
        <v>0</v>
      </c>
      <c r="O687" s="279"/>
      <c r="P687" s="279"/>
      <c r="Q687" s="279"/>
      <c r="R687" s="138"/>
      <c r="T687" s="168" t="s">
        <v>5</v>
      </c>
      <c r="U687" s="47" t="s">
        <v>44</v>
      </c>
      <c r="V687" s="39"/>
      <c r="W687" s="169">
        <f>V687*K687</f>
        <v>0</v>
      </c>
      <c r="X687" s="169">
        <v>0</v>
      </c>
      <c r="Y687" s="169">
        <f>X687*K687</f>
        <v>0</v>
      </c>
      <c r="Z687" s="169">
        <v>0</v>
      </c>
      <c r="AA687" s="170">
        <f>Z687*K687</f>
        <v>0</v>
      </c>
      <c r="AR687" s="21" t="s">
        <v>197</v>
      </c>
      <c r="AT687" s="21" t="s">
        <v>193</v>
      </c>
      <c r="AU687" s="21" t="s">
        <v>123</v>
      </c>
      <c r="AY687" s="21" t="s">
        <v>192</v>
      </c>
      <c r="BE687" s="109">
        <f>IF(U687="základní",N687,0)</f>
        <v>0</v>
      </c>
      <c r="BF687" s="109">
        <f>IF(U687="snížená",N687,0)</f>
        <v>0</v>
      </c>
      <c r="BG687" s="109">
        <f>IF(U687="zákl. přenesená",N687,0)</f>
        <v>0</v>
      </c>
      <c r="BH687" s="109">
        <f>IF(U687="sníž. přenesená",N687,0)</f>
        <v>0</v>
      </c>
      <c r="BI687" s="109">
        <f>IF(U687="nulová",N687,0)</f>
        <v>0</v>
      </c>
      <c r="BJ687" s="21" t="s">
        <v>37</v>
      </c>
      <c r="BK687" s="109">
        <f>ROUND(L687*K687,2)</f>
        <v>0</v>
      </c>
      <c r="BL687" s="21" t="s">
        <v>197</v>
      </c>
      <c r="BM687" s="21" t="s">
        <v>940</v>
      </c>
    </row>
    <row r="688" spans="2:65" s="1" customFormat="1" ht="31.5" customHeight="1">
      <c r="B688" s="135"/>
      <c r="C688" s="164" t="s">
        <v>941</v>
      </c>
      <c r="D688" s="164" t="s">
        <v>193</v>
      </c>
      <c r="E688" s="165" t="s">
        <v>942</v>
      </c>
      <c r="F688" s="277" t="s">
        <v>943</v>
      </c>
      <c r="G688" s="277"/>
      <c r="H688" s="277"/>
      <c r="I688" s="277"/>
      <c r="J688" s="166" t="s">
        <v>294</v>
      </c>
      <c r="K688" s="167">
        <v>207.39599999999999</v>
      </c>
      <c r="L688" s="278">
        <v>0</v>
      </c>
      <c r="M688" s="278"/>
      <c r="N688" s="279">
        <f>ROUND(L688*K688,2)</f>
        <v>0</v>
      </c>
      <c r="O688" s="279"/>
      <c r="P688" s="279"/>
      <c r="Q688" s="279"/>
      <c r="R688" s="138"/>
      <c r="T688" s="168" t="s">
        <v>5</v>
      </c>
      <c r="U688" s="47" t="s">
        <v>44</v>
      </c>
      <c r="V688" s="39"/>
      <c r="W688" s="169">
        <f>V688*K688</f>
        <v>0</v>
      </c>
      <c r="X688" s="169">
        <v>0</v>
      </c>
      <c r="Y688" s="169">
        <f>X688*K688</f>
        <v>0</v>
      </c>
      <c r="Z688" s="169">
        <v>0</v>
      </c>
      <c r="AA688" s="170">
        <f>Z688*K688</f>
        <v>0</v>
      </c>
      <c r="AR688" s="21" t="s">
        <v>197</v>
      </c>
      <c r="AT688" s="21" t="s">
        <v>193</v>
      </c>
      <c r="AU688" s="21" t="s">
        <v>123</v>
      </c>
      <c r="AY688" s="21" t="s">
        <v>192</v>
      </c>
      <c r="BE688" s="109">
        <f>IF(U688="základní",N688,0)</f>
        <v>0</v>
      </c>
      <c r="BF688" s="109">
        <f>IF(U688="snížená",N688,0)</f>
        <v>0</v>
      </c>
      <c r="BG688" s="109">
        <f>IF(U688="zákl. přenesená",N688,0)</f>
        <v>0</v>
      </c>
      <c r="BH688" s="109">
        <f>IF(U688="sníž. přenesená",N688,0)</f>
        <v>0</v>
      </c>
      <c r="BI688" s="109">
        <f>IF(U688="nulová",N688,0)</f>
        <v>0</v>
      </c>
      <c r="BJ688" s="21" t="s">
        <v>37</v>
      </c>
      <c r="BK688" s="109">
        <f>ROUND(L688*K688,2)</f>
        <v>0</v>
      </c>
      <c r="BL688" s="21" t="s">
        <v>197</v>
      </c>
      <c r="BM688" s="21" t="s">
        <v>944</v>
      </c>
    </row>
    <row r="689" spans="2:65" s="10" customFormat="1" ht="22.5" customHeight="1">
      <c r="B689" s="171"/>
      <c r="C689" s="172"/>
      <c r="D689" s="172"/>
      <c r="E689" s="173" t="s">
        <v>5</v>
      </c>
      <c r="F689" s="280" t="s">
        <v>945</v>
      </c>
      <c r="G689" s="281"/>
      <c r="H689" s="281"/>
      <c r="I689" s="281"/>
      <c r="J689" s="172"/>
      <c r="K689" s="174">
        <v>207.39599999999999</v>
      </c>
      <c r="L689" s="172"/>
      <c r="M689" s="172"/>
      <c r="N689" s="172"/>
      <c r="O689" s="172"/>
      <c r="P689" s="172"/>
      <c r="Q689" s="172"/>
      <c r="R689" s="175"/>
      <c r="T689" s="176"/>
      <c r="U689" s="172"/>
      <c r="V689" s="172"/>
      <c r="W689" s="172"/>
      <c r="X689" s="172"/>
      <c r="Y689" s="172"/>
      <c r="Z689" s="172"/>
      <c r="AA689" s="177"/>
      <c r="AT689" s="178" t="s">
        <v>200</v>
      </c>
      <c r="AU689" s="178" t="s">
        <v>123</v>
      </c>
      <c r="AV689" s="10" t="s">
        <v>123</v>
      </c>
      <c r="AW689" s="10" t="s">
        <v>36</v>
      </c>
      <c r="AX689" s="10" t="s">
        <v>37</v>
      </c>
      <c r="AY689" s="178" t="s">
        <v>192</v>
      </c>
    </row>
    <row r="690" spans="2:65" s="1" customFormat="1" ht="31.5" customHeight="1">
      <c r="B690" s="135"/>
      <c r="C690" s="164" t="s">
        <v>946</v>
      </c>
      <c r="D690" s="164" t="s">
        <v>193</v>
      </c>
      <c r="E690" s="165" t="s">
        <v>947</v>
      </c>
      <c r="F690" s="277" t="s">
        <v>948</v>
      </c>
      <c r="G690" s="277"/>
      <c r="H690" s="277"/>
      <c r="I690" s="277"/>
      <c r="J690" s="166" t="s">
        <v>294</v>
      </c>
      <c r="K690" s="167">
        <v>23.08</v>
      </c>
      <c r="L690" s="278">
        <v>0</v>
      </c>
      <c r="M690" s="278"/>
      <c r="N690" s="279">
        <f>ROUND(L690*K690,2)</f>
        <v>0</v>
      </c>
      <c r="O690" s="279"/>
      <c r="P690" s="279"/>
      <c r="Q690" s="279"/>
      <c r="R690" s="138"/>
      <c r="T690" s="168" t="s">
        <v>5</v>
      </c>
      <c r="U690" s="47" t="s">
        <v>44</v>
      </c>
      <c r="V690" s="39"/>
      <c r="W690" s="169">
        <f>V690*K690</f>
        <v>0</v>
      </c>
      <c r="X690" s="169">
        <v>0</v>
      </c>
      <c r="Y690" s="169">
        <f>X690*K690</f>
        <v>0</v>
      </c>
      <c r="Z690" s="169">
        <v>0</v>
      </c>
      <c r="AA690" s="170">
        <f>Z690*K690</f>
        <v>0</v>
      </c>
      <c r="AR690" s="21" t="s">
        <v>197</v>
      </c>
      <c r="AT690" s="21" t="s">
        <v>193</v>
      </c>
      <c r="AU690" s="21" t="s">
        <v>123</v>
      </c>
      <c r="AY690" s="21" t="s">
        <v>192</v>
      </c>
      <c r="BE690" s="109">
        <f>IF(U690="základní",N690,0)</f>
        <v>0</v>
      </c>
      <c r="BF690" s="109">
        <f>IF(U690="snížená",N690,0)</f>
        <v>0</v>
      </c>
      <c r="BG690" s="109">
        <f>IF(U690="zákl. přenesená",N690,0)</f>
        <v>0</v>
      </c>
      <c r="BH690" s="109">
        <f>IF(U690="sníž. přenesená",N690,0)</f>
        <v>0</v>
      </c>
      <c r="BI690" s="109">
        <f>IF(U690="nulová",N690,0)</f>
        <v>0</v>
      </c>
      <c r="BJ690" s="21" t="s">
        <v>37</v>
      </c>
      <c r="BK690" s="109">
        <f>ROUND(L690*K690,2)</f>
        <v>0</v>
      </c>
      <c r="BL690" s="21" t="s">
        <v>197</v>
      </c>
      <c r="BM690" s="21" t="s">
        <v>949</v>
      </c>
    </row>
    <row r="691" spans="2:65" s="9" customFormat="1" ht="29.85" customHeight="1">
      <c r="B691" s="153"/>
      <c r="C691" s="154"/>
      <c r="D691" s="163" t="s">
        <v>142</v>
      </c>
      <c r="E691" s="163"/>
      <c r="F691" s="163"/>
      <c r="G691" s="163"/>
      <c r="H691" s="163"/>
      <c r="I691" s="163"/>
      <c r="J691" s="163"/>
      <c r="K691" s="163"/>
      <c r="L691" s="163"/>
      <c r="M691" s="163"/>
      <c r="N691" s="300">
        <f>BK691</f>
        <v>0</v>
      </c>
      <c r="O691" s="301"/>
      <c r="P691" s="301"/>
      <c r="Q691" s="301"/>
      <c r="R691" s="156"/>
      <c r="T691" s="157"/>
      <c r="U691" s="154"/>
      <c r="V691" s="154"/>
      <c r="W691" s="158">
        <f>W692</f>
        <v>0</v>
      </c>
      <c r="X691" s="154"/>
      <c r="Y691" s="158">
        <f>Y692</f>
        <v>0</v>
      </c>
      <c r="Z691" s="154"/>
      <c r="AA691" s="159">
        <f>AA692</f>
        <v>0</v>
      </c>
      <c r="AR691" s="160" t="s">
        <v>37</v>
      </c>
      <c r="AT691" s="161" t="s">
        <v>78</v>
      </c>
      <c r="AU691" s="161" t="s">
        <v>37</v>
      </c>
      <c r="AY691" s="160" t="s">
        <v>192</v>
      </c>
      <c r="BK691" s="162">
        <f>BK692</f>
        <v>0</v>
      </c>
    </row>
    <row r="692" spans="2:65" s="1" customFormat="1" ht="22.5" customHeight="1">
      <c r="B692" s="135"/>
      <c r="C692" s="164" t="s">
        <v>950</v>
      </c>
      <c r="D692" s="164" t="s">
        <v>193</v>
      </c>
      <c r="E692" s="165" t="s">
        <v>951</v>
      </c>
      <c r="F692" s="277" t="s">
        <v>952</v>
      </c>
      <c r="G692" s="277"/>
      <c r="H692" s="277"/>
      <c r="I692" s="277"/>
      <c r="J692" s="166" t="s">
        <v>294</v>
      </c>
      <c r="K692" s="167">
        <v>2440.116</v>
      </c>
      <c r="L692" s="278">
        <v>0</v>
      </c>
      <c r="M692" s="278"/>
      <c r="N692" s="279">
        <f>ROUND(L692*K692,2)</f>
        <v>0</v>
      </c>
      <c r="O692" s="279"/>
      <c r="P692" s="279"/>
      <c r="Q692" s="279"/>
      <c r="R692" s="138"/>
      <c r="T692" s="168" t="s">
        <v>5</v>
      </c>
      <c r="U692" s="47" t="s">
        <v>44</v>
      </c>
      <c r="V692" s="39"/>
      <c r="W692" s="169">
        <f>V692*K692</f>
        <v>0</v>
      </c>
      <c r="X692" s="169">
        <v>0</v>
      </c>
      <c r="Y692" s="169">
        <f>X692*K692</f>
        <v>0</v>
      </c>
      <c r="Z692" s="169">
        <v>0</v>
      </c>
      <c r="AA692" s="170">
        <f>Z692*K692</f>
        <v>0</v>
      </c>
      <c r="AR692" s="21" t="s">
        <v>197</v>
      </c>
      <c r="AT692" s="21" t="s">
        <v>193</v>
      </c>
      <c r="AU692" s="21" t="s">
        <v>123</v>
      </c>
      <c r="AY692" s="21" t="s">
        <v>192</v>
      </c>
      <c r="BE692" s="109">
        <f>IF(U692="základní",N692,0)</f>
        <v>0</v>
      </c>
      <c r="BF692" s="109">
        <f>IF(U692="snížená",N692,0)</f>
        <v>0</v>
      </c>
      <c r="BG692" s="109">
        <f>IF(U692="zákl. přenesená",N692,0)</f>
        <v>0</v>
      </c>
      <c r="BH692" s="109">
        <f>IF(U692="sníž. přenesená",N692,0)</f>
        <v>0</v>
      </c>
      <c r="BI692" s="109">
        <f>IF(U692="nulová",N692,0)</f>
        <v>0</v>
      </c>
      <c r="BJ692" s="21" t="s">
        <v>37</v>
      </c>
      <c r="BK692" s="109">
        <f>ROUND(L692*K692,2)</f>
        <v>0</v>
      </c>
      <c r="BL692" s="21" t="s">
        <v>197</v>
      </c>
      <c r="BM692" s="21" t="s">
        <v>953</v>
      </c>
    </row>
    <row r="693" spans="2:65" s="9" customFormat="1" ht="37.35" customHeight="1">
      <c r="B693" s="153"/>
      <c r="C693" s="154"/>
      <c r="D693" s="155" t="s">
        <v>143</v>
      </c>
      <c r="E693" s="155"/>
      <c r="F693" s="155"/>
      <c r="G693" s="155"/>
      <c r="H693" s="155"/>
      <c r="I693" s="155"/>
      <c r="J693" s="155"/>
      <c r="K693" s="155"/>
      <c r="L693" s="155"/>
      <c r="M693" s="155"/>
      <c r="N693" s="302">
        <f>BK693</f>
        <v>0</v>
      </c>
      <c r="O693" s="303"/>
      <c r="P693" s="303"/>
      <c r="Q693" s="303"/>
      <c r="R693" s="156"/>
      <c r="T693" s="157"/>
      <c r="U693" s="154"/>
      <c r="V693" s="154"/>
      <c r="W693" s="158">
        <f>W694+W716+W724+W739+W759+W786+W802+W807+W817+W823+W831+W845+W858+W869+W884+W918+W926+W953+W962+W973+W986+W1042</f>
        <v>0</v>
      </c>
      <c r="X693" s="154"/>
      <c r="Y693" s="158">
        <f>Y694+Y716+Y724+Y739+Y759+Y786+Y802+Y807+Y817+Y823+Y831+Y845+Y858+Y869+Y884+Y918+Y926+Y953+Y962+Y973+Y986+Y1042</f>
        <v>17.567750349999997</v>
      </c>
      <c r="Z693" s="154"/>
      <c r="AA693" s="159">
        <f>AA694+AA716+AA724+AA739+AA759+AA786+AA802+AA807+AA817+AA823+AA831+AA845+AA858+AA869+AA884+AA918+AA926+AA953+AA962+AA973+AA986+AA1042</f>
        <v>0.12551999999999999</v>
      </c>
      <c r="AR693" s="160" t="s">
        <v>123</v>
      </c>
      <c r="AT693" s="161" t="s">
        <v>78</v>
      </c>
      <c r="AU693" s="161" t="s">
        <v>79</v>
      </c>
      <c r="AY693" s="160" t="s">
        <v>192</v>
      </c>
      <c r="BK693" s="162">
        <f>BK694+BK716+BK724+BK739+BK759+BK786+BK802+BK807+BK817+BK823+BK831+BK845+BK858+BK869+BK884+BK918+BK926+BK953+BK962+BK973+BK986+BK1042</f>
        <v>0</v>
      </c>
    </row>
    <row r="694" spans="2:65" s="9" customFormat="1" ht="19.95" customHeight="1">
      <c r="B694" s="153"/>
      <c r="C694" s="154"/>
      <c r="D694" s="163" t="s">
        <v>144</v>
      </c>
      <c r="E694" s="163"/>
      <c r="F694" s="163"/>
      <c r="G694" s="163"/>
      <c r="H694" s="163"/>
      <c r="I694" s="163"/>
      <c r="J694" s="163"/>
      <c r="K694" s="163"/>
      <c r="L694" s="163"/>
      <c r="M694" s="163"/>
      <c r="N694" s="298">
        <f>BK694</f>
        <v>0</v>
      </c>
      <c r="O694" s="299"/>
      <c r="P694" s="299"/>
      <c r="Q694" s="299"/>
      <c r="R694" s="156"/>
      <c r="T694" s="157"/>
      <c r="U694" s="154"/>
      <c r="V694" s="154"/>
      <c r="W694" s="158">
        <f>SUM(W695:W715)</f>
        <v>0</v>
      </c>
      <c r="X694" s="154"/>
      <c r="Y694" s="158">
        <f>SUM(Y695:Y715)</f>
        <v>6.8943573599999999</v>
      </c>
      <c r="Z694" s="154"/>
      <c r="AA694" s="159">
        <f>SUM(AA695:AA715)</f>
        <v>0</v>
      </c>
      <c r="AR694" s="160" t="s">
        <v>123</v>
      </c>
      <c r="AT694" s="161" t="s">
        <v>78</v>
      </c>
      <c r="AU694" s="161" t="s">
        <v>37</v>
      </c>
      <c r="AY694" s="160" t="s">
        <v>192</v>
      </c>
      <c r="BK694" s="162">
        <f>SUM(BK695:BK715)</f>
        <v>0</v>
      </c>
    </row>
    <row r="695" spans="2:65" s="1" customFormat="1" ht="31.5" customHeight="1">
      <c r="B695" s="135"/>
      <c r="C695" s="164" t="s">
        <v>954</v>
      </c>
      <c r="D695" s="164" t="s">
        <v>193</v>
      </c>
      <c r="E695" s="165" t="s">
        <v>955</v>
      </c>
      <c r="F695" s="277" t="s">
        <v>956</v>
      </c>
      <c r="G695" s="277"/>
      <c r="H695" s="277"/>
      <c r="I695" s="277"/>
      <c r="J695" s="166" t="s">
        <v>196</v>
      </c>
      <c r="K695" s="167">
        <v>142.214</v>
      </c>
      <c r="L695" s="278">
        <v>0</v>
      </c>
      <c r="M695" s="278"/>
      <c r="N695" s="279">
        <f>ROUND(L695*K695,2)</f>
        <v>0</v>
      </c>
      <c r="O695" s="279"/>
      <c r="P695" s="279"/>
      <c r="Q695" s="279"/>
      <c r="R695" s="138"/>
      <c r="T695" s="168" t="s">
        <v>5</v>
      </c>
      <c r="U695" s="47" t="s">
        <v>44</v>
      </c>
      <c r="V695" s="39"/>
      <c r="W695" s="169">
        <f>V695*K695</f>
        <v>0</v>
      </c>
      <c r="X695" s="169">
        <v>0</v>
      </c>
      <c r="Y695" s="169">
        <f>X695*K695</f>
        <v>0</v>
      </c>
      <c r="Z695" s="169">
        <v>0</v>
      </c>
      <c r="AA695" s="170">
        <f>Z695*K695</f>
        <v>0</v>
      </c>
      <c r="AR695" s="21" t="s">
        <v>287</v>
      </c>
      <c r="AT695" s="21" t="s">
        <v>193</v>
      </c>
      <c r="AU695" s="21" t="s">
        <v>123</v>
      </c>
      <c r="AY695" s="21" t="s">
        <v>192</v>
      </c>
      <c r="BE695" s="109">
        <f>IF(U695="základní",N695,0)</f>
        <v>0</v>
      </c>
      <c r="BF695" s="109">
        <f>IF(U695="snížená",N695,0)</f>
        <v>0</v>
      </c>
      <c r="BG695" s="109">
        <f>IF(U695="zákl. přenesená",N695,0)</f>
        <v>0</v>
      </c>
      <c r="BH695" s="109">
        <f>IF(U695="sníž. přenesená",N695,0)</f>
        <v>0</v>
      </c>
      <c r="BI695" s="109">
        <f>IF(U695="nulová",N695,0)</f>
        <v>0</v>
      </c>
      <c r="BJ695" s="21" t="s">
        <v>37</v>
      </c>
      <c r="BK695" s="109">
        <f>ROUND(L695*K695,2)</f>
        <v>0</v>
      </c>
      <c r="BL695" s="21" t="s">
        <v>287</v>
      </c>
      <c r="BM695" s="21" t="s">
        <v>957</v>
      </c>
    </row>
    <row r="696" spans="2:65" s="10" customFormat="1" ht="22.5" customHeight="1">
      <c r="B696" s="171"/>
      <c r="C696" s="172"/>
      <c r="D696" s="172"/>
      <c r="E696" s="173" t="s">
        <v>5</v>
      </c>
      <c r="F696" s="280" t="s">
        <v>958</v>
      </c>
      <c r="G696" s="281"/>
      <c r="H696" s="281"/>
      <c r="I696" s="281"/>
      <c r="J696" s="172"/>
      <c r="K696" s="174">
        <v>102.503</v>
      </c>
      <c r="L696" s="172"/>
      <c r="M696" s="172"/>
      <c r="N696" s="172"/>
      <c r="O696" s="172"/>
      <c r="P696" s="172"/>
      <c r="Q696" s="172"/>
      <c r="R696" s="175"/>
      <c r="T696" s="176"/>
      <c r="U696" s="172"/>
      <c r="V696" s="172"/>
      <c r="W696" s="172"/>
      <c r="X696" s="172"/>
      <c r="Y696" s="172"/>
      <c r="Z696" s="172"/>
      <c r="AA696" s="177"/>
      <c r="AT696" s="178" t="s">
        <v>200</v>
      </c>
      <c r="AU696" s="178" t="s">
        <v>123</v>
      </c>
      <c r="AV696" s="10" t="s">
        <v>123</v>
      </c>
      <c r="AW696" s="10" t="s">
        <v>36</v>
      </c>
      <c r="AX696" s="10" t="s">
        <v>79</v>
      </c>
      <c r="AY696" s="178" t="s">
        <v>192</v>
      </c>
    </row>
    <row r="697" spans="2:65" s="10" customFormat="1" ht="22.5" customHeight="1">
      <c r="B697" s="171"/>
      <c r="C697" s="172"/>
      <c r="D697" s="172"/>
      <c r="E697" s="173" t="s">
        <v>5</v>
      </c>
      <c r="F697" s="284" t="s">
        <v>959</v>
      </c>
      <c r="G697" s="285"/>
      <c r="H697" s="285"/>
      <c r="I697" s="285"/>
      <c r="J697" s="172"/>
      <c r="K697" s="174">
        <v>39.710999999999999</v>
      </c>
      <c r="L697" s="172"/>
      <c r="M697" s="172"/>
      <c r="N697" s="172"/>
      <c r="O697" s="172"/>
      <c r="P697" s="172"/>
      <c r="Q697" s="172"/>
      <c r="R697" s="175"/>
      <c r="T697" s="176"/>
      <c r="U697" s="172"/>
      <c r="V697" s="172"/>
      <c r="W697" s="172"/>
      <c r="X697" s="172"/>
      <c r="Y697" s="172"/>
      <c r="Z697" s="172"/>
      <c r="AA697" s="177"/>
      <c r="AT697" s="178" t="s">
        <v>200</v>
      </c>
      <c r="AU697" s="178" t="s">
        <v>123</v>
      </c>
      <c r="AV697" s="10" t="s">
        <v>123</v>
      </c>
      <c r="AW697" s="10" t="s">
        <v>36</v>
      </c>
      <c r="AX697" s="10" t="s">
        <v>79</v>
      </c>
      <c r="AY697" s="178" t="s">
        <v>192</v>
      </c>
    </row>
    <row r="698" spans="2:65" s="12" customFormat="1" ht="22.5" customHeight="1">
      <c r="B698" s="187"/>
      <c r="C698" s="188"/>
      <c r="D698" s="188"/>
      <c r="E698" s="189" t="s">
        <v>5</v>
      </c>
      <c r="F698" s="288" t="s">
        <v>218</v>
      </c>
      <c r="G698" s="289"/>
      <c r="H698" s="289"/>
      <c r="I698" s="289"/>
      <c r="J698" s="188"/>
      <c r="K698" s="190">
        <v>142.214</v>
      </c>
      <c r="L698" s="188"/>
      <c r="M698" s="188"/>
      <c r="N698" s="188"/>
      <c r="O698" s="188"/>
      <c r="P698" s="188"/>
      <c r="Q698" s="188"/>
      <c r="R698" s="191"/>
      <c r="T698" s="192"/>
      <c r="U698" s="188"/>
      <c r="V698" s="188"/>
      <c r="W698" s="188"/>
      <c r="X698" s="188"/>
      <c r="Y698" s="188"/>
      <c r="Z698" s="188"/>
      <c r="AA698" s="193"/>
      <c r="AT698" s="194" t="s">
        <v>200</v>
      </c>
      <c r="AU698" s="194" t="s">
        <v>123</v>
      </c>
      <c r="AV698" s="12" t="s">
        <v>197</v>
      </c>
      <c r="AW698" s="12" t="s">
        <v>36</v>
      </c>
      <c r="AX698" s="12" t="s">
        <v>37</v>
      </c>
      <c r="AY698" s="194" t="s">
        <v>192</v>
      </c>
    </row>
    <row r="699" spans="2:65" s="1" customFormat="1" ht="22.5" customHeight="1">
      <c r="B699" s="135"/>
      <c r="C699" s="203" t="s">
        <v>960</v>
      </c>
      <c r="D699" s="203" t="s">
        <v>521</v>
      </c>
      <c r="E699" s="204" t="s">
        <v>961</v>
      </c>
      <c r="F699" s="292" t="s">
        <v>962</v>
      </c>
      <c r="G699" s="292"/>
      <c r="H699" s="292"/>
      <c r="I699" s="292"/>
      <c r="J699" s="205" t="s">
        <v>294</v>
      </c>
      <c r="K699" s="206">
        <v>4.2999999999999997E-2</v>
      </c>
      <c r="L699" s="293">
        <v>0</v>
      </c>
      <c r="M699" s="293"/>
      <c r="N699" s="294">
        <f>ROUND(L699*K699,2)</f>
        <v>0</v>
      </c>
      <c r="O699" s="279"/>
      <c r="P699" s="279"/>
      <c r="Q699" s="279"/>
      <c r="R699" s="138"/>
      <c r="T699" s="168" t="s">
        <v>5</v>
      </c>
      <c r="U699" s="47" t="s">
        <v>44</v>
      </c>
      <c r="V699" s="39"/>
      <c r="W699" s="169">
        <f>V699*K699</f>
        <v>0</v>
      </c>
      <c r="X699" s="169">
        <v>1</v>
      </c>
      <c r="Y699" s="169">
        <f>X699*K699</f>
        <v>4.2999999999999997E-2</v>
      </c>
      <c r="Z699" s="169">
        <v>0</v>
      </c>
      <c r="AA699" s="170">
        <f>Z699*K699</f>
        <v>0</v>
      </c>
      <c r="AR699" s="21" t="s">
        <v>421</v>
      </c>
      <c r="AT699" s="21" t="s">
        <v>521</v>
      </c>
      <c r="AU699" s="21" t="s">
        <v>123</v>
      </c>
      <c r="AY699" s="21" t="s">
        <v>192</v>
      </c>
      <c r="BE699" s="109">
        <f>IF(U699="základní",N699,0)</f>
        <v>0</v>
      </c>
      <c r="BF699" s="109">
        <f>IF(U699="snížená",N699,0)</f>
        <v>0</v>
      </c>
      <c r="BG699" s="109">
        <f>IF(U699="zákl. přenesená",N699,0)</f>
        <v>0</v>
      </c>
      <c r="BH699" s="109">
        <f>IF(U699="sníž. přenesená",N699,0)</f>
        <v>0</v>
      </c>
      <c r="BI699" s="109">
        <f>IF(U699="nulová",N699,0)</f>
        <v>0</v>
      </c>
      <c r="BJ699" s="21" t="s">
        <v>37</v>
      </c>
      <c r="BK699" s="109">
        <f>ROUND(L699*K699,2)</f>
        <v>0</v>
      </c>
      <c r="BL699" s="21" t="s">
        <v>287</v>
      </c>
      <c r="BM699" s="21" t="s">
        <v>963</v>
      </c>
    </row>
    <row r="700" spans="2:65" s="10" customFormat="1" ht="22.5" customHeight="1">
      <c r="B700" s="171"/>
      <c r="C700" s="172"/>
      <c r="D700" s="172"/>
      <c r="E700" s="173" t="s">
        <v>5</v>
      </c>
      <c r="F700" s="280" t="s">
        <v>964</v>
      </c>
      <c r="G700" s="281"/>
      <c r="H700" s="281"/>
      <c r="I700" s="281"/>
      <c r="J700" s="172"/>
      <c r="K700" s="174">
        <v>4.2999999999999997E-2</v>
      </c>
      <c r="L700" s="172"/>
      <c r="M700" s="172"/>
      <c r="N700" s="172"/>
      <c r="O700" s="172"/>
      <c r="P700" s="172"/>
      <c r="Q700" s="172"/>
      <c r="R700" s="175"/>
      <c r="T700" s="176"/>
      <c r="U700" s="172"/>
      <c r="V700" s="172"/>
      <c r="W700" s="172"/>
      <c r="X700" s="172"/>
      <c r="Y700" s="172"/>
      <c r="Z700" s="172"/>
      <c r="AA700" s="177"/>
      <c r="AT700" s="178" t="s">
        <v>200</v>
      </c>
      <c r="AU700" s="178" t="s">
        <v>123</v>
      </c>
      <c r="AV700" s="10" t="s">
        <v>123</v>
      </c>
      <c r="AW700" s="10" t="s">
        <v>36</v>
      </c>
      <c r="AX700" s="10" t="s">
        <v>37</v>
      </c>
      <c r="AY700" s="178" t="s">
        <v>192</v>
      </c>
    </row>
    <row r="701" spans="2:65" s="1" customFormat="1" ht="31.5" customHeight="1">
      <c r="B701" s="135"/>
      <c r="C701" s="164" t="s">
        <v>965</v>
      </c>
      <c r="D701" s="164" t="s">
        <v>193</v>
      </c>
      <c r="E701" s="165" t="s">
        <v>966</v>
      </c>
      <c r="F701" s="277" t="s">
        <v>967</v>
      </c>
      <c r="G701" s="277"/>
      <c r="H701" s="277"/>
      <c r="I701" s="277"/>
      <c r="J701" s="166" t="s">
        <v>196</v>
      </c>
      <c r="K701" s="167">
        <v>142.214</v>
      </c>
      <c r="L701" s="278">
        <v>0</v>
      </c>
      <c r="M701" s="278"/>
      <c r="N701" s="279">
        <f>ROUND(L701*K701,2)</f>
        <v>0</v>
      </c>
      <c r="O701" s="279"/>
      <c r="P701" s="279"/>
      <c r="Q701" s="279"/>
      <c r="R701" s="138"/>
      <c r="T701" s="168" t="s">
        <v>5</v>
      </c>
      <c r="U701" s="47" t="s">
        <v>44</v>
      </c>
      <c r="V701" s="39"/>
      <c r="W701" s="169">
        <f>V701*K701</f>
        <v>0</v>
      </c>
      <c r="X701" s="169">
        <v>4.0000000000000002E-4</v>
      </c>
      <c r="Y701" s="169">
        <f>X701*K701</f>
        <v>5.6885600000000001E-2</v>
      </c>
      <c r="Z701" s="169">
        <v>0</v>
      </c>
      <c r="AA701" s="170">
        <f>Z701*K701</f>
        <v>0</v>
      </c>
      <c r="AR701" s="21" t="s">
        <v>287</v>
      </c>
      <c r="AT701" s="21" t="s">
        <v>193</v>
      </c>
      <c r="AU701" s="21" t="s">
        <v>123</v>
      </c>
      <c r="AY701" s="21" t="s">
        <v>192</v>
      </c>
      <c r="BE701" s="109">
        <f>IF(U701="základní",N701,0)</f>
        <v>0</v>
      </c>
      <c r="BF701" s="109">
        <f>IF(U701="snížená",N701,0)</f>
        <v>0</v>
      </c>
      <c r="BG701" s="109">
        <f>IF(U701="zákl. přenesená",N701,0)</f>
        <v>0</v>
      </c>
      <c r="BH701" s="109">
        <f>IF(U701="sníž. přenesená",N701,0)</f>
        <v>0</v>
      </c>
      <c r="BI701" s="109">
        <f>IF(U701="nulová",N701,0)</f>
        <v>0</v>
      </c>
      <c r="BJ701" s="21" t="s">
        <v>37</v>
      </c>
      <c r="BK701" s="109">
        <f>ROUND(L701*K701,2)</f>
        <v>0</v>
      </c>
      <c r="BL701" s="21" t="s">
        <v>287</v>
      </c>
      <c r="BM701" s="21" t="s">
        <v>968</v>
      </c>
    </row>
    <row r="702" spans="2:65" s="10" customFormat="1" ht="22.5" customHeight="1">
      <c r="B702" s="171"/>
      <c r="C702" s="172"/>
      <c r="D702" s="172"/>
      <c r="E702" s="173" t="s">
        <v>5</v>
      </c>
      <c r="F702" s="280" t="s">
        <v>958</v>
      </c>
      <c r="G702" s="281"/>
      <c r="H702" s="281"/>
      <c r="I702" s="281"/>
      <c r="J702" s="172"/>
      <c r="K702" s="174">
        <v>102.503</v>
      </c>
      <c r="L702" s="172"/>
      <c r="M702" s="172"/>
      <c r="N702" s="172"/>
      <c r="O702" s="172"/>
      <c r="P702" s="172"/>
      <c r="Q702" s="172"/>
      <c r="R702" s="175"/>
      <c r="T702" s="176"/>
      <c r="U702" s="172"/>
      <c r="V702" s="172"/>
      <c r="W702" s="172"/>
      <c r="X702" s="172"/>
      <c r="Y702" s="172"/>
      <c r="Z702" s="172"/>
      <c r="AA702" s="177"/>
      <c r="AT702" s="178" t="s">
        <v>200</v>
      </c>
      <c r="AU702" s="178" t="s">
        <v>123</v>
      </c>
      <c r="AV702" s="10" t="s">
        <v>123</v>
      </c>
      <c r="AW702" s="10" t="s">
        <v>36</v>
      </c>
      <c r="AX702" s="10" t="s">
        <v>79</v>
      </c>
      <c r="AY702" s="178" t="s">
        <v>192</v>
      </c>
    </row>
    <row r="703" spans="2:65" s="10" customFormat="1" ht="22.5" customHeight="1">
      <c r="B703" s="171"/>
      <c r="C703" s="172"/>
      <c r="D703" s="172"/>
      <c r="E703" s="173" t="s">
        <v>5</v>
      </c>
      <c r="F703" s="284" t="s">
        <v>959</v>
      </c>
      <c r="G703" s="285"/>
      <c r="H703" s="285"/>
      <c r="I703" s="285"/>
      <c r="J703" s="172"/>
      <c r="K703" s="174">
        <v>39.710999999999999</v>
      </c>
      <c r="L703" s="172"/>
      <c r="M703" s="172"/>
      <c r="N703" s="172"/>
      <c r="O703" s="172"/>
      <c r="P703" s="172"/>
      <c r="Q703" s="172"/>
      <c r="R703" s="175"/>
      <c r="T703" s="176"/>
      <c r="U703" s="172"/>
      <c r="V703" s="172"/>
      <c r="W703" s="172"/>
      <c r="X703" s="172"/>
      <c r="Y703" s="172"/>
      <c r="Z703" s="172"/>
      <c r="AA703" s="177"/>
      <c r="AT703" s="178" t="s">
        <v>200</v>
      </c>
      <c r="AU703" s="178" t="s">
        <v>123</v>
      </c>
      <c r="AV703" s="10" t="s">
        <v>123</v>
      </c>
      <c r="AW703" s="10" t="s">
        <v>36</v>
      </c>
      <c r="AX703" s="10" t="s">
        <v>79</v>
      </c>
      <c r="AY703" s="178" t="s">
        <v>192</v>
      </c>
    </row>
    <row r="704" spans="2:65" s="12" customFormat="1" ht="22.5" customHeight="1">
      <c r="B704" s="187"/>
      <c r="C704" s="188"/>
      <c r="D704" s="188"/>
      <c r="E704" s="189" t="s">
        <v>5</v>
      </c>
      <c r="F704" s="288" t="s">
        <v>218</v>
      </c>
      <c r="G704" s="289"/>
      <c r="H704" s="289"/>
      <c r="I704" s="289"/>
      <c r="J704" s="188"/>
      <c r="K704" s="190">
        <v>142.214</v>
      </c>
      <c r="L704" s="188"/>
      <c r="M704" s="188"/>
      <c r="N704" s="188"/>
      <c r="O704" s="188"/>
      <c r="P704" s="188"/>
      <c r="Q704" s="188"/>
      <c r="R704" s="191"/>
      <c r="T704" s="192"/>
      <c r="U704" s="188"/>
      <c r="V704" s="188"/>
      <c r="W704" s="188"/>
      <c r="X704" s="188"/>
      <c r="Y704" s="188"/>
      <c r="Z704" s="188"/>
      <c r="AA704" s="193"/>
      <c r="AT704" s="194" t="s">
        <v>200</v>
      </c>
      <c r="AU704" s="194" t="s">
        <v>123</v>
      </c>
      <c r="AV704" s="12" t="s">
        <v>197</v>
      </c>
      <c r="AW704" s="12" t="s">
        <v>36</v>
      </c>
      <c r="AX704" s="12" t="s">
        <v>37</v>
      </c>
      <c r="AY704" s="194" t="s">
        <v>192</v>
      </c>
    </row>
    <row r="705" spans="2:65" s="1" customFormat="1" ht="22.5" customHeight="1">
      <c r="B705" s="135"/>
      <c r="C705" s="203" t="s">
        <v>969</v>
      </c>
      <c r="D705" s="203" t="s">
        <v>521</v>
      </c>
      <c r="E705" s="204" t="s">
        <v>970</v>
      </c>
      <c r="F705" s="292" t="s">
        <v>971</v>
      </c>
      <c r="G705" s="292"/>
      <c r="H705" s="292"/>
      <c r="I705" s="292"/>
      <c r="J705" s="205" t="s">
        <v>196</v>
      </c>
      <c r="K705" s="206">
        <v>188.078</v>
      </c>
      <c r="L705" s="293">
        <v>0</v>
      </c>
      <c r="M705" s="293"/>
      <c r="N705" s="294">
        <f>ROUND(L705*K705,2)</f>
        <v>0</v>
      </c>
      <c r="O705" s="279"/>
      <c r="P705" s="279"/>
      <c r="Q705" s="279"/>
      <c r="R705" s="138"/>
      <c r="T705" s="168" t="s">
        <v>5</v>
      </c>
      <c r="U705" s="47" t="s">
        <v>44</v>
      </c>
      <c r="V705" s="39"/>
      <c r="W705" s="169">
        <f>V705*K705</f>
        <v>0</v>
      </c>
      <c r="X705" s="169">
        <v>3.8800000000000002E-3</v>
      </c>
      <c r="Y705" s="169">
        <f>X705*K705</f>
        <v>0.72974264</v>
      </c>
      <c r="Z705" s="169">
        <v>0</v>
      </c>
      <c r="AA705" s="170">
        <f>Z705*K705</f>
        <v>0</v>
      </c>
      <c r="AR705" s="21" t="s">
        <v>421</v>
      </c>
      <c r="AT705" s="21" t="s">
        <v>521</v>
      </c>
      <c r="AU705" s="21" t="s">
        <v>123</v>
      </c>
      <c r="AY705" s="21" t="s">
        <v>192</v>
      </c>
      <c r="BE705" s="109">
        <f>IF(U705="základní",N705,0)</f>
        <v>0</v>
      </c>
      <c r="BF705" s="109">
        <f>IF(U705="snížená",N705,0)</f>
        <v>0</v>
      </c>
      <c r="BG705" s="109">
        <f>IF(U705="zákl. přenesená",N705,0)</f>
        <v>0</v>
      </c>
      <c r="BH705" s="109">
        <f>IF(U705="sníž. přenesená",N705,0)</f>
        <v>0</v>
      </c>
      <c r="BI705" s="109">
        <f>IF(U705="nulová",N705,0)</f>
        <v>0</v>
      </c>
      <c r="BJ705" s="21" t="s">
        <v>37</v>
      </c>
      <c r="BK705" s="109">
        <f>ROUND(L705*K705,2)</f>
        <v>0</v>
      </c>
      <c r="BL705" s="21" t="s">
        <v>287</v>
      </c>
      <c r="BM705" s="21" t="s">
        <v>972</v>
      </c>
    </row>
    <row r="706" spans="2:65" s="10" customFormat="1" ht="22.5" customHeight="1">
      <c r="B706" s="171"/>
      <c r="C706" s="172"/>
      <c r="D706" s="172"/>
      <c r="E706" s="173" t="s">
        <v>5</v>
      </c>
      <c r="F706" s="280" t="s">
        <v>973</v>
      </c>
      <c r="G706" s="281"/>
      <c r="H706" s="281"/>
      <c r="I706" s="281"/>
      <c r="J706" s="172"/>
      <c r="K706" s="174">
        <v>163.54599999999999</v>
      </c>
      <c r="L706" s="172"/>
      <c r="M706" s="172"/>
      <c r="N706" s="172"/>
      <c r="O706" s="172"/>
      <c r="P706" s="172"/>
      <c r="Q706" s="172"/>
      <c r="R706" s="175"/>
      <c r="T706" s="176"/>
      <c r="U706" s="172"/>
      <c r="V706" s="172"/>
      <c r="W706" s="172"/>
      <c r="X706" s="172"/>
      <c r="Y706" s="172"/>
      <c r="Z706" s="172"/>
      <c r="AA706" s="177"/>
      <c r="AT706" s="178" t="s">
        <v>200</v>
      </c>
      <c r="AU706" s="178" t="s">
        <v>123</v>
      </c>
      <c r="AV706" s="10" t="s">
        <v>123</v>
      </c>
      <c r="AW706" s="10" t="s">
        <v>36</v>
      </c>
      <c r="AX706" s="10" t="s">
        <v>37</v>
      </c>
      <c r="AY706" s="178" t="s">
        <v>192</v>
      </c>
    </row>
    <row r="707" spans="2:65" s="1" customFormat="1" ht="44.25" customHeight="1">
      <c r="B707" s="135"/>
      <c r="C707" s="164" t="s">
        <v>974</v>
      </c>
      <c r="D707" s="164" t="s">
        <v>193</v>
      </c>
      <c r="E707" s="165" t="s">
        <v>975</v>
      </c>
      <c r="F707" s="277" t="s">
        <v>976</v>
      </c>
      <c r="G707" s="277"/>
      <c r="H707" s="277"/>
      <c r="I707" s="277"/>
      <c r="J707" s="166" t="s">
        <v>196</v>
      </c>
      <c r="K707" s="167">
        <v>1856.9290000000001</v>
      </c>
      <c r="L707" s="278">
        <v>0</v>
      </c>
      <c r="M707" s="278"/>
      <c r="N707" s="279">
        <f>ROUND(L707*K707,2)</f>
        <v>0</v>
      </c>
      <c r="O707" s="279"/>
      <c r="P707" s="279"/>
      <c r="Q707" s="279"/>
      <c r="R707" s="138"/>
      <c r="T707" s="168" t="s">
        <v>5</v>
      </c>
      <c r="U707" s="47" t="s">
        <v>44</v>
      </c>
      <c r="V707" s="39"/>
      <c r="W707" s="169">
        <f>V707*K707</f>
        <v>0</v>
      </c>
      <c r="X707" s="169">
        <v>0</v>
      </c>
      <c r="Y707" s="169">
        <f>X707*K707</f>
        <v>0</v>
      </c>
      <c r="Z707" s="169">
        <v>0</v>
      </c>
      <c r="AA707" s="170">
        <f>Z707*K707</f>
        <v>0</v>
      </c>
      <c r="AR707" s="21" t="s">
        <v>287</v>
      </c>
      <c r="AT707" s="21" t="s">
        <v>193</v>
      </c>
      <c r="AU707" s="21" t="s">
        <v>123</v>
      </c>
      <c r="AY707" s="21" t="s">
        <v>192</v>
      </c>
      <c r="BE707" s="109">
        <f>IF(U707="základní",N707,0)</f>
        <v>0</v>
      </c>
      <c r="BF707" s="109">
        <f>IF(U707="snížená",N707,0)</f>
        <v>0</v>
      </c>
      <c r="BG707" s="109">
        <f>IF(U707="zákl. přenesená",N707,0)</f>
        <v>0</v>
      </c>
      <c r="BH707" s="109">
        <f>IF(U707="sníž. přenesená",N707,0)</f>
        <v>0</v>
      </c>
      <c r="BI707" s="109">
        <f>IF(U707="nulová",N707,0)</f>
        <v>0</v>
      </c>
      <c r="BJ707" s="21" t="s">
        <v>37</v>
      </c>
      <c r="BK707" s="109">
        <f>ROUND(L707*K707,2)</f>
        <v>0</v>
      </c>
      <c r="BL707" s="21" t="s">
        <v>287</v>
      </c>
      <c r="BM707" s="21" t="s">
        <v>977</v>
      </c>
    </row>
    <row r="708" spans="2:65" s="10" customFormat="1" ht="22.5" customHeight="1">
      <c r="B708" s="171"/>
      <c r="C708" s="172"/>
      <c r="D708" s="172"/>
      <c r="E708" s="173" t="s">
        <v>5</v>
      </c>
      <c r="F708" s="280" t="s">
        <v>978</v>
      </c>
      <c r="G708" s="281"/>
      <c r="H708" s="281"/>
      <c r="I708" s="281"/>
      <c r="J708" s="172"/>
      <c r="K708" s="174">
        <v>1856.9290000000001</v>
      </c>
      <c r="L708" s="172"/>
      <c r="M708" s="172"/>
      <c r="N708" s="172"/>
      <c r="O708" s="172"/>
      <c r="P708" s="172"/>
      <c r="Q708" s="172"/>
      <c r="R708" s="175"/>
      <c r="T708" s="176"/>
      <c r="U708" s="172"/>
      <c r="V708" s="172"/>
      <c r="W708" s="172"/>
      <c r="X708" s="172"/>
      <c r="Y708" s="172"/>
      <c r="Z708" s="172"/>
      <c r="AA708" s="177"/>
      <c r="AT708" s="178" t="s">
        <v>200</v>
      </c>
      <c r="AU708" s="178" t="s">
        <v>123</v>
      </c>
      <c r="AV708" s="10" t="s">
        <v>123</v>
      </c>
      <c r="AW708" s="10" t="s">
        <v>36</v>
      </c>
      <c r="AX708" s="10" t="s">
        <v>79</v>
      </c>
      <c r="AY708" s="178" t="s">
        <v>192</v>
      </c>
    </row>
    <row r="709" spans="2:65" s="12" customFormat="1" ht="22.5" customHeight="1">
      <c r="B709" s="187"/>
      <c r="C709" s="188"/>
      <c r="D709" s="188"/>
      <c r="E709" s="189" t="s">
        <v>5</v>
      </c>
      <c r="F709" s="288" t="s">
        <v>218</v>
      </c>
      <c r="G709" s="289"/>
      <c r="H709" s="289"/>
      <c r="I709" s="289"/>
      <c r="J709" s="188"/>
      <c r="K709" s="190">
        <v>1856.9290000000001</v>
      </c>
      <c r="L709" s="188"/>
      <c r="M709" s="188"/>
      <c r="N709" s="188"/>
      <c r="O709" s="188"/>
      <c r="P709" s="188"/>
      <c r="Q709" s="188"/>
      <c r="R709" s="191"/>
      <c r="T709" s="192"/>
      <c r="U709" s="188"/>
      <c r="V709" s="188"/>
      <c r="W709" s="188"/>
      <c r="X709" s="188"/>
      <c r="Y709" s="188"/>
      <c r="Z709" s="188"/>
      <c r="AA709" s="193"/>
      <c r="AT709" s="194" t="s">
        <v>200</v>
      </c>
      <c r="AU709" s="194" t="s">
        <v>123</v>
      </c>
      <c r="AV709" s="12" t="s">
        <v>197</v>
      </c>
      <c r="AW709" s="12" t="s">
        <v>36</v>
      </c>
      <c r="AX709" s="12" t="s">
        <v>37</v>
      </c>
      <c r="AY709" s="194" t="s">
        <v>192</v>
      </c>
    </row>
    <row r="710" spans="2:65" s="1" customFormat="1" ht="22.5" customHeight="1">
      <c r="B710" s="135"/>
      <c r="C710" s="203" t="s">
        <v>979</v>
      </c>
      <c r="D710" s="203" t="s">
        <v>521</v>
      </c>
      <c r="E710" s="204" t="s">
        <v>980</v>
      </c>
      <c r="F710" s="292" t="s">
        <v>981</v>
      </c>
      <c r="G710" s="292"/>
      <c r="H710" s="292"/>
      <c r="I710" s="292"/>
      <c r="J710" s="205" t="s">
        <v>196</v>
      </c>
      <c r="K710" s="206">
        <v>2135.4679999999998</v>
      </c>
      <c r="L710" s="293">
        <v>0</v>
      </c>
      <c r="M710" s="293"/>
      <c r="N710" s="294">
        <f>ROUND(L710*K710,2)</f>
        <v>0</v>
      </c>
      <c r="O710" s="279"/>
      <c r="P710" s="279"/>
      <c r="Q710" s="279"/>
      <c r="R710" s="138"/>
      <c r="T710" s="168" t="s">
        <v>5</v>
      </c>
      <c r="U710" s="47" t="s">
        <v>44</v>
      </c>
      <c r="V710" s="39"/>
      <c r="W710" s="169">
        <f>V710*K710</f>
        <v>0</v>
      </c>
      <c r="X710" s="169">
        <v>2.5400000000000002E-3</v>
      </c>
      <c r="Y710" s="169">
        <f>X710*K710</f>
        <v>5.4240887200000003</v>
      </c>
      <c r="Z710" s="169">
        <v>0</v>
      </c>
      <c r="AA710" s="170">
        <f>Z710*K710</f>
        <v>0</v>
      </c>
      <c r="AR710" s="21" t="s">
        <v>421</v>
      </c>
      <c r="AT710" s="21" t="s">
        <v>521</v>
      </c>
      <c r="AU710" s="21" t="s">
        <v>123</v>
      </c>
      <c r="AY710" s="21" t="s">
        <v>192</v>
      </c>
      <c r="BE710" s="109">
        <f>IF(U710="základní",N710,0)</f>
        <v>0</v>
      </c>
      <c r="BF710" s="109">
        <f>IF(U710="snížená",N710,0)</f>
        <v>0</v>
      </c>
      <c r="BG710" s="109">
        <f>IF(U710="zákl. přenesená",N710,0)</f>
        <v>0</v>
      </c>
      <c r="BH710" s="109">
        <f>IF(U710="sníž. přenesená",N710,0)</f>
        <v>0</v>
      </c>
      <c r="BI710" s="109">
        <f>IF(U710="nulová",N710,0)</f>
        <v>0</v>
      </c>
      <c r="BJ710" s="21" t="s">
        <v>37</v>
      </c>
      <c r="BK710" s="109">
        <f>ROUND(L710*K710,2)</f>
        <v>0</v>
      </c>
      <c r="BL710" s="21" t="s">
        <v>287</v>
      </c>
      <c r="BM710" s="21" t="s">
        <v>982</v>
      </c>
    </row>
    <row r="711" spans="2:65" s="10" customFormat="1" ht="22.5" customHeight="1">
      <c r="B711" s="171"/>
      <c r="C711" s="172"/>
      <c r="D711" s="172"/>
      <c r="E711" s="173" t="s">
        <v>5</v>
      </c>
      <c r="F711" s="280" t="s">
        <v>983</v>
      </c>
      <c r="G711" s="281"/>
      <c r="H711" s="281"/>
      <c r="I711" s="281"/>
      <c r="J711" s="172"/>
      <c r="K711" s="174">
        <v>2135.4679999999998</v>
      </c>
      <c r="L711" s="172"/>
      <c r="M711" s="172"/>
      <c r="N711" s="172"/>
      <c r="O711" s="172"/>
      <c r="P711" s="172"/>
      <c r="Q711" s="172"/>
      <c r="R711" s="175"/>
      <c r="T711" s="176"/>
      <c r="U711" s="172"/>
      <c r="V711" s="172"/>
      <c r="W711" s="172"/>
      <c r="X711" s="172"/>
      <c r="Y711" s="172"/>
      <c r="Z711" s="172"/>
      <c r="AA711" s="177"/>
      <c r="AT711" s="178" t="s">
        <v>200</v>
      </c>
      <c r="AU711" s="178" t="s">
        <v>123</v>
      </c>
      <c r="AV711" s="10" t="s">
        <v>123</v>
      </c>
      <c r="AW711" s="10" t="s">
        <v>36</v>
      </c>
      <c r="AX711" s="10" t="s">
        <v>37</v>
      </c>
      <c r="AY711" s="178" t="s">
        <v>192</v>
      </c>
    </row>
    <row r="712" spans="2:65" s="1" customFormat="1" ht="31.5" customHeight="1">
      <c r="B712" s="135"/>
      <c r="C712" s="164" t="s">
        <v>984</v>
      </c>
      <c r="D712" s="164" t="s">
        <v>193</v>
      </c>
      <c r="E712" s="165" t="s">
        <v>985</v>
      </c>
      <c r="F712" s="277" t="s">
        <v>986</v>
      </c>
      <c r="G712" s="277"/>
      <c r="H712" s="277"/>
      <c r="I712" s="277"/>
      <c r="J712" s="166" t="s">
        <v>196</v>
      </c>
      <c r="K712" s="167">
        <v>1856.9290000000001</v>
      </c>
      <c r="L712" s="278">
        <v>0</v>
      </c>
      <c r="M712" s="278"/>
      <c r="N712" s="279">
        <f>ROUND(L712*K712,2)</f>
        <v>0</v>
      </c>
      <c r="O712" s="279"/>
      <c r="P712" s="279"/>
      <c r="Q712" s="279"/>
      <c r="R712" s="138"/>
      <c r="T712" s="168" t="s">
        <v>5</v>
      </c>
      <c r="U712" s="47" t="s">
        <v>44</v>
      </c>
      <c r="V712" s="39"/>
      <c r="W712" s="169">
        <f>V712*K712</f>
        <v>0</v>
      </c>
      <c r="X712" s="169">
        <v>0</v>
      </c>
      <c r="Y712" s="169">
        <f>X712*K712</f>
        <v>0</v>
      </c>
      <c r="Z712" s="169">
        <v>0</v>
      </c>
      <c r="AA712" s="170">
        <f>Z712*K712</f>
        <v>0</v>
      </c>
      <c r="AR712" s="21" t="s">
        <v>287</v>
      </c>
      <c r="AT712" s="21" t="s">
        <v>193</v>
      </c>
      <c r="AU712" s="21" t="s">
        <v>123</v>
      </c>
      <c r="AY712" s="21" t="s">
        <v>192</v>
      </c>
      <c r="BE712" s="109">
        <f>IF(U712="základní",N712,0)</f>
        <v>0</v>
      </c>
      <c r="BF712" s="109">
        <f>IF(U712="snížená",N712,0)</f>
        <v>0</v>
      </c>
      <c r="BG712" s="109">
        <f>IF(U712="zákl. přenesená",N712,0)</f>
        <v>0</v>
      </c>
      <c r="BH712" s="109">
        <f>IF(U712="sníž. přenesená",N712,0)</f>
        <v>0</v>
      </c>
      <c r="BI712" s="109">
        <f>IF(U712="nulová",N712,0)</f>
        <v>0</v>
      </c>
      <c r="BJ712" s="21" t="s">
        <v>37</v>
      </c>
      <c r="BK712" s="109">
        <f>ROUND(L712*K712,2)</f>
        <v>0</v>
      </c>
      <c r="BL712" s="21" t="s">
        <v>287</v>
      </c>
      <c r="BM712" s="21" t="s">
        <v>987</v>
      </c>
    </row>
    <row r="713" spans="2:65" s="1" customFormat="1" ht="22.5" customHeight="1">
      <c r="B713" s="135"/>
      <c r="C713" s="203" t="s">
        <v>988</v>
      </c>
      <c r="D713" s="203" t="s">
        <v>521</v>
      </c>
      <c r="E713" s="204" t="s">
        <v>989</v>
      </c>
      <c r="F713" s="292" t="s">
        <v>990</v>
      </c>
      <c r="G713" s="292"/>
      <c r="H713" s="292"/>
      <c r="I713" s="292"/>
      <c r="J713" s="205" t="s">
        <v>196</v>
      </c>
      <c r="K713" s="206">
        <v>2135.4679999999998</v>
      </c>
      <c r="L713" s="293">
        <v>0</v>
      </c>
      <c r="M713" s="293"/>
      <c r="N713" s="294">
        <f>ROUND(L713*K713,2)</f>
        <v>0</v>
      </c>
      <c r="O713" s="279"/>
      <c r="P713" s="279"/>
      <c r="Q713" s="279"/>
      <c r="R713" s="138"/>
      <c r="T713" s="168" t="s">
        <v>5</v>
      </c>
      <c r="U713" s="47" t="s">
        <v>44</v>
      </c>
      <c r="V713" s="39"/>
      <c r="W713" s="169">
        <f>V713*K713</f>
        <v>0</v>
      </c>
      <c r="X713" s="169">
        <v>2.9999999999999997E-4</v>
      </c>
      <c r="Y713" s="169">
        <f>X713*K713</f>
        <v>0.64064039999999989</v>
      </c>
      <c r="Z713" s="169">
        <v>0</v>
      </c>
      <c r="AA713" s="170">
        <f>Z713*K713</f>
        <v>0</v>
      </c>
      <c r="AR713" s="21" t="s">
        <v>421</v>
      </c>
      <c r="AT713" s="21" t="s">
        <v>521</v>
      </c>
      <c r="AU713" s="21" t="s">
        <v>123</v>
      </c>
      <c r="AY713" s="21" t="s">
        <v>192</v>
      </c>
      <c r="BE713" s="109">
        <f>IF(U713="základní",N713,0)</f>
        <v>0</v>
      </c>
      <c r="BF713" s="109">
        <f>IF(U713="snížená",N713,0)</f>
        <v>0</v>
      </c>
      <c r="BG713" s="109">
        <f>IF(U713="zákl. přenesená",N713,0)</f>
        <v>0</v>
      </c>
      <c r="BH713" s="109">
        <f>IF(U713="sníž. přenesená",N713,0)</f>
        <v>0</v>
      </c>
      <c r="BI713" s="109">
        <f>IF(U713="nulová",N713,0)</f>
        <v>0</v>
      </c>
      <c r="BJ713" s="21" t="s">
        <v>37</v>
      </c>
      <c r="BK713" s="109">
        <f>ROUND(L713*K713,2)</f>
        <v>0</v>
      </c>
      <c r="BL713" s="21" t="s">
        <v>287</v>
      </c>
      <c r="BM713" s="21" t="s">
        <v>991</v>
      </c>
    </row>
    <row r="714" spans="2:65" s="10" customFormat="1" ht="22.5" customHeight="1">
      <c r="B714" s="171"/>
      <c r="C714" s="172"/>
      <c r="D714" s="172"/>
      <c r="E714" s="173" t="s">
        <v>5</v>
      </c>
      <c r="F714" s="280" t="s">
        <v>983</v>
      </c>
      <c r="G714" s="281"/>
      <c r="H714" s="281"/>
      <c r="I714" s="281"/>
      <c r="J714" s="172"/>
      <c r="K714" s="174">
        <v>2135.4679999999998</v>
      </c>
      <c r="L714" s="172"/>
      <c r="M714" s="172"/>
      <c r="N714" s="172"/>
      <c r="O714" s="172"/>
      <c r="P714" s="172"/>
      <c r="Q714" s="172"/>
      <c r="R714" s="175"/>
      <c r="T714" s="176"/>
      <c r="U714" s="172"/>
      <c r="V714" s="172"/>
      <c r="W714" s="172"/>
      <c r="X714" s="172"/>
      <c r="Y714" s="172"/>
      <c r="Z714" s="172"/>
      <c r="AA714" s="177"/>
      <c r="AT714" s="178" t="s">
        <v>200</v>
      </c>
      <c r="AU714" s="178" t="s">
        <v>123</v>
      </c>
      <c r="AV714" s="10" t="s">
        <v>123</v>
      </c>
      <c r="AW714" s="10" t="s">
        <v>36</v>
      </c>
      <c r="AX714" s="10" t="s">
        <v>37</v>
      </c>
      <c r="AY714" s="178" t="s">
        <v>192</v>
      </c>
    </row>
    <row r="715" spans="2:65" s="1" customFormat="1" ht="31.5" customHeight="1">
      <c r="B715" s="135"/>
      <c r="C715" s="164" t="s">
        <v>992</v>
      </c>
      <c r="D715" s="164" t="s">
        <v>193</v>
      </c>
      <c r="E715" s="165" t="s">
        <v>993</v>
      </c>
      <c r="F715" s="277" t="s">
        <v>994</v>
      </c>
      <c r="G715" s="277"/>
      <c r="H715" s="277"/>
      <c r="I715" s="277"/>
      <c r="J715" s="166" t="s">
        <v>995</v>
      </c>
      <c r="K715" s="207">
        <v>0</v>
      </c>
      <c r="L715" s="278">
        <v>0</v>
      </c>
      <c r="M715" s="278"/>
      <c r="N715" s="279">
        <f>ROUND(L715*K715,2)</f>
        <v>0</v>
      </c>
      <c r="O715" s="279"/>
      <c r="P715" s="279"/>
      <c r="Q715" s="279"/>
      <c r="R715" s="138"/>
      <c r="T715" s="168" t="s">
        <v>5</v>
      </c>
      <c r="U715" s="47" t="s">
        <v>44</v>
      </c>
      <c r="V715" s="39"/>
      <c r="W715" s="169">
        <f>V715*K715</f>
        <v>0</v>
      </c>
      <c r="X715" s="169">
        <v>0</v>
      </c>
      <c r="Y715" s="169">
        <f>X715*K715</f>
        <v>0</v>
      </c>
      <c r="Z715" s="169">
        <v>0</v>
      </c>
      <c r="AA715" s="170">
        <f>Z715*K715</f>
        <v>0</v>
      </c>
      <c r="AR715" s="21" t="s">
        <v>287</v>
      </c>
      <c r="AT715" s="21" t="s">
        <v>193</v>
      </c>
      <c r="AU715" s="21" t="s">
        <v>123</v>
      </c>
      <c r="AY715" s="21" t="s">
        <v>192</v>
      </c>
      <c r="BE715" s="109">
        <f>IF(U715="základní",N715,0)</f>
        <v>0</v>
      </c>
      <c r="BF715" s="109">
        <f>IF(U715="snížená",N715,0)</f>
        <v>0</v>
      </c>
      <c r="BG715" s="109">
        <f>IF(U715="zákl. přenesená",N715,0)</f>
        <v>0</v>
      </c>
      <c r="BH715" s="109">
        <f>IF(U715="sníž. přenesená",N715,0)</f>
        <v>0</v>
      </c>
      <c r="BI715" s="109">
        <f>IF(U715="nulová",N715,0)</f>
        <v>0</v>
      </c>
      <c r="BJ715" s="21" t="s">
        <v>37</v>
      </c>
      <c r="BK715" s="109">
        <f>ROUND(L715*K715,2)</f>
        <v>0</v>
      </c>
      <c r="BL715" s="21" t="s">
        <v>287</v>
      </c>
      <c r="BM715" s="21" t="s">
        <v>996</v>
      </c>
    </row>
    <row r="716" spans="2:65" s="9" customFormat="1" ht="29.85" customHeight="1">
      <c r="B716" s="153"/>
      <c r="C716" s="154"/>
      <c r="D716" s="163" t="s">
        <v>145</v>
      </c>
      <c r="E716" s="163"/>
      <c r="F716" s="163"/>
      <c r="G716" s="163"/>
      <c r="H716" s="163"/>
      <c r="I716" s="163"/>
      <c r="J716" s="163"/>
      <c r="K716" s="163"/>
      <c r="L716" s="163"/>
      <c r="M716" s="163"/>
      <c r="N716" s="300">
        <f>BK716</f>
        <v>0</v>
      </c>
      <c r="O716" s="301"/>
      <c r="P716" s="301"/>
      <c r="Q716" s="301"/>
      <c r="R716" s="156"/>
      <c r="T716" s="157"/>
      <c r="U716" s="154"/>
      <c r="V716" s="154"/>
      <c r="W716" s="158">
        <f>SUM(W717:W723)</f>
        <v>0</v>
      </c>
      <c r="X716" s="154"/>
      <c r="Y716" s="158">
        <f>SUM(Y717:Y723)</f>
        <v>0.38409549999999998</v>
      </c>
      <c r="Z716" s="154"/>
      <c r="AA716" s="159">
        <f>SUM(AA717:AA723)</f>
        <v>0</v>
      </c>
      <c r="AR716" s="160" t="s">
        <v>123</v>
      </c>
      <c r="AT716" s="161" t="s">
        <v>78</v>
      </c>
      <c r="AU716" s="161" t="s">
        <v>37</v>
      </c>
      <c r="AY716" s="160" t="s">
        <v>192</v>
      </c>
      <c r="BK716" s="162">
        <f>SUM(BK717:BK723)</f>
        <v>0</v>
      </c>
    </row>
    <row r="717" spans="2:65" s="1" customFormat="1" ht="31.5" customHeight="1">
      <c r="B717" s="135"/>
      <c r="C717" s="164" t="s">
        <v>997</v>
      </c>
      <c r="D717" s="164" t="s">
        <v>193</v>
      </c>
      <c r="E717" s="165" t="s">
        <v>998</v>
      </c>
      <c r="F717" s="277" t="s">
        <v>999</v>
      </c>
      <c r="G717" s="277"/>
      <c r="H717" s="277"/>
      <c r="I717" s="277"/>
      <c r="J717" s="166" t="s">
        <v>196</v>
      </c>
      <c r="K717" s="167">
        <v>120.289</v>
      </c>
      <c r="L717" s="278">
        <v>0</v>
      </c>
      <c r="M717" s="278"/>
      <c r="N717" s="279">
        <f>ROUND(L717*K717,2)</f>
        <v>0</v>
      </c>
      <c r="O717" s="279"/>
      <c r="P717" s="279"/>
      <c r="Q717" s="279"/>
      <c r="R717" s="138"/>
      <c r="T717" s="168" t="s">
        <v>5</v>
      </c>
      <c r="U717" s="47" t="s">
        <v>44</v>
      </c>
      <c r="V717" s="39"/>
      <c r="W717" s="169">
        <f>V717*K717</f>
        <v>0</v>
      </c>
      <c r="X717" s="169">
        <v>0</v>
      </c>
      <c r="Y717" s="169">
        <f>X717*K717</f>
        <v>0</v>
      </c>
      <c r="Z717" s="169">
        <v>0</v>
      </c>
      <c r="AA717" s="170">
        <f>Z717*K717</f>
        <v>0</v>
      </c>
      <c r="AR717" s="21" t="s">
        <v>287</v>
      </c>
      <c r="AT717" s="21" t="s">
        <v>193</v>
      </c>
      <c r="AU717" s="21" t="s">
        <v>123</v>
      </c>
      <c r="AY717" s="21" t="s">
        <v>192</v>
      </c>
      <c r="BE717" s="109">
        <f>IF(U717="základní",N717,0)</f>
        <v>0</v>
      </c>
      <c r="BF717" s="109">
        <f>IF(U717="snížená",N717,0)</f>
        <v>0</v>
      </c>
      <c r="BG717" s="109">
        <f>IF(U717="zákl. přenesená",N717,0)</f>
        <v>0</v>
      </c>
      <c r="BH717" s="109">
        <f>IF(U717="sníž. přenesená",N717,0)</f>
        <v>0</v>
      </c>
      <c r="BI717" s="109">
        <f>IF(U717="nulová",N717,0)</f>
        <v>0</v>
      </c>
      <c r="BJ717" s="21" t="s">
        <v>37</v>
      </c>
      <c r="BK717" s="109">
        <f>ROUND(L717*K717,2)</f>
        <v>0</v>
      </c>
      <c r="BL717" s="21" t="s">
        <v>287</v>
      </c>
      <c r="BM717" s="21" t="s">
        <v>1000</v>
      </c>
    </row>
    <row r="718" spans="2:65" s="1" customFormat="1" ht="31.5" customHeight="1">
      <c r="B718" s="135"/>
      <c r="C718" s="203" t="s">
        <v>1001</v>
      </c>
      <c r="D718" s="203" t="s">
        <v>521</v>
      </c>
      <c r="E718" s="204" t="s">
        <v>1002</v>
      </c>
      <c r="F718" s="292" t="s">
        <v>1003</v>
      </c>
      <c r="G718" s="292"/>
      <c r="H718" s="292"/>
      <c r="I718" s="292"/>
      <c r="J718" s="205" t="s">
        <v>196</v>
      </c>
      <c r="K718" s="206">
        <v>122.69499999999999</v>
      </c>
      <c r="L718" s="293">
        <v>0</v>
      </c>
      <c r="M718" s="293"/>
      <c r="N718" s="294">
        <f>ROUND(L718*K718,2)</f>
        <v>0</v>
      </c>
      <c r="O718" s="279"/>
      <c r="P718" s="279"/>
      <c r="Q718" s="279"/>
      <c r="R718" s="138"/>
      <c r="T718" s="168" t="s">
        <v>5</v>
      </c>
      <c r="U718" s="47" t="s">
        <v>44</v>
      </c>
      <c r="V718" s="39"/>
      <c r="W718" s="169">
        <f>V718*K718</f>
        <v>0</v>
      </c>
      <c r="X718" s="169">
        <v>3.0000000000000001E-3</v>
      </c>
      <c r="Y718" s="169">
        <f>X718*K718</f>
        <v>0.368085</v>
      </c>
      <c r="Z718" s="169">
        <v>0</v>
      </c>
      <c r="AA718" s="170">
        <f>Z718*K718</f>
        <v>0</v>
      </c>
      <c r="AR718" s="21" t="s">
        <v>421</v>
      </c>
      <c r="AT718" s="21" t="s">
        <v>521</v>
      </c>
      <c r="AU718" s="21" t="s">
        <v>123</v>
      </c>
      <c r="AY718" s="21" t="s">
        <v>192</v>
      </c>
      <c r="BE718" s="109">
        <f>IF(U718="základní",N718,0)</f>
        <v>0</v>
      </c>
      <c r="BF718" s="109">
        <f>IF(U718="snížená",N718,0)</f>
        <v>0</v>
      </c>
      <c r="BG718" s="109">
        <f>IF(U718="zákl. přenesená",N718,0)</f>
        <v>0</v>
      </c>
      <c r="BH718" s="109">
        <f>IF(U718="sníž. přenesená",N718,0)</f>
        <v>0</v>
      </c>
      <c r="BI718" s="109">
        <f>IF(U718="nulová",N718,0)</f>
        <v>0</v>
      </c>
      <c r="BJ718" s="21" t="s">
        <v>37</v>
      </c>
      <c r="BK718" s="109">
        <f>ROUND(L718*K718,2)</f>
        <v>0</v>
      </c>
      <c r="BL718" s="21" t="s">
        <v>287</v>
      </c>
      <c r="BM718" s="21" t="s">
        <v>1004</v>
      </c>
    </row>
    <row r="719" spans="2:65" s="10" customFormat="1" ht="22.5" customHeight="1">
      <c r="B719" s="171"/>
      <c r="C719" s="172"/>
      <c r="D719" s="172"/>
      <c r="E719" s="173" t="s">
        <v>5</v>
      </c>
      <c r="F719" s="280" t="s">
        <v>1005</v>
      </c>
      <c r="G719" s="281"/>
      <c r="H719" s="281"/>
      <c r="I719" s="281"/>
      <c r="J719" s="172"/>
      <c r="K719" s="174">
        <v>120.289</v>
      </c>
      <c r="L719" s="172"/>
      <c r="M719" s="172"/>
      <c r="N719" s="172"/>
      <c r="O719" s="172"/>
      <c r="P719" s="172"/>
      <c r="Q719" s="172"/>
      <c r="R719" s="175"/>
      <c r="T719" s="176"/>
      <c r="U719" s="172"/>
      <c r="V719" s="172"/>
      <c r="W719" s="172"/>
      <c r="X719" s="172"/>
      <c r="Y719" s="172"/>
      <c r="Z719" s="172"/>
      <c r="AA719" s="177"/>
      <c r="AT719" s="178" t="s">
        <v>200</v>
      </c>
      <c r="AU719" s="178" t="s">
        <v>123</v>
      </c>
      <c r="AV719" s="10" t="s">
        <v>123</v>
      </c>
      <c r="AW719" s="10" t="s">
        <v>36</v>
      </c>
      <c r="AX719" s="10" t="s">
        <v>37</v>
      </c>
      <c r="AY719" s="178" t="s">
        <v>192</v>
      </c>
    </row>
    <row r="720" spans="2:65" s="1" customFormat="1" ht="31.5" customHeight="1">
      <c r="B720" s="135"/>
      <c r="C720" s="164" t="s">
        <v>1006</v>
      </c>
      <c r="D720" s="164" t="s">
        <v>193</v>
      </c>
      <c r="E720" s="165" t="s">
        <v>1007</v>
      </c>
      <c r="F720" s="277" t="s">
        <v>1008</v>
      </c>
      <c r="G720" s="277"/>
      <c r="H720" s="277"/>
      <c r="I720" s="277"/>
      <c r="J720" s="166" t="s">
        <v>196</v>
      </c>
      <c r="K720" s="167">
        <v>120.289</v>
      </c>
      <c r="L720" s="278">
        <v>0</v>
      </c>
      <c r="M720" s="278"/>
      <c r="N720" s="279">
        <f>ROUND(L720*K720,2)</f>
        <v>0</v>
      </c>
      <c r="O720" s="279"/>
      <c r="P720" s="279"/>
      <c r="Q720" s="279"/>
      <c r="R720" s="138"/>
      <c r="T720" s="168" t="s">
        <v>5</v>
      </c>
      <c r="U720" s="47" t="s">
        <v>44</v>
      </c>
      <c r="V720" s="39"/>
      <c r="W720" s="169">
        <f>V720*K720</f>
        <v>0</v>
      </c>
      <c r="X720" s="169">
        <v>0</v>
      </c>
      <c r="Y720" s="169">
        <f>X720*K720</f>
        <v>0</v>
      </c>
      <c r="Z720" s="169">
        <v>0</v>
      </c>
      <c r="AA720" s="170">
        <f>Z720*K720</f>
        <v>0</v>
      </c>
      <c r="AR720" s="21" t="s">
        <v>287</v>
      </c>
      <c r="AT720" s="21" t="s">
        <v>193</v>
      </c>
      <c r="AU720" s="21" t="s">
        <v>123</v>
      </c>
      <c r="AY720" s="21" t="s">
        <v>192</v>
      </c>
      <c r="BE720" s="109">
        <f>IF(U720="základní",N720,0)</f>
        <v>0</v>
      </c>
      <c r="BF720" s="109">
        <f>IF(U720="snížená",N720,0)</f>
        <v>0</v>
      </c>
      <c r="BG720" s="109">
        <f>IF(U720="zákl. přenesená",N720,0)</f>
        <v>0</v>
      </c>
      <c r="BH720" s="109">
        <f>IF(U720="sníž. přenesená",N720,0)</f>
        <v>0</v>
      </c>
      <c r="BI720" s="109">
        <f>IF(U720="nulová",N720,0)</f>
        <v>0</v>
      </c>
      <c r="BJ720" s="21" t="s">
        <v>37</v>
      </c>
      <c r="BK720" s="109">
        <f>ROUND(L720*K720,2)</f>
        <v>0</v>
      </c>
      <c r="BL720" s="21" t="s">
        <v>287</v>
      </c>
      <c r="BM720" s="21" t="s">
        <v>1009</v>
      </c>
    </row>
    <row r="721" spans="2:65" s="1" customFormat="1" ht="22.5" customHeight="1">
      <c r="B721" s="135"/>
      <c r="C721" s="203" t="s">
        <v>1010</v>
      </c>
      <c r="D721" s="203" t="s">
        <v>521</v>
      </c>
      <c r="E721" s="204" t="s">
        <v>1011</v>
      </c>
      <c r="F721" s="292" t="s">
        <v>1012</v>
      </c>
      <c r="G721" s="292"/>
      <c r="H721" s="292"/>
      <c r="I721" s="292"/>
      <c r="J721" s="205" t="s">
        <v>196</v>
      </c>
      <c r="K721" s="206">
        <v>145.55000000000001</v>
      </c>
      <c r="L721" s="293">
        <v>0</v>
      </c>
      <c r="M721" s="293"/>
      <c r="N721" s="294">
        <f>ROUND(L721*K721,2)</f>
        <v>0</v>
      </c>
      <c r="O721" s="279"/>
      <c r="P721" s="279"/>
      <c r="Q721" s="279"/>
      <c r="R721" s="138"/>
      <c r="T721" s="168" t="s">
        <v>5</v>
      </c>
      <c r="U721" s="47" t="s">
        <v>44</v>
      </c>
      <c r="V721" s="39"/>
      <c r="W721" s="169">
        <f>V721*K721</f>
        <v>0</v>
      </c>
      <c r="X721" s="169">
        <v>1.1E-4</v>
      </c>
      <c r="Y721" s="169">
        <f>X721*K721</f>
        <v>1.60105E-2</v>
      </c>
      <c r="Z721" s="169">
        <v>0</v>
      </c>
      <c r="AA721" s="170">
        <f>Z721*K721</f>
        <v>0</v>
      </c>
      <c r="AR721" s="21" t="s">
        <v>421</v>
      </c>
      <c r="AT721" s="21" t="s">
        <v>521</v>
      </c>
      <c r="AU721" s="21" t="s">
        <v>123</v>
      </c>
      <c r="AY721" s="21" t="s">
        <v>192</v>
      </c>
      <c r="BE721" s="109">
        <f>IF(U721="základní",N721,0)</f>
        <v>0</v>
      </c>
      <c r="BF721" s="109">
        <f>IF(U721="snížená",N721,0)</f>
        <v>0</v>
      </c>
      <c r="BG721" s="109">
        <f>IF(U721="zákl. přenesená",N721,0)</f>
        <v>0</v>
      </c>
      <c r="BH721" s="109">
        <f>IF(U721="sníž. přenesená",N721,0)</f>
        <v>0</v>
      </c>
      <c r="BI721" s="109">
        <f>IF(U721="nulová",N721,0)</f>
        <v>0</v>
      </c>
      <c r="BJ721" s="21" t="s">
        <v>37</v>
      </c>
      <c r="BK721" s="109">
        <f>ROUND(L721*K721,2)</f>
        <v>0</v>
      </c>
      <c r="BL721" s="21" t="s">
        <v>287</v>
      </c>
      <c r="BM721" s="21" t="s">
        <v>1013</v>
      </c>
    </row>
    <row r="722" spans="2:65" s="10" customFormat="1" ht="22.5" customHeight="1">
      <c r="B722" s="171"/>
      <c r="C722" s="172"/>
      <c r="D722" s="172"/>
      <c r="E722" s="173" t="s">
        <v>5</v>
      </c>
      <c r="F722" s="280" t="s">
        <v>1014</v>
      </c>
      <c r="G722" s="281"/>
      <c r="H722" s="281"/>
      <c r="I722" s="281"/>
      <c r="J722" s="172"/>
      <c r="K722" s="174">
        <v>132.31800000000001</v>
      </c>
      <c r="L722" s="172"/>
      <c r="M722" s="172"/>
      <c r="N722" s="172"/>
      <c r="O722" s="172"/>
      <c r="P722" s="172"/>
      <c r="Q722" s="172"/>
      <c r="R722" s="175"/>
      <c r="T722" s="176"/>
      <c r="U722" s="172"/>
      <c r="V722" s="172"/>
      <c r="W722" s="172"/>
      <c r="X722" s="172"/>
      <c r="Y722" s="172"/>
      <c r="Z722" s="172"/>
      <c r="AA722" s="177"/>
      <c r="AT722" s="178" t="s">
        <v>200</v>
      </c>
      <c r="AU722" s="178" t="s">
        <v>123</v>
      </c>
      <c r="AV722" s="10" t="s">
        <v>123</v>
      </c>
      <c r="AW722" s="10" t="s">
        <v>36</v>
      </c>
      <c r="AX722" s="10" t="s">
        <v>37</v>
      </c>
      <c r="AY722" s="178" t="s">
        <v>192</v>
      </c>
    </row>
    <row r="723" spans="2:65" s="1" customFormat="1" ht="31.5" customHeight="1">
      <c r="B723" s="135"/>
      <c r="C723" s="164" t="s">
        <v>1015</v>
      </c>
      <c r="D723" s="164" t="s">
        <v>193</v>
      </c>
      <c r="E723" s="165" t="s">
        <v>1016</v>
      </c>
      <c r="F723" s="277" t="s">
        <v>1017</v>
      </c>
      <c r="G723" s="277"/>
      <c r="H723" s="277"/>
      <c r="I723" s="277"/>
      <c r="J723" s="166" t="s">
        <v>995</v>
      </c>
      <c r="K723" s="207">
        <v>0</v>
      </c>
      <c r="L723" s="278">
        <v>0</v>
      </c>
      <c r="M723" s="278"/>
      <c r="N723" s="279">
        <f>ROUND(L723*K723,2)</f>
        <v>0</v>
      </c>
      <c r="O723" s="279"/>
      <c r="P723" s="279"/>
      <c r="Q723" s="279"/>
      <c r="R723" s="138"/>
      <c r="T723" s="168" t="s">
        <v>5</v>
      </c>
      <c r="U723" s="47" t="s">
        <v>44</v>
      </c>
      <c r="V723" s="39"/>
      <c r="W723" s="169">
        <f>V723*K723</f>
        <v>0</v>
      </c>
      <c r="X723" s="169">
        <v>0</v>
      </c>
      <c r="Y723" s="169">
        <f>X723*K723</f>
        <v>0</v>
      </c>
      <c r="Z723" s="169">
        <v>0</v>
      </c>
      <c r="AA723" s="170">
        <f>Z723*K723</f>
        <v>0</v>
      </c>
      <c r="AR723" s="21" t="s">
        <v>287</v>
      </c>
      <c r="AT723" s="21" t="s">
        <v>193</v>
      </c>
      <c r="AU723" s="21" t="s">
        <v>123</v>
      </c>
      <c r="AY723" s="21" t="s">
        <v>192</v>
      </c>
      <c r="BE723" s="109">
        <f>IF(U723="základní",N723,0)</f>
        <v>0</v>
      </c>
      <c r="BF723" s="109">
        <f>IF(U723="snížená",N723,0)</f>
        <v>0</v>
      </c>
      <c r="BG723" s="109">
        <f>IF(U723="zákl. přenesená",N723,0)</f>
        <v>0</v>
      </c>
      <c r="BH723" s="109">
        <f>IF(U723="sníž. přenesená",N723,0)</f>
        <v>0</v>
      </c>
      <c r="BI723" s="109">
        <f>IF(U723="nulová",N723,0)</f>
        <v>0</v>
      </c>
      <c r="BJ723" s="21" t="s">
        <v>37</v>
      </c>
      <c r="BK723" s="109">
        <f>ROUND(L723*K723,2)</f>
        <v>0</v>
      </c>
      <c r="BL723" s="21" t="s">
        <v>287</v>
      </c>
      <c r="BM723" s="21" t="s">
        <v>1018</v>
      </c>
    </row>
    <row r="724" spans="2:65" s="9" customFormat="1" ht="29.85" customHeight="1">
      <c r="B724" s="153"/>
      <c r="C724" s="154"/>
      <c r="D724" s="163" t="s">
        <v>146</v>
      </c>
      <c r="E724" s="163"/>
      <c r="F724" s="163"/>
      <c r="G724" s="163"/>
      <c r="H724" s="163"/>
      <c r="I724" s="163"/>
      <c r="J724" s="163"/>
      <c r="K724" s="163"/>
      <c r="L724" s="163"/>
      <c r="M724" s="163"/>
      <c r="N724" s="300">
        <f>BK724</f>
        <v>0</v>
      </c>
      <c r="O724" s="301"/>
      <c r="P724" s="301"/>
      <c r="Q724" s="301"/>
      <c r="R724" s="156"/>
      <c r="T724" s="157"/>
      <c r="U724" s="154"/>
      <c r="V724" s="154"/>
      <c r="W724" s="158">
        <f>SUM(W725:W738)</f>
        <v>0</v>
      </c>
      <c r="X724" s="154"/>
      <c r="Y724" s="158">
        <f>SUM(Y725:Y738)</f>
        <v>5.6529999999999997E-2</v>
      </c>
      <c r="Z724" s="154"/>
      <c r="AA724" s="159">
        <f>SUM(AA725:AA738)</f>
        <v>0</v>
      </c>
      <c r="AR724" s="160" t="s">
        <v>123</v>
      </c>
      <c r="AT724" s="161" t="s">
        <v>78</v>
      </c>
      <c r="AU724" s="161" t="s">
        <v>37</v>
      </c>
      <c r="AY724" s="160" t="s">
        <v>192</v>
      </c>
      <c r="BK724" s="162">
        <f>SUM(BK725:BK738)</f>
        <v>0</v>
      </c>
    </row>
    <row r="725" spans="2:65" s="1" customFormat="1" ht="22.5" customHeight="1">
      <c r="B725" s="135"/>
      <c r="C725" s="164" t="s">
        <v>1019</v>
      </c>
      <c r="D725" s="164" t="s">
        <v>193</v>
      </c>
      <c r="E725" s="165" t="s">
        <v>1020</v>
      </c>
      <c r="F725" s="277" t="s">
        <v>1021</v>
      </c>
      <c r="G725" s="277"/>
      <c r="H725" s="277"/>
      <c r="I725" s="277"/>
      <c r="J725" s="166" t="s">
        <v>529</v>
      </c>
      <c r="K725" s="167">
        <v>7</v>
      </c>
      <c r="L725" s="278">
        <v>0</v>
      </c>
      <c r="M725" s="278"/>
      <c r="N725" s="279">
        <f t="shared" ref="N725:N738" si="5">ROUND(L725*K725,2)</f>
        <v>0</v>
      </c>
      <c r="O725" s="279"/>
      <c r="P725" s="279"/>
      <c r="Q725" s="279"/>
      <c r="R725" s="138"/>
      <c r="T725" s="168" t="s">
        <v>5</v>
      </c>
      <c r="U725" s="47" t="s">
        <v>44</v>
      </c>
      <c r="V725" s="39"/>
      <c r="W725" s="169">
        <f t="shared" ref="W725:W738" si="6">V725*K725</f>
        <v>0</v>
      </c>
      <c r="X725" s="169">
        <v>7.9000000000000001E-4</v>
      </c>
      <c r="Y725" s="169">
        <f t="shared" ref="Y725:Y738" si="7">X725*K725</f>
        <v>5.5300000000000002E-3</v>
      </c>
      <c r="Z725" s="169">
        <v>0</v>
      </c>
      <c r="AA725" s="170">
        <f t="shared" ref="AA725:AA738" si="8">Z725*K725</f>
        <v>0</v>
      </c>
      <c r="AR725" s="21" t="s">
        <v>287</v>
      </c>
      <c r="AT725" s="21" t="s">
        <v>193</v>
      </c>
      <c r="AU725" s="21" t="s">
        <v>123</v>
      </c>
      <c r="AY725" s="21" t="s">
        <v>192</v>
      </c>
      <c r="BE725" s="109">
        <f t="shared" ref="BE725:BE738" si="9">IF(U725="základní",N725,0)</f>
        <v>0</v>
      </c>
      <c r="BF725" s="109">
        <f t="shared" ref="BF725:BF738" si="10">IF(U725="snížená",N725,0)</f>
        <v>0</v>
      </c>
      <c r="BG725" s="109">
        <f t="shared" ref="BG725:BG738" si="11">IF(U725="zákl. přenesená",N725,0)</f>
        <v>0</v>
      </c>
      <c r="BH725" s="109">
        <f t="shared" ref="BH725:BH738" si="12">IF(U725="sníž. přenesená",N725,0)</f>
        <v>0</v>
      </c>
      <c r="BI725" s="109">
        <f t="shared" ref="BI725:BI738" si="13">IF(U725="nulová",N725,0)</f>
        <v>0</v>
      </c>
      <c r="BJ725" s="21" t="s">
        <v>37</v>
      </c>
      <c r="BK725" s="109">
        <f t="shared" ref="BK725:BK738" si="14">ROUND(L725*K725,2)</f>
        <v>0</v>
      </c>
      <c r="BL725" s="21" t="s">
        <v>287</v>
      </c>
      <c r="BM725" s="21" t="s">
        <v>1022</v>
      </c>
    </row>
    <row r="726" spans="2:65" s="1" customFormat="1" ht="22.5" customHeight="1">
      <c r="B726" s="135"/>
      <c r="C726" s="164" t="s">
        <v>1023</v>
      </c>
      <c r="D726" s="164" t="s">
        <v>193</v>
      </c>
      <c r="E726" s="165" t="s">
        <v>1024</v>
      </c>
      <c r="F726" s="277" t="s">
        <v>1025</v>
      </c>
      <c r="G726" s="277"/>
      <c r="H726" s="277"/>
      <c r="I726" s="277"/>
      <c r="J726" s="166" t="s">
        <v>529</v>
      </c>
      <c r="K726" s="167">
        <v>14</v>
      </c>
      <c r="L726" s="278">
        <v>0</v>
      </c>
      <c r="M726" s="278"/>
      <c r="N726" s="279">
        <f t="shared" si="5"/>
        <v>0</v>
      </c>
      <c r="O726" s="279"/>
      <c r="P726" s="279"/>
      <c r="Q726" s="279"/>
      <c r="R726" s="138"/>
      <c r="T726" s="168" t="s">
        <v>5</v>
      </c>
      <c r="U726" s="47" t="s">
        <v>44</v>
      </c>
      <c r="V726" s="39"/>
      <c r="W726" s="169">
        <f t="shared" si="6"/>
        <v>0</v>
      </c>
      <c r="X726" s="169">
        <v>1.6800000000000001E-3</v>
      </c>
      <c r="Y726" s="169">
        <f t="shared" si="7"/>
        <v>2.3519999999999999E-2</v>
      </c>
      <c r="Z726" s="169">
        <v>0</v>
      </c>
      <c r="AA726" s="170">
        <f t="shared" si="8"/>
        <v>0</v>
      </c>
      <c r="AR726" s="21" t="s">
        <v>287</v>
      </c>
      <c r="AT726" s="21" t="s">
        <v>193</v>
      </c>
      <c r="AU726" s="21" t="s">
        <v>123</v>
      </c>
      <c r="AY726" s="21" t="s">
        <v>192</v>
      </c>
      <c r="BE726" s="109">
        <f t="shared" si="9"/>
        <v>0</v>
      </c>
      <c r="BF726" s="109">
        <f t="shared" si="10"/>
        <v>0</v>
      </c>
      <c r="BG726" s="109">
        <f t="shared" si="11"/>
        <v>0</v>
      </c>
      <c r="BH726" s="109">
        <f t="shared" si="12"/>
        <v>0</v>
      </c>
      <c r="BI726" s="109">
        <f t="shared" si="13"/>
        <v>0</v>
      </c>
      <c r="BJ726" s="21" t="s">
        <v>37</v>
      </c>
      <c r="BK726" s="109">
        <f t="shared" si="14"/>
        <v>0</v>
      </c>
      <c r="BL726" s="21" t="s">
        <v>287</v>
      </c>
      <c r="BM726" s="21" t="s">
        <v>1026</v>
      </c>
    </row>
    <row r="727" spans="2:65" s="1" customFormat="1" ht="22.5" customHeight="1">
      <c r="B727" s="135"/>
      <c r="C727" s="164" t="s">
        <v>1027</v>
      </c>
      <c r="D727" s="164" t="s">
        <v>193</v>
      </c>
      <c r="E727" s="165" t="s">
        <v>1028</v>
      </c>
      <c r="F727" s="277" t="s">
        <v>1029</v>
      </c>
      <c r="G727" s="277"/>
      <c r="H727" s="277"/>
      <c r="I727" s="277"/>
      <c r="J727" s="166" t="s">
        <v>529</v>
      </c>
      <c r="K727" s="167">
        <v>2</v>
      </c>
      <c r="L727" s="278">
        <v>0</v>
      </c>
      <c r="M727" s="278"/>
      <c r="N727" s="279">
        <f t="shared" si="5"/>
        <v>0</v>
      </c>
      <c r="O727" s="279"/>
      <c r="P727" s="279"/>
      <c r="Q727" s="279"/>
      <c r="R727" s="138"/>
      <c r="T727" s="168" t="s">
        <v>5</v>
      </c>
      <c r="U727" s="47" t="s">
        <v>44</v>
      </c>
      <c r="V727" s="39"/>
      <c r="W727" s="169">
        <f t="shared" si="6"/>
        <v>0</v>
      </c>
      <c r="X727" s="169">
        <v>2E-3</v>
      </c>
      <c r="Y727" s="169">
        <f t="shared" si="7"/>
        <v>4.0000000000000001E-3</v>
      </c>
      <c r="Z727" s="169">
        <v>0</v>
      </c>
      <c r="AA727" s="170">
        <f t="shared" si="8"/>
        <v>0</v>
      </c>
      <c r="AR727" s="21" t="s">
        <v>287</v>
      </c>
      <c r="AT727" s="21" t="s">
        <v>193</v>
      </c>
      <c r="AU727" s="21" t="s">
        <v>123</v>
      </c>
      <c r="AY727" s="21" t="s">
        <v>192</v>
      </c>
      <c r="BE727" s="109">
        <f t="shared" si="9"/>
        <v>0</v>
      </c>
      <c r="BF727" s="109">
        <f t="shared" si="10"/>
        <v>0</v>
      </c>
      <c r="BG727" s="109">
        <f t="shared" si="11"/>
        <v>0</v>
      </c>
      <c r="BH727" s="109">
        <f t="shared" si="12"/>
        <v>0</v>
      </c>
      <c r="BI727" s="109">
        <f t="shared" si="13"/>
        <v>0</v>
      </c>
      <c r="BJ727" s="21" t="s">
        <v>37</v>
      </c>
      <c r="BK727" s="109">
        <f t="shared" si="14"/>
        <v>0</v>
      </c>
      <c r="BL727" s="21" t="s">
        <v>287</v>
      </c>
      <c r="BM727" s="21" t="s">
        <v>1030</v>
      </c>
    </row>
    <row r="728" spans="2:65" s="1" customFormat="1" ht="22.5" customHeight="1">
      <c r="B728" s="135"/>
      <c r="C728" s="164" t="s">
        <v>1031</v>
      </c>
      <c r="D728" s="164" t="s">
        <v>193</v>
      </c>
      <c r="E728" s="165" t="s">
        <v>1032</v>
      </c>
      <c r="F728" s="277" t="s">
        <v>1033</v>
      </c>
      <c r="G728" s="277"/>
      <c r="H728" s="277"/>
      <c r="I728" s="277"/>
      <c r="J728" s="166" t="s">
        <v>529</v>
      </c>
      <c r="K728" s="167">
        <v>2</v>
      </c>
      <c r="L728" s="278">
        <v>0</v>
      </c>
      <c r="M728" s="278"/>
      <c r="N728" s="279">
        <f t="shared" si="5"/>
        <v>0</v>
      </c>
      <c r="O728" s="279"/>
      <c r="P728" s="279"/>
      <c r="Q728" s="279"/>
      <c r="R728" s="138"/>
      <c r="T728" s="168" t="s">
        <v>5</v>
      </c>
      <c r="U728" s="47" t="s">
        <v>44</v>
      </c>
      <c r="V728" s="39"/>
      <c r="W728" s="169">
        <f t="shared" si="6"/>
        <v>0</v>
      </c>
      <c r="X728" s="169">
        <v>1.7700000000000001E-3</v>
      </c>
      <c r="Y728" s="169">
        <f t="shared" si="7"/>
        <v>3.5400000000000002E-3</v>
      </c>
      <c r="Z728" s="169">
        <v>0</v>
      </c>
      <c r="AA728" s="170">
        <f t="shared" si="8"/>
        <v>0</v>
      </c>
      <c r="AR728" s="21" t="s">
        <v>287</v>
      </c>
      <c r="AT728" s="21" t="s">
        <v>193</v>
      </c>
      <c r="AU728" s="21" t="s">
        <v>123</v>
      </c>
      <c r="AY728" s="21" t="s">
        <v>192</v>
      </c>
      <c r="BE728" s="109">
        <f t="shared" si="9"/>
        <v>0</v>
      </c>
      <c r="BF728" s="109">
        <f t="shared" si="10"/>
        <v>0</v>
      </c>
      <c r="BG728" s="109">
        <f t="shared" si="11"/>
        <v>0</v>
      </c>
      <c r="BH728" s="109">
        <f t="shared" si="12"/>
        <v>0</v>
      </c>
      <c r="BI728" s="109">
        <f t="shared" si="13"/>
        <v>0</v>
      </c>
      <c r="BJ728" s="21" t="s">
        <v>37</v>
      </c>
      <c r="BK728" s="109">
        <f t="shared" si="14"/>
        <v>0</v>
      </c>
      <c r="BL728" s="21" t="s">
        <v>287</v>
      </c>
      <c r="BM728" s="21" t="s">
        <v>1034</v>
      </c>
    </row>
    <row r="729" spans="2:65" s="1" customFormat="1" ht="22.5" customHeight="1">
      <c r="B729" s="135"/>
      <c r="C729" s="164" t="s">
        <v>1035</v>
      </c>
      <c r="D729" s="164" t="s">
        <v>193</v>
      </c>
      <c r="E729" s="165" t="s">
        <v>1036</v>
      </c>
      <c r="F729" s="277" t="s">
        <v>1037</v>
      </c>
      <c r="G729" s="277"/>
      <c r="H729" s="277"/>
      <c r="I729" s="277"/>
      <c r="J729" s="166" t="s">
        <v>529</v>
      </c>
      <c r="K729" s="167">
        <v>5</v>
      </c>
      <c r="L729" s="278">
        <v>0</v>
      </c>
      <c r="M729" s="278"/>
      <c r="N729" s="279">
        <f t="shared" si="5"/>
        <v>0</v>
      </c>
      <c r="O729" s="279"/>
      <c r="P729" s="279"/>
      <c r="Q729" s="279"/>
      <c r="R729" s="138"/>
      <c r="T729" s="168" t="s">
        <v>5</v>
      </c>
      <c r="U729" s="47" t="s">
        <v>44</v>
      </c>
      <c r="V729" s="39"/>
      <c r="W729" s="169">
        <f t="shared" si="6"/>
        <v>0</v>
      </c>
      <c r="X729" s="169">
        <v>4.6000000000000001E-4</v>
      </c>
      <c r="Y729" s="169">
        <f t="shared" si="7"/>
        <v>2.3E-3</v>
      </c>
      <c r="Z729" s="169">
        <v>0</v>
      </c>
      <c r="AA729" s="170">
        <f t="shared" si="8"/>
        <v>0</v>
      </c>
      <c r="AR729" s="21" t="s">
        <v>287</v>
      </c>
      <c r="AT729" s="21" t="s">
        <v>193</v>
      </c>
      <c r="AU729" s="21" t="s">
        <v>123</v>
      </c>
      <c r="AY729" s="21" t="s">
        <v>192</v>
      </c>
      <c r="BE729" s="109">
        <f t="shared" si="9"/>
        <v>0</v>
      </c>
      <c r="BF729" s="109">
        <f t="shared" si="10"/>
        <v>0</v>
      </c>
      <c r="BG729" s="109">
        <f t="shared" si="11"/>
        <v>0</v>
      </c>
      <c r="BH729" s="109">
        <f t="shared" si="12"/>
        <v>0</v>
      </c>
      <c r="BI729" s="109">
        <f t="shared" si="13"/>
        <v>0</v>
      </c>
      <c r="BJ729" s="21" t="s">
        <v>37</v>
      </c>
      <c r="BK729" s="109">
        <f t="shared" si="14"/>
        <v>0</v>
      </c>
      <c r="BL729" s="21" t="s">
        <v>287</v>
      </c>
      <c r="BM729" s="21" t="s">
        <v>1038</v>
      </c>
    </row>
    <row r="730" spans="2:65" s="1" customFormat="1" ht="22.5" customHeight="1">
      <c r="B730" s="135"/>
      <c r="C730" s="164" t="s">
        <v>1039</v>
      </c>
      <c r="D730" s="164" t="s">
        <v>193</v>
      </c>
      <c r="E730" s="165" t="s">
        <v>1040</v>
      </c>
      <c r="F730" s="277" t="s">
        <v>1041</v>
      </c>
      <c r="G730" s="277"/>
      <c r="H730" s="277"/>
      <c r="I730" s="277"/>
      <c r="J730" s="166" t="s">
        <v>529</v>
      </c>
      <c r="K730" s="167">
        <v>3</v>
      </c>
      <c r="L730" s="278">
        <v>0</v>
      </c>
      <c r="M730" s="278"/>
      <c r="N730" s="279">
        <f t="shared" si="5"/>
        <v>0</v>
      </c>
      <c r="O730" s="279"/>
      <c r="P730" s="279"/>
      <c r="Q730" s="279"/>
      <c r="R730" s="138"/>
      <c r="T730" s="168" t="s">
        <v>5</v>
      </c>
      <c r="U730" s="47" t="s">
        <v>44</v>
      </c>
      <c r="V730" s="39"/>
      <c r="W730" s="169">
        <f t="shared" si="6"/>
        <v>0</v>
      </c>
      <c r="X730" s="169">
        <v>5.1999999999999995E-4</v>
      </c>
      <c r="Y730" s="169">
        <f t="shared" si="7"/>
        <v>1.5599999999999998E-3</v>
      </c>
      <c r="Z730" s="169">
        <v>0</v>
      </c>
      <c r="AA730" s="170">
        <f t="shared" si="8"/>
        <v>0</v>
      </c>
      <c r="AR730" s="21" t="s">
        <v>287</v>
      </c>
      <c r="AT730" s="21" t="s">
        <v>193</v>
      </c>
      <c r="AU730" s="21" t="s">
        <v>123</v>
      </c>
      <c r="AY730" s="21" t="s">
        <v>192</v>
      </c>
      <c r="BE730" s="109">
        <f t="shared" si="9"/>
        <v>0</v>
      </c>
      <c r="BF730" s="109">
        <f t="shared" si="10"/>
        <v>0</v>
      </c>
      <c r="BG730" s="109">
        <f t="shared" si="11"/>
        <v>0</v>
      </c>
      <c r="BH730" s="109">
        <f t="shared" si="12"/>
        <v>0</v>
      </c>
      <c r="BI730" s="109">
        <f t="shared" si="13"/>
        <v>0</v>
      </c>
      <c r="BJ730" s="21" t="s">
        <v>37</v>
      </c>
      <c r="BK730" s="109">
        <f t="shared" si="14"/>
        <v>0</v>
      </c>
      <c r="BL730" s="21" t="s">
        <v>287</v>
      </c>
      <c r="BM730" s="21" t="s">
        <v>1042</v>
      </c>
    </row>
    <row r="731" spans="2:65" s="1" customFormat="1" ht="22.5" customHeight="1">
      <c r="B731" s="135"/>
      <c r="C731" s="164" t="s">
        <v>1043</v>
      </c>
      <c r="D731" s="164" t="s">
        <v>193</v>
      </c>
      <c r="E731" s="165" t="s">
        <v>1044</v>
      </c>
      <c r="F731" s="277" t="s">
        <v>1045</v>
      </c>
      <c r="G731" s="277"/>
      <c r="H731" s="277"/>
      <c r="I731" s="277"/>
      <c r="J731" s="166" t="s">
        <v>529</v>
      </c>
      <c r="K731" s="167">
        <v>4</v>
      </c>
      <c r="L731" s="278">
        <v>0</v>
      </c>
      <c r="M731" s="278"/>
      <c r="N731" s="279">
        <f t="shared" si="5"/>
        <v>0</v>
      </c>
      <c r="O731" s="279"/>
      <c r="P731" s="279"/>
      <c r="Q731" s="279"/>
      <c r="R731" s="138"/>
      <c r="T731" s="168" t="s">
        <v>5</v>
      </c>
      <c r="U731" s="47" t="s">
        <v>44</v>
      </c>
      <c r="V731" s="39"/>
      <c r="W731" s="169">
        <f t="shared" si="6"/>
        <v>0</v>
      </c>
      <c r="X731" s="169">
        <v>1.7700000000000001E-3</v>
      </c>
      <c r="Y731" s="169">
        <f t="shared" si="7"/>
        <v>7.0800000000000004E-3</v>
      </c>
      <c r="Z731" s="169">
        <v>0</v>
      </c>
      <c r="AA731" s="170">
        <f t="shared" si="8"/>
        <v>0</v>
      </c>
      <c r="AR731" s="21" t="s">
        <v>287</v>
      </c>
      <c r="AT731" s="21" t="s">
        <v>193</v>
      </c>
      <c r="AU731" s="21" t="s">
        <v>123</v>
      </c>
      <c r="AY731" s="21" t="s">
        <v>192</v>
      </c>
      <c r="BE731" s="109">
        <f t="shared" si="9"/>
        <v>0</v>
      </c>
      <c r="BF731" s="109">
        <f t="shared" si="10"/>
        <v>0</v>
      </c>
      <c r="BG731" s="109">
        <f t="shared" si="11"/>
        <v>0</v>
      </c>
      <c r="BH731" s="109">
        <f t="shared" si="12"/>
        <v>0</v>
      </c>
      <c r="BI731" s="109">
        <f t="shared" si="13"/>
        <v>0</v>
      </c>
      <c r="BJ731" s="21" t="s">
        <v>37</v>
      </c>
      <c r="BK731" s="109">
        <f t="shared" si="14"/>
        <v>0</v>
      </c>
      <c r="BL731" s="21" t="s">
        <v>287</v>
      </c>
      <c r="BM731" s="21" t="s">
        <v>1046</v>
      </c>
    </row>
    <row r="732" spans="2:65" s="1" customFormat="1" ht="22.5" customHeight="1">
      <c r="B732" s="135"/>
      <c r="C732" s="164" t="s">
        <v>1047</v>
      </c>
      <c r="D732" s="164" t="s">
        <v>193</v>
      </c>
      <c r="E732" s="165" t="s">
        <v>1048</v>
      </c>
      <c r="F732" s="277" t="s">
        <v>1049</v>
      </c>
      <c r="G732" s="277"/>
      <c r="H732" s="277"/>
      <c r="I732" s="277"/>
      <c r="J732" s="166" t="s">
        <v>475</v>
      </c>
      <c r="K732" s="167">
        <v>3</v>
      </c>
      <c r="L732" s="278">
        <v>0</v>
      </c>
      <c r="M732" s="278"/>
      <c r="N732" s="279">
        <f t="shared" si="5"/>
        <v>0</v>
      </c>
      <c r="O732" s="279"/>
      <c r="P732" s="279"/>
      <c r="Q732" s="279"/>
      <c r="R732" s="138"/>
      <c r="T732" s="168" t="s">
        <v>5</v>
      </c>
      <c r="U732" s="47" t="s">
        <v>44</v>
      </c>
      <c r="V732" s="39"/>
      <c r="W732" s="169">
        <f t="shared" si="6"/>
        <v>0</v>
      </c>
      <c r="X732" s="169">
        <v>0</v>
      </c>
      <c r="Y732" s="169">
        <f t="shared" si="7"/>
        <v>0</v>
      </c>
      <c r="Z732" s="169">
        <v>0</v>
      </c>
      <c r="AA732" s="170">
        <f t="shared" si="8"/>
        <v>0</v>
      </c>
      <c r="AR732" s="21" t="s">
        <v>287</v>
      </c>
      <c r="AT732" s="21" t="s">
        <v>193</v>
      </c>
      <c r="AU732" s="21" t="s">
        <v>123</v>
      </c>
      <c r="AY732" s="21" t="s">
        <v>192</v>
      </c>
      <c r="BE732" s="109">
        <f t="shared" si="9"/>
        <v>0</v>
      </c>
      <c r="BF732" s="109">
        <f t="shared" si="10"/>
        <v>0</v>
      </c>
      <c r="BG732" s="109">
        <f t="shared" si="11"/>
        <v>0</v>
      </c>
      <c r="BH732" s="109">
        <f t="shared" si="12"/>
        <v>0</v>
      </c>
      <c r="BI732" s="109">
        <f t="shared" si="13"/>
        <v>0</v>
      </c>
      <c r="BJ732" s="21" t="s">
        <v>37</v>
      </c>
      <c r="BK732" s="109">
        <f t="shared" si="14"/>
        <v>0</v>
      </c>
      <c r="BL732" s="21" t="s">
        <v>287</v>
      </c>
      <c r="BM732" s="21" t="s">
        <v>1050</v>
      </c>
    </row>
    <row r="733" spans="2:65" s="1" customFormat="1" ht="22.5" customHeight="1">
      <c r="B733" s="135"/>
      <c r="C733" s="164" t="s">
        <v>1051</v>
      </c>
      <c r="D733" s="164" t="s">
        <v>193</v>
      </c>
      <c r="E733" s="165" t="s">
        <v>1052</v>
      </c>
      <c r="F733" s="277" t="s">
        <v>1053</v>
      </c>
      <c r="G733" s="277"/>
      <c r="H733" s="277"/>
      <c r="I733" s="277"/>
      <c r="J733" s="166" t="s">
        <v>475</v>
      </c>
      <c r="K733" s="167">
        <v>1</v>
      </c>
      <c r="L733" s="278">
        <v>0</v>
      </c>
      <c r="M733" s="278"/>
      <c r="N733" s="279">
        <f t="shared" si="5"/>
        <v>0</v>
      </c>
      <c r="O733" s="279"/>
      <c r="P733" s="279"/>
      <c r="Q733" s="279"/>
      <c r="R733" s="138"/>
      <c r="T733" s="168" t="s">
        <v>5</v>
      </c>
      <c r="U733" s="47" t="s">
        <v>44</v>
      </c>
      <c r="V733" s="39"/>
      <c r="W733" s="169">
        <f t="shared" si="6"/>
        <v>0</v>
      </c>
      <c r="X733" s="169">
        <v>0</v>
      </c>
      <c r="Y733" s="169">
        <f t="shared" si="7"/>
        <v>0</v>
      </c>
      <c r="Z733" s="169">
        <v>0</v>
      </c>
      <c r="AA733" s="170">
        <f t="shared" si="8"/>
        <v>0</v>
      </c>
      <c r="AR733" s="21" t="s">
        <v>287</v>
      </c>
      <c r="AT733" s="21" t="s">
        <v>193</v>
      </c>
      <c r="AU733" s="21" t="s">
        <v>123</v>
      </c>
      <c r="AY733" s="21" t="s">
        <v>192</v>
      </c>
      <c r="BE733" s="109">
        <f t="shared" si="9"/>
        <v>0</v>
      </c>
      <c r="BF733" s="109">
        <f t="shared" si="10"/>
        <v>0</v>
      </c>
      <c r="BG733" s="109">
        <f t="shared" si="11"/>
        <v>0</v>
      </c>
      <c r="BH733" s="109">
        <f t="shared" si="12"/>
        <v>0</v>
      </c>
      <c r="BI733" s="109">
        <f t="shared" si="13"/>
        <v>0</v>
      </c>
      <c r="BJ733" s="21" t="s">
        <v>37</v>
      </c>
      <c r="BK733" s="109">
        <f t="shared" si="14"/>
        <v>0</v>
      </c>
      <c r="BL733" s="21" t="s">
        <v>287</v>
      </c>
      <c r="BM733" s="21" t="s">
        <v>1054</v>
      </c>
    </row>
    <row r="734" spans="2:65" s="1" customFormat="1" ht="22.5" customHeight="1">
      <c r="B734" s="135"/>
      <c r="C734" s="164" t="s">
        <v>1055</v>
      </c>
      <c r="D734" s="164" t="s">
        <v>193</v>
      </c>
      <c r="E734" s="165" t="s">
        <v>1056</v>
      </c>
      <c r="F734" s="277" t="s">
        <v>1057</v>
      </c>
      <c r="G734" s="277"/>
      <c r="H734" s="277"/>
      <c r="I734" s="277"/>
      <c r="J734" s="166" t="s">
        <v>475</v>
      </c>
      <c r="K734" s="167">
        <v>1</v>
      </c>
      <c r="L734" s="278">
        <v>0</v>
      </c>
      <c r="M734" s="278"/>
      <c r="N734" s="279">
        <f t="shared" si="5"/>
        <v>0</v>
      </c>
      <c r="O734" s="279"/>
      <c r="P734" s="279"/>
      <c r="Q734" s="279"/>
      <c r="R734" s="138"/>
      <c r="T734" s="168" t="s">
        <v>5</v>
      </c>
      <c r="U734" s="47" t="s">
        <v>44</v>
      </c>
      <c r="V734" s="39"/>
      <c r="W734" s="169">
        <f t="shared" si="6"/>
        <v>0</v>
      </c>
      <c r="X734" s="169">
        <v>0</v>
      </c>
      <c r="Y734" s="169">
        <f t="shared" si="7"/>
        <v>0</v>
      </c>
      <c r="Z734" s="169">
        <v>0</v>
      </c>
      <c r="AA734" s="170">
        <f t="shared" si="8"/>
        <v>0</v>
      </c>
      <c r="AR734" s="21" t="s">
        <v>287</v>
      </c>
      <c r="AT734" s="21" t="s">
        <v>193</v>
      </c>
      <c r="AU734" s="21" t="s">
        <v>123</v>
      </c>
      <c r="AY734" s="21" t="s">
        <v>192</v>
      </c>
      <c r="BE734" s="109">
        <f t="shared" si="9"/>
        <v>0</v>
      </c>
      <c r="BF734" s="109">
        <f t="shared" si="10"/>
        <v>0</v>
      </c>
      <c r="BG734" s="109">
        <f t="shared" si="11"/>
        <v>0</v>
      </c>
      <c r="BH734" s="109">
        <f t="shared" si="12"/>
        <v>0</v>
      </c>
      <c r="BI734" s="109">
        <f t="shared" si="13"/>
        <v>0</v>
      </c>
      <c r="BJ734" s="21" t="s">
        <v>37</v>
      </c>
      <c r="BK734" s="109">
        <f t="shared" si="14"/>
        <v>0</v>
      </c>
      <c r="BL734" s="21" t="s">
        <v>287</v>
      </c>
      <c r="BM734" s="21" t="s">
        <v>1058</v>
      </c>
    </row>
    <row r="735" spans="2:65" s="1" customFormat="1" ht="22.5" customHeight="1">
      <c r="B735" s="135"/>
      <c r="C735" s="164" t="s">
        <v>1059</v>
      </c>
      <c r="D735" s="164" t="s">
        <v>193</v>
      </c>
      <c r="E735" s="165" t="s">
        <v>1060</v>
      </c>
      <c r="F735" s="277" t="s">
        <v>1061</v>
      </c>
      <c r="G735" s="277"/>
      <c r="H735" s="277"/>
      <c r="I735" s="277"/>
      <c r="J735" s="166" t="s">
        <v>475</v>
      </c>
      <c r="K735" s="167">
        <v>3</v>
      </c>
      <c r="L735" s="278">
        <v>0</v>
      </c>
      <c r="M735" s="278"/>
      <c r="N735" s="279">
        <f t="shared" si="5"/>
        <v>0</v>
      </c>
      <c r="O735" s="279"/>
      <c r="P735" s="279"/>
      <c r="Q735" s="279"/>
      <c r="R735" s="138"/>
      <c r="T735" s="168" t="s">
        <v>5</v>
      </c>
      <c r="U735" s="47" t="s">
        <v>44</v>
      </c>
      <c r="V735" s="39"/>
      <c r="W735" s="169">
        <f t="shared" si="6"/>
        <v>0</v>
      </c>
      <c r="X735" s="169">
        <v>0</v>
      </c>
      <c r="Y735" s="169">
        <f t="shared" si="7"/>
        <v>0</v>
      </c>
      <c r="Z735" s="169">
        <v>0</v>
      </c>
      <c r="AA735" s="170">
        <f t="shared" si="8"/>
        <v>0</v>
      </c>
      <c r="AR735" s="21" t="s">
        <v>287</v>
      </c>
      <c r="AT735" s="21" t="s">
        <v>193</v>
      </c>
      <c r="AU735" s="21" t="s">
        <v>123</v>
      </c>
      <c r="AY735" s="21" t="s">
        <v>192</v>
      </c>
      <c r="BE735" s="109">
        <f t="shared" si="9"/>
        <v>0</v>
      </c>
      <c r="BF735" s="109">
        <f t="shared" si="10"/>
        <v>0</v>
      </c>
      <c r="BG735" s="109">
        <f t="shared" si="11"/>
        <v>0</v>
      </c>
      <c r="BH735" s="109">
        <f t="shared" si="12"/>
        <v>0</v>
      </c>
      <c r="BI735" s="109">
        <f t="shared" si="13"/>
        <v>0</v>
      </c>
      <c r="BJ735" s="21" t="s">
        <v>37</v>
      </c>
      <c r="BK735" s="109">
        <f t="shared" si="14"/>
        <v>0</v>
      </c>
      <c r="BL735" s="21" t="s">
        <v>287</v>
      </c>
      <c r="BM735" s="21" t="s">
        <v>1062</v>
      </c>
    </row>
    <row r="736" spans="2:65" s="1" customFormat="1" ht="31.5" customHeight="1">
      <c r="B736" s="135"/>
      <c r="C736" s="164" t="s">
        <v>1063</v>
      </c>
      <c r="D736" s="164" t="s">
        <v>193</v>
      </c>
      <c r="E736" s="165" t="s">
        <v>1064</v>
      </c>
      <c r="F736" s="277" t="s">
        <v>1065</v>
      </c>
      <c r="G736" s="277"/>
      <c r="H736" s="277"/>
      <c r="I736" s="277"/>
      <c r="J736" s="166" t="s">
        <v>475</v>
      </c>
      <c r="K736" s="167">
        <v>6</v>
      </c>
      <c r="L736" s="278">
        <v>0</v>
      </c>
      <c r="M736" s="278"/>
      <c r="N736" s="279">
        <f t="shared" si="5"/>
        <v>0</v>
      </c>
      <c r="O736" s="279"/>
      <c r="P736" s="279"/>
      <c r="Q736" s="279"/>
      <c r="R736" s="138"/>
      <c r="T736" s="168" t="s">
        <v>5</v>
      </c>
      <c r="U736" s="47" t="s">
        <v>44</v>
      </c>
      <c r="V736" s="39"/>
      <c r="W736" s="169">
        <f t="shared" si="6"/>
        <v>0</v>
      </c>
      <c r="X736" s="169">
        <v>1.5E-3</v>
      </c>
      <c r="Y736" s="169">
        <f t="shared" si="7"/>
        <v>9.0000000000000011E-3</v>
      </c>
      <c r="Z736" s="169">
        <v>0</v>
      </c>
      <c r="AA736" s="170">
        <f t="shared" si="8"/>
        <v>0</v>
      </c>
      <c r="AR736" s="21" t="s">
        <v>287</v>
      </c>
      <c r="AT736" s="21" t="s">
        <v>193</v>
      </c>
      <c r="AU736" s="21" t="s">
        <v>123</v>
      </c>
      <c r="AY736" s="21" t="s">
        <v>192</v>
      </c>
      <c r="BE736" s="109">
        <f t="shared" si="9"/>
        <v>0</v>
      </c>
      <c r="BF736" s="109">
        <f t="shared" si="10"/>
        <v>0</v>
      </c>
      <c r="BG736" s="109">
        <f t="shared" si="11"/>
        <v>0</v>
      </c>
      <c r="BH736" s="109">
        <f t="shared" si="12"/>
        <v>0</v>
      </c>
      <c r="BI736" s="109">
        <f t="shared" si="13"/>
        <v>0</v>
      </c>
      <c r="BJ736" s="21" t="s">
        <v>37</v>
      </c>
      <c r="BK736" s="109">
        <f t="shared" si="14"/>
        <v>0</v>
      </c>
      <c r="BL736" s="21" t="s">
        <v>287</v>
      </c>
      <c r="BM736" s="21" t="s">
        <v>1066</v>
      </c>
    </row>
    <row r="737" spans="2:65" s="1" customFormat="1" ht="31.5" customHeight="1">
      <c r="B737" s="135"/>
      <c r="C737" s="164" t="s">
        <v>1067</v>
      </c>
      <c r="D737" s="164" t="s">
        <v>193</v>
      </c>
      <c r="E737" s="165" t="s">
        <v>1068</v>
      </c>
      <c r="F737" s="277" t="s">
        <v>1069</v>
      </c>
      <c r="G737" s="277"/>
      <c r="H737" s="277"/>
      <c r="I737" s="277"/>
      <c r="J737" s="166" t="s">
        <v>529</v>
      </c>
      <c r="K737" s="167">
        <v>37</v>
      </c>
      <c r="L737" s="278">
        <v>0</v>
      </c>
      <c r="M737" s="278"/>
      <c r="N737" s="279">
        <f t="shared" si="5"/>
        <v>0</v>
      </c>
      <c r="O737" s="279"/>
      <c r="P737" s="279"/>
      <c r="Q737" s="279"/>
      <c r="R737" s="138"/>
      <c r="T737" s="168" t="s">
        <v>5</v>
      </c>
      <c r="U737" s="47" t="s">
        <v>44</v>
      </c>
      <c r="V737" s="39"/>
      <c r="W737" s="169">
        <f t="shared" si="6"/>
        <v>0</v>
      </c>
      <c r="X737" s="169">
        <v>0</v>
      </c>
      <c r="Y737" s="169">
        <f t="shared" si="7"/>
        <v>0</v>
      </c>
      <c r="Z737" s="169">
        <v>0</v>
      </c>
      <c r="AA737" s="170">
        <f t="shared" si="8"/>
        <v>0</v>
      </c>
      <c r="AR737" s="21" t="s">
        <v>287</v>
      </c>
      <c r="AT737" s="21" t="s">
        <v>193</v>
      </c>
      <c r="AU737" s="21" t="s">
        <v>123</v>
      </c>
      <c r="AY737" s="21" t="s">
        <v>192</v>
      </c>
      <c r="BE737" s="109">
        <f t="shared" si="9"/>
        <v>0</v>
      </c>
      <c r="BF737" s="109">
        <f t="shared" si="10"/>
        <v>0</v>
      </c>
      <c r="BG737" s="109">
        <f t="shared" si="11"/>
        <v>0</v>
      </c>
      <c r="BH737" s="109">
        <f t="shared" si="12"/>
        <v>0</v>
      </c>
      <c r="BI737" s="109">
        <f t="shared" si="13"/>
        <v>0</v>
      </c>
      <c r="BJ737" s="21" t="s">
        <v>37</v>
      </c>
      <c r="BK737" s="109">
        <f t="shared" si="14"/>
        <v>0</v>
      </c>
      <c r="BL737" s="21" t="s">
        <v>287</v>
      </c>
      <c r="BM737" s="21" t="s">
        <v>1070</v>
      </c>
    </row>
    <row r="738" spans="2:65" s="1" customFormat="1" ht="31.5" customHeight="1">
      <c r="B738" s="135"/>
      <c r="C738" s="164" t="s">
        <v>1071</v>
      </c>
      <c r="D738" s="164" t="s">
        <v>193</v>
      </c>
      <c r="E738" s="165" t="s">
        <v>1072</v>
      </c>
      <c r="F738" s="277" t="s">
        <v>1073</v>
      </c>
      <c r="G738" s="277"/>
      <c r="H738" s="277"/>
      <c r="I738" s="277"/>
      <c r="J738" s="166" t="s">
        <v>995</v>
      </c>
      <c r="K738" s="207">
        <v>0</v>
      </c>
      <c r="L738" s="278">
        <v>0</v>
      </c>
      <c r="M738" s="278"/>
      <c r="N738" s="279">
        <f t="shared" si="5"/>
        <v>0</v>
      </c>
      <c r="O738" s="279"/>
      <c r="P738" s="279"/>
      <c r="Q738" s="279"/>
      <c r="R738" s="138"/>
      <c r="T738" s="168" t="s">
        <v>5</v>
      </c>
      <c r="U738" s="47" t="s">
        <v>44</v>
      </c>
      <c r="V738" s="39"/>
      <c r="W738" s="169">
        <f t="shared" si="6"/>
        <v>0</v>
      </c>
      <c r="X738" s="169">
        <v>0</v>
      </c>
      <c r="Y738" s="169">
        <f t="shared" si="7"/>
        <v>0</v>
      </c>
      <c r="Z738" s="169">
        <v>0</v>
      </c>
      <c r="AA738" s="170">
        <f t="shared" si="8"/>
        <v>0</v>
      </c>
      <c r="AR738" s="21" t="s">
        <v>287</v>
      </c>
      <c r="AT738" s="21" t="s">
        <v>193</v>
      </c>
      <c r="AU738" s="21" t="s">
        <v>123</v>
      </c>
      <c r="AY738" s="21" t="s">
        <v>192</v>
      </c>
      <c r="BE738" s="109">
        <f t="shared" si="9"/>
        <v>0</v>
      </c>
      <c r="BF738" s="109">
        <f t="shared" si="10"/>
        <v>0</v>
      </c>
      <c r="BG738" s="109">
        <f t="shared" si="11"/>
        <v>0</v>
      </c>
      <c r="BH738" s="109">
        <f t="shared" si="12"/>
        <v>0</v>
      </c>
      <c r="BI738" s="109">
        <f t="shared" si="13"/>
        <v>0</v>
      </c>
      <c r="BJ738" s="21" t="s">
        <v>37</v>
      </c>
      <c r="BK738" s="109">
        <f t="shared" si="14"/>
        <v>0</v>
      </c>
      <c r="BL738" s="21" t="s">
        <v>287</v>
      </c>
      <c r="BM738" s="21" t="s">
        <v>1074</v>
      </c>
    </row>
    <row r="739" spans="2:65" s="9" customFormat="1" ht="29.85" customHeight="1">
      <c r="B739" s="153"/>
      <c r="C739" s="154"/>
      <c r="D739" s="163" t="s">
        <v>147</v>
      </c>
      <c r="E739" s="163"/>
      <c r="F739" s="163"/>
      <c r="G739" s="163"/>
      <c r="H739" s="163"/>
      <c r="I739" s="163"/>
      <c r="J739" s="163"/>
      <c r="K739" s="163"/>
      <c r="L739" s="163"/>
      <c r="M739" s="163"/>
      <c r="N739" s="300">
        <f>BK739</f>
        <v>0</v>
      </c>
      <c r="O739" s="301"/>
      <c r="P739" s="301"/>
      <c r="Q739" s="301"/>
      <c r="R739" s="156"/>
      <c r="T739" s="157"/>
      <c r="U739" s="154"/>
      <c r="V739" s="154"/>
      <c r="W739" s="158">
        <f>SUM(W740:W758)</f>
        <v>0</v>
      </c>
      <c r="X739" s="154"/>
      <c r="Y739" s="158">
        <f>SUM(Y740:Y758)</f>
        <v>0.74888999999999994</v>
      </c>
      <c r="Z739" s="154"/>
      <c r="AA739" s="159">
        <f>SUM(AA740:AA758)</f>
        <v>1.2989999999999998E-2</v>
      </c>
      <c r="AR739" s="160" t="s">
        <v>123</v>
      </c>
      <c r="AT739" s="161" t="s">
        <v>78</v>
      </c>
      <c r="AU739" s="161" t="s">
        <v>37</v>
      </c>
      <c r="AY739" s="160" t="s">
        <v>192</v>
      </c>
      <c r="BK739" s="162">
        <f>SUM(BK740:BK758)</f>
        <v>0</v>
      </c>
    </row>
    <row r="740" spans="2:65" s="1" customFormat="1" ht="31.5" customHeight="1">
      <c r="B740" s="135"/>
      <c r="C740" s="164" t="s">
        <v>1075</v>
      </c>
      <c r="D740" s="164" t="s">
        <v>193</v>
      </c>
      <c r="E740" s="165" t="s">
        <v>1076</v>
      </c>
      <c r="F740" s="277" t="s">
        <v>1077</v>
      </c>
      <c r="G740" s="277"/>
      <c r="H740" s="277"/>
      <c r="I740" s="277"/>
      <c r="J740" s="166" t="s">
        <v>529</v>
      </c>
      <c r="K740" s="167">
        <v>82</v>
      </c>
      <c r="L740" s="278">
        <v>0</v>
      </c>
      <c r="M740" s="278"/>
      <c r="N740" s="279">
        <f t="shared" ref="N740:N758" si="15">ROUND(L740*K740,2)</f>
        <v>0</v>
      </c>
      <c r="O740" s="279"/>
      <c r="P740" s="279"/>
      <c r="Q740" s="279"/>
      <c r="R740" s="138"/>
      <c r="T740" s="168" t="s">
        <v>5</v>
      </c>
      <c r="U740" s="47" t="s">
        <v>44</v>
      </c>
      <c r="V740" s="39"/>
      <c r="W740" s="169">
        <f t="shared" ref="W740:W758" si="16">V740*K740</f>
        <v>0</v>
      </c>
      <c r="X740" s="169">
        <v>3.0899999999999999E-3</v>
      </c>
      <c r="Y740" s="169">
        <f t="shared" ref="Y740:Y758" si="17">X740*K740</f>
        <v>0.25337999999999999</v>
      </c>
      <c r="Z740" s="169">
        <v>0</v>
      </c>
      <c r="AA740" s="170">
        <f t="shared" ref="AA740:AA758" si="18">Z740*K740</f>
        <v>0</v>
      </c>
      <c r="AR740" s="21" t="s">
        <v>287</v>
      </c>
      <c r="AT740" s="21" t="s">
        <v>193</v>
      </c>
      <c r="AU740" s="21" t="s">
        <v>123</v>
      </c>
      <c r="AY740" s="21" t="s">
        <v>192</v>
      </c>
      <c r="BE740" s="109">
        <f t="shared" ref="BE740:BE758" si="19">IF(U740="základní",N740,0)</f>
        <v>0</v>
      </c>
      <c r="BF740" s="109">
        <f t="shared" ref="BF740:BF758" si="20">IF(U740="snížená",N740,0)</f>
        <v>0</v>
      </c>
      <c r="BG740" s="109">
        <f t="shared" ref="BG740:BG758" si="21">IF(U740="zákl. přenesená",N740,0)</f>
        <v>0</v>
      </c>
      <c r="BH740" s="109">
        <f t="shared" ref="BH740:BH758" si="22">IF(U740="sníž. přenesená",N740,0)</f>
        <v>0</v>
      </c>
      <c r="BI740" s="109">
        <f t="shared" ref="BI740:BI758" si="23">IF(U740="nulová",N740,0)</f>
        <v>0</v>
      </c>
      <c r="BJ740" s="21" t="s">
        <v>37</v>
      </c>
      <c r="BK740" s="109">
        <f t="shared" ref="BK740:BK758" si="24">ROUND(L740*K740,2)</f>
        <v>0</v>
      </c>
      <c r="BL740" s="21" t="s">
        <v>287</v>
      </c>
      <c r="BM740" s="21" t="s">
        <v>1078</v>
      </c>
    </row>
    <row r="741" spans="2:65" s="1" customFormat="1" ht="31.5" customHeight="1">
      <c r="B741" s="135"/>
      <c r="C741" s="164" t="s">
        <v>1079</v>
      </c>
      <c r="D741" s="164" t="s">
        <v>193</v>
      </c>
      <c r="E741" s="165" t="s">
        <v>1080</v>
      </c>
      <c r="F741" s="277" t="s">
        <v>1081</v>
      </c>
      <c r="G741" s="277"/>
      <c r="H741" s="277"/>
      <c r="I741" s="277"/>
      <c r="J741" s="166" t="s">
        <v>529</v>
      </c>
      <c r="K741" s="167">
        <v>72</v>
      </c>
      <c r="L741" s="278">
        <v>0</v>
      </c>
      <c r="M741" s="278"/>
      <c r="N741" s="279">
        <f t="shared" si="15"/>
        <v>0</v>
      </c>
      <c r="O741" s="279"/>
      <c r="P741" s="279"/>
      <c r="Q741" s="279"/>
      <c r="R741" s="138"/>
      <c r="T741" s="168" t="s">
        <v>5</v>
      </c>
      <c r="U741" s="47" t="s">
        <v>44</v>
      </c>
      <c r="V741" s="39"/>
      <c r="W741" s="169">
        <f t="shared" si="16"/>
        <v>0</v>
      </c>
      <c r="X741" s="169">
        <v>4.5100000000000001E-3</v>
      </c>
      <c r="Y741" s="169">
        <f t="shared" si="17"/>
        <v>0.32472000000000001</v>
      </c>
      <c r="Z741" s="169">
        <v>0</v>
      </c>
      <c r="AA741" s="170">
        <f t="shared" si="18"/>
        <v>0</v>
      </c>
      <c r="AR741" s="21" t="s">
        <v>287</v>
      </c>
      <c r="AT741" s="21" t="s">
        <v>193</v>
      </c>
      <c r="AU741" s="21" t="s">
        <v>123</v>
      </c>
      <c r="AY741" s="21" t="s">
        <v>192</v>
      </c>
      <c r="BE741" s="109">
        <f t="shared" si="19"/>
        <v>0</v>
      </c>
      <c r="BF741" s="109">
        <f t="shared" si="20"/>
        <v>0</v>
      </c>
      <c r="BG741" s="109">
        <f t="shared" si="21"/>
        <v>0</v>
      </c>
      <c r="BH741" s="109">
        <f t="shared" si="22"/>
        <v>0</v>
      </c>
      <c r="BI741" s="109">
        <f t="shared" si="23"/>
        <v>0</v>
      </c>
      <c r="BJ741" s="21" t="s">
        <v>37</v>
      </c>
      <c r="BK741" s="109">
        <f t="shared" si="24"/>
        <v>0</v>
      </c>
      <c r="BL741" s="21" t="s">
        <v>287</v>
      </c>
      <c r="BM741" s="21" t="s">
        <v>1082</v>
      </c>
    </row>
    <row r="742" spans="2:65" s="1" customFormat="1" ht="22.5" customHeight="1">
      <c r="B742" s="135"/>
      <c r="C742" s="164" t="s">
        <v>1083</v>
      </c>
      <c r="D742" s="164" t="s">
        <v>193</v>
      </c>
      <c r="E742" s="165" t="s">
        <v>1084</v>
      </c>
      <c r="F742" s="277" t="s">
        <v>1085</v>
      </c>
      <c r="G742" s="277"/>
      <c r="H742" s="277"/>
      <c r="I742" s="277"/>
      <c r="J742" s="166" t="s">
        <v>529</v>
      </c>
      <c r="K742" s="167">
        <v>20</v>
      </c>
      <c r="L742" s="278">
        <v>0</v>
      </c>
      <c r="M742" s="278"/>
      <c r="N742" s="279">
        <f t="shared" si="15"/>
        <v>0</v>
      </c>
      <c r="O742" s="279"/>
      <c r="P742" s="279"/>
      <c r="Q742" s="279"/>
      <c r="R742" s="138"/>
      <c r="T742" s="168" t="s">
        <v>5</v>
      </c>
      <c r="U742" s="47" t="s">
        <v>44</v>
      </c>
      <c r="V742" s="39"/>
      <c r="W742" s="169">
        <f t="shared" si="16"/>
        <v>0</v>
      </c>
      <c r="X742" s="169">
        <v>0</v>
      </c>
      <c r="Y742" s="169">
        <f t="shared" si="17"/>
        <v>0</v>
      </c>
      <c r="Z742" s="169">
        <v>2.9E-4</v>
      </c>
      <c r="AA742" s="170">
        <f t="shared" si="18"/>
        <v>5.7999999999999996E-3</v>
      </c>
      <c r="AR742" s="21" t="s">
        <v>287</v>
      </c>
      <c r="AT742" s="21" t="s">
        <v>193</v>
      </c>
      <c r="AU742" s="21" t="s">
        <v>123</v>
      </c>
      <c r="AY742" s="21" t="s">
        <v>192</v>
      </c>
      <c r="BE742" s="109">
        <f t="shared" si="19"/>
        <v>0</v>
      </c>
      <c r="BF742" s="109">
        <f t="shared" si="20"/>
        <v>0</v>
      </c>
      <c r="BG742" s="109">
        <f t="shared" si="21"/>
        <v>0</v>
      </c>
      <c r="BH742" s="109">
        <f t="shared" si="22"/>
        <v>0</v>
      </c>
      <c r="BI742" s="109">
        <f t="shared" si="23"/>
        <v>0</v>
      </c>
      <c r="BJ742" s="21" t="s">
        <v>37</v>
      </c>
      <c r="BK742" s="109">
        <f t="shared" si="24"/>
        <v>0</v>
      </c>
      <c r="BL742" s="21" t="s">
        <v>287</v>
      </c>
      <c r="BM742" s="21" t="s">
        <v>1086</v>
      </c>
    </row>
    <row r="743" spans="2:65" s="1" customFormat="1" ht="31.5" customHeight="1">
      <c r="B743" s="135"/>
      <c r="C743" s="164" t="s">
        <v>1087</v>
      </c>
      <c r="D743" s="164" t="s">
        <v>193</v>
      </c>
      <c r="E743" s="165" t="s">
        <v>1088</v>
      </c>
      <c r="F743" s="277" t="s">
        <v>1089</v>
      </c>
      <c r="G743" s="277"/>
      <c r="H743" s="277"/>
      <c r="I743" s="277"/>
      <c r="J743" s="166" t="s">
        <v>529</v>
      </c>
      <c r="K743" s="167">
        <v>68</v>
      </c>
      <c r="L743" s="278">
        <v>0</v>
      </c>
      <c r="M743" s="278"/>
      <c r="N743" s="279">
        <f t="shared" si="15"/>
        <v>0</v>
      </c>
      <c r="O743" s="279"/>
      <c r="P743" s="279"/>
      <c r="Q743" s="279"/>
      <c r="R743" s="138"/>
      <c r="T743" s="168" t="s">
        <v>5</v>
      </c>
      <c r="U743" s="47" t="s">
        <v>44</v>
      </c>
      <c r="V743" s="39"/>
      <c r="W743" s="169">
        <f t="shared" si="16"/>
        <v>0</v>
      </c>
      <c r="X743" s="169">
        <v>6.6E-4</v>
      </c>
      <c r="Y743" s="169">
        <f t="shared" si="17"/>
        <v>4.4880000000000003E-2</v>
      </c>
      <c r="Z743" s="169">
        <v>0</v>
      </c>
      <c r="AA743" s="170">
        <f t="shared" si="18"/>
        <v>0</v>
      </c>
      <c r="AR743" s="21" t="s">
        <v>287</v>
      </c>
      <c r="AT743" s="21" t="s">
        <v>193</v>
      </c>
      <c r="AU743" s="21" t="s">
        <v>123</v>
      </c>
      <c r="AY743" s="21" t="s">
        <v>192</v>
      </c>
      <c r="BE743" s="109">
        <f t="shared" si="19"/>
        <v>0</v>
      </c>
      <c r="BF743" s="109">
        <f t="shared" si="20"/>
        <v>0</v>
      </c>
      <c r="BG743" s="109">
        <f t="shared" si="21"/>
        <v>0</v>
      </c>
      <c r="BH743" s="109">
        <f t="shared" si="22"/>
        <v>0</v>
      </c>
      <c r="BI743" s="109">
        <f t="shared" si="23"/>
        <v>0</v>
      </c>
      <c r="BJ743" s="21" t="s">
        <v>37</v>
      </c>
      <c r="BK743" s="109">
        <f t="shared" si="24"/>
        <v>0</v>
      </c>
      <c r="BL743" s="21" t="s">
        <v>287</v>
      </c>
      <c r="BM743" s="21" t="s">
        <v>1090</v>
      </c>
    </row>
    <row r="744" spans="2:65" s="1" customFormat="1" ht="31.5" customHeight="1">
      <c r="B744" s="135"/>
      <c r="C744" s="164" t="s">
        <v>1091</v>
      </c>
      <c r="D744" s="164" t="s">
        <v>193</v>
      </c>
      <c r="E744" s="165" t="s">
        <v>1092</v>
      </c>
      <c r="F744" s="277" t="s">
        <v>1093</v>
      </c>
      <c r="G744" s="277"/>
      <c r="H744" s="277"/>
      <c r="I744" s="277"/>
      <c r="J744" s="166" t="s">
        <v>529</v>
      </c>
      <c r="K744" s="167">
        <v>6</v>
      </c>
      <c r="L744" s="278">
        <v>0</v>
      </c>
      <c r="M744" s="278"/>
      <c r="N744" s="279">
        <f t="shared" si="15"/>
        <v>0</v>
      </c>
      <c r="O744" s="279"/>
      <c r="P744" s="279"/>
      <c r="Q744" s="279"/>
      <c r="R744" s="138"/>
      <c r="T744" s="168" t="s">
        <v>5</v>
      </c>
      <c r="U744" s="47" t="s">
        <v>44</v>
      </c>
      <c r="V744" s="39"/>
      <c r="W744" s="169">
        <f t="shared" si="16"/>
        <v>0</v>
      </c>
      <c r="X744" s="169">
        <v>9.1E-4</v>
      </c>
      <c r="Y744" s="169">
        <f t="shared" si="17"/>
        <v>5.4599999999999996E-3</v>
      </c>
      <c r="Z744" s="169">
        <v>0</v>
      </c>
      <c r="AA744" s="170">
        <f t="shared" si="18"/>
        <v>0</v>
      </c>
      <c r="AR744" s="21" t="s">
        <v>287</v>
      </c>
      <c r="AT744" s="21" t="s">
        <v>193</v>
      </c>
      <c r="AU744" s="21" t="s">
        <v>123</v>
      </c>
      <c r="AY744" s="21" t="s">
        <v>192</v>
      </c>
      <c r="BE744" s="109">
        <f t="shared" si="19"/>
        <v>0</v>
      </c>
      <c r="BF744" s="109">
        <f t="shared" si="20"/>
        <v>0</v>
      </c>
      <c r="BG744" s="109">
        <f t="shared" si="21"/>
        <v>0</v>
      </c>
      <c r="BH744" s="109">
        <f t="shared" si="22"/>
        <v>0</v>
      </c>
      <c r="BI744" s="109">
        <f t="shared" si="23"/>
        <v>0</v>
      </c>
      <c r="BJ744" s="21" t="s">
        <v>37</v>
      </c>
      <c r="BK744" s="109">
        <f t="shared" si="24"/>
        <v>0</v>
      </c>
      <c r="BL744" s="21" t="s">
        <v>287</v>
      </c>
      <c r="BM744" s="21" t="s">
        <v>1094</v>
      </c>
    </row>
    <row r="745" spans="2:65" s="1" customFormat="1" ht="44.25" customHeight="1">
      <c r="B745" s="135"/>
      <c r="C745" s="164" t="s">
        <v>1095</v>
      </c>
      <c r="D745" s="164" t="s">
        <v>193</v>
      </c>
      <c r="E745" s="165" t="s">
        <v>1096</v>
      </c>
      <c r="F745" s="277" t="s">
        <v>1097</v>
      </c>
      <c r="G745" s="277"/>
      <c r="H745" s="277"/>
      <c r="I745" s="277"/>
      <c r="J745" s="166" t="s">
        <v>529</v>
      </c>
      <c r="K745" s="167">
        <v>152</v>
      </c>
      <c r="L745" s="278">
        <v>0</v>
      </c>
      <c r="M745" s="278"/>
      <c r="N745" s="279">
        <f t="shared" si="15"/>
        <v>0</v>
      </c>
      <c r="O745" s="279"/>
      <c r="P745" s="279"/>
      <c r="Q745" s="279"/>
      <c r="R745" s="138"/>
      <c r="T745" s="168" t="s">
        <v>5</v>
      </c>
      <c r="U745" s="47" t="s">
        <v>44</v>
      </c>
      <c r="V745" s="39"/>
      <c r="W745" s="169">
        <f t="shared" si="16"/>
        <v>0</v>
      </c>
      <c r="X745" s="169">
        <v>4.0000000000000003E-5</v>
      </c>
      <c r="Y745" s="169">
        <f t="shared" si="17"/>
        <v>6.0800000000000003E-3</v>
      </c>
      <c r="Z745" s="169">
        <v>0</v>
      </c>
      <c r="AA745" s="170">
        <f t="shared" si="18"/>
        <v>0</v>
      </c>
      <c r="AR745" s="21" t="s">
        <v>287</v>
      </c>
      <c r="AT745" s="21" t="s">
        <v>193</v>
      </c>
      <c r="AU745" s="21" t="s">
        <v>123</v>
      </c>
      <c r="AY745" s="21" t="s">
        <v>192</v>
      </c>
      <c r="BE745" s="109">
        <f t="shared" si="19"/>
        <v>0</v>
      </c>
      <c r="BF745" s="109">
        <f t="shared" si="20"/>
        <v>0</v>
      </c>
      <c r="BG745" s="109">
        <f t="shared" si="21"/>
        <v>0</v>
      </c>
      <c r="BH745" s="109">
        <f t="shared" si="22"/>
        <v>0</v>
      </c>
      <c r="BI745" s="109">
        <f t="shared" si="23"/>
        <v>0</v>
      </c>
      <c r="BJ745" s="21" t="s">
        <v>37</v>
      </c>
      <c r="BK745" s="109">
        <f t="shared" si="24"/>
        <v>0</v>
      </c>
      <c r="BL745" s="21" t="s">
        <v>287</v>
      </c>
      <c r="BM745" s="21" t="s">
        <v>1098</v>
      </c>
    </row>
    <row r="746" spans="2:65" s="1" customFormat="1" ht="44.25" customHeight="1">
      <c r="B746" s="135"/>
      <c r="C746" s="164" t="s">
        <v>1099</v>
      </c>
      <c r="D746" s="164" t="s">
        <v>193</v>
      </c>
      <c r="E746" s="165" t="s">
        <v>1100</v>
      </c>
      <c r="F746" s="277" t="s">
        <v>1101</v>
      </c>
      <c r="G746" s="277"/>
      <c r="H746" s="277"/>
      <c r="I746" s="277"/>
      <c r="J746" s="166" t="s">
        <v>529</v>
      </c>
      <c r="K746" s="167">
        <v>72</v>
      </c>
      <c r="L746" s="278">
        <v>0</v>
      </c>
      <c r="M746" s="278"/>
      <c r="N746" s="279">
        <f t="shared" si="15"/>
        <v>0</v>
      </c>
      <c r="O746" s="279"/>
      <c r="P746" s="279"/>
      <c r="Q746" s="279"/>
      <c r="R746" s="138"/>
      <c r="T746" s="168" t="s">
        <v>5</v>
      </c>
      <c r="U746" s="47" t="s">
        <v>44</v>
      </c>
      <c r="V746" s="39"/>
      <c r="W746" s="169">
        <f t="shared" si="16"/>
        <v>0</v>
      </c>
      <c r="X746" s="169">
        <v>1.2E-4</v>
      </c>
      <c r="Y746" s="169">
        <f t="shared" si="17"/>
        <v>8.6400000000000001E-3</v>
      </c>
      <c r="Z746" s="169">
        <v>0</v>
      </c>
      <c r="AA746" s="170">
        <f t="shared" si="18"/>
        <v>0</v>
      </c>
      <c r="AR746" s="21" t="s">
        <v>287</v>
      </c>
      <c r="AT746" s="21" t="s">
        <v>193</v>
      </c>
      <c r="AU746" s="21" t="s">
        <v>123</v>
      </c>
      <c r="AY746" s="21" t="s">
        <v>192</v>
      </c>
      <c r="BE746" s="109">
        <f t="shared" si="19"/>
        <v>0</v>
      </c>
      <c r="BF746" s="109">
        <f t="shared" si="20"/>
        <v>0</v>
      </c>
      <c r="BG746" s="109">
        <f t="shared" si="21"/>
        <v>0</v>
      </c>
      <c r="BH746" s="109">
        <f t="shared" si="22"/>
        <v>0</v>
      </c>
      <c r="BI746" s="109">
        <f t="shared" si="23"/>
        <v>0</v>
      </c>
      <c r="BJ746" s="21" t="s">
        <v>37</v>
      </c>
      <c r="BK746" s="109">
        <f t="shared" si="24"/>
        <v>0</v>
      </c>
      <c r="BL746" s="21" t="s">
        <v>287</v>
      </c>
      <c r="BM746" s="21" t="s">
        <v>1102</v>
      </c>
    </row>
    <row r="747" spans="2:65" s="1" customFormat="1" ht="22.5" customHeight="1">
      <c r="B747" s="135"/>
      <c r="C747" s="164" t="s">
        <v>1103</v>
      </c>
      <c r="D747" s="164" t="s">
        <v>193</v>
      </c>
      <c r="E747" s="165" t="s">
        <v>1104</v>
      </c>
      <c r="F747" s="277" t="s">
        <v>1105</v>
      </c>
      <c r="G747" s="277"/>
      <c r="H747" s="277"/>
      <c r="I747" s="277"/>
      <c r="J747" s="166" t="s">
        <v>475</v>
      </c>
      <c r="K747" s="167">
        <v>14</v>
      </c>
      <c r="L747" s="278">
        <v>0</v>
      </c>
      <c r="M747" s="278"/>
      <c r="N747" s="279">
        <f t="shared" si="15"/>
        <v>0</v>
      </c>
      <c r="O747" s="279"/>
      <c r="P747" s="279"/>
      <c r="Q747" s="279"/>
      <c r="R747" s="138"/>
      <c r="T747" s="168" t="s">
        <v>5</v>
      </c>
      <c r="U747" s="47" t="s">
        <v>44</v>
      </c>
      <c r="V747" s="39"/>
      <c r="W747" s="169">
        <f t="shared" si="16"/>
        <v>0</v>
      </c>
      <c r="X747" s="169">
        <v>0</v>
      </c>
      <c r="Y747" s="169">
        <f t="shared" si="17"/>
        <v>0</v>
      </c>
      <c r="Z747" s="169">
        <v>0</v>
      </c>
      <c r="AA747" s="170">
        <f t="shared" si="18"/>
        <v>0</v>
      </c>
      <c r="AR747" s="21" t="s">
        <v>287</v>
      </c>
      <c r="AT747" s="21" t="s">
        <v>193</v>
      </c>
      <c r="AU747" s="21" t="s">
        <v>123</v>
      </c>
      <c r="AY747" s="21" t="s">
        <v>192</v>
      </c>
      <c r="BE747" s="109">
        <f t="shared" si="19"/>
        <v>0</v>
      </c>
      <c r="BF747" s="109">
        <f t="shared" si="20"/>
        <v>0</v>
      </c>
      <c r="BG747" s="109">
        <f t="shared" si="21"/>
        <v>0</v>
      </c>
      <c r="BH747" s="109">
        <f t="shared" si="22"/>
        <v>0</v>
      </c>
      <c r="BI747" s="109">
        <f t="shared" si="23"/>
        <v>0</v>
      </c>
      <c r="BJ747" s="21" t="s">
        <v>37</v>
      </c>
      <c r="BK747" s="109">
        <f t="shared" si="24"/>
        <v>0</v>
      </c>
      <c r="BL747" s="21" t="s">
        <v>287</v>
      </c>
      <c r="BM747" s="21" t="s">
        <v>1106</v>
      </c>
    </row>
    <row r="748" spans="2:65" s="1" customFormat="1" ht="31.5" customHeight="1">
      <c r="B748" s="135"/>
      <c r="C748" s="164" t="s">
        <v>1107</v>
      </c>
      <c r="D748" s="164" t="s">
        <v>193</v>
      </c>
      <c r="E748" s="165" t="s">
        <v>1108</v>
      </c>
      <c r="F748" s="277" t="s">
        <v>1109</v>
      </c>
      <c r="G748" s="277"/>
      <c r="H748" s="277"/>
      <c r="I748" s="277"/>
      <c r="J748" s="166" t="s">
        <v>475</v>
      </c>
      <c r="K748" s="167">
        <v>2</v>
      </c>
      <c r="L748" s="278">
        <v>0</v>
      </c>
      <c r="M748" s="278"/>
      <c r="N748" s="279">
        <f t="shared" si="15"/>
        <v>0</v>
      </c>
      <c r="O748" s="279"/>
      <c r="P748" s="279"/>
      <c r="Q748" s="279"/>
      <c r="R748" s="138"/>
      <c r="T748" s="168" t="s">
        <v>5</v>
      </c>
      <c r="U748" s="47" t="s">
        <v>44</v>
      </c>
      <c r="V748" s="39"/>
      <c r="W748" s="169">
        <f t="shared" si="16"/>
        <v>0</v>
      </c>
      <c r="X748" s="169">
        <v>1.8000000000000001E-4</v>
      </c>
      <c r="Y748" s="169">
        <f t="shared" si="17"/>
        <v>3.6000000000000002E-4</v>
      </c>
      <c r="Z748" s="169">
        <v>0</v>
      </c>
      <c r="AA748" s="170">
        <f t="shared" si="18"/>
        <v>0</v>
      </c>
      <c r="AR748" s="21" t="s">
        <v>287</v>
      </c>
      <c r="AT748" s="21" t="s">
        <v>193</v>
      </c>
      <c r="AU748" s="21" t="s">
        <v>123</v>
      </c>
      <c r="AY748" s="21" t="s">
        <v>192</v>
      </c>
      <c r="BE748" s="109">
        <f t="shared" si="19"/>
        <v>0</v>
      </c>
      <c r="BF748" s="109">
        <f t="shared" si="20"/>
        <v>0</v>
      </c>
      <c r="BG748" s="109">
        <f t="shared" si="21"/>
        <v>0</v>
      </c>
      <c r="BH748" s="109">
        <f t="shared" si="22"/>
        <v>0</v>
      </c>
      <c r="BI748" s="109">
        <f t="shared" si="23"/>
        <v>0</v>
      </c>
      <c r="BJ748" s="21" t="s">
        <v>37</v>
      </c>
      <c r="BK748" s="109">
        <f t="shared" si="24"/>
        <v>0</v>
      </c>
      <c r="BL748" s="21" t="s">
        <v>287</v>
      </c>
      <c r="BM748" s="21" t="s">
        <v>1110</v>
      </c>
    </row>
    <row r="749" spans="2:65" s="1" customFormat="1" ht="31.5" customHeight="1">
      <c r="B749" s="135"/>
      <c r="C749" s="164" t="s">
        <v>1111</v>
      </c>
      <c r="D749" s="164" t="s">
        <v>193</v>
      </c>
      <c r="E749" s="165" t="s">
        <v>1112</v>
      </c>
      <c r="F749" s="277" t="s">
        <v>1113</v>
      </c>
      <c r="G749" s="277"/>
      <c r="H749" s="277"/>
      <c r="I749" s="277"/>
      <c r="J749" s="166" t="s">
        <v>475</v>
      </c>
      <c r="K749" s="167">
        <v>3</v>
      </c>
      <c r="L749" s="278">
        <v>0</v>
      </c>
      <c r="M749" s="278"/>
      <c r="N749" s="279">
        <f t="shared" si="15"/>
        <v>0</v>
      </c>
      <c r="O749" s="279"/>
      <c r="P749" s="279"/>
      <c r="Q749" s="279"/>
      <c r="R749" s="138"/>
      <c r="T749" s="168" t="s">
        <v>5</v>
      </c>
      <c r="U749" s="47" t="s">
        <v>44</v>
      </c>
      <c r="V749" s="39"/>
      <c r="W749" s="169">
        <f t="shared" si="16"/>
        <v>0</v>
      </c>
      <c r="X749" s="169">
        <v>0</v>
      </c>
      <c r="Y749" s="169">
        <f t="shared" si="17"/>
        <v>0</v>
      </c>
      <c r="Z749" s="169">
        <v>5.2999999999999998E-4</v>
      </c>
      <c r="AA749" s="170">
        <f t="shared" si="18"/>
        <v>1.5899999999999998E-3</v>
      </c>
      <c r="AR749" s="21" t="s">
        <v>287</v>
      </c>
      <c r="AT749" s="21" t="s">
        <v>193</v>
      </c>
      <c r="AU749" s="21" t="s">
        <v>123</v>
      </c>
      <c r="AY749" s="21" t="s">
        <v>192</v>
      </c>
      <c r="BE749" s="109">
        <f t="shared" si="19"/>
        <v>0</v>
      </c>
      <c r="BF749" s="109">
        <f t="shared" si="20"/>
        <v>0</v>
      </c>
      <c r="BG749" s="109">
        <f t="shared" si="21"/>
        <v>0</v>
      </c>
      <c r="BH749" s="109">
        <f t="shared" si="22"/>
        <v>0</v>
      </c>
      <c r="BI749" s="109">
        <f t="shared" si="23"/>
        <v>0</v>
      </c>
      <c r="BJ749" s="21" t="s">
        <v>37</v>
      </c>
      <c r="BK749" s="109">
        <f t="shared" si="24"/>
        <v>0</v>
      </c>
      <c r="BL749" s="21" t="s">
        <v>287</v>
      </c>
      <c r="BM749" s="21" t="s">
        <v>1114</v>
      </c>
    </row>
    <row r="750" spans="2:65" s="1" customFormat="1" ht="31.5" customHeight="1">
      <c r="B750" s="135"/>
      <c r="C750" s="164" t="s">
        <v>1115</v>
      </c>
      <c r="D750" s="164" t="s">
        <v>193</v>
      </c>
      <c r="E750" s="165" t="s">
        <v>1116</v>
      </c>
      <c r="F750" s="277" t="s">
        <v>1117</v>
      </c>
      <c r="G750" s="277"/>
      <c r="H750" s="277"/>
      <c r="I750" s="277"/>
      <c r="J750" s="166" t="s">
        <v>475</v>
      </c>
      <c r="K750" s="167">
        <v>2</v>
      </c>
      <c r="L750" s="278">
        <v>0</v>
      </c>
      <c r="M750" s="278"/>
      <c r="N750" s="279">
        <f t="shared" si="15"/>
        <v>0</v>
      </c>
      <c r="O750" s="279"/>
      <c r="P750" s="279"/>
      <c r="Q750" s="279"/>
      <c r="R750" s="138"/>
      <c r="T750" s="168" t="s">
        <v>5</v>
      </c>
      <c r="U750" s="47" t="s">
        <v>44</v>
      </c>
      <c r="V750" s="39"/>
      <c r="W750" s="169">
        <f t="shared" si="16"/>
        <v>0</v>
      </c>
      <c r="X750" s="169">
        <v>2.1000000000000001E-4</v>
      </c>
      <c r="Y750" s="169">
        <f t="shared" si="17"/>
        <v>4.2000000000000002E-4</v>
      </c>
      <c r="Z750" s="169">
        <v>0</v>
      </c>
      <c r="AA750" s="170">
        <f t="shared" si="18"/>
        <v>0</v>
      </c>
      <c r="AR750" s="21" t="s">
        <v>287</v>
      </c>
      <c r="AT750" s="21" t="s">
        <v>193</v>
      </c>
      <c r="AU750" s="21" t="s">
        <v>123</v>
      </c>
      <c r="AY750" s="21" t="s">
        <v>192</v>
      </c>
      <c r="BE750" s="109">
        <f t="shared" si="19"/>
        <v>0</v>
      </c>
      <c r="BF750" s="109">
        <f t="shared" si="20"/>
        <v>0</v>
      </c>
      <c r="BG750" s="109">
        <f t="shared" si="21"/>
        <v>0</v>
      </c>
      <c r="BH750" s="109">
        <f t="shared" si="22"/>
        <v>0</v>
      </c>
      <c r="BI750" s="109">
        <f t="shared" si="23"/>
        <v>0</v>
      </c>
      <c r="BJ750" s="21" t="s">
        <v>37</v>
      </c>
      <c r="BK750" s="109">
        <f t="shared" si="24"/>
        <v>0</v>
      </c>
      <c r="BL750" s="21" t="s">
        <v>287</v>
      </c>
      <c r="BM750" s="21" t="s">
        <v>1118</v>
      </c>
    </row>
    <row r="751" spans="2:65" s="1" customFormat="1" ht="31.5" customHeight="1">
      <c r="B751" s="135"/>
      <c r="C751" s="164" t="s">
        <v>1119</v>
      </c>
      <c r="D751" s="164" t="s">
        <v>193</v>
      </c>
      <c r="E751" s="165" t="s">
        <v>1120</v>
      </c>
      <c r="F751" s="277" t="s">
        <v>1121</v>
      </c>
      <c r="G751" s="277"/>
      <c r="H751" s="277"/>
      <c r="I751" s="277"/>
      <c r="J751" s="166" t="s">
        <v>475</v>
      </c>
      <c r="K751" s="167">
        <v>1</v>
      </c>
      <c r="L751" s="278">
        <v>0</v>
      </c>
      <c r="M751" s="278"/>
      <c r="N751" s="279">
        <f t="shared" si="15"/>
        <v>0</v>
      </c>
      <c r="O751" s="279"/>
      <c r="P751" s="279"/>
      <c r="Q751" s="279"/>
      <c r="R751" s="138"/>
      <c r="T751" s="168" t="s">
        <v>5</v>
      </c>
      <c r="U751" s="47" t="s">
        <v>44</v>
      </c>
      <c r="V751" s="39"/>
      <c r="W751" s="169">
        <f t="shared" si="16"/>
        <v>0</v>
      </c>
      <c r="X751" s="169">
        <v>5.0000000000000001E-4</v>
      </c>
      <c r="Y751" s="169">
        <f t="shared" si="17"/>
        <v>5.0000000000000001E-4</v>
      </c>
      <c r="Z751" s="169">
        <v>0</v>
      </c>
      <c r="AA751" s="170">
        <f t="shared" si="18"/>
        <v>0</v>
      </c>
      <c r="AR751" s="21" t="s">
        <v>287</v>
      </c>
      <c r="AT751" s="21" t="s">
        <v>193</v>
      </c>
      <c r="AU751" s="21" t="s">
        <v>123</v>
      </c>
      <c r="AY751" s="21" t="s">
        <v>192</v>
      </c>
      <c r="BE751" s="109">
        <f t="shared" si="19"/>
        <v>0</v>
      </c>
      <c r="BF751" s="109">
        <f t="shared" si="20"/>
        <v>0</v>
      </c>
      <c r="BG751" s="109">
        <f t="shared" si="21"/>
        <v>0</v>
      </c>
      <c r="BH751" s="109">
        <f t="shared" si="22"/>
        <v>0</v>
      </c>
      <c r="BI751" s="109">
        <f t="shared" si="23"/>
        <v>0</v>
      </c>
      <c r="BJ751" s="21" t="s">
        <v>37</v>
      </c>
      <c r="BK751" s="109">
        <f t="shared" si="24"/>
        <v>0</v>
      </c>
      <c r="BL751" s="21" t="s">
        <v>287</v>
      </c>
      <c r="BM751" s="21" t="s">
        <v>1122</v>
      </c>
    </row>
    <row r="752" spans="2:65" s="1" customFormat="1" ht="31.5" customHeight="1">
      <c r="B752" s="135"/>
      <c r="C752" s="164" t="s">
        <v>1123</v>
      </c>
      <c r="D752" s="164" t="s">
        <v>193</v>
      </c>
      <c r="E752" s="165" t="s">
        <v>1124</v>
      </c>
      <c r="F752" s="277" t="s">
        <v>1125</v>
      </c>
      <c r="G752" s="277"/>
      <c r="H752" s="277"/>
      <c r="I752" s="277"/>
      <c r="J752" s="166" t="s">
        <v>475</v>
      </c>
      <c r="K752" s="167">
        <v>1</v>
      </c>
      <c r="L752" s="278">
        <v>0</v>
      </c>
      <c r="M752" s="278"/>
      <c r="N752" s="279">
        <f t="shared" si="15"/>
        <v>0</v>
      </c>
      <c r="O752" s="279"/>
      <c r="P752" s="279"/>
      <c r="Q752" s="279"/>
      <c r="R752" s="138"/>
      <c r="T752" s="168" t="s">
        <v>5</v>
      </c>
      <c r="U752" s="47" t="s">
        <v>44</v>
      </c>
      <c r="V752" s="39"/>
      <c r="W752" s="169">
        <f t="shared" si="16"/>
        <v>0</v>
      </c>
      <c r="X752" s="169">
        <v>5.6999999999999998E-4</v>
      </c>
      <c r="Y752" s="169">
        <f t="shared" si="17"/>
        <v>5.6999999999999998E-4</v>
      </c>
      <c r="Z752" s="169">
        <v>0</v>
      </c>
      <c r="AA752" s="170">
        <f t="shared" si="18"/>
        <v>0</v>
      </c>
      <c r="AR752" s="21" t="s">
        <v>287</v>
      </c>
      <c r="AT752" s="21" t="s">
        <v>193</v>
      </c>
      <c r="AU752" s="21" t="s">
        <v>123</v>
      </c>
      <c r="AY752" s="21" t="s">
        <v>192</v>
      </c>
      <c r="BE752" s="109">
        <f t="shared" si="19"/>
        <v>0</v>
      </c>
      <c r="BF752" s="109">
        <f t="shared" si="20"/>
        <v>0</v>
      </c>
      <c r="BG752" s="109">
        <f t="shared" si="21"/>
        <v>0</v>
      </c>
      <c r="BH752" s="109">
        <f t="shared" si="22"/>
        <v>0</v>
      </c>
      <c r="BI752" s="109">
        <f t="shared" si="23"/>
        <v>0</v>
      </c>
      <c r="BJ752" s="21" t="s">
        <v>37</v>
      </c>
      <c r="BK752" s="109">
        <f t="shared" si="24"/>
        <v>0</v>
      </c>
      <c r="BL752" s="21" t="s">
        <v>287</v>
      </c>
      <c r="BM752" s="21" t="s">
        <v>1126</v>
      </c>
    </row>
    <row r="753" spans="2:65" s="1" customFormat="1" ht="31.5" customHeight="1">
      <c r="B753" s="135"/>
      <c r="C753" s="164" t="s">
        <v>1127</v>
      </c>
      <c r="D753" s="164" t="s">
        <v>193</v>
      </c>
      <c r="E753" s="165" t="s">
        <v>1128</v>
      </c>
      <c r="F753" s="277" t="s">
        <v>1129</v>
      </c>
      <c r="G753" s="277"/>
      <c r="H753" s="277"/>
      <c r="I753" s="277"/>
      <c r="J753" s="166" t="s">
        <v>1130</v>
      </c>
      <c r="K753" s="167">
        <v>2</v>
      </c>
      <c r="L753" s="278">
        <v>0</v>
      </c>
      <c r="M753" s="278"/>
      <c r="N753" s="279">
        <f t="shared" si="15"/>
        <v>0</v>
      </c>
      <c r="O753" s="279"/>
      <c r="P753" s="279"/>
      <c r="Q753" s="279"/>
      <c r="R753" s="138"/>
      <c r="T753" s="168" t="s">
        <v>5</v>
      </c>
      <c r="U753" s="47" t="s">
        <v>44</v>
      </c>
      <c r="V753" s="39"/>
      <c r="W753" s="169">
        <f t="shared" si="16"/>
        <v>0</v>
      </c>
      <c r="X753" s="169">
        <v>2.9139999999999999E-2</v>
      </c>
      <c r="Y753" s="169">
        <f t="shared" si="17"/>
        <v>5.8279999999999998E-2</v>
      </c>
      <c r="Z753" s="169">
        <v>0</v>
      </c>
      <c r="AA753" s="170">
        <f t="shared" si="18"/>
        <v>0</v>
      </c>
      <c r="AR753" s="21" t="s">
        <v>287</v>
      </c>
      <c r="AT753" s="21" t="s">
        <v>193</v>
      </c>
      <c r="AU753" s="21" t="s">
        <v>123</v>
      </c>
      <c r="AY753" s="21" t="s">
        <v>192</v>
      </c>
      <c r="BE753" s="109">
        <f t="shared" si="19"/>
        <v>0</v>
      </c>
      <c r="BF753" s="109">
        <f t="shared" si="20"/>
        <v>0</v>
      </c>
      <c r="BG753" s="109">
        <f t="shared" si="21"/>
        <v>0</v>
      </c>
      <c r="BH753" s="109">
        <f t="shared" si="22"/>
        <v>0</v>
      </c>
      <c r="BI753" s="109">
        <f t="shared" si="23"/>
        <v>0</v>
      </c>
      <c r="BJ753" s="21" t="s">
        <v>37</v>
      </c>
      <c r="BK753" s="109">
        <f t="shared" si="24"/>
        <v>0</v>
      </c>
      <c r="BL753" s="21" t="s">
        <v>287</v>
      </c>
      <c r="BM753" s="21" t="s">
        <v>1131</v>
      </c>
    </row>
    <row r="754" spans="2:65" s="1" customFormat="1" ht="22.5" customHeight="1">
      <c r="B754" s="135"/>
      <c r="C754" s="164" t="s">
        <v>1132</v>
      </c>
      <c r="D754" s="164" t="s">
        <v>193</v>
      </c>
      <c r="E754" s="165" t="s">
        <v>1133</v>
      </c>
      <c r="F754" s="277" t="s">
        <v>1134</v>
      </c>
      <c r="G754" s="277"/>
      <c r="H754" s="277"/>
      <c r="I754" s="277"/>
      <c r="J754" s="166" t="s">
        <v>475</v>
      </c>
      <c r="K754" s="167">
        <v>1</v>
      </c>
      <c r="L754" s="278">
        <v>0</v>
      </c>
      <c r="M754" s="278"/>
      <c r="N754" s="279">
        <f t="shared" si="15"/>
        <v>0</v>
      </c>
      <c r="O754" s="279"/>
      <c r="P754" s="279"/>
      <c r="Q754" s="279"/>
      <c r="R754" s="138"/>
      <c r="T754" s="168" t="s">
        <v>5</v>
      </c>
      <c r="U754" s="47" t="s">
        <v>44</v>
      </c>
      <c r="V754" s="39"/>
      <c r="W754" s="169">
        <f t="shared" si="16"/>
        <v>0</v>
      </c>
      <c r="X754" s="169">
        <v>0</v>
      </c>
      <c r="Y754" s="169">
        <f t="shared" si="17"/>
        <v>0</v>
      </c>
      <c r="Z754" s="169">
        <v>5.5999999999999999E-3</v>
      </c>
      <c r="AA754" s="170">
        <f t="shared" si="18"/>
        <v>5.5999999999999999E-3</v>
      </c>
      <c r="AR754" s="21" t="s">
        <v>287</v>
      </c>
      <c r="AT754" s="21" t="s">
        <v>193</v>
      </c>
      <c r="AU754" s="21" t="s">
        <v>123</v>
      </c>
      <c r="AY754" s="21" t="s">
        <v>192</v>
      </c>
      <c r="BE754" s="109">
        <f t="shared" si="19"/>
        <v>0</v>
      </c>
      <c r="BF754" s="109">
        <f t="shared" si="20"/>
        <v>0</v>
      </c>
      <c r="BG754" s="109">
        <f t="shared" si="21"/>
        <v>0</v>
      </c>
      <c r="BH754" s="109">
        <f t="shared" si="22"/>
        <v>0</v>
      </c>
      <c r="BI754" s="109">
        <f t="shared" si="23"/>
        <v>0</v>
      </c>
      <c r="BJ754" s="21" t="s">
        <v>37</v>
      </c>
      <c r="BK754" s="109">
        <f t="shared" si="24"/>
        <v>0</v>
      </c>
      <c r="BL754" s="21" t="s">
        <v>287</v>
      </c>
      <c r="BM754" s="21" t="s">
        <v>1135</v>
      </c>
    </row>
    <row r="755" spans="2:65" s="1" customFormat="1" ht="31.5" customHeight="1">
      <c r="B755" s="135"/>
      <c r="C755" s="164" t="s">
        <v>1136</v>
      </c>
      <c r="D755" s="164" t="s">
        <v>193</v>
      </c>
      <c r="E755" s="165" t="s">
        <v>1137</v>
      </c>
      <c r="F755" s="277" t="s">
        <v>1138</v>
      </c>
      <c r="G755" s="277"/>
      <c r="H755" s="277"/>
      <c r="I755" s="277"/>
      <c r="J755" s="166" t="s">
        <v>529</v>
      </c>
      <c r="K755" s="167">
        <v>228</v>
      </c>
      <c r="L755" s="278">
        <v>0</v>
      </c>
      <c r="M755" s="278"/>
      <c r="N755" s="279">
        <f t="shared" si="15"/>
        <v>0</v>
      </c>
      <c r="O755" s="279"/>
      <c r="P755" s="279"/>
      <c r="Q755" s="279"/>
      <c r="R755" s="138"/>
      <c r="T755" s="168" t="s">
        <v>5</v>
      </c>
      <c r="U755" s="47" t="s">
        <v>44</v>
      </c>
      <c r="V755" s="39"/>
      <c r="W755" s="169">
        <f t="shared" si="16"/>
        <v>0</v>
      </c>
      <c r="X755" s="169">
        <v>1.9000000000000001E-4</v>
      </c>
      <c r="Y755" s="169">
        <f t="shared" si="17"/>
        <v>4.3320000000000004E-2</v>
      </c>
      <c r="Z755" s="169">
        <v>0</v>
      </c>
      <c r="AA755" s="170">
        <f t="shared" si="18"/>
        <v>0</v>
      </c>
      <c r="AR755" s="21" t="s">
        <v>287</v>
      </c>
      <c r="AT755" s="21" t="s">
        <v>193</v>
      </c>
      <c r="AU755" s="21" t="s">
        <v>123</v>
      </c>
      <c r="AY755" s="21" t="s">
        <v>192</v>
      </c>
      <c r="BE755" s="109">
        <f t="shared" si="19"/>
        <v>0</v>
      </c>
      <c r="BF755" s="109">
        <f t="shared" si="20"/>
        <v>0</v>
      </c>
      <c r="BG755" s="109">
        <f t="shared" si="21"/>
        <v>0</v>
      </c>
      <c r="BH755" s="109">
        <f t="shared" si="22"/>
        <v>0</v>
      </c>
      <c r="BI755" s="109">
        <f t="shared" si="23"/>
        <v>0</v>
      </c>
      <c r="BJ755" s="21" t="s">
        <v>37</v>
      </c>
      <c r="BK755" s="109">
        <f t="shared" si="24"/>
        <v>0</v>
      </c>
      <c r="BL755" s="21" t="s">
        <v>287</v>
      </c>
      <c r="BM755" s="21" t="s">
        <v>1139</v>
      </c>
    </row>
    <row r="756" spans="2:65" s="1" customFormat="1" ht="31.5" customHeight="1">
      <c r="B756" s="135"/>
      <c r="C756" s="164" t="s">
        <v>1140</v>
      </c>
      <c r="D756" s="164" t="s">
        <v>193</v>
      </c>
      <c r="E756" s="165" t="s">
        <v>1141</v>
      </c>
      <c r="F756" s="277" t="s">
        <v>1142</v>
      </c>
      <c r="G756" s="277"/>
      <c r="H756" s="277"/>
      <c r="I756" s="277"/>
      <c r="J756" s="166" t="s">
        <v>529</v>
      </c>
      <c r="K756" s="167">
        <v>228</v>
      </c>
      <c r="L756" s="278">
        <v>0</v>
      </c>
      <c r="M756" s="278"/>
      <c r="N756" s="279">
        <f t="shared" si="15"/>
        <v>0</v>
      </c>
      <c r="O756" s="279"/>
      <c r="P756" s="279"/>
      <c r="Q756" s="279"/>
      <c r="R756" s="138"/>
      <c r="T756" s="168" t="s">
        <v>5</v>
      </c>
      <c r="U756" s="47" t="s">
        <v>44</v>
      </c>
      <c r="V756" s="39"/>
      <c r="W756" s="169">
        <f t="shared" si="16"/>
        <v>0</v>
      </c>
      <c r="X756" s="169">
        <v>1.0000000000000001E-5</v>
      </c>
      <c r="Y756" s="169">
        <f t="shared" si="17"/>
        <v>2.2800000000000003E-3</v>
      </c>
      <c r="Z756" s="169">
        <v>0</v>
      </c>
      <c r="AA756" s="170">
        <f t="shared" si="18"/>
        <v>0</v>
      </c>
      <c r="AR756" s="21" t="s">
        <v>287</v>
      </c>
      <c r="AT756" s="21" t="s">
        <v>193</v>
      </c>
      <c r="AU756" s="21" t="s">
        <v>123</v>
      </c>
      <c r="AY756" s="21" t="s">
        <v>192</v>
      </c>
      <c r="BE756" s="109">
        <f t="shared" si="19"/>
        <v>0</v>
      </c>
      <c r="BF756" s="109">
        <f t="shared" si="20"/>
        <v>0</v>
      </c>
      <c r="BG756" s="109">
        <f t="shared" si="21"/>
        <v>0</v>
      </c>
      <c r="BH756" s="109">
        <f t="shared" si="22"/>
        <v>0</v>
      </c>
      <c r="BI756" s="109">
        <f t="shared" si="23"/>
        <v>0</v>
      </c>
      <c r="BJ756" s="21" t="s">
        <v>37</v>
      </c>
      <c r="BK756" s="109">
        <f t="shared" si="24"/>
        <v>0</v>
      </c>
      <c r="BL756" s="21" t="s">
        <v>287</v>
      </c>
      <c r="BM756" s="21" t="s">
        <v>1143</v>
      </c>
    </row>
    <row r="757" spans="2:65" s="1" customFormat="1" ht="44.25" customHeight="1">
      <c r="B757" s="135"/>
      <c r="C757" s="164" t="s">
        <v>1144</v>
      </c>
      <c r="D757" s="164" t="s">
        <v>193</v>
      </c>
      <c r="E757" s="165" t="s">
        <v>1145</v>
      </c>
      <c r="F757" s="277" t="s">
        <v>1146</v>
      </c>
      <c r="G757" s="277"/>
      <c r="H757" s="277"/>
      <c r="I757" s="277"/>
      <c r="J757" s="166" t="s">
        <v>294</v>
      </c>
      <c r="K757" s="167">
        <v>1.2999999999999999E-2</v>
      </c>
      <c r="L757" s="278">
        <v>0</v>
      </c>
      <c r="M757" s="278"/>
      <c r="N757" s="279">
        <f t="shared" si="15"/>
        <v>0</v>
      </c>
      <c r="O757" s="279"/>
      <c r="P757" s="279"/>
      <c r="Q757" s="279"/>
      <c r="R757" s="138"/>
      <c r="T757" s="168" t="s">
        <v>5</v>
      </c>
      <c r="U757" s="47" t="s">
        <v>44</v>
      </c>
      <c r="V757" s="39"/>
      <c r="W757" s="169">
        <f t="shared" si="16"/>
        <v>0</v>
      </c>
      <c r="X757" s="169">
        <v>0</v>
      </c>
      <c r="Y757" s="169">
        <f t="shared" si="17"/>
        <v>0</v>
      </c>
      <c r="Z757" s="169">
        <v>0</v>
      </c>
      <c r="AA757" s="170">
        <f t="shared" si="18"/>
        <v>0</v>
      </c>
      <c r="AR757" s="21" t="s">
        <v>287</v>
      </c>
      <c r="AT757" s="21" t="s">
        <v>193</v>
      </c>
      <c r="AU757" s="21" t="s">
        <v>123</v>
      </c>
      <c r="AY757" s="21" t="s">
        <v>192</v>
      </c>
      <c r="BE757" s="109">
        <f t="shared" si="19"/>
        <v>0</v>
      </c>
      <c r="BF757" s="109">
        <f t="shared" si="20"/>
        <v>0</v>
      </c>
      <c r="BG757" s="109">
        <f t="shared" si="21"/>
        <v>0</v>
      </c>
      <c r="BH757" s="109">
        <f t="shared" si="22"/>
        <v>0</v>
      </c>
      <c r="BI757" s="109">
        <f t="shared" si="23"/>
        <v>0</v>
      </c>
      <c r="BJ757" s="21" t="s">
        <v>37</v>
      </c>
      <c r="BK757" s="109">
        <f t="shared" si="24"/>
        <v>0</v>
      </c>
      <c r="BL757" s="21" t="s">
        <v>287</v>
      </c>
      <c r="BM757" s="21" t="s">
        <v>1147</v>
      </c>
    </row>
    <row r="758" spans="2:65" s="1" customFormat="1" ht="31.5" customHeight="1">
      <c r="B758" s="135"/>
      <c r="C758" s="164" t="s">
        <v>1148</v>
      </c>
      <c r="D758" s="164" t="s">
        <v>193</v>
      </c>
      <c r="E758" s="165" t="s">
        <v>1149</v>
      </c>
      <c r="F758" s="277" t="s">
        <v>1150</v>
      </c>
      <c r="G758" s="277"/>
      <c r="H758" s="277"/>
      <c r="I758" s="277"/>
      <c r="J758" s="166" t="s">
        <v>995</v>
      </c>
      <c r="K758" s="207">
        <v>0</v>
      </c>
      <c r="L758" s="278">
        <v>0</v>
      </c>
      <c r="M758" s="278"/>
      <c r="N758" s="279">
        <f t="shared" si="15"/>
        <v>0</v>
      </c>
      <c r="O758" s="279"/>
      <c r="P758" s="279"/>
      <c r="Q758" s="279"/>
      <c r="R758" s="138"/>
      <c r="T758" s="168" t="s">
        <v>5</v>
      </c>
      <c r="U758" s="47" t="s">
        <v>44</v>
      </c>
      <c r="V758" s="39"/>
      <c r="W758" s="169">
        <f t="shared" si="16"/>
        <v>0</v>
      </c>
      <c r="X758" s="169">
        <v>0</v>
      </c>
      <c r="Y758" s="169">
        <f t="shared" si="17"/>
        <v>0</v>
      </c>
      <c r="Z758" s="169">
        <v>0</v>
      </c>
      <c r="AA758" s="170">
        <f t="shared" si="18"/>
        <v>0</v>
      </c>
      <c r="AR758" s="21" t="s">
        <v>287</v>
      </c>
      <c r="AT758" s="21" t="s">
        <v>193</v>
      </c>
      <c r="AU758" s="21" t="s">
        <v>123</v>
      </c>
      <c r="AY758" s="21" t="s">
        <v>192</v>
      </c>
      <c r="BE758" s="109">
        <f t="shared" si="19"/>
        <v>0</v>
      </c>
      <c r="BF758" s="109">
        <f t="shared" si="20"/>
        <v>0</v>
      </c>
      <c r="BG758" s="109">
        <f t="shared" si="21"/>
        <v>0</v>
      </c>
      <c r="BH758" s="109">
        <f t="shared" si="22"/>
        <v>0</v>
      </c>
      <c r="BI758" s="109">
        <f t="shared" si="23"/>
        <v>0</v>
      </c>
      <c r="BJ758" s="21" t="s">
        <v>37</v>
      </c>
      <c r="BK758" s="109">
        <f t="shared" si="24"/>
        <v>0</v>
      </c>
      <c r="BL758" s="21" t="s">
        <v>287</v>
      </c>
      <c r="BM758" s="21" t="s">
        <v>1151</v>
      </c>
    </row>
    <row r="759" spans="2:65" s="9" customFormat="1" ht="29.85" customHeight="1">
      <c r="B759" s="153"/>
      <c r="C759" s="154"/>
      <c r="D759" s="163" t="s">
        <v>148</v>
      </c>
      <c r="E759" s="163"/>
      <c r="F759" s="163"/>
      <c r="G759" s="163"/>
      <c r="H759" s="163"/>
      <c r="I759" s="163"/>
      <c r="J759" s="163"/>
      <c r="K759" s="163"/>
      <c r="L759" s="163"/>
      <c r="M759" s="163"/>
      <c r="N759" s="300">
        <f>BK759</f>
        <v>0</v>
      </c>
      <c r="O759" s="301"/>
      <c r="P759" s="301"/>
      <c r="Q759" s="301"/>
      <c r="R759" s="156"/>
      <c r="T759" s="157"/>
      <c r="U759" s="154"/>
      <c r="V759" s="154"/>
      <c r="W759" s="158">
        <f>SUM(W760:W785)</f>
        <v>0</v>
      </c>
      <c r="X759" s="154"/>
      <c r="Y759" s="158">
        <f>SUM(Y760:Y785)</f>
        <v>0.63396499999999989</v>
      </c>
      <c r="Z759" s="154"/>
      <c r="AA759" s="159">
        <f>SUM(AA760:AA785)</f>
        <v>0.11253000000000001</v>
      </c>
      <c r="AR759" s="160" t="s">
        <v>123</v>
      </c>
      <c r="AT759" s="161" t="s">
        <v>78</v>
      </c>
      <c r="AU759" s="161" t="s">
        <v>37</v>
      </c>
      <c r="AY759" s="160" t="s">
        <v>192</v>
      </c>
      <c r="BK759" s="162">
        <f>SUM(BK760:BK785)</f>
        <v>0</v>
      </c>
    </row>
    <row r="760" spans="2:65" s="1" customFormat="1" ht="31.5" customHeight="1">
      <c r="B760" s="135"/>
      <c r="C760" s="164" t="s">
        <v>1152</v>
      </c>
      <c r="D760" s="164" t="s">
        <v>193</v>
      </c>
      <c r="E760" s="165" t="s">
        <v>1153</v>
      </c>
      <c r="F760" s="277" t="s">
        <v>1154</v>
      </c>
      <c r="G760" s="277"/>
      <c r="H760" s="277"/>
      <c r="I760" s="277"/>
      <c r="J760" s="166" t="s">
        <v>529</v>
      </c>
      <c r="K760" s="167">
        <v>10</v>
      </c>
      <c r="L760" s="278">
        <v>0</v>
      </c>
      <c r="M760" s="278"/>
      <c r="N760" s="279">
        <f t="shared" ref="N760:N785" si="25">ROUND(L760*K760,2)</f>
        <v>0</v>
      </c>
      <c r="O760" s="279"/>
      <c r="P760" s="279"/>
      <c r="Q760" s="279"/>
      <c r="R760" s="138"/>
      <c r="T760" s="168" t="s">
        <v>5</v>
      </c>
      <c r="U760" s="47" t="s">
        <v>44</v>
      </c>
      <c r="V760" s="39"/>
      <c r="W760" s="169">
        <f t="shared" ref="W760:W785" si="26">V760*K760</f>
        <v>0</v>
      </c>
      <c r="X760" s="169">
        <v>1.47E-3</v>
      </c>
      <c r="Y760" s="169">
        <f t="shared" ref="Y760:Y785" si="27">X760*K760</f>
        <v>1.47E-2</v>
      </c>
      <c r="Z760" s="169">
        <v>0</v>
      </c>
      <c r="AA760" s="170">
        <f t="shared" ref="AA760:AA785" si="28">Z760*K760</f>
        <v>0</v>
      </c>
      <c r="AR760" s="21" t="s">
        <v>287</v>
      </c>
      <c r="AT760" s="21" t="s">
        <v>193</v>
      </c>
      <c r="AU760" s="21" t="s">
        <v>123</v>
      </c>
      <c r="AY760" s="21" t="s">
        <v>192</v>
      </c>
      <c r="BE760" s="109">
        <f t="shared" ref="BE760:BE785" si="29">IF(U760="základní",N760,0)</f>
        <v>0</v>
      </c>
      <c r="BF760" s="109">
        <f t="shared" ref="BF760:BF785" si="30">IF(U760="snížená",N760,0)</f>
        <v>0</v>
      </c>
      <c r="BG760" s="109">
        <f t="shared" ref="BG760:BG785" si="31">IF(U760="zákl. přenesená",N760,0)</f>
        <v>0</v>
      </c>
      <c r="BH760" s="109">
        <f t="shared" ref="BH760:BH785" si="32">IF(U760="sníž. přenesená",N760,0)</f>
        <v>0</v>
      </c>
      <c r="BI760" s="109">
        <f t="shared" ref="BI760:BI785" si="33">IF(U760="nulová",N760,0)</f>
        <v>0</v>
      </c>
      <c r="BJ760" s="21" t="s">
        <v>37</v>
      </c>
      <c r="BK760" s="109">
        <f t="shared" ref="BK760:BK785" si="34">ROUND(L760*K760,2)</f>
        <v>0</v>
      </c>
      <c r="BL760" s="21" t="s">
        <v>287</v>
      </c>
      <c r="BM760" s="21" t="s">
        <v>1155</v>
      </c>
    </row>
    <row r="761" spans="2:65" s="1" customFormat="1" ht="31.5" customHeight="1">
      <c r="B761" s="135"/>
      <c r="C761" s="164" t="s">
        <v>1156</v>
      </c>
      <c r="D761" s="164" t="s">
        <v>193</v>
      </c>
      <c r="E761" s="165" t="s">
        <v>1157</v>
      </c>
      <c r="F761" s="277" t="s">
        <v>1158</v>
      </c>
      <c r="G761" s="277"/>
      <c r="H761" s="277"/>
      <c r="I761" s="277"/>
      <c r="J761" s="166" t="s">
        <v>529</v>
      </c>
      <c r="K761" s="167">
        <v>48</v>
      </c>
      <c r="L761" s="278">
        <v>0</v>
      </c>
      <c r="M761" s="278"/>
      <c r="N761" s="279">
        <f t="shared" si="25"/>
        <v>0</v>
      </c>
      <c r="O761" s="279"/>
      <c r="P761" s="279"/>
      <c r="Q761" s="279"/>
      <c r="R761" s="138"/>
      <c r="T761" s="168" t="s">
        <v>5</v>
      </c>
      <c r="U761" s="47" t="s">
        <v>44</v>
      </c>
      <c r="V761" s="39"/>
      <c r="W761" s="169">
        <f t="shared" si="26"/>
        <v>0</v>
      </c>
      <c r="X761" s="169">
        <v>1.8500000000000001E-3</v>
      </c>
      <c r="Y761" s="169">
        <f t="shared" si="27"/>
        <v>8.8800000000000004E-2</v>
      </c>
      <c r="Z761" s="169">
        <v>0</v>
      </c>
      <c r="AA761" s="170">
        <f t="shared" si="28"/>
        <v>0</v>
      </c>
      <c r="AR761" s="21" t="s">
        <v>287</v>
      </c>
      <c r="AT761" s="21" t="s">
        <v>193</v>
      </c>
      <c r="AU761" s="21" t="s">
        <v>123</v>
      </c>
      <c r="AY761" s="21" t="s">
        <v>192</v>
      </c>
      <c r="BE761" s="109">
        <f t="shared" si="29"/>
        <v>0</v>
      </c>
      <c r="BF761" s="109">
        <f t="shared" si="30"/>
        <v>0</v>
      </c>
      <c r="BG761" s="109">
        <f t="shared" si="31"/>
        <v>0</v>
      </c>
      <c r="BH761" s="109">
        <f t="shared" si="32"/>
        <v>0</v>
      </c>
      <c r="BI761" s="109">
        <f t="shared" si="33"/>
        <v>0</v>
      </c>
      <c r="BJ761" s="21" t="s">
        <v>37</v>
      </c>
      <c r="BK761" s="109">
        <f t="shared" si="34"/>
        <v>0</v>
      </c>
      <c r="BL761" s="21" t="s">
        <v>287</v>
      </c>
      <c r="BM761" s="21" t="s">
        <v>1159</v>
      </c>
    </row>
    <row r="762" spans="2:65" s="1" customFormat="1" ht="31.5" customHeight="1">
      <c r="B762" s="135"/>
      <c r="C762" s="164" t="s">
        <v>1160</v>
      </c>
      <c r="D762" s="164" t="s">
        <v>193</v>
      </c>
      <c r="E762" s="165" t="s">
        <v>1161</v>
      </c>
      <c r="F762" s="277" t="s">
        <v>1162</v>
      </c>
      <c r="G762" s="277"/>
      <c r="H762" s="277"/>
      <c r="I762" s="277"/>
      <c r="J762" s="166" t="s">
        <v>529</v>
      </c>
      <c r="K762" s="167">
        <v>42</v>
      </c>
      <c r="L762" s="278">
        <v>0</v>
      </c>
      <c r="M762" s="278"/>
      <c r="N762" s="279">
        <f t="shared" si="25"/>
        <v>0</v>
      </c>
      <c r="O762" s="279"/>
      <c r="P762" s="279"/>
      <c r="Q762" s="279"/>
      <c r="R762" s="138"/>
      <c r="T762" s="168" t="s">
        <v>5</v>
      </c>
      <c r="U762" s="47" t="s">
        <v>44</v>
      </c>
      <c r="V762" s="39"/>
      <c r="W762" s="169">
        <f t="shared" si="26"/>
        <v>0</v>
      </c>
      <c r="X762" s="169">
        <v>2.7000000000000001E-3</v>
      </c>
      <c r="Y762" s="169">
        <f t="shared" si="27"/>
        <v>0.1134</v>
      </c>
      <c r="Z762" s="169">
        <v>0</v>
      </c>
      <c r="AA762" s="170">
        <f t="shared" si="28"/>
        <v>0</v>
      </c>
      <c r="AR762" s="21" t="s">
        <v>287</v>
      </c>
      <c r="AT762" s="21" t="s">
        <v>193</v>
      </c>
      <c r="AU762" s="21" t="s">
        <v>123</v>
      </c>
      <c r="AY762" s="21" t="s">
        <v>192</v>
      </c>
      <c r="BE762" s="109">
        <f t="shared" si="29"/>
        <v>0</v>
      </c>
      <c r="BF762" s="109">
        <f t="shared" si="30"/>
        <v>0</v>
      </c>
      <c r="BG762" s="109">
        <f t="shared" si="31"/>
        <v>0</v>
      </c>
      <c r="BH762" s="109">
        <f t="shared" si="32"/>
        <v>0</v>
      </c>
      <c r="BI762" s="109">
        <f t="shared" si="33"/>
        <v>0</v>
      </c>
      <c r="BJ762" s="21" t="s">
        <v>37</v>
      </c>
      <c r="BK762" s="109">
        <f t="shared" si="34"/>
        <v>0</v>
      </c>
      <c r="BL762" s="21" t="s">
        <v>287</v>
      </c>
      <c r="BM762" s="21" t="s">
        <v>1163</v>
      </c>
    </row>
    <row r="763" spans="2:65" s="1" customFormat="1" ht="31.5" customHeight="1">
      <c r="B763" s="135"/>
      <c r="C763" s="164" t="s">
        <v>1164</v>
      </c>
      <c r="D763" s="164" t="s">
        <v>193</v>
      </c>
      <c r="E763" s="165" t="s">
        <v>1165</v>
      </c>
      <c r="F763" s="277" t="s">
        <v>1166</v>
      </c>
      <c r="G763" s="277"/>
      <c r="H763" s="277"/>
      <c r="I763" s="277"/>
      <c r="J763" s="166" t="s">
        <v>529</v>
      </c>
      <c r="K763" s="167">
        <v>40</v>
      </c>
      <c r="L763" s="278">
        <v>0</v>
      </c>
      <c r="M763" s="278"/>
      <c r="N763" s="279">
        <f t="shared" si="25"/>
        <v>0</v>
      </c>
      <c r="O763" s="279"/>
      <c r="P763" s="279"/>
      <c r="Q763" s="279"/>
      <c r="R763" s="138"/>
      <c r="T763" s="168" t="s">
        <v>5</v>
      </c>
      <c r="U763" s="47" t="s">
        <v>44</v>
      </c>
      <c r="V763" s="39"/>
      <c r="W763" s="169">
        <f t="shared" si="26"/>
        <v>0</v>
      </c>
      <c r="X763" s="169">
        <v>3.48E-3</v>
      </c>
      <c r="Y763" s="169">
        <f t="shared" si="27"/>
        <v>0.13919999999999999</v>
      </c>
      <c r="Z763" s="169">
        <v>0</v>
      </c>
      <c r="AA763" s="170">
        <f t="shared" si="28"/>
        <v>0</v>
      </c>
      <c r="AR763" s="21" t="s">
        <v>287</v>
      </c>
      <c r="AT763" s="21" t="s">
        <v>193</v>
      </c>
      <c r="AU763" s="21" t="s">
        <v>123</v>
      </c>
      <c r="AY763" s="21" t="s">
        <v>192</v>
      </c>
      <c r="BE763" s="109">
        <f t="shared" si="29"/>
        <v>0</v>
      </c>
      <c r="BF763" s="109">
        <f t="shared" si="30"/>
        <v>0</v>
      </c>
      <c r="BG763" s="109">
        <f t="shared" si="31"/>
        <v>0</v>
      </c>
      <c r="BH763" s="109">
        <f t="shared" si="32"/>
        <v>0</v>
      </c>
      <c r="BI763" s="109">
        <f t="shared" si="33"/>
        <v>0</v>
      </c>
      <c r="BJ763" s="21" t="s">
        <v>37</v>
      </c>
      <c r="BK763" s="109">
        <f t="shared" si="34"/>
        <v>0</v>
      </c>
      <c r="BL763" s="21" t="s">
        <v>287</v>
      </c>
      <c r="BM763" s="21" t="s">
        <v>1167</v>
      </c>
    </row>
    <row r="764" spans="2:65" s="1" customFormat="1" ht="31.5" customHeight="1">
      <c r="B764" s="135"/>
      <c r="C764" s="164" t="s">
        <v>1168</v>
      </c>
      <c r="D764" s="164" t="s">
        <v>193</v>
      </c>
      <c r="E764" s="165" t="s">
        <v>1169</v>
      </c>
      <c r="F764" s="277" t="s">
        <v>1170</v>
      </c>
      <c r="G764" s="277"/>
      <c r="H764" s="277"/>
      <c r="I764" s="277"/>
      <c r="J764" s="166" t="s">
        <v>529</v>
      </c>
      <c r="K764" s="167">
        <v>55</v>
      </c>
      <c r="L764" s="278">
        <v>0</v>
      </c>
      <c r="M764" s="278"/>
      <c r="N764" s="279">
        <f t="shared" si="25"/>
        <v>0</v>
      </c>
      <c r="O764" s="279"/>
      <c r="P764" s="279"/>
      <c r="Q764" s="279"/>
      <c r="R764" s="138"/>
      <c r="T764" s="168" t="s">
        <v>5</v>
      </c>
      <c r="U764" s="47" t="s">
        <v>44</v>
      </c>
      <c r="V764" s="39"/>
      <c r="W764" s="169">
        <f t="shared" si="26"/>
        <v>0</v>
      </c>
      <c r="X764" s="169">
        <v>3.96E-3</v>
      </c>
      <c r="Y764" s="169">
        <f t="shared" si="27"/>
        <v>0.21779999999999999</v>
      </c>
      <c r="Z764" s="169">
        <v>0</v>
      </c>
      <c r="AA764" s="170">
        <f t="shared" si="28"/>
        <v>0</v>
      </c>
      <c r="AR764" s="21" t="s">
        <v>287</v>
      </c>
      <c r="AT764" s="21" t="s">
        <v>193</v>
      </c>
      <c r="AU764" s="21" t="s">
        <v>123</v>
      </c>
      <c r="AY764" s="21" t="s">
        <v>192</v>
      </c>
      <c r="BE764" s="109">
        <f t="shared" si="29"/>
        <v>0</v>
      </c>
      <c r="BF764" s="109">
        <f t="shared" si="30"/>
        <v>0</v>
      </c>
      <c r="BG764" s="109">
        <f t="shared" si="31"/>
        <v>0</v>
      </c>
      <c r="BH764" s="109">
        <f t="shared" si="32"/>
        <v>0</v>
      </c>
      <c r="BI764" s="109">
        <f t="shared" si="33"/>
        <v>0</v>
      </c>
      <c r="BJ764" s="21" t="s">
        <v>37</v>
      </c>
      <c r="BK764" s="109">
        <f t="shared" si="34"/>
        <v>0</v>
      </c>
      <c r="BL764" s="21" t="s">
        <v>287</v>
      </c>
      <c r="BM764" s="21" t="s">
        <v>1171</v>
      </c>
    </row>
    <row r="765" spans="2:65" s="1" customFormat="1" ht="31.5" customHeight="1">
      <c r="B765" s="135"/>
      <c r="C765" s="164" t="s">
        <v>1172</v>
      </c>
      <c r="D765" s="164" t="s">
        <v>193</v>
      </c>
      <c r="E765" s="165" t="s">
        <v>1173</v>
      </c>
      <c r="F765" s="277" t="s">
        <v>1174</v>
      </c>
      <c r="G765" s="277"/>
      <c r="H765" s="277"/>
      <c r="I765" s="277"/>
      <c r="J765" s="166" t="s">
        <v>529</v>
      </c>
      <c r="K765" s="167">
        <v>20</v>
      </c>
      <c r="L765" s="278">
        <v>0</v>
      </c>
      <c r="M765" s="278"/>
      <c r="N765" s="279">
        <f t="shared" si="25"/>
        <v>0</v>
      </c>
      <c r="O765" s="279"/>
      <c r="P765" s="279"/>
      <c r="Q765" s="279"/>
      <c r="R765" s="138"/>
      <c r="T765" s="168" t="s">
        <v>5</v>
      </c>
      <c r="U765" s="47" t="s">
        <v>44</v>
      </c>
      <c r="V765" s="39"/>
      <c r="W765" s="169">
        <f t="shared" si="26"/>
        <v>0</v>
      </c>
      <c r="X765" s="169">
        <v>3.8999999999999999E-4</v>
      </c>
      <c r="Y765" s="169">
        <f t="shared" si="27"/>
        <v>7.7999999999999996E-3</v>
      </c>
      <c r="Z765" s="169">
        <v>3.4199999999999999E-3</v>
      </c>
      <c r="AA765" s="170">
        <f t="shared" si="28"/>
        <v>6.8400000000000002E-2</v>
      </c>
      <c r="AR765" s="21" t="s">
        <v>287</v>
      </c>
      <c r="AT765" s="21" t="s">
        <v>193</v>
      </c>
      <c r="AU765" s="21" t="s">
        <v>123</v>
      </c>
      <c r="AY765" s="21" t="s">
        <v>192</v>
      </c>
      <c r="BE765" s="109">
        <f t="shared" si="29"/>
        <v>0</v>
      </c>
      <c r="BF765" s="109">
        <f t="shared" si="30"/>
        <v>0</v>
      </c>
      <c r="BG765" s="109">
        <f t="shared" si="31"/>
        <v>0</v>
      </c>
      <c r="BH765" s="109">
        <f t="shared" si="32"/>
        <v>0</v>
      </c>
      <c r="BI765" s="109">
        <f t="shared" si="33"/>
        <v>0</v>
      </c>
      <c r="BJ765" s="21" t="s">
        <v>37</v>
      </c>
      <c r="BK765" s="109">
        <f t="shared" si="34"/>
        <v>0</v>
      </c>
      <c r="BL765" s="21" t="s">
        <v>287</v>
      </c>
      <c r="BM765" s="21" t="s">
        <v>1175</v>
      </c>
    </row>
    <row r="766" spans="2:65" s="1" customFormat="1" ht="31.5" customHeight="1">
      <c r="B766" s="135"/>
      <c r="C766" s="164" t="s">
        <v>1176</v>
      </c>
      <c r="D766" s="164" t="s">
        <v>193</v>
      </c>
      <c r="E766" s="165" t="s">
        <v>1177</v>
      </c>
      <c r="F766" s="277" t="s">
        <v>1178</v>
      </c>
      <c r="G766" s="277"/>
      <c r="H766" s="277"/>
      <c r="I766" s="277"/>
      <c r="J766" s="166" t="s">
        <v>529</v>
      </c>
      <c r="K766" s="167">
        <v>5</v>
      </c>
      <c r="L766" s="278">
        <v>0</v>
      </c>
      <c r="M766" s="278"/>
      <c r="N766" s="279">
        <f t="shared" si="25"/>
        <v>0</v>
      </c>
      <c r="O766" s="279"/>
      <c r="P766" s="279"/>
      <c r="Q766" s="279"/>
      <c r="R766" s="138"/>
      <c r="T766" s="168" t="s">
        <v>5</v>
      </c>
      <c r="U766" s="47" t="s">
        <v>44</v>
      </c>
      <c r="V766" s="39"/>
      <c r="W766" s="169">
        <f t="shared" si="26"/>
        <v>0</v>
      </c>
      <c r="X766" s="169">
        <v>4.9300000000000004E-3</v>
      </c>
      <c r="Y766" s="169">
        <f t="shared" si="27"/>
        <v>2.4650000000000002E-2</v>
      </c>
      <c r="Z766" s="169">
        <v>0</v>
      </c>
      <c r="AA766" s="170">
        <f t="shared" si="28"/>
        <v>0</v>
      </c>
      <c r="AR766" s="21" t="s">
        <v>287</v>
      </c>
      <c r="AT766" s="21" t="s">
        <v>193</v>
      </c>
      <c r="AU766" s="21" t="s">
        <v>123</v>
      </c>
      <c r="AY766" s="21" t="s">
        <v>192</v>
      </c>
      <c r="BE766" s="109">
        <f t="shared" si="29"/>
        <v>0</v>
      </c>
      <c r="BF766" s="109">
        <f t="shared" si="30"/>
        <v>0</v>
      </c>
      <c r="BG766" s="109">
        <f t="shared" si="31"/>
        <v>0</v>
      </c>
      <c r="BH766" s="109">
        <f t="shared" si="32"/>
        <v>0</v>
      </c>
      <c r="BI766" s="109">
        <f t="shared" si="33"/>
        <v>0</v>
      </c>
      <c r="BJ766" s="21" t="s">
        <v>37</v>
      </c>
      <c r="BK766" s="109">
        <f t="shared" si="34"/>
        <v>0</v>
      </c>
      <c r="BL766" s="21" t="s">
        <v>287</v>
      </c>
      <c r="BM766" s="21" t="s">
        <v>1179</v>
      </c>
    </row>
    <row r="767" spans="2:65" s="1" customFormat="1" ht="22.5" customHeight="1">
      <c r="B767" s="135"/>
      <c r="C767" s="164" t="s">
        <v>1180</v>
      </c>
      <c r="D767" s="164" t="s">
        <v>193</v>
      </c>
      <c r="E767" s="165" t="s">
        <v>1181</v>
      </c>
      <c r="F767" s="277" t="s">
        <v>1182</v>
      </c>
      <c r="G767" s="277"/>
      <c r="H767" s="277"/>
      <c r="I767" s="277"/>
      <c r="J767" s="166" t="s">
        <v>529</v>
      </c>
      <c r="K767" s="167">
        <v>1</v>
      </c>
      <c r="L767" s="278">
        <v>0</v>
      </c>
      <c r="M767" s="278"/>
      <c r="N767" s="279">
        <f t="shared" si="25"/>
        <v>0</v>
      </c>
      <c r="O767" s="279"/>
      <c r="P767" s="279"/>
      <c r="Q767" s="279"/>
      <c r="R767" s="138"/>
      <c r="T767" s="168" t="s">
        <v>5</v>
      </c>
      <c r="U767" s="47" t="s">
        <v>44</v>
      </c>
      <c r="V767" s="39"/>
      <c r="W767" s="169">
        <f t="shared" si="26"/>
        <v>0</v>
      </c>
      <c r="X767" s="169">
        <v>3.7799999999999999E-3</v>
      </c>
      <c r="Y767" s="169">
        <f t="shared" si="27"/>
        <v>3.7799999999999999E-3</v>
      </c>
      <c r="Z767" s="169">
        <v>0</v>
      </c>
      <c r="AA767" s="170">
        <f t="shared" si="28"/>
        <v>0</v>
      </c>
      <c r="AR767" s="21" t="s">
        <v>287</v>
      </c>
      <c r="AT767" s="21" t="s">
        <v>193</v>
      </c>
      <c r="AU767" s="21" t="s">
        <v>123</v>
      </c>
      <c r="AY767" s="21" t="s">
        <v>192</v>
      </c>
      <c r="BE767" s="109">
        <f t="shared" si="29"/>
        <v>0</v>
      </c>
      <c r="BF767" s="109">
        <f t="shared" si="30"/>
        <v>0</v>
      </c>
      <c r="BG767" s="109">
        <f t="shared" si="31"/>
        <v>0</v>
      </c>
      <c r="BH767" s="109">
        <f t="shared" si="32"/>
        <v>0</v>
      </c>
      <c r="BI767" s="109">
        <f t="shared" si="33"/>
        <v>0</v>
      </c>
      <c r="BJ767" s="21" t="s">
        <v>37</v>
      </c>
      <c r="BK767" s="109">
        <f t="shared" si="34"/>
        <v>0</v>
      </c>
      <c r="BL767" s="21" t="s">
        <v>287</v>
      </c>
      <c r="BM767" s="21" t="s">
        <v>1183</v>
      </c>
    </row>
    <row r="768" spans="2:65" s="1" customFormat="1" ht="22.5" customHeight="1">
      <c r="B768" s="135"/>
      <c r="C768" s="164" t="s">
        <v>1184</v>
      </c>
      <c r="D768" s="164" t="s">
        <v>193</v>
      </c>
      <c r="E768" s="165" t="s">
        <v>1185</v>
      </c>
      <c r="F768" s="277" t="s">
        <v>1186</v>
      </c>
      <c r="G768" s="277"/>
      <c r="H768" s="277"/>
      <c r="I768" s="277"/>
      <c r="J768" s="166" t="s">
        <v>529</v>
      </c>
      <c r="K768" s="167">
        <v>0.5</v>
      </c>
      <c r="L768" s="278">
        <v>0</v>
      </c>
      <c r="M768" s="278"/>
      <c r="N768" s="279">
        <f t="shared" si="25"/>
        <v>0</v>
      </c>
      <c r="O768" s="279"/>
      <c r="P768" s="279"/>
      <c r="Q768" s="279"/>
      <c r="R768" s="138"/>
      <c r="T768" s="168" t="s">
        <v>5</v>
      </c>
      <c r="U768" s="47" t="s">
        <v>44</v>
      </c>
      <c r="V768" s="39"/>
      <c r="W768" s="169">
        <f t="shared" si="26"/>
        <v>0</v>
      </c>
      <c r="X768" s="169">
        <v>6.5300000000000002E-3</v>
      </c>
      <c r="Y768" s="169">
        <f t="shared" si="27"/>
        <v>3.2650000000000001E-3</v>
      </c>
      <c r="Z768" s="169">
        <v>0</v>
      </c>
      <c r="AA768" s="170">
        <f t="shared" si="28"/>
        <v>0</v>
      </c>
      <c r="AR768" s="21" t="s">
        <v>287</v>
      </c>
      <c r="AT768" s="21" t="s">
        <v>193</v>
      </c>
      <c r="AU768" s="21" t="s">
        <v>123</v>
      </c>
      <c r="AY768" s="21" t="s">
        <v>192</v>
      </c>
      <c r="BE768" s="109">
        <f t="shared" si="29"/>
        <v>0</v>
      </c>
      <c r="BF768" s="109">
        <f t="shared" si="30"/>
        <v>0</v>
      </c>
      <c r="BG768" s="109">
        <f t="shared" si="31"/>
        <v>0</v>
      </c>
      <c r="BH768" s="109">
        <f t="shared" si="32"/>
        <v>0</v>
      </c>
      <c r="BI768" s="109">
        <f t="shared" si="33"/>
        <v>0</v>
      </c>
      <c r="BJ768" s="21" t="s">
        <v>37</v>
      </c>
      <c r="BK768" s="109">
        <f t="shared" si="34"/>
        <v>0</v>
      </c>
      <c r="BL768" s="21" t="s">
        <v>287</v>
      </c>
      <c r="BM768" s="21" t="s">
        <v>1187</v>
      </c>
    </row>
    <row r="769" spans="2:65" s="1" customFormat="1" ht="31.5" customHeight="1">
      <c r="B769" s="135"/>
      <c r="C769" s="164" t="s">
        <v>1188</v>
      </c>
      <c r="D769" s="164" t="s">
        <v>193</v>
      </c>
      <c r="E769" s="165" t="s">
        <v>1189</v>
      </c>
      <c r="F769" s="277" t="s">
        <v>1190</v>
      </c>
      <c r="G769" s="277"/>
      <c r="H769" s="277"/>
      <c r="I769" s="277"/>
      <c r="J769" s="166" t="s">
        <v>1130</v>
      </c>
      <c r="K769" s="167">
        <v>1</v>
      </c>
      <c r="L769" s="278">
        <v>0</v>
      </c>
      <c r="M769" s="278"/>
      <c r="N769" s="279">
        <f t="shared" si="25"/>
        <v>0</v>
      </c>
      <c r="O769" s="279"/>
      <c r="P769" s="279"/>
      <c r="Q769" s="279"/>
      <c r="R769" s="138"/>
      <c r="T769" s="168" t="s">
        <v>5</v>
      </c>
      <c r="U769" s="47" t="s">
        <v>44</v>
      </c>
      <c r="V769" s="39"/>
      <c r="W769" s="169">
        <f t="shared" si="26"/>
        <v>0</v>
      </c>
      <c r="X769" s="169">
        <v>4.5500000000000002E-3</v>
      </c>
      <c r="Y769" s="169">
        <f t="shared" si="27"/>
        <v>4.5500000000000002E-3</v>
      </c>
      <c r="Z769" s="169">
        <v>0</v>
      </c>
      <c r="AA769" s="170">
        <f t="shared" si="28"/>
        <v>0</v>
      </c>
      <c r="AR769" s="21" t="s">
        <v>287</v>
      </c>
      <c r="AT769" s="21" t="s">
        <v>193</v>
      </c>
      <c r="AU769" s="21" t="s">
        <v>123</v>
      </c>
      <c r="AY769" s="21" t="s">
        <v>192</v>
      </c>
      <c r="BE769" s="109">
        <f t="shared" si="29"/>
        <v>0</v>
      </c>
      <c r="BF769" s="109">
        <f t="shared" si="30"/>
        <v>0</v>
      </c>
      <c r="BG769" s="109">
        <f t="shared" si="31"/>
        <v>0</v>
      </c>
      <c r="BH769" s="109">
        <f t="shared" si="32"/>
        <v>0</v>
      </c>
      <c r="BI769" s="109">
        <f t="shared" si="33"/>
        <v>0</v>
      </c>
      <c r="BJ769" s="21" t="s">
        <v>37</v>
      </c>
      <c r="BK769" s="109">
        <f t="shared" si="34"/>
        <v>0</v>
      </c>
      <c r="BL769" s="21" t="s">
        <v>287</v>
      </c>
      <c r="BM769" s="21" t="s">
        <v>1191</v>
      </c>
    </row>
    <row r="770" spans="2:65" s="1" customFormat="1" ht="22.5" customHeight="1">
      <c r="B770" s="135"/>
      <c r="C770" s="164" t="s">
        <v>1192</v>
      </c>
      <c r="D770" s="164" t="s">
        <v>193</v>
      </c>
      <c r="E770" s="165" t="s">
        <v>1193</v>
      </c>
      <c r="F770" s="277" t="s">
        <v>1194</v>
      </c>
      <c r="G770" s="277"/>
      <c r="H770" s="277"/>
      <c r="I770" s="277"/>
      <c r="J770" s="166" t="s">
        <v>1130</v>
      </c>
      <c r="K770" s="167">
        <v>1</v>
      </c>
      <c r="L770" s="278">
        <v>0</v>
      </c>
      <c r="M770" s="278"/>
      <c r="N770" s="279">
        <f t="shared" si="25"/>
        <v>0</v>
      </c>
      <c r="O770" s="279"/>
      <c r="P770" s="279"/>
      <c r="Q770" s="279"/>
      <c r="R770" s="138"/>
      <c r="T770" s="168" t="s">
        <v>5</v>
      </c>
      <c r="U770" s="47" t="s">
        <v>44</v>
      </c>
      <c r="V770" s="39"/>
      <c r="W770" s="169">
        <f t="shared" si="26"/>
        <v>0</v>
      </c>
      <c r="X770" s="169">
        <v>1.4E-3</v>
      </c>
      <c r="Y770" s="169">
        <f t="shared" si="27"/>
        <v>1.4E-3</v>
      </c>
      <c r="Z770" s="169">
        <v>0</v>
      </c>
      <c r="AA770" s="170">
        <f t="shared" si="28"/>
        <v>0</v>
      </c>
      <c r="AR770" s="21" t="s">
        <v>287</v>
      </c>
      <c r="AT770" s="21" t="s">
        <v>193</v>
      </c>
      <c r="AU770" s="21" t="s">
        <v>123</v>
      </c>
      <c r="AY770" s="21" t="s">
        <v>192</v>
      </c>
      <c r="BE770" s="109">
        <f t="shared" si="29"/>
        <v>0</v>
      </c>
      <c r="BF770" s="109">
        <f t="shared" si="30"/>
        <v>0</v>
      </c>
      <c r="BG770" s="109">
        <f t="shared" si="31"/>
        <v>0</v>
      </c>
      <c r="BH770" s="109">
        <f t="shared" si="32"/>
        <v>0</v>
      </c>
      <c r="BI770" s="109">
        <f t="shared" si="33"/>
        <v>0</v>
      </c>
      <c r="BJ770" s="21" t="s">
        <v>37</v>
      </c>
      <c r="BK770" s="109">
        <f t="shared" si="34"/>
        <v>0</v>
      </c>
      <c r="BL770" s="21" t="s">
        <v>287</v>
      </c>
      <c r="BM770" s="21" t="s">
        <v>1195</v>
      </c>
    </row>
    <row r="771" spans="2:65" s="1" customFormat="1" ht="31.5" customHeight="1">
      <c r="B771" s="135"/>
      <c r="C771" s="164" t="s">
        <v>1196</v>
      </c>
      <c r="D771" s="164" t="s">
        <v>193</v>
      </c>
      <c r="E771" s="165" t="s">
        <v>1197</v>
      </c>
      <c r="F771" s="277" t="s">
        <v>1198</v>
      </c>
      <c r="G771" s="277"/>
      <c r="H771" s="277"/>
      <c r="I771" s="277"/>
      <c r="J771" s="166" t="s">
        <v>1199</v>
      </c>
      <c r="K771" s="167">
        <v>1</v>
      </c>
      <c r="L771" s="278">
        <v>0</v>
      </c>
      <c r="M771" s="278"/>
      <c r="N771" s="279">
        <f t="shared" si="25"/>
        <v>0</v>
      </c>
      <c r="O771" s="279"/>
      <c r="P771" s="279"/>
      <c r="Q771" s="279"/>
      <c r="R771" s="138"/>
      <c r="T771" s="168" t="s">
        <v>5</v>
      </c>
      <c r="U771" s="47" t="s">
        <v>44</v>
      </c>
      <c r="V771" s="39"/>
      <c r="W771" s="169">
        <f t="shared" si="26"/>
        <v>0</v>
      </c>
      <c r="X771" s="169">
        <v>0</v>
      </c>
      <c r="Y771" s="169">
        <f t="shared" si="27"/>
        <v>0</v>
      </c>
      <c r="Z771" s="169">
        <v>7.2199999999999999E-3</v>
      </c>
      <c r="AA771" s="170">
        <f t="shared" si="28"/>
        <v>7.2199999999999999E-3</v>
      </c>
      <c r="AR771" s="21" t="s">
        <v>287</v>
      </c>
      <c r="AT771" s="21" t="s">
        <v>193</v>
      </c>
      <c r="AU771" s="21" t="s">
        <v>123</v>
      </c>
      <c r="AY771" s="21" t="s">
        <v>192</v>
      </c>
      <c r="BE771" s="109">
        <f t="shared" si="29"/>
        <v>0</v>
      </c>
      <c r="BF771" s="109">
        <f t="shared" si="30"/>
        <v>0</v>
      </c>
      <c r="BG771" s="109">
        <f t="shared" si="31"/>
        <v>0</v>
      </c>
      <c r="BH771" s="109">
        <f t="shared" si="32"/>
        <v>0</v>
      </c>
      <c r="BI771" s="109">
        <f t="shared" si="33"/>
        <v>0</v>
      </c>
      <c r="BJ771" s="21" t="s">
        <v>37</v>
      </c>
      <c r="BK771" s="109">
        <f t="shared" si="34"/>
        <v>0</v>
      </c>
      <c r="BL771" s="21" t="s">
        <v>287</v>
      </c>
      <c r="BM771" s="21" t="s">
        <v>1200</v>
      </c>
    </row>
    <row r="772" spans="2:65" s="1" customFormat="1" ht="22.5" customHeight="1">
      <c r="B772" s="135"/>
      <c r="C772" s="164" t="s">
        <v>1201</v>
      </c>
      <c r="D772" s="164" t="s">
        <v>193</v>
      </c>
      <c r="E772" s="165" t="s">
        <v>1202</v>
      </c>
      <c r="F772" s="277" t="s">
        <v>1203</v>
      </c>
      <c r="G772" s="277"/>
      <c r="H772" s="277"/>
      <c r="I772" s="277"/>
      <c r="J772" s="166" t="s">
        <v>475</v>
      </c>
      <c r="K772" s="167">
        <v>1</v>
      </c>
      <c r="L772" s="278">
        <v>0</v>
      </c>
      <c r="M772" s="278"/>
      <c r="N772" s="279">
        <f t="shared" si="25"/>
        <v>0</v>
      </c>
      <c r="O772" s="279"/>
      <c r="P772" s="279"/>
      <c r="Q772" s="279"/>
      <c r="R772" s="138"/>
      <c r="T772" s="168" t="s">
        <v>5</v>
      </c>
      <c r="U772" s="47" t="s">
        <v>44</v>
      </c>
      <c r="V772" s="39"/>
      <c r="W772" s="169">
        <f t="shared" si="26"/>
        <v>0</v>
      </c>
      <c r="X772" s="169">
        <v>0</v>
      </c>
      <c r="Y772" s="169">
        <f t="shared" si="27"/>
        <v>0</v>
      </c>
      <c r="Z772" s="169">
        <v>9.1E-4</v>
      </c>
      <c r="AA772" s="170">
        <f t="shared" si="28"/>
        <v>9.1E-4</v>
      </c>
      <c r="AR772" s="21" t="s">
        <v>287</v>
      </c>
      <c r="AT772" s="21" t="s">
        <v>193</v>
      </c>
      <c r="AU772" s="21" t="s">
        <v>123</v>
      </c>
      <c r="AY772" s="21" t="s">
        <v>192</v>
      </c>
      <c r="BE772" s="109">
        <f t="shared" si="29"/>
        <v>0</v>
      </c>
      <c r="BF772" s="109">
        <f t="shared" si="30"/>
        <v>0</v>
      </c>
      <c r="BG772" s="109">
        <f t="shared" si="31"/>
        <v>0</v>
      </c>
      <c r="BH772" s="109">
        <f t="shared" si="32"/>
        <v>0</v>
      </c>
      <c r="BI772" s="109">
        <f t="shared" si="33"/>
        <v>0</v>
      </c>
      <c r="BJ772" s="21" t="s">
        <v>37</v>
      </c>
      <c r="BK772" s="109">
        <f t="shared" si="34"/>
        <v>0</v>
      </c>
      <c r="BL772" s="21" t="s">
        <v>287</v>
      </c>
      <c r="BM772" s="21" t="s">
        <v>1204</v>
      </c>
    </row>
    <row r="773" spans="2:65" s="1" customFormat="1" ht="44.25" customHeight="1">
      <c r="B773" s="135"/>
      <c r="C773" s="164" t="s">
        <v>1205</v>
      </c>
      <c r="D773" s="164" t="s">
        <v>193</v>
      </c>
      <c r="E773" s="165" t="s">
        <v>1206</v>
      </c>
      <c r="F773" s="277" t="s">
        <v>1207</v>
      </c>
      <c r="G773" s="277"/>
      <c r="H773" s="277"/>
      <c r="I773" s="277"/>
      <c r="J773" s="166" t="s">
        <v>1130</v>
      </c>
      <c r="K773" s="167">
        <v>6</v>
      </c>
      <c r="L773" s="278">
        <v>0</v>
      </c>
      <c r="M773" s="278"/>
      <c r="N773" s="279">
        <f t="shared" si="25"/>
        <v>0</v>
      </c>
      <c r="O773" s="279"/>
      <c r="P773" s="279"/>
      <c r="Q773" s="279"/>
      <c r="R773" s="138"/>
      <c r="T773" s="168" t="s">
        <v>5</v>
      </c>
      <c r="U773" s="47" t="s">
        <v>44</v>
      </c>
      <c r="V773" s="39"/>
      <c r="W773" s="169">
        <f t="shared" si="26"/>
        <v>0</v>
      </c>
      <c r="X773" s="169">
        <v>5.8E-4</v>
      </c>
      <c r="Y773" s="169">
        <f t="shared" si="27"/>
        <v>3.48E-3</v>
      </c>
      <c r="Z773" s="169">
        <v>0</v>
      </c>
      <c r="AA773" s="170">
        <f t="shared" si="28"/>
        <v>0</v>
      </c>
      <c r="AR773" s="21" t="s">
        <v>287</v>
      </c>
      <c r="AT773" s="21" t="s">
        <v>193</v>
      </c>
      <c r="AU773" s="21" t="s">
        <v>123</v>
      </c>
      <c r="AY773" s="21" t="s">
        <v>192</v>
      </c>
      <c r="BE773" s="109">
        <f t="shared" si="29"/>
        <v>0</v>
      </c>
      <c r="BF773" s="109">
        <f t="shared" si="30"/>
        <v>0</v>
      </c>
      <c r="BG773" s="109">
        <f t="shared" si="31"/>
        <v>0</v>
      </c>
      <c r="BH773" s="109">
        <f t="shared" si="32"/>
        <v>0</v>
      </c>
      <c r="BI773" s="109">
        <f t="shared" si="33"/>
        <v>0</v>
      </c>
      <c r="BJ773" s="21" t="s">
        <v>37</v>
      </c>
      <c r="BK773" s="109">
        <f t="shared" si="34"/>
        <v>0</v>
      </c>
      <c r="BL773" s="21" t="s">
        <v>287</v>
      </c>
      <c r="BM773" s="21" t="s">
        <v>1208</v>
      </c>
    </row>
    <row r="774" spans="2:65" s="1" customFormat="1" ht="31.5" customHeight="1">
      <c r="B774" s="135"/>
      <c r="C774" s="164" t="s">
        <v>1209</v>
      </c>
      <c r="D774" s="164" t="s">
        <v>193</v>
      </c>
      <c r="E774" s="165" t="s">
        <v>1210</v>
      </c>
      <c r="F774" s="277" t="s">
        <v>1211</v>
      </c>
      <c r="G774" s="277"/>
      <c r="H774" s="277"/>
      <c r="I774" s="277"/>
      <c r="J774" s="166" t="s">
        <v>1130</v>
      </c>
      <c r="K774" s="167">
        <v>2</v>
      </c>
      <c r="L774" s="278">
        <v>0</v>
      </c>
      <c r="M774" s="278"/>
      <c r="N774" s="279">
        <f t="shared" si="25"/>
        <v>0</v>
      </c>
      <c r="O774" s="279"/>
      <c r="P774" s="279"/>
      <c r="Q774" s="279"/>
      <c r="R774" s="138"/>
      <c r="T774" s="168" t="s">
        <v>5</v>
      </c>
      <c r="U774" s="47" t="s">
        <v>44</v>
      </c>
      <c r="V774" s="39"/>
      <c r="W774" s="169">
        <f t="shared" si="26"/>
        <v>0</v>
      </c>
      <c r="X774" s="169">
        <v>7.3999999999999999E-4</v>
      </c>
      <c r="Y774" s="169">
        <f t="shared" si="27"/>
        <v>1.48E-3</v>
      </c>
      <c r="Z774" s="169">
        <v>0</v>
      </c>
      <c r="AA774" s="170">
        <f t="shared" si="28"/>
        <v>0</v>
      </c>
      <c r="AR774" s="21" t="s">
        <v>287</v>
      </c>
      <c r="AT774" s="21" t="s">
        <v>193</v>
      </c>
      <c r="AU774" s="21" t="s">
        <v>123</v>
      </c>
      <c r="AY774" s="21" t="s">
        <v>192</v>
      </c>
      <c r="BE774" s="109">
        <f t="shared" si="29"/>
        <v>0</v>
      </c>
      <c r="BF774" s="109">
        <f t="shared" si="30"/>
        <v>0</v>
      </c>
      <c r="BG774" s="109">
        <f t="shared" si="31"/>
        <v>0</v>
      </c>
      <c r="BH774" s="109">
        <f t="shared" si="32"/>
        <v>0</v>
      </c>
      <c r="BI774" s="109">
        <f t="shared" si="33"/>
        <v>0</v>
      </c>
      <c r="BJ774" s="21" t="s">
        <v>37</v>
      </c>
      <c r="BK774" s="109">
        <f t="shared" si="34"/>
        <v>0</v>
      </c>
      <c r="BL774" s="21" t="s">
        <v>287</v>
      </c>
      <c r="BM774" s="21" t="s">
        <v>1212</v>
      </c>
    </row>
    <row r="775" spans="2:65" s="1" customFormat="1" ht="22.5" customHeight="1">
      <c r="B775" s="135"/>
      <c r="C775" s="164" t="s">
        <v>1213</v>
      </c>
      <c r="D775" s="164" t="s">
        <v>193</v>
      </c>
      <c r="E775" s="165" t="s">
        <v>1214</v>
      </c>
      <c r="F775" s="277" t="s">
        <v>1215</v>
      </c>
      <c r="G775" s="277"/>
      <c r="H775" s="277"/>
      <c r="I775" s="277"/>
      <c r="J775" s="166" t="s">
        <v>475</v>
      </c>
      <c r="K775" s="167">
        <v>6</v>
      </c>
      <c r="L775" s="278">
        <v>0</v>
      </c>
      <c r="M775" s="278"/>
      <c r="N775" s="279">
        <f t="shared" si="25"/>
        <v>0</v>
      </c>
      <c r="O775" s="279"/>
      <c r="P775" s="279"/>
      <c r="Q775" s="279"/>
      <c r="R775" s="138"/>
      <c r="T775" s="168" t="s">
        <v>5</v>
      </c>
      <c r="U775" s="47" t="s">
        <v>44</v>
      </c>
      <c r="V775" s="39"/>
      <c r="W775" s="169">
        <f t="shared" si="26"/>
        <v>0</v>
      </c>
      <c r="X775" s="169">
        <v>1.2999999999999999E-4</v>
      </c>
      <c r="Y775" s="169">
        <f t="shared" si="27"/>
        <v>7.7999999999999988E-4</v>
      </c>
      <c r="Z775" s="169">
        <v>0</v>
      </c>
      <c r="AA775" s="170">
        <f t="shared" si="28"/>
        <v>0</v>
      </c>
      <c r="AR775" s="21" t="s">
        <v>287</v>
      </c>
      <c r="AT775" s="21" t="s">
        <v>193</v>
      </c>
      <c r="AU775" s="21" t="s">
        <v>123</v>
      </c>
      <c r="AY775" s="21" t="s">
        <v>192</v>
      </c>
      <c r="BE775" s="109">
        <f t="shared" si="29"/>
        <v>0</v>
      </c>
      <c r="BF775" s="109">
        <f t="shared" si="30"/>
        <v>0</v>
      </c>
      <c r="BG775" s="109">
        <f t="shared" si="31"/>
        <v>0</v>
      </c>
      <c r="BH775" s="109">
        <f t="shared" si="32"/>
        <v>0</v>
      </c>
      <c r="BI775" s="109">
        <f t="shared" si="33"/>
        <v>0</v>
      </c>
      <c r="BJ775" s="21" t="s">
        <v>37</v>
      </c>
      <c r="BK775" s="109">
        <f t="shared" si="34"/>
        <v>0</v>
      </c>
      <c r="BL775" s="21" t="s">
        <v>287</v>
      </c>
      <c r="BM775" s="21" t="s">
        <v>1216</v>
      </c>
    </row>
    <row r="776" spans="2:65" s="1" customFormat="1" ht="22.5" customHeight="1">
      <c r="B776" s="135"/>
      <c r="C776" s="164" t="s">
        <v>1217</v>
      </c>
      <c r="D776" s="164" t="s">
        <v>193</v>
      </c>
      <c r="E776" s="165" t="s">
        <v>1218</v>
      </c>
      <c r="F776" s="277" t="s">
        <v>1219</v>
      </c>
      <c r="G776" s="277"/>
      <c r="H776" s="277"/>
      <c r="I776" s="277"/>
      <c r="J776" s="166" t="s">
        <v>475</v>
      </c>
      <c r="K776" s="167">
        <v>3</v>
      </c>
      <c r="L776" s="278">
        <v>0</v>
      </c>
      <c r="M776" s="278"/>
      <c r="N776" s="279">
        <f t="shared" si="25"/>
        <v>0</v>
      </c>
      <c r="O776" s="279"/>
      <c r="P776" s="279"/>
      <c r="Q776" s="279"/>
      <c r="R776" s="138"/>
      <c r="T776" s="168" t="s">
        <v>5</v>
      </c>
      <c r="U776" s="47" t="s">
        <v>44</v>
      </c>
      <c r="V776" s="39"/>
      <c r="W776" s="169">
        <f t="shared" si="26"/>
        <v>0</v>
      </c>
      <c r="X776" s="169">
        <v>2.2000000000000001E-4</v>
      </c>
      <c r="Y776" s="169">
        <f t="shared" si="27"/>
        <v>6.6E-4</v>
      </c>
      <c r="Z776" s="169">
        <v>0</v>
      </c>
      <c r="AA776" s="170">
        <f t="shared" si="28"/>
        <v>0</v>
      </c>
      <c r="AR776" s="21" t="s">
        <v>287</v>
      </c>
      <c r="AT776" s="21" t="s">
        <v>193</v>
      </c>
      <c r="AU776" s="21" t="s">
        <v>123</v>
      </c>
      <c r="AY776" s="21" t="s">
        <v>192</v>
      </c>
      <c r="BE776" s="109">
        <f t="shared" si="29"/>
        <v>0</v>
      </c>
      <c r="BF776" s="109">
        <f t="shared" si="30"/>
        <v>0</v>
      </c>
      <c r="BG776" s="109">
        <f t="shared" si="31"/>
        <v>0</v>
      </c>
      <c r="BH776" s="109">
        <f t="shared" si="32"/>
        <v>0</v>
      </c>
      <c r="BI776" s="109">
        <f t="shared" si="33"/>
        <v>0</v>
      </c>
      <c r="BJ776" s="21" t="s">
        <v>37</v>
      </c>
      <c r="BK776" s="109">
        <f t="shared" si="34"/>
        <v>0</v>
      </c>
      <c r="BL776" s="21" t="s">
        <v>287</v>
      </c>
      <c r="BM776" s="21" t="s">
        <v>1220</v>
      </c>
    </row>
    <row r="777" spans="2:65" s="1" customFormat="1" ht="31.5" customHeight="1">
      <c r="B777" s="135"/>
      <c r="C777" s="164" t="s">
        <v>1221</v>
      </c>
      <c r="D777" s="164" t="s">
        <v>193</v>
      </c>
      <c r="E777" s="165" t="s">
        <v>1222</v>
      </c>
      <c r="F777" s="277" t="s">
        <v>1223</v>
      </c>
      <c r="G777" s="277"/>
      <c r="H777" s="277"/>
      <c r="I777" s="277"/>
      <c r="J777" s="166" t="s">
        <v>1130</v>
      </c>
      <c r="K777" s="167">
        <v>1</v>
      </c>
      <c r="L777" s="278">
        <v>0</v>
      </c>
      <c r="M777" s="278"/>
      <c r="N777" s="279">
        <f t="shared" si="25"/>
        <v>0</v>
      </c>
      <c r="O777" s="279"/>
      <c r="P777" s="279"/>
      <c r="Q777" s="279"/>
      <c r="R777" s="138"/>
      <c r="T777" s="168" t="s">
        <v>5</v>
      </c>
      <c r="U777" s="47" t="s">
        <v>44</v>
      </c>
      <c r="V777" s="39"/>
      <c r="W777" s="169">
        <f t="shared" si="26"/>
        <v>0</v>
      </c>
      <c r="X777" s="169">
        <v>0</v>
      </c>
      <c r="Y777" s="169">
        <f t="shared" si="27"/>
        <v>0</v>
      </c>
      <c r="Z777" s="169">
        <v>3.1899999999999998E-2</v>
      </c>
      <c r="AA777" s="170">
        <f t="shared" si="28"/>
        <v>3.1899999999999998E-2</v>
      </c>
      <c r="AR777" s="21" t="s">
        <v>287</v>
      </c>
      <c r="AT777" s="21" t="s">
        <v>193</v>
      </c>
      <c r="AU777" s="21" t="s">
        <v>123</v>
      </c>
      <c r="AY777" s="21" t="s">
        <v>192</v>
      </c>
      <c r="BE777" s="109">
        <f t="shared" si="29"/>
        <v>0</v>
      </c>
      <c r="BF777" s="109">
        <f t="shared" si="30"/>
        <v>0</v>
      </c>
      <c r="BG777" s="109">
        <f t="shared" si="31"/>
        <v>0</v>
      </c>
      <c r="BH777" s="109">
        <f t="shared" si="32"/>
        <v>0</v>
      </c>
      <c r="BI777" s="109">
        <f t="shared" si="33"/>
        <v>0</v>
      </c>
      <c r="BJ777" s="21" t="s">
        <v>37</v>
      </c>
      <c r="BK777" s="109">
        <f t="shared" si="34"/>
        <v>0</v>
      </c>
      <c r="BL777" s="21" t="s">
        <v>287</v>
      </c>
      <c r="BM777" s="21" t="s">
        <v>1224</v>
      </c>
    </row>
    <row r="778" spans="2:65" s="1" customFormat="1" ht="44.25" customHeight="1">
      <c r="B778" s="135"/>
      <c r="C778" s="164" t="s">
        <v>1225</v>
      </c>
      <c r="D778" s="164" t="s">
        <v>193</v>
      </c>
      <c r="E778" s="165" t="s">
        <v>1226</v>
      </c>
      <c r="F778" s="277" t="s">
        <v>1227</v>
      </c>
      <c r="G778" s="277"/>
      <c r="H778" s="277"/>
      <c r="I778" s="277"/>
      <c r="J778" s="166" t="s">
        <v>475</v>
      </c>
      <c r="K778" s="167">
        <v>6</v>
      </c>
      <c r="L778" s="278">
        <v>0</v>
      </c>
      <c r="M778" s="278"/>
      <c r="N778" s="279">
        <f t="shared" si="25"/>
        <v>0</v>
      </c>
      <c r="O778" s="279"/>
      <c r="P778" s="279"/>
      <c r="Q778" s="279"/>
      <c r="R778" s="138"/>
      <c r="T778" s="168" t="s">
        <v>5</v>
      </c>
      <c r="U778" s="47" t="s">
        <v>44</v>
      </c>
      <c r="V778" s="39"/>
      <c r="W778" s="169">
        <f t="shared" si="26"/>
        <v>0</v>
      </c>
      <c r="X778" s="169">
        <v>2.4000000000000001E-4</v>
      </c>
      <c r="Y778" s="169">
        <f t="shared" si="27"/>
        <v>1.4400000000000001E-3</v>
      </c>
      <c r="Z778" s="169">
        <v>0</v>
      </c>
      <c r="AA778" s="170">
        <f t="shared" si="28"/>
        <v>0</v>
      </c>
      <c r="AR778" s="21" t="s">
        <v>287</v>
      </c>
      <c r="AT778" s="21" t="s">
        <v>193</v>
      </c>
      <c r="AU778" s="21" t="s">
        <v>123</v>
      </c>
      <c r="AY778" s="21" t="s">
        <v>192</v>
      </c>
      <c r="BE778" s="109">
        <f t="shared" si="29"/>
        <v>0</v>
      </c>
      <c r="BF778" s="109">
        <f t="shared" si="30"/>
        <v>0</v>
      </c>
      <c r="BG778" s="109">
        <f t="shared" si="31"/>
        <v>0</v>
      </c>
      <c r="BH778" s="109">
        <f t="shared" si="32"/>
        <v>0</v>
      </c>
      <c r="BI778" s="109">
        <f t="shared" si="33"/>
        <v>0</v>
      </c>
      <c r="BJ778" s="21" t="s">
        <v>37</v>
      </c>
      <c r="BK778" s="109">
        <f t="shared" si="34"/>
        <v>0</v>
      </c>
      <c r="BL778" s="21" t="s">
        <v>287</v>
      </c>
      <c r="BM778" s="21" t="s">
        <v>1228</v>
      </c>
    </row>
    <row r="779" spans="2:65" s="1" customFormat="1" ht="44.25" customHeight="1">
      <c r="B779" s="135"/>
      <c r="C779" s="164" t="s">
        <v>1229</v>
      </c>
      <c r="D779" s="164" t="s">
        <v>193</v>
      </c>
      <c r="E779" s="165" t="s">
        <v>1230</v>
      </c>
      <c r="F779" s="277" t="s">
        <v>1231</v>
      </c>
      <c r="G779" s="277"/>
      <c r="H779" s="277"/>
      <c r="I779" s="277"/>
      <c r="J779" s="166" t="s">
        <v>475</v>
      </c>
      <c r="K779" s="167">
        <v>3</v>
      </c>
      <c r="L779" s="278">
        <v>0</v>
      </c>
      <c r="M779" s="278"/>
      <c r="N779" s="279">
        <f t="shared" si="25"/>
        <v>0</v>
      </c>
      <c r="O779" s="279"/>
      <c r="P779" s="279"/>
      <c r="Q779" s="279"/>
      <c r="R779" s="138"/>
      <c r="T779" s="168" t="s">
        <v>5</v>
      </c>
      <c r="U779" s="47" t="s">
        <v>44</v>
      </c>
      <c r="V779" s="39"/>
      <c r="W779" s="169">
        <f t="shared" si="26"/>
        <v>0</v>
      </c>
      <c r="X779" s="169">
        <v>3.8000000000000002E-4</v>
      </c>
      <c r="Y779" s="169">
        <f t="shared" si="27"/>
        <v>1.14E-3</v>
      </c>
      <c r="Z779" s="169">
        <v>0</v>
      </c>
      <c r="AA779" s="170">
        <f t="shared" si="28"/>
        <v>0</v>
      </c>
      <c r="AR779" s="21" t="s">
        <v>287</v>
      </c>
      <c r="AT779" s="21" t="s">
        <v>193</v>
      </c>
      <c r="AU779" s="21" t="s">
        <v>123</v>
      </c>
      <c r="AY779" s="21" t="s">
        <v>192</v>
      </c>
      <c r="BE779" s="109">
        <f t="shared" si="29"/>
        <v>0</v>
      </c>
      <c r="BF779" s="109">
        <f t="shared" si="30"/>
        <v>0</v>
      </c>
      <c r="BG779" s="109">
        <f t="shared" si="31"/>
        <v>0</v>
      </c>
      <c r="BH779" s="109">
        <f t="shared" si="32"/>
        <v>0</v>
      </c>
      <c r="BI779" s="109">
        <f t="shared" si="33"/>
        <v>0</v>
      </c>
      <c r="BJ779" s="21" t="s">
        <v>37</v>
      </c>
      <c r="BK779" s="109">
        <f t="shared" si="34"/>
        <v>0</v>
      </c>
      <c r="BL779" s="21" t="s">
        <v>287</v>
      </c>
      <c r="BM779" s="21" t="s">
        <v>1232</v>
      </c>
    </row>
    <row r="780" spans="2:65" s="1" customFormat="1" ht="44.25" customHeight="1">
      <c r="B780" s="135"/>
      <c r="C780" s="164" t="s">
        <v>1233</v>
      </c>
      <c r="D780" s="164" t="s">
        <v>193</v>
      </c>
      <c r="E780" s="165" t="s">
        <v>1234</v>
      </c>
      <c r="F780" s="277" t="s">
        <v>1235</v>
      </c>
      <c r="G780" s="277"/>
      <c r="H780" s="277"/>
      <c r="I780" s="277"/>
      <c r="J780" s="166" t="s">
        <v>475</v>
      </c>
      <c r="K780" s="167">
        <v>1</v>
      </c>
      <c r="L780" s="278">
        <v>0</v>
      </c>
      <c r="M780" s="278"/>
      <c r="N780" s="279">
        <f t="shared" si="25"/>
        <v>0</v>
      </c>
      <c r="O780" s="279"/>
      <c r="P780" s="279"/>
      <c r="Q780" s="279"/>
      <c r="R780" s="138"/>
      <c r="T780" s="168" t="s">
        <v>5</v>
      </c>
      <c r="U780" s="47" t="s">
        <v>44</v>
      </c>
      <c r="V780" s="39"/>
      <c r="W780" s="169">
        <f t="shared" si="26"/>
        <v>0</v>
      </c>
      <c r="X780" s="169">
        <v>2.0799999999999998E-3</v>
      </c>
      <c r="Y780" s="169">
        <f t="shared" si="27"/>
        <v>2.0799999999999998E-3</v>
      </c>
      <c r="Z780" s="169">
        <v>0</v>
      </c>
      <c r="AA780" s="170">
        <f t="shared" si="28"/>
        <v>0</v>
      </c>
      <c r="AR780" s="21" t="s">
        <v>287</v>
      </c>
      <c r="AT780" s="21" t="s">
        <v>193</v>
      </c>
      <c r="AU780" s="21" t="s">
        <v>123</v>
      </c>
      <c r="AY780" s="21" t="s">
        <v>192</v>
      </c>
      <c r="BE780" s="109">
        <f t="shared" si="29"/>
        <v>0</v>
      </c>
      <c r="BF780" s="109">
        <f t="shared" si="30"/>
        <v>0</v>
      </c>
      <c r="BG780" s="109">
        <f t="shared" si="31"/>
        <v>0</v>
      </c>
      <c r="BH780" s="109">
        <f t="shared" si="32"/>
        <v>0</v>
      </c>
      <c r="BI780" s="109">
        <f t="shared" si="33"/>
        <v>0</v>
      </c>
      <c r="BJ780" s="21" t="s">
        <v>37</v>
      </c>
      <c r="BK780" s="109">
        <f t="shared" si="34"/>
        <v>0</v>
      </c>
      <c r="BL780" s="21" t="s">
        <v>287</v>
      </c>
      <c r="BM780" s="21" t="s">
        <v>1236</v>
      </c>
    </row>
    <row r="781" spans="2:65" s="1" customFormat="1" ht="31.5" customHeight="1">
      <c r="B781" s="135"/>
      <c r="C781" s="164" t="s">
        <v>1237</v>
      </c>
      <c r="D781" s="164" t="s">
        <v>193</v>
      </c>
      <c r="E781" s="165" t="s">
        <v>1238</v>
      </c>
      <c r="F781" s="277" t="s">
        <v>1239</v>
      </c>
      <c r="G781" s="277"/>
      <c r="H781" s="277"/>
      <c r="I781" s="277"/>
      <c r="J781" s="166" t="s">
        <v>1130</v>
      </c>
      <c r="K781" s="167">
        <v>1</v>
      </c>
      <c r="L781" s="278">
        <v>0</v>
      </c>
      <c r="M781" s="278"/>
      <c r="N781" s="279">
        <f t="shared" si="25"/>
        <v>0</v>
      </c>
      <c r="O781" s="279"/>
      <c r="P781" s="279"/>
      <c r="Q781" s="279"/>
      <c r="R781" s="138"/>
      <c r="T781" s="168" t="s">
        <v>5</v>
      </c>
      <c r="U781" s="47" t="s">
        <v>44</v>
      </c>
      <c r="V781" s="39"/>
      <c r="W781" s="169">
        <f t="shared" si="26"/>
        <v>0</v>
      </c>
      <c r="X781" s="169">
        <v>3.2799999999999999E-3</v>
      </c>
      <c r="Y781" s="169">
        <f t="shared" si="27"/>
        <v>3.2799999999999999E-3</v>
      </c>
      <c r="Z781" s="169">
        <v>0</v>
      </c>
      <c r="AA781" s="170">
        <f t="shared" si="28"/>
        <v>0</v>
      </c>
      <c r="AR781" s="21" t="s">
        <v>287</v>
      </c>
      <c r="AT781" s="21" t="s">
        <v>193</v>
      </c>
      <c r="AU781" s="21" t="s">
        <v>123</v>
      </c>
      <c r="AY781" s="21" t="s">
        <v>192</v>
      </c>
      <c r="BE781" s="109">
        <f t="shared" si="29"/>
        <v>0</v>
      </c>
      <c r="BF781" s="109">
        <f t="shared" si="30"/>
        <v>0</v>
      </c>
      <c r="BG781" s="109">
        <f t="shared" si="31"/>
        <v>0</v>
      </c>
      <c r="BH781" s="109">
        <f t="shared" si="32"/>
        <v>0</v>
      </c>
      <c r="BI781" s="109">
        <f t="shared" si="33"/>
        <v>0</v>
      </c>
      <c r="BJ781" s="21" t="s">
        <v>37</v>
      </c>
      <c r="BK781" s="109">
        <f t="shared" si="34"/>
        <v>0</v>
      </c>
      <c r="BL781" s="21" t="s">
        <v>287</v>
      </c>
      <c r="BM781" s="21" t="s">
        <v>1240</v>
      </c>
    </row>
    <row r="782" spans="2:65" s="1" customFormat="1" ht="22.5" customHeight="1">
      <c r="B782" s="135"/>
      <c r="C782" s="203" t="s">
        <v>1241</v>
      </c>
      <c r="D782" s="203" t="s">
        <v>521</v>
      </c>
      <c r="E782" s="204" t="s">
        <v>1242</v>
      </c>
      <c r="F782" s="292" t="s">
        <v>1243</v>
      </c>
      <c r="G782" s="292"/>
      <c r="H782" s="292"/>
      <c r="I782" s="292"/>
      <c r="J782" s="205" t="s">
        <v>475</v>
      </c>
      <c r="K782" s="206">
        <v>1</v>
      </c>
      <c r="L782" s="293">
        <v>0</v>
      </c>
      <c r="M782" s="293"/>
      <c r="N782" s="294">
        <f t="shared" si="25"/>
        <v>0</v>
      </c>
      <c r="O782" s="279"/>
      <c r="P782" s="279"/>
      <c r="Q782" s="279"/>
      <c r="R782" s="138"/>
      <c r="T782" s="168" t="s">
        <v>5</v>
      </c>
      <c r="U782" s="47" t="s">
        <v>44</v>
      </c>
      <c r="V782" s="39"/>
      <c r="W782" s="169">
        <f t="shared" si="26"/>
        <v>0</v>
      </c>
      <c r="X782" s="169">
        <v>0</v>
      </c>
      <c r="Y782" s="169">
        <f t="shared" si="27"/>
        <v>0</v>
      </c>
      <c r="Z782" s="169">
        <v>0</v>
      </c>
      <c r="AA782" s="170">
        <f t="shared" si="28"/>
        <v>0</v>
      </c>
      <c r="AR782" s="21" t="s">
        <v>421</v>
      </c>
      <c r="AT782" s="21" t="s">
        <v>521</v>
      </c>
      <c r="AU782" s="21" t="s">
        <v>123</v>
      </c>
      <c r="AY782" s="21" t="s">
        <v>192</v>
      </c>
      <c r="BE782" s="109">
        <f t="shared" si="29"/>
        <v>0</v>
      </c>
      <c r="BF782" s="109">
        <f t="shared" si="30"/>
        <v>0</v>
      </c>
      <c r="BG782" s="109">
        <f t="shared" si="31"/>
        <v>0</v>
      </c>
      <c r="BH782" s="109">
        <f t="shared" si="32"/>
        <v>0</v>
      </c>
      <c r="BI782" s="109">
        <f t="shared" si="33"/>
        <v>0</v>
      </c>
      <c r="BJ782" s="21" t="s">
        <v>37</v>
      </c>
      <c r="BK782" s="109">
        <f t="shared" si="34"/>
        <v>0</v>
      </c>
      <c r="BL782" s="21" t="s">
        <v>287</v>
      </c>
      <c r="BM782" s="21" t="s">
        <v>1244</v>
      </c>
    </row>
    <row r="783" spans="2:65" s="1" customFormat="1" ht="22.5" customHeight="1">
      <c r="B783" s="135"/>
      <c r="C783" s="164" t="s">
        <v>1245</v>
      </c>
      <c r="D783" s="164" t="s">
        <v>193</v>
      </c>
      <c r="E783" s="165" t="s">
        <v>1246</v>
      </c>
      <c r="F783" s="277" t="s">
        <v>1247</v>
      </c>
      <c r="G783" s="277"/>
      <c r="H783" s="277"/>
      <c r="I783" s="277"/>
      <c r="J783" s="166" t="s">
        <v>475</v>
      </c>
      <c r="K783" s="167">
        <v>1</v>
      </c>
      <c r="L783" s="278">
        <v>0</v>
      </c>
      <c r="M783" s="278"/>
      <c r="N783" s="279">
        <f t="shared" si="25"/>
        <v>0</v>
      </c>
      <c r="O783" s="279"/>
      <c r="P783" s="279"/>
      <c r="Q783" s="279"/>
      <c r="R783" s="138"/>
      <c r="T783" s="168" t="s">
        <v>5</v>
      </c>
      <c r="U783" s="47" t="s">
        <v>44</v>
      </c>
      <c r="V783" s="39"/>
      <c r="W783" s="169">
        <f t="shared" si="26"/>
        <v>0</v>
      </c>
      <c r="X783" s="169">
        <v>2.7999999999999998E-4</v>
      </c>
      <c r="Y783" s="169">
        <f t="shared" si="27"/>
        <v>2.7999999999999998E-4</v>
      </c>
      <c r="Z783" s="169">
        <v>4.1000000000000003E-3</v>
      </c>
      <c r="AA783" s="170">
        <f t="shared" si="28"/>
        <v>4.1000000000000003E-3</v>
      </c>
      <c r="AR783" s="21" t="s">
        <v>287</v>
      </c>
      <c r="AT783" s="21" t="s">
        <v>193</v>
      </c>
      <c r="AU783" s="21" t="s">
        <v>123</v>
      </c>
      <c r="AY783" s="21" t="s">
        <v>192</v>
      </c>
      <c r="BE783" s="109">
        <f t="shared" si="29"/>
        <v>0</v>
      </c>
      <c r="BF783" s="109">
        <f t="shared" si="30"/>
        <v>0</v>
      </c>
      <c r="BG783" s="109">
        <f t="shared" si="31"/>
        <v>0</v>
      </c>
      <c r="BH783" s="109">
        <f t="shared" si="32"/>
        <v>0</v>
      </c>
      <c r="BI783" s="109">
        <f t="shared" si="33"/>
        <v>0</v>
      </c>
      <c r="BJ783" s="21" t="s">
        <v>37</v>
      </c>
      <c r="BK783" s="109">
        <f t="shared" si="34"/>
        <v>0</v>
      </c>
      <c r="BL783" s="21" t="s">
        <v>287</v>
      </c>
      <c r="BM783" s="21" t="s">
        <v>1248</v>
      </c>
    </row>
    <row r="784" spans="2:65" s="1" customFormat="1" ht="44.25" customHeight="1">
      <c r="B784" s="135"/>
      <c r="C784" s="164" t="s">
        <v>1249</v>
      </c>
      <c r="D784" s="164" t="s">
        <v>193</v>
      </c>
      <c r="E784" s="165" t="s">
        <v>1250</v>
      </c>
      <c r="F784" s="277" t="s">
        <v>1251</v>
      </c>
      <c r="G784" s="277"/>
      <c r="H784" s="277"/>
      <c r="I784" s="277"/>
      <c r="J784" s="166" t="s">
        <v>294</v>
      </c>
      <c r="K784" s="167">
        <v>7.6999999999999999E-2</v>
      </c>
      <c r="L784" s="278">
        <v>0</v>
      </c>
      <c r="M784" s="278"/>
      <c r="N784" s="279">
        <f t="shared" si="25"/>
        <v>0</v>
      </c>
      <c r="O784" s="279"/>
      <c r="P784" s="279"/>
      <c r="Q784" s="279"/>
      <c r="R784" s="138"/>
      <c r="T784" s="168" t="s">
        <v>5</v>
      </c>
      <c r="U784" s="47" t="s">
        <v>44</v>
      </c>
      <c r="V784" s="39"/>
      <c r="W784" s="169">
        <f t="shared" si="26"/>
        <v>0</v>
      </c>
      <c r="X784" s="169">
        <v>0</v>
      </c>
      <c r="Y784" s="169">
        <f t="shared" si="27"/>
        <v>0</v>
      </c>
      <c r="Z784" s="169">
        <v>0</v>
      </c>
      <c r="AA784" s="170">
        <f t="shared" si="28"/>
        <v>0</v>
      </c>
      <c r="AR784" s="21" t="s">
        <v>287</v>
      </c>
      <c r="AT784" s="21" t="s">
        <v>193</v>
      </c>
      <c r="AU784" s="21" t="s">
        <v>123</v>
      </c>
      <c r="AY784" s="21" t="s">
        <v>192</v>
      </c>
      <c r="BE784" s="109">
        <f t="shared" si="29"/>
        <v>0</v>
      </c>
      <c r="BF784" s="109">
        <f t="shared" si="30"/>
        <v>0</v>
      </c>
      <c r="BG784" s="109">
        <f t="shared" si="31"/>
        <v>0</v>
      </c>
      <c r="BH784" s="109">
        <f t="shared" si="32"/>
        <v>0</v>
      </c>
      <c r="BI784" s="109">
        <f t="shared" si="33"/>
        <v>0</v>
      </c>
      <c r="BJ784" s="21" t="s">
        <v>37</v>
      </c>
      <c r="BK784" s="109">
        <f t="shared" si="34"/>
        <v>0</v>
      </c>
      <c r="BL784" s="21" t="s">
        <v>287</v>
      </c>
      <c r="BM784" s="21" t="s">
        <v>1252</v>
      </c>
    </row>
    <row r="785" spans="2:65" s="1" customFormat="1" ht="31.5" customHeight="1">
      <c r="B785" s="135"/>
      <c r="C785" s="164" t="s">
        <v>1253</v>
      </c>
      <c r="D785" s="164" t="s">
        <v>193</v>
      </c>
      <c r="E785" s="165" t="s">
        <v>1254</v>
      </c>
      <c r="F785" s="277" t="s">
        <v>1255</v>
      </c>
      <c r="G785" s="277"/>
      <c r="H785" s="277"/>
      <c r="I785" s="277"/>
      <c r="J785" s="166" t="s">
        <v>995</v>
      </c>
      <c r="K785" s="207">
        <v>0</v>
      </c>
      <c r="L785" s="278">
        <v>0</v>
      </c>
      <c r="M785" s="278"/>
      <c r="N785" s="279">
        <f t="shared" si="25"/>
        <v>0</v>
      </c>
      <c r="O785" s="279"/>
      <c r="P785" s="279"/>
      <c r="Q785" s="279"/>
      <c r="R785" s="138"/>
      <c r="T785" s="168" t="s">
        <v>5</v>
      </c>
      <c r="U785" s="47" t="s">
        <v>44</v>
      </c>
      <c r="V785" s="39"/>
      <c r="W785" s="169">
        <f t="shared" si="26"/>
        <v>0</v>
      </c>
      <c r="X785" s="169">
        <v>0</v>
      </c>
      <c r="Y785" s="169">
        <f t="shared" si="27"/>
        <v>0</v>
      </c>
      <c r="Z785" s="169">
        <v>0</v>
      </c>
      <c r="AA785" s="170">
        <f t="shared" si="28"/>
        <v>0</v>
      </c>
      <c r="AR785" s="21" t="s">
        <v>287</v>
      </c>
      <c r="AT785" s="21" t="s">
        <v>193</v>
      </c>
      <c r="AU785" s="21" t="s">
        <v>123</v>
      </c>
      <c r="AY785" s="21" t="s">
        <v>192</v>
      </c>
      <c r="BE785" s="109">
        <f t="shared" si="29"/>
        <v>0</v>
      </c>
      <c r="BF785" s="109">
        <f t="shared" si="30"/>
        <v>0</v>
      </c>
      <c r="BG785" s="109">
        <f t="shared" si="31"/>
        <v>0</v>
      </c>
      <c r="BH785" s="109">
        <f t="shared" si="32"/>
        <v>0</v>
      </c>
      <c r="BI785" s="109">
        <f t="shared" si="33"/>
        <v>0</v>
      </c>
      <c r="BJ785" s="21" t="s">
        <v>37</v>
      </c>
      <c r="BK785" s="109">
        <f t="shared" si="34"/>
        <v>0</v>
      </c>
      <c r="BL785" s="21" t="s">
        <v>287</v>
      </c>
      <c r="BM785" s="21" t="s">
        <v>1256</v>
      </c>
    </row>
    <row r="786" spans="2:65" s="9" customFormat="1" ht="29.85" customHeight="1">
      <c r="B786" s="153"/>
      <c r="C786" s="154"/>
      <c r="D786" s="163" t="s">
        <v>149</v>
      </c>
      <c r="E786" s="163"/>
      <c r="F786" s="163"/>
      <c r="G786" s="163"/>
      <c r="H786" s="163"/>
      <c r="I786" s="163"/>
      <c r="J786" s="163"/>
      <c r="K786" s="163"/>
      <c r="L786" s="163"/>
      <c r="M786" s="163"/>
      <c r="N786" s="300">
        <f>BK786</f>
        <v>0</v>
      </c>
      <c r="O786" s="301"/>
      <c r="P786" s="301"/>
      <c r="Q786" s="301"/>
      <c r="R786" s="156"/>
      <c r="T786" s="157"/>
      <c r="U786" s="154"/>
      <c r="V786" s="154"/>
      <c r="W786" s="158">
        <f>SUM(W787:W801)</f>
        <v>0</v>
      </c>
      <c r="X786" s="154"/>
      <c r="Y786" s="158">
        <f>SUM(Y787:Y801)</f>
        <v>0.16537000000000002</v>
      </c>
      <c r="Z786" s="154"/>
      <c r="AA786" s="159">
        <f>SUM(AA787:AA801)</f>
        <v>0</v>
      </c>
      <c r="AR786" s="160" t="s">
        <v>123</v>
      </c>
      <c r="AT786" s="161" t="s">
        <v>78</v>
      </c>
      <c r="AU786" s="161" t="s">
        <v>37</v>
      </c>
      <c r="AY786" s="160" t="s">
        <v>192</v>
      </c>
      <c r="BK786" s="162">
        <f>SUM(BK787:BK801)</f>
        <v>0</v>
      </c>
    </row>
    <row r="787" spans="2:65" s="1" customFormat="1" ht="31.5" customHeight="1">
      <c r="B787" s="135"/>
      <c r="C787" s="164" t="s">
        <v>1257</v>
      </c>
      <c r="D787" s="164" t="s">
        <v>193</v>
      </c>
      <c r="E787" s="165" t="s">
        <v>1258</v>
      </c>
      <c r="F787" s="277" t="s">
        <v>1259</v>
      </c>
      <c r="G787" s="277"/>
      <c r="H787" s="277"/>
      <c r="I787" s="277"/>
      <c r="J787" s="166" t="s">
        <v>1130</v>
      </c>
      <c r="K787" s="167">
        <v>3</v>
      </c>
      <c r="L787" s="278">
        <v>0</v>
      </c>
      <c r="M787" s="278"/>
      <c r="N787" s="279">
        <f t="shared" ref="N787:N801" si="35">ROUND(L787*K787,2)</f>
        <v>0</v>
      </c>
      <c r="O787" s="279"/>
      <c r="P787" s="279"/>
      <c r="Q787" s="279"/>
      <c r="R787" s="138"/>
      <c r="T787" s="168" t="s">
        <v>5</v>
      </c>
      <c r="U787" s="47" t="s">
        <v>44</v>
      </c>
      <c r="V787" s="39"/>
      <c r="W787" s="169">
        <f t="shared" ref="W787:W801" si="36">V787*K787</f>
        <v>0</v>
      </c>
      <c r="X787" s="169">
        <v>2.2749999999999999E-2</v>
      </c>
      <c r="Y787" s="169">
        <f t="shared" ref="Y787:Y801" si="37">X787*K787</f>
        <v>6.8250000000000005E-2</v>
      </c>
      <c r="Z787" s="169">
        <v>0</v>
      </c>
      <c r="AA787" s="170">
        <f t="shared" ref="AA787:AA801" si="38">Z787*K787</f>
        <v>0</v>
      </c>
      <c r="AR787" s="21" t="s">
        <v>287</v>
      </c>
      <c r="AT787" s="21" t="s">
        <v>193</v>
      </c>
      <c r="AU787" s="21" t="s">
        <v>123</v>
      </c>
      <c r="AY787" s="21" t="s">
        <v>192</v>
      </c>
      <c r="BE787" s="109">
        <f t="shared" ref="BE787:BE801" si="39">IF(U787="základní",N787,0)</f>
        <v>0</v>
      </c>
      <c r="BF787" s="109">
        <f t="shared" ref="BF787:BF801" si="40">IF(U787="snížená",N787,0)</f>
        <v>0</v>
      </c>
      <c r="BG787" s="109">
        <f t="shared" ref="BG787:BG801" si="41">IF(U787="zákl. přenesená",N787,0)</f>
        <v>0</v>
      </c>
      <c r="BH787" s="109">
        <f t="shared" ref="BH787:BH801" si="42">IF(U787="sníž. přenesená",N787,0)</f>
        <v>0</v>
      </c>
      <c r="BI787" s="109">
        <f t="shared" ref="BI787:BI801" si="43">IF(U787="nulová",N787,0)</f>
        <v>0</v>
      </c>
      <c r="BJ787" s="21" t="s">
        <v>37</v>
      </c>
      <c r="BK787" s="109">
        <f t="shared" ref="BK787:BK801" si="44">ROUND(L787*K787,2)</f>
        <v>0</v>
      </c>
      <c r="BL787" s="21" t="s">
        <v>287</v>
      </c>
      <c r="BM787" s="21" t="s">
        <v>1260</v>
      </c>
    </row>
    <row r="788" spans="2:65" s="1" customFormat="1" ht="31.5" customHeight="1">
      <c r="B788" s="135"/>
      <c r="C788" s="164" t="s">
        <v>1261</v>
      </c>
      <c r="D788" s="164" t="s">
        <v>193</v>
      </c>
      <c r="E788" s="165" t="s">
        <v>1262</v>
      </c>
      <c r="F788" s="277" t="s">
        <v>1263</v>
      </c>
      <c r="G788" s="277"/>
      <c r="H788" s="277"/>
      <c r="I788" s="277"/>
      <c r="J788" s="166" t="s">
        <v>1130</v>
      </c>
      <c r="K788" s="167">
        <v>1</v>
      </c>
      <c r="L788" s="278">
        <v>0</v>
      </c>
      <c r="M788" s="278"/>
      <c r="N788" s="279">
        <f t="shared" si="35"/>
        <v>0</v>
      </c>
      <c r="O788" s="279"/>
      <c r="P788" s="279"/>
      <c r="Q788" s="279"/>
      <c r="R788" s="138"/>
      <c r="T788" s="168" t="s">
        <v>5</v>
      </c>
      <c r="U788" s="47" t="s">
        <v>44</v>
      </c>
      <c r="V788" s="39"/>
      <c r="W788" s="169">
        <f t="shared" si="36"/>
        <v>0</v>
      </c>
      <c r="X788" s="169">
        <v>1.9390000000000001E-2</v>
      </c>
      <c r="Y788" s="169">
        <f t="shared" si="37"/>
        <v>1.9390000000000001E-2</v>
      </c>
      <c r="Z788" s="169">
        <v>0</v>
      </c>
      <c r="AA788" s="170">
        <f t="shared" si="38"/>
        <v>0</v>
      </c>
      <c r="AR788" s="21" t="s">
        <v>287</v>
      </c>
      <c r="AT788" s="21" t="s">
        <v>193</v>
      </c>
      <c r="AU788" s="21" t="s">
        <v>123</v>
      </c>
      <c r="AY788" s="21" t="s">
        <v>192</v>
      </c>
      <c r="BE788" s="109">
        <f t="shared" si="39"/>
        <v>0</v>
      </c>
      <c r="BF788" s="109">
        <f t="shared" si="40"/>
        <v>0</v>
      </c>
      <c r="BG788" s="109">
        <f t="shared" si="41"/>
        <v>0</v>
      </c>
      <c r="BH788" s="109">
        <f t="shared" si="42"/>
        <v>0</v>
      </c>
      <c r="BI788" s="109">
        <f t="shared" si="43"/>
        <v>0</v>
      </c>
      <c r="BJ788" s="21" t="s">
        <v>37</v>
      </c>
      <c r="BK788" s="109">
        <f t="shared" si="44"/>
        <v>0</v>
      </c>
      <c r="BL788" s="21" t="s">
        <v>287</v>
      </c>
      <c r="BM788" s="21" t="s">
        <v>1264</v>
      </c>
    </row>
    <row r="789" spans="2:65" s="1" customFormat="1" ht="31.5" customHeight="1">
      <c r="B789" s="135"/>
      <c r="C789" s="164" t="s">
        <v>1265</v>
      </c>
      <c r="D789" s="164" t="s">
        <v>193</v>
      </c>
      <c r="E789" s="165" t="s">
        <v>1266</v>
      </c>
      <c r="F789" s="277" t="s">
        <v>1267</v>
      </c>
      <c r="G789" s="277"/>
      <c r="H789" s="277"/>
      <c r="I789" s="277"/>
      <c r="J789" s="166" t="s">
        <v>1130</v>
      </c>
      <c r="K789" s="167">
        <v>3</v>
      </c>
      <c r="L789" s="278">
        <v>0</v>
      </c>
      <c r="M789" s="278"/>
      <c r="N789" s="279">
        <f t="shared" si="35"/>
        <v>0</v>
      </c>
      <c r="O789" s="279"/>
      <c r="P789" s="279"/>
      <c r="Q789" s="279"/>
      <c r="R789" s="138"/>
      <c r="T789" s="168" t="s">
        <v>5</v>
      </c>
      <c r="U789" s="47" t="s">
        <v>44</v>
      </c>
      <c r="V789" s="39"/>
      <c r="W789" s="169">
        <f t="shared" si="36"/>
        <v>0</v>
      </c>
      <c r="X789" s="169">
        <v>1.7260000000000001E-2</v>
      </c>
      <c r="Y789" s="169">
        <f t="shared" si="37"/>
        <v>5.1780000000000007E-2</v>
      </c>
      <c r="Z789" s="169">
        <v>0</v>
      </c>
      <c r="AA789" s="170">
        <f t="shared" si="38"/>
        <v>0</v>
      </c>
      <c r="AR789" s="21" t="s">
        <v>287</v>
      </c>
      <c r="AT789" s="21" t="s">
        <v>193</v>
      </c>
      <c r="AU789" s="21" t="s">
        <v>123</v>
      </c>
      <c r="AY789" s="21" t="s">
        <v>192</v>
      </c>
      <c r="BE789" s="109">
        <f t="shared" si="39"/>
        <v>0</v>
      </c>
      <c r="BF789" s="109">
        <f t="shared" si="40"/>
        <v>0</v>
      </c>
      <c r="BG789" s="109">
        <f t="shared" si="41"/>
        <v>0</v>
      </c>
      <c r="BH789" s="109">
        <f t="shared" si="42"/>
        <v>0</v>
      </c>
      <c r="BI789" s="109">
        <f t="shared" si="43"/>
        <v>0</v>
      </c>
      <c r="BJ789" s="21" t="s">
        <v>37</v>
      </c>
      <c r="BK789" s="109">
        <f t="shared" si="44"/>
        <v>0</v>
      </c>
      <c r="BL789" s="21" t="s">
        <v>287</v>
      </c>
      <c r="BM789" s="21" t="s">
        <v>1268</v>
      </c>
    </row>
    <row r="790" spans="2:65" s="1" customFormat="1" ht="31.5" customHeight="1">
      <c r="B790" s="135"/>
      <c r="C790" s="164" t="s">
        <v>1269</v>
      </c>
      <c r="D790" s="164" t="s">
        <v>193</v>
      </c>
      <c r="E790" s="165" t="s">
        <v>1270</v>
      </c>
      <c r="F790" s="277" t="s">
        <v>1271</v>
      </c>
      <c r="G790" s="277"/>
      <c r="H790" s="277"/>
      <c r="I790" s="277"/>
      <c r="J790" s="166" t="s">
        <v>1130</v>
      </c>
      <c r="K790" s="167">
        <v>1</v>
      </c>
      <c r="L790" s="278">
        <v>0</v>
      </c>
      <c r="M790" s="278"/>
      <c r="N790" s="279">
        <f t="shared" si="35"/>
        <v>0</v>
      </c>
      <c r="O790" s="279"/>
      <c r="P790" s="279"/>
      <c r="Q790" s="279"/>
      <c r="R790" s="138"/>
      <c r="T790" s="168" t="s">
        <v>5</v>
      </c>
      <c r="U790" s="47" t="s">
        <v>44</v>
      </c>
      <c r="V790" s="39"/>
      <c r="W790" s="169">
        <f t="shared" si="36"/>
        <v>0</v>
      </c>
      <c r="X790" s="169">
        <v>1.47E-2</v>
      </c>
      <c r="Y790" s="169">
        <f t="shared" si="37"/>
        <v>1.47E-2</v>
      </c>
      <c r="Z790" s="169">
        <v>0</v>
      </c>
      <c r="AA790" s="170">
        <f t="shared" si="38"/>
        <v>0</v>
      </c>
      <c r="AR790" s="21" t="s">
        <v>287</v>
      </c>
      <c r="AT790" s="21" t="s">
        <v>193</v>
      </c>
      <c r="AU790" s="21" t="s">
        <v>123</v>
      </c>
      <c r="AY790" s="21" t="s">
        <v>192</v>
      </c>
      <c r="BE790" s="109">
        <f t="shared" si="39"/>
        <v>0</v>
      </c>
      <c r="BF790" s="109">
        <f t="shared" si="40"/>
        <v>0</v>
      </c>
      <c r="BG790" s="109">
        <f t="shared" si="41"/>
        <v>0</v>
      </c>
      <c r="BH790" s="109">
        <f t="shared" si="42"/>
        <v>0</v>
      </c>
      <c r="BI790" s="109">
        <f t="shared" si="43"/>
        <v>0</v>
      </c>
      <c r="BJ790" s="21" t="s">
        <v>37</v>
      </c>
      <c r="BK790" s="109">
        <f t="shared" si="44"/>
        <v>0</v>
      </c>
      <c r="BL790" s="21" t="s">
        <v>287</v>
      </c>
      <c r="BM790" s="21" t="s">
        <v>1272</v>
      </c>
    </row>
    <row r="791" spans="2:65" s="1" customFormat="1" ht="31.5" customHeight="1">
      <c r="B791" s="135"/>
      <c r="C791" s="164" t="s">
        <v>1273</v>
      </c>
      <c r="D791" s="164" t="s">
        <v>193</v>
      </c>
      <c r="E791" s="165" t="s">
        <v>1274</v>
      </c>
      <c r="F791" s="277" t="s">
        <v>1275</v>
      </c>
      <c r="G791" s="277"/>
      <c r="H791" s="277"/>
      <c r="I791" s="277"/>
      <c r="J791" s="166" t="s">
        <v>475</v>
      </c>
      <c r="K791" s="167">
        <v>1</v>
      </c>
      <c r="L791" s="278">
        <v>0</v>
      </c>
      <c r="M791" s="278"/>
      <c r="N791" s="279">
        <f t="shared" si="35"/>
        <v>0</v>
      </c>
      <c r="O791" s="279"/>
      <c r="P791" s="279"/>
      <c r="Q791" s="279"/>
      <c r="R791" s="138"/>
      <c r="T791" s="168" t="s">
        <v>5</v>
      </c>
      <c r="U791" s="47" t="s">
        <v>44</v>
      </c>
      <c r="V791" s="39"/>
      <c r="W791" s="169">
        <f t="shared" si="36"/>
        <v>0</v>
      </c>
      <c r="X791" s="169">
        <v>1.1199999999999999E-3</v>
      </c>
      <c r="Y791" s="169">
        <f t="shared" si="37"/>
        <v>1.1199999999999999E-3</v>
      </c>
      <c r="Z791" s="169">
        <v>0</v>
      </c>
      <c r="AA791" s="170">
        <f t="shared" si="38"/>
        <v>0</v>
      </c>
      <c r="AR791" s="21" t="s">
        <v>287</v>
      </c>
      <c r="AT791" s="21" t="s">
        <v>193</v>
      </c>
      <c r="AU791" s="21" t="s">
        <v>123</v>
      </c>
      <c r="AY791" s="21" t="s">
        <v>192</v>
      </c>
      <c r="BE791" s="109">
        <f t="shared" si="39"/>
        <v>0</v>
      </c>
      <c r="BF791" s="109">
        <f t="shared" si="40"/>
        <v>0</v>
      </c>
      <c r="BG791" s="109">
        <f t="shared" si="41"/>
        <v>0</v>
      </c>
      <c r="BH791" s="109">
        <f t="shared" si="42"/>
        <v>0</v>
      </c>
      <c r="BI791" s="109">
        <f t="shared" si="43"/>
        <v>0</v>
      </c>
      <c r="BJ791" s="21" t="s">
        <v>37</v>
      </c>
      <c r="BK791" s="109">
        <f t="shared" si="44"/>
        <v>0</v>
      </c>
      <c r="BL791" s="21" t="s">
        <v>287</v>
      </c>
      <c r="BM791" s="21" t="s">
        <v>1276</v>
      </c>
    </row>
    <row r="792" spans="2:65" s="1" customFormat="1" ht="31.5" customHeight="1">
      <c r="B792" s="135"/>
      <c r="C792" s="164" t="s">
        <v>1277</v>
      </c>
      <c r="D792" s="164" t="s">
        <v>193</v>
      </c>
      <c r="E792" s="165" t="s">
        <v>1278</v>
      </c>
      <c r="F792" s="277" t="s">
        <v>1279</v>
      </c>
      <c r="G792" s="277"/>
      <c r="H792" s="277"/>
      <c r="I792" s="277"/>
      <c r="J792" s="166" t="s">
        <v>1130</v>
      </c>
      <c r="K792" s="167">
        <v>10</v>
      </c>
      <c r="L792" s="278">
        <v>0</v>
      </c>
      <c r="M792" s="278"/>
      <c r="N792" s="279">
        <f t="shared" si="35"/>
        <v>0</v>
      </c>
      <c r="O792" s="279"/>
      <c r="P792" s="279"/>
      <c r="Q792" s="279"/>
      <c r="R792" s="138"/>
      <c r="T792" s="168" t="s">
        <v>5</v>
      </c>
      <c r="U792" s="47" t="s">
        <v>44</v>
      </c>
      <c r="V792" s="39"/>
      <c r="W792" s="169">
        <f t="shared" si="36"/>
        <v>0</v>
      </c>
      <c r="X792" s="169">
        <v>2.9999999999999997E-4</v>
      </c>
      <c r="Y792" s="169">
        <f t="shared" si="37"/>
        <v>2.9999999999999996E-3</v>
      </c>
      <c r="Z792" s="169">
        <v>0</v>
      </c>
      <c r="AA792" s="170">
        <f t="shared" si="38"/>
        <v>0</v>
      </c>
      <c r="AR792" s="21" t="s">
        <v>287</v>
      </c>
      <c r="AT792" s="21" t="s">
        <v>193</v>
      </c>
      <c r="AU792" s="21" t="s">
        <v>123</v>
      </c>
      <c r="AY792" s="21" t="s">
        <v>192</v>
      </c>
      <c r="BE792" s="109">
        <f t="shared" si="39"/>
        <v>0</v>
      </c>
      <c r="BF792" s="109">
        <f t="shared" si="40"/>
        <v>0</v>
      </c>
      <c r="BG792" s="109">
        <f t="shared" si="41"/>
        <v>0</v>
      </c>
      <c r="BH792" s="109">
        <f t="shared" si="42"/>
        <v>0</v>
      </c>
      <c r="BI792" s="109">
        <f t="shared" si="43"/>
        <v>0</v>
      </c>
      <c r="BJ792" s="21" t="s">
        <v>37</v>
      </c>
      <c r="BK792" s="109">
        <f t="shared" si="44"/>
        <v>0</v>
      </c>
      <c r="BL792" s="21" t="s">
        <v>287</v>
      </c>
      <c r="BM792" s="21" t="s">
        <v>1280</v>
      </c>
    </row>
    <row r="793" spans="2:65" s="1" customFormat="1" ht="22.5" customHeight="1">
      <c r="B793" s="135"/>
      <c r="C793" s="203" t="s">
        <v>1281</v>
      </c>
      <c r="D793" s="203" t="s">
        <v>521</v>
      </c>
      <c r="E793" s="204" t="s">
        <v>1282</v>
      </c>
      <c r="F793" s="292" t="s">
        <v>1283</v>
      </c>
      <c r="G793" s="292"/>
      <c r="H793" s="292"/>
      <c r="I793" s="292"/>
      <c r="J793" s="205" t="s">
        <v>475</v>
      </c>
      <c r="K793" s="206">
        <v>10</v>
      </c>
      <c r="L793" s="293">
        <v>0</v>
      </c>
      <c r="M793" s="293"/>
      <c r="N793" s="294">
        <f t="shared" si="35"/>
        <v>0</v>
      </c>
      <c r="O793" s="279"/>
      <c r="P793" s="279"/>
      <c r="Q793" s="279"/>
      <c r="R793" s="138"/>
      <c r="T793" s="168" t="s">
        <v>5</v>
      </c>
      <c r="U793" s="47" t="s">
        <v>44</v>
      </c>
      <c r="V793" s="39"/>
      <c r="W793" s="169">
        <f t="shared" si="36"/>
        <v>0</v>
      </c>
      <c r="X793" s="169">
        <v>0</v>
      </c>
      <c r="Y793" s="169">
        <f t="shared" si="37"/>
        <v>0</v>
      </c>
      <c r="Z793" s="169">
        <v>0</v>
      </c>
      <c r="AA793" s="170">
        <f t="shared" si="38"/>
        <v>0</v>
      </c>
      <c r="AR793" s="21" t="s">
        <v>421</v>
      </c>
      <c r="AT793" s="21" t="s">
        <v>521</v>
      </c>
      <c r="AU793" s="21" t="s">
        <v>123</v>
      </c>
      <c r="AY793" s="21" t="s">
        <v>192</v>
      </c>
      <c r="BE793" s="109">
        <f t="shared" si="39"/>
        <v>0</v>
      </c>
      <c r="BF793" s="109">
        <f t="shared" si="40"/>
        <v>0</v>
      </c>
      <c r="BG793" s="109">
        <f t="shared" si="41"/>
        <v>0</v>
      </c>
      <c r="BH793" s="109">
        <f t="shared" si="42"/>
        <v>0</v>
      </c>
      <c r="BI793" s="109">
        <f t="shared" si="43"/>
        <v>0</v>
      </c>
      <c r="BJ793" s="21" t="s">
        <v>37</v>
      </c>
      <c r="BK793" s="109">
        <f t="shared" si="44"/>
        <v>0</v>
      </c>
      <c r="BL793" s="21" t="s">
        <v>287</v>
      </c>
      <c r="BM793" s="21" t="s">
        <v>1284</v>
      </c>
    </row>
    <row r="794" spans="2:65" s="1" customFormat="1" ht="31.5" customHeight="1">
      <c r="B794" s="135"/>
      <c r="C794" s="164" t="s">
        <v>1285</v>
      </c>
      <c r="D794" s="164" t="s">
        <v>193</v>
      </c>
      <c r="E794" s="165" t="s">
        <v>1286</v>
      </c>
      <c r="F794" s="277" t="s">
        <v>1287</v>
      </c>
      <c r="G794" s="277"/>
      <c r="H794" s="277"/>
      <c r="I794" s="277"/>
      <c r="J794" s="166" t="s">
        <v>1130</v>
      </c>
      <c r="K794" s="167">
        <v>4</v>
      </c>
      <c r="L794" s="278">
        <v>0</v>
      </c>
      <c r="M794" s="278"/>
      <c r="N794" s="279">
        <f t="shared" si="35"/>
        <v>0</v>
      </c>
      <c r="O794" s="279"/>
      <c r="P794" s="279"/>
      <c r="Q794" s="279"/>
      <c r="R794" s="138"/>
      <c r="T794" s="168" t="s">
        <v>5</v>
      </c>
      <c r="U794" s="47" t="s">
        <v>44</v>
      </c>
      <c r="V794" s="39"/>
      <c r="W794" s="169">
        <f t="shared" si="36"/>
        <v>0</v>
      </c>
      <c r="X794" s="169">
        <v>1.5399999999999999E-3</v>
      </c>
      <c r="Y794" s="169">
        <f t="shared" si="37"/>
        <v>6.1599999999999997E-3</v>
      </c>
      <c r="Z794" s="169">
        <v>0</v>
      </c>
      <c r="AA794" s="170">
        <f t="shared" si="38"/>
        <v>0</v>
      </c>
      <c r="AR794" s="21" t="s">
        <v>287</v>
      </c>
      <c r="AT794" s="21" t="s">
        <v>193</v>
      </c>
      <c r="AU794" s="21" t="s">
        <v>123</v>
      </c>
      <c r="AY794" s="21" t="s">
        <v>192</v>
      </c>
      <c r="BE794" s="109">
        <f t="shared" si="39"/>
        <v>0</v>
      </c>
      <c r="BF794" s="109">
        <f t="shared" si="40"/>
        <v>0</v>
      </c>
      <c r="BG794" s="109">
        <f t="shared" si="41"/>
        <v>0</v>
      </c>
      <c r="BH794" s="109">
        <f t="shared" si="42"/>
        <v>0</v>
      </c>
      <c r="BI794" s="109">
        <f t="shared" si="43"/>
        <v>0</v>
      </c>
      <c r="BJ794" s="21" t="s">
        <v>37</v>
      </c>
      <c r="BK794" s="109">
        <f t="shared" si="44"/>
        <v>0</v>
      </c>
      <c r="BL794" s="21" t="s">
        <v>287</v>
      </c>
      <c r="BM794" s="21" t="s">
        <v>1288</v>
      </c>
    </row>
    <row r="795" spans="2:65" s="1" customFormat="1" ht="22.5" customHeight="1">
      <c r="B795" s="135"/>
      <c r="C795" s="164" t="s">
        <v>1289</v>
      </c>
      <c r="D795" s="164" t="s">
        <v>193</v>
      </c>
      <c r="E795" s="165" t="s">
        <v>1290</v>
      </c>
      <c r="F795" s="277" t="s">
        <v>1291</v>
      </c>
      <c r="G795" s="277"/>
      <c r="H795" s="277"/>
      <c r="I795" s="277"/>
      <c r="J795" s="166" t="s">
        <v>475</v>
      </c>
      <c r="K795" s="167">
        <v>3</v>
      </c>
      <c r="L795" s="278">
        <v>0</v>
      </c>
      <c r="M795" s="278"/>
      <c r="N795" s="279">
        <f t="shared" si="35"/>
        <v>0</v>
      </c>
      <c r="O795" s="279"/>
      <c r="P795" s="279"/>
      <c r="Q795" s="279"/>
      <c r="R795" s="138"/>
      <c r="T795" s="168" t="s">
        <v>5</v>
      </c>
      <c r="U795" s="47" t="s">
        <v>44</v>
      </c>
      <c r="V795" s="39"/>
      <c r="W795" s="169">
        <f t="shared" si="36"/>
        <v>0</v>
      </c>
      <c r="X795" s="169">
        <v>2.3000000000000001E-4</v>
      </c>
      <c r="Y795" s="169">
        <f t="shared" si="37"/>
        <v>6.9000000000000008E-4</v>
      </c>
      <c r="Z795" s="169">
        <v>0</v>
      </c>
      <c r="AA795" s="170">
        <f t="shared" si="38"/>
        <v>0</v>
      </c>
      <c r="AR795" s="21" t="s">
        <v>287</v>
      </c>
      <c r="AT795" s="21" t="s">
        <v>193</v>
      </c>
      <c r="AU795" s="21" t="s">
        <v>123</v>
      </c>
      <c r="AY795" s="21" t="s">
        <v>192</v>
      </c>
      <c r="BE795" s="109">
        <f t="shared" si="39"/>
        <v>0</v>
      </c>
      <c r="BF795" s="109">
        <f t="shared" si="40"/>
        <v>0</v>
      </c>
      <c r="BG795" s="109">
        <f t="shared" si="41"/>
        <v>0</v>
      </c>
      <c r="BH795" s="109">
        <f t="shared" si="42"/>
        <v>0</v>
      </c>
      <c r="BI795" s="109">
        <f t="shared" si="43"/>
        <v>0</v>
      </c>
      <c r="BJ795" s="21" t="s">
        <v>37</v>
      </c>
      <c r="BK795" s="109">
        <f t="shared" si="44"/>
        <v>0</v>
      </c>
      <c r="BL795" s="21" t="s">
        <v>287</v>
      </c>
      <c r="BM795" s="21" t="s">
        <v>1292</v>
      </c>
    </row>
    <row r="796" spans="2:65" s="1" customFormat="1" ht="22.5" customHeight="1">
      <c r="B796" s="135"/>
      <c r="C796" s="164" t="s">
        <v>1293</v>
      </c>
      <c r="D796" s="164" t="s">
        <v>193</v>
      </c>
      <c r="E796" s="165" t="s">
        <v>1294</v>
      </c>
      <c r="F796" s="277" t="s">
        <v>1295</v>
      </c>
      <c r="G796" s="277"/>
      <c r="H796" s="277"/>
      <c r="I796" s="277"/>
      <c r="J796" s="166" t="s">
        <v>475</v>
      </c>
      <c r="K796" s="167">
        <v>1</v>
      </c>
      <c r="L796" s="278">
        <v>0</v>
      </c>
      <c r="M796" s="278"/>
      <c r="N796" s="279">
        <f t="shared" si="35"/>
        <v>0</v>
      </c>
      <c r="O796" s="279"/>
      <c r="P796" s="279"/>
      <c r="Q796" s="279"/>
      <c r="R796" s="138"/>
      <c r="T796" s="168" t="s">
        <v>5</v>
      </c>
      <c r="U796" s="47" t="s">
        <v>44</v>
      </c>
      <c r="V796" s="39"/>
      <c r="W796" s="169">
        <f t="shared" si="36"/>
        <v>0</v>
      </c>
      <c r="X796" s="169">
        <v>2.7999999999999998E-4</v>
      </c>
      <c r="Y796" s="169">
        <f t="shared" si="37"/>
        <v>2.7999999999999998E-4</v>
      </c>
      <c r="Z796" s="169">
        <v>0</v>
      </c>
      <c r="AA796" s="170">
        <f t="shared" si="38"/>
        <v>0</v>
      </c>
      <c r="AR796" s="21" t="s">
        <v>287</v>
      </c>
      <c r="AT796" s="21" t="s">
        <v>193</v>
      </c>
      <c r="AU796" s="21" t="s">
        <v>123</v>
      </c>
      <c r="AY796" s="21" t="s">
        <v>192</v>
      </c>
      <c r="BE796" s="109">
        <f t="shared" si="39"/>
        <v>0</v>
      </c>
      <c r="BF796" s="109">
        <f t="shared" si="40"/>
        <v>0</v>
      </c>
      <c r="BG796" s="109">
        <f t="shared" si="41"/>
        <v>0</v>
      </c>
      <c r="BH796" s="109">
        <f t="shared" si="42"/>
        <v>0</v>
      </c>
      <c r="BI796" s="109">
        <f t="shared" si="43"/>
        <v>0</v>
      </c>
      <c r="BJ796" s="21" t="s">
        <v>37</v>
      </c>
      <c r="BK796" s="109">
        <f t="shared" si="44"/>
        <v>0</v>
      </c>
      <c r="BL796" s="21" t="s">
        <v>287</v>
      </c>
      <c r="BM796" s="21" t="s">
        <v>1296</v>
      </c>
    </row>
    <row r="797" spans="2:65" s="1" customFormat="1" ht="31.5" customHeight="1">
      <c r="B797" s="135"/>
      <c r="C797" s="164" t="s">
        <v>1297</v>
      </c>
      <c r="D797" s="164" t="s">
        <v>193</v>
      </c>
      <c r="E797" s="165" t="s">
        <v>1298</v>
      </c>
      <c r="F797" s="277" t="s">
        <v>1299</v>
      </c>
      <c r="G797" s="277"/>
      <c r="H797" s="277"/>
      <c r="I797" s="277"/>
      <c r="J797" s="166" t="s">
        <v>475</v>
      </c>
      <c r="K797" s="167">
        <v>1</v>
      </c>
      <c r="L797" s="278">
        <v>0</v>
      </c>
      <c r="M797" s="278"/>
      <c r="N797" s="279">
        <f t="shared" si="35"/>
        <v>0</v>
      </c>
      <c r="O797" s="279"/>
      <c r="P797" s="279"/>
      <c r="Q797" s="279"/>
      <c r="R797" s="138"/>
      <c r="T797" s="168" t="s">
        <v>5</v>
      </c>
      <c r="U797" s="47" t="s">
        <v>44</v>
      </c>
      <c r="V797" s="39"/>
      <c r="W797" s="169">
        <f t="shared" si="36"/>
        <v>0</v>
      </c>
      <c r="X797" s="169">
        <v>0</v>
      </c>
      <c r="Y797" s="169">
        <f t="shared" si="37"/>
        <v>0</v>
      </c>
      <c r="Z797" s="169">
        <v>0</v>
      </c>
      <c r="AA797" s="170">
        <f t="shared" si="38"/>
        <v>0</v>
      </c>
      <c r="AR797" s="21" t="s">
        <v>287</v>
      </c>
      <c r="AT797" s="21" t="s">
        <v>193</v>
      </c>
      <c r="AU797" s="21" t="s">
        <v>123</v>
      </c>
      <c r="AY797" s="21" t="s">
        <v>192</v>
      </c>
      <c r="BE797" s="109">
        <f t="shared" si="39"/>
        <v>0</v>
      </c>
      <c r="BF797" s="109">
        <f t="shared" si="40"/>
        <v>0</v>
      </c>
      <c r="BG797" s="109">
        <f t="shared" si="41"/>
        <v>0</v>
      </c>
      <c r="BH797" s="109">
        <f t="shared" si="42"/>
        <v>0</v>
      </c>
      <c r="BI797" s="109">
        <f t="shared" si="43"/>
        <v>0</v>
      </c>
      <c r="BJ797" s="21" t="s">
        <v>37</v>
      </c>
      <c r="BK797" s="109">
        <f t="shared" si="44"/>
        <v>0</v>
      </c>
      <c r="BL797" s="21" t="s">
        <v>287</v>
      </c>
      <c r="BM797" s="21" t="s">
        <v>1300</v>
      </c>
    </row>
    <row r="798" spans="2:65" s="1" customFormat="1" ht="22.5" customHeight="1">
      <c r="B798" s="135"/>
      <c r="C798" s="164" t="s">
        <v>1301</v>
      </c>
      <c r="D798" s="164" t="s">
        <v>193</v>
      </c>
      <c r="E798" s="165" t="s">
        <v>1302</v>
      </c>
      <c r="F798" s="277" t="s">
        <v>1303</v>
      </c>
      <c r="G798" s="277"/>
      <c r="H798" s="277"/>
      <c r="I798" s="277"/>
      <c r="J798" s="166" t="s">
        <v>475</v>
      </c>
      <c r="K798" s="167">
        <v>6</v>
      </c>
      <c r="L798" s="278">
        <v>0</v>
      </c>
      <c r="M798" s="278"/>
      <c r="N798" s="279">
        <f t="shared" si="35"/>
        <v>0</v>
      </c>
      <c r="O798" s="279"/>
      <c r="P798" s="279"/>
      <c r="Q798" s="279"/>
      <c r="R798" s="138"/>
      <c r="T798" s="168" t="s">
        <v>5</v>
      </c>
      <c r="U798" s="47" t="s">
        <v>44</v>
      </c>
      <c r="V798" s="39"/>
      <c r="W798" s="169">
        <f t="shared" si="36"/>
        <v>0</v>
      </c>
      <c r="X798" s="169">
        <v>0</v>
      </c>
      <c r="Y798" s="169">
        <f t="shared" si="37"/>
        <v>0</v>
      </c>
      <c r="Z798" s="169">
        <v>0</v>
      </c>
      <c r="AA798" s="170">
        <f t="shared" si="38"/>
        <v>0</v>
      </c>
      <c r="AR798" s="21" t="s">
        <v>287</v>
      </c>
      <c r="AT798" s="21" t="s">
        <v>193</v>
      </c>
      <c r="AU798" s="21" t="s">
        <v>123</v>
      </c>
      <c r="AY798" s="21" t="s">
        <v>192</v>
      </c>
      <c r="BE798" s="109">
        <f t="shared" si="39"/>
        <v>0</v>
      </c>
      <c r="BF798" s="109">
        <f t="shared" si="40"/>
        <v>0</v>
      </c>
      <c r="BG798" s="109">
        <f t="shared" si="41"/>
        <v>0</v>
      </c>
      <c r="BH798" s="109">
        <f t="shared" si="42"/>
        <v>0</v>
      </c>
      <c r="BI798" s="109">
        <f t="shared" si="43"/>
        <v>0</v>
      </c>
      <c r="BJ798" s="21" t="s">
        <v>37</v>
      </c>
      <c r="BK798" s="109">
        <f t="shared" si="44"/>
        <v>0</v>
      </c>
      <c r="BL798" s="21" t="s">
        <v>287</v>
      </c>
      <c r="BM798" s="21" t="s">
        <v>1304</v>
      </c>
    </row>
    <row r="799" spans="2:65" s="1" customFormat="1" ht="57" customHeight="1">
      <c r="B799" s="135"/>
      <c r="C799" s="164" t="s">
        <v>1305</v>
      </c>
      <c r="D799" s="164" t="s">
        <v>193</v>
      </c>
      <c r="E799" s="165" t="s">
        <v>1306</v>
      </c>
      <c r="F799" s="277" t="s">
        <v>1307</v>
      </c>
      <c r="G799" s="277"/>
      <c r="H799" s="277"/>
      <c r="I799" s="277"/>
      <c r="J799" s="166" t="s">
        <v>475</v>
      </c>
      <c r="K799" s="167">
        <v>2</v>
      </c>
      <c r="L799" s="278">
        <v>0</v>
      </c>
      <c r="M799" s="278"/>
      <c r="N799" s="279">
        <f t="shared" si="35"/>
        <v>0</v>
      </c>
      <c r="O799" s="279"/>
      <c r="P799" s="279"/>
      <c r="Q799" s="279"/>
      <c r="R799" s="138"/>
      <c r="T799" s="168" t="s">
        <v>5</v>
      </c>
      <c r="U799" s="47" t="s">
        <v>44</v>
      </c>
      <c r="V799" s="39"/>
      <c r="W799" s="169">
        <f t="shared" si="36"/>
        <v>0</v>
      </c>
      <c r="X799" s="169">
        <v>0</v>
      </c>
      <c r="Y799" s="169">
        <f t="shared" si="37"/>
        <v>0</v>
      </c>
      <c r="Z799" s="169">
        <v>0</v>
      </c>
      <c r="AA799" s="170">
        <f t="shared" si="38"/>
        <v>0</v>
      </c>
      <c r="AR799" s="21" t="s">
        <v>287</v>
      </c>
      <c r="AT799" s="21" t="s">
        <v>193</v>
      </c>
      <c r="AU799" s="21" t="s">
        <v>123</v>
      </c>
      <c r="AY799" s="21" t="s">
        <v>192</v>
      </c>
      <c r="BE799" s="109">
        <f t="shared" si="39"/>
        <v>0</v>
      </c>
      <c r="BF799" s="109">
        <f t="shared" si="40"/>
        <v>0</v>
      </c>
      <c r="BG799" s="109">
        <f t="shared" si="41"/>
        <v>0</v>
      </c>
      <c r="BH799" s="109">
        <f t="shared" si="42"/>
        <v>0</v>
      </c>
      <c r="BI799" s="109">
        <f t="shared" si="43"/>
        <v>0</v>
      </c>
      <c r="BJ799" s="21" t="s">
        <v>37</v>
      </c>
      <c r="BK799" s="109">
        <f t="shared" si="44"/>
        <v>0</v>
      </c>
      <c r="BL799" s="21" t="s">
        <v>287</v>
      </c>
      <c r="BM799" s="21" t="s">
        <v>1308</v>
      </c>
    </row>
    <row r="800" spans="2:65" s="1" customFormat="1" ht="22.5" customHeight="1">
      <c r="B800" s="135"/>
      <c r="C800" s="164" t="s">
        <v>1309</v>
      </c>
      <c r="D800" s="164" t="s">
        <v>193</v>
      </c>
      <c r="E800" s="165" t="s">
        <v>1310</v>
      </c>
      <c r="F800" s="277" t="s">
        <v>1311</v>
      </c>
      <c r="G800" s="277"/>
      <c r="H800" s="277"/>
      <c r="I800" s="277"/>
      <c r="J800" s="166" t="s">
        <v>475</v>
      </c>
      <c r="K800" s="167">
        <v>9</v>
      </c>
      <c r="L800" s="278">
        <v>0</v>
      </c>
      <c r="M800" s="278"/>
      <c r="N800" s="279">
        <f t="shared" si="35"/>
        <v>0</v>
      </c>
      <c r="O800" s="279"/>
      <c r="P800" s="279"/>
      <c r="Q800" s="279"/>
      <c r="R800" s="138"/>
      <c r="T800" s="168" t="s">
        <v>5</v>
      </c>
      <c r="U800" s="47" t="s">
        <v>44</v>
      </c>
      <c r="V800" s="39"/>
      <c r="W800" s="169">
        <f t="shared" si="36"/>
        <v>0</v>
      </c>
      <c r="X800" s="169">
        <v>0</v>
      </c>
      <c r="Y800" s="169">
        <f t="shared" si="37"/>
        <v>0</v>
      </c>
      <c r="Z800" s="169">
        <v>0</v>
      </c>
      <c r="AA800" s="170">
        <f t="shared" si="38"/>
        <v>0</v>
      </c>
      <c r="AR800" s="21" t="s">
        <v>287</v>
      </c>
      <c r="AT800" s="21" t="s">
        <v>193</v>
      </c>
      <c r="AU800" s="21" t="s">
        <v>123</v>
      </c>
      <c r="AY800" s="21" t="s">
        <v>192</v>
      </c>
      <c r="BE800" s="109">
        <f t="shared" si="39"/>
        <v>0</v>
      </c>
      <c r="BF800" s="109">
        <f t="shared" si="40"/>
        <v>0</v>
      </c>
      <c r="BG800" s="109">
        <f t="shared" si="41"/>
        <v>0</v>
      </c>
      <c r="BH800" s="109">
        <f t="shared" si="42"/>
        <v>0</v>
      </c>
      <c r="BI800" s="109">
        <f t="shared" si="43"/>
        <v>0</v>
      </c>
      <c r="BJ800" s="21" t="s">
        <v>37</v>
      </c>
      <c r="BK800" s="109">
        <f t="shared" si="44"/>
        <v>0</v>
      </c>
      <c r="BL800" s="21" t="s">
        <v>287</v>
      </c>
      <c r="BM800" s="21" t="s">
        <v>1312</v>
      </c>
    </row>
    <row r="801" spans="2:65" s="1" customFormat="1" ht="31.5" customHeight="1">
      <c r="B801" s="135"/>
      <c r="C801" s="164" t="s">
        <v>1313</v>
      </c>
      <c r="D801" s="164" t="s">
        <v>193</v>
      </c>
      <c r="E801" s="165" t="s">
        <v>1314</v>
      </c>
      <c r="F801" s="277" t="s">
        <v>1315</v>
      </c>
      <c r="G801" s="277"/>
      <c r="H801" s="277"/>
      <c r="I801" s="277"/>
      <c r="J801" s="166" t="s">
        <v>995</v>
      </c>
      <c r="K801" s="207">
        <v>0</v>
      </c>
      <c r="L801" s="278">
        <v>0</v>
      </c>
      <c r="M801" s="278"/>
      <c r="N801" s="279">
        <f t="shared" si="35"/>
        <v>0</v>
      </c>
      <c r="O801" s="279"/>
      <c r="P801" s="279"/>
      <c r="Q801" s="279"/>
      <c r="R801" s="138"/>
      <c r="T801" s="168" t="s">
        <v>5</v>
      </c>
      <c r="U801" s="47" t="s">
        <v>44</v>
      </c>
      <c r="V801" s="39"/>
      <c r="W801" s="169">
        <f t="shared" si="36"/>
        <v>0</v>
      </c>
      <c r="X801" s="169">
        <v>0</v>
      </c>
      <c r="Y801" s="169">
        <f t="shared" si="37"/>
        <v>0</v>
      </c>
      <c r="Z801" s="169">
        <v>0</v>
      </c>
      <c r="AA801" s="170">
        <f t="shared" si="38"/>
        <v>0</v>
      </c>
      <c r="AR801" s="21" t="s">
        <v>287</v>
      </c>
      <c r="AT801" s="21" t="s">
        <v>193</v>
      </c>
      <c r="AU801" s="21" t="s">
        <v>123</v>
      </c>
      <c r="AY801" s="21" t="s">
        <v>192</v>
      </c>
      <c r="BE801" s="109">
        <f t="shared" si="39"/>
        <v>0</v>
      </c>
      <c r="BF801" s="109">
        <f t="shared" si="40"/>
        <v>0</v>
      </c>
      <c r="BG801" s="109">
        <f t="shared" si="41"/>
        <v>0</v>
      </c>
      <c r="BH801" s="109">
        <f t="shared" si="42"/>
        <v>0</v>
      </c>
      <c r="BI801" s="109">
        <f t="shared" si="43"/>
        <v>0</v>
      </c>
      <c r="BJ801" s="21" t="s">
        <v>37</v>
      </c>
      <c r="BK801" s="109">
        <f t="shared" si="44"/>
        <v>0</v>
      </c>
      <c r="BL801" s="21" t="s">
        <v>287</v>
      </c>
      <c r="BM801" s="21" t="s">
        <v>1316</v>
      </c>
    </row>
    <row r="802" spans="2:65" s="9" customFormat="1" ht="29.85" customHeight="1">
      <c r="B802" s="153"/>
      <c r="C802" s="154"/>
      <c r="D802" s="163" t="s">
        <v>150</v>
      </c>
      <c r="E802" s="163"/>
      <c r="F802" s="163"/>
      <c r="G802" s="163"/>
      <c r="H802" s="163"/>
      <c r="I802" s="163"/>
      <c r="J802" s="163"/>
      <c r="K802" s="163"/>
      <c r="L802" s="163"/>
      <c r="M802" s="163"/>
      <c r="N802" s="300">
        <f>BK802</f>
        <v>0</v>
      </c>
      <c r="O802" s="301"/>
      <c r="P802" s="301"/>
      <c r="Q802" s="301"/>
      <c r="R802" s="156"/>
      <c r="T802" s="157"/>
      <c r="U802" s="154"/>
      <c r="V802" s="154"/>
      <c r="W802" s="158">
        <f>SUM(W803:W806)</f>
        <v>0</v>
      </c>
      <c r="X802" s="154"/>
      <c r="Y802" s="158">
        <f>SUM(Y803:Y806)</f>
        <v>0.12004000000000001</v>
      </c>
      <c r="Z802" s="154"/>
      <c r="AA802" s="159">
        <f>SUM(AA803:AA806)</f>
        <v>0</v>
      </c>
      <c r="AR802" s="160" t="s">
        <v>123</v>
      </c>
      <c r="AT802" s="161" t="s">
        <v>78</v>
      </c>
      <c r="AU802" s="161" t="s">
        <v>37</v>
      </c>
      <c r="AY802" s="160" t="s">
        <v>192</v>
      </c>
      <c r="BK802" s="162">
        <f>SUM(BK803:BK806)</f>
        <v>0</v>
      </c>
    </row>
    <row r="803" spans="2:65" s="1" customFormat="1" ht="31.5" customHeight="1">
      <c r="B803" s="135"/>
      <c r="C803" s="164" t="s">
        <v>1317</v>
      </c>
      <c r="D803" s="164" t="s">
        <v>193</v>
      </c>
      <c r="E803" s="165" t="s">
        <v>1318</v>
      </c>
      <c r="F803" s="277" t="s">
        <v>1319</v>
      </c>
      <c r="G803" s="277"/>
      <c r="H803" s="277"/>
      <c r="I803" s="277"/>
      <c r="J803" s="166" t="s">
        <v>1130</v>
      </c>
      <c r="K803" s="167">
        <v>1</v>
      </c>
      <c r="L803" s="278">
        <v>0</v>
      </c>
      <c r="M803" s="278"/>
      <c r="N803" s="279">
        <f>ROUND(L803*K803,2)</f>
        <v>0</v>
      </c>
      <c r="O803" s="279"/>
      <c r="P803" s="279"/>
      <c r="Q803" s="279"/>
      <c r="R803" s="138"/>
      <c r="T803" s="168" t="s">
        <v>5</v>
      </c>
      <c r="U803" s="47" t="s">
        <v>44</v>
      </c>
      <c r="V803" s="39"/>
      <c r="W803" s="169">
        <f>V803*K803</f>
        <v>0</v>
      </c>
      <c r="X803" s="169">
        <v>0.11675000000000001</v>
      </c>
      <c r="Y803" s="169">
        <f>X803*K803</f>
        <v>0.11675000000000001</v>
      </c>
      <c r="Z803" s="169">
        <v>0</v>
      </c>
      <c r="AA803" s="170">
        <f>Z803*K803</f>
        <v>0</v>
      </c>
      <c r="AR803" s="21" t="s">
        <v>287</v>
      </c>
      <c r="AT803" s="21" t="s">
        <v>193</v>
      </c>
      <c r="AU803" s="21" t="s">
        <v>123</v>
      </c>
      <c r="AY803" s="21" t="s">
        <v>192</v>
      </c>
      <c r="BE803" s="109">
        <f>IF(U803="základní",N803,0)</f>
        <v>0</v>
      </c>
      <c r="BF803" s="109">
        <f>IF(U803="snížená",N803,0)</f>
        <v>0</v>
      </c>
      <c r="BG803" s="109">
        <f>IF(U803="zákl. přenesená",N803,0)</f>
        <v>0</v>
      </c>
      <c r="BH803" s="109">
        <f>IF(U803="sníž. přenesená",N803,0)</f>
        <v>0</v>
      </c>
      <c r="BI803" s="109">
        <f>IF(U803="nulová",N803,0)</f>
        <v>0</v>
      </c>
      <c r="BJ803" s="21" t="s">
        <v>37</v>
      </c>
      <c r="BK803" s="109">
        <f>ROUND(L803*K803,2)</f>
        <v>0</v>
      </c>
      <c r="BL803" s="21" t="s">
        <v>287</v>
      </c>
      <c r="BM803" s="21" t="s">
        <v>1320</v>
      </c>
    </row>
    <row r="804" spans="2:65" s="1" customFormat="1" ht="44.25" customHeight="1">
      <c r="B804" s="135"/>
      <c r="C804" s="164" t="s">
        <v>1321</v>
      </c>
      <c r="D804" s="164" t="s">
        <v>193</v>
      </c>
      <c r="E804" s="165" t="s">
        <v>1322</v>
      </c>
      <c r="F804" s="277" t="s">
        <v>1323</v>
      </c>
      <c r="G804" s="277"/>
      <c r="H804" s="277"/>
      <c r="I804" s="277"/>
      <c r="J804" s="166" t="s">
        <v>1130</v>
      </c>
      <c r="K804" s="167">
        <v>1</v>
      </c>
      <c r="L804" s="278">
        <v>0</v>
      </c>
      <c r="M804" s="278"/>
      <c r="N804" s="279">
        <f>ROUND(L804*K804,2)</f>
        <v>0</v>
      </c>
      <c r="O804" s="279"/>
      <c r="P804" s="279"/>
      <c r="Q804" s="279"/>
      <c r="R804" s="138"/>
      <c r="T804" s="168" t="s">
        <v>5</v>
      </c>
      <c r="U804" s="47" t="s">
        <v>44</v>
      </c>
      <c r="V804" s="39"/>
      <c r="W804" s="169">
        <f>V804*K804</f>
        <v>0</v>
      </c>
      <c r="X804" s="169">
        <v>1.49E-3</v>
      </c>
      <c r="Y804" s="169">
        <f>X804*K804</f>
        <v>1.49E-3</v>
      </c>
      <c r="Z804" s="169">
        <v>0</v>
      </c>
      <c r="AA804" s="170">
        <f>Z804*K804</f>
        <v>0</v>
      </c>
      <c r="AR804" s="21" t="s">
        <v>287</v>
      </c>
      <c r="AT804" s="21" t="s">
        <v>193</v>
      </c>
      <c r="AU804" s="21" t="s">
        <v>123</v>
      </c>
      <c r="AY804" s="21" t="s">
        <v>192</v>
      </c>
      <c r="BE804" s="109">
        <f>IF(U804="základní",N804,0)</f>
        <v>0</v>
      </c>
      <c r="BF804" s="109">
        <f>IF(U804="snížená",N804,0)</f>
        <v>0</v>
      </c>
      <c r="BG804" s="109">
        <f>IF(U804="zákl. přenesená",N804,0)</f>
        <v>0</v>
      </c>
      <c r="BH804" s="109">
        <f>IF(U804="sníž. přenesená",N804,0)</f>
        <v>0</v>
      </c>
      <c r="BI804" s="109">
        <f>IF(U804="nulová",N804,0)</f>
        <v>0</v>
      </c>
      <c r="BJ804" s="21" t="s">
        <v>37</v>
      </c>
      <c r="BK804" s="109">
        <f>ROUND(L804*K804,2)</f>
        <v>0</v>
      </c>
      <c r="BL804" s="21" t="s">
        <v>287</v>
      </c>
      <c r="BM804" s="21" t="s">
        <v>1324</v>
      </c>
    </row>
    <row r="805" spans="2:65" s="1" customFormat="1" ht="31.5" customHeight="1">
      <c r="B805" s="135"/>
      <c r="C805" s="164" t="s">
        <v>1325</v>
      </c>
      <c r="D805" s="164" t="s">
        <v>193</v>
      </c>
      <c r="E805" s="165" t="s">
        <v>1326</v>
      </c>
      <c r="F805" s="277" t="s">
        <v>1327</v>
      </c>
      <c r="G805" s="277"/>
      <c r="H805" s="277"/>
      <c r="I805" s="277"/>
      <c r="J805" s="166" t="s">
        <v>529</v>
      </c>
      <c r="K805" s="167">
        <v>4</v>
      </c>
      <c r="L805" s="278">
        <v>0</v>
      </c>
      <c r="M805" s="278"/>
      <c r="N805" s="279">
        <f>ROUND(L805*K805,2)</f>
        <v>0</v>
      </c>
      <c r="O805" s="279"/>
      <c r="P805" s="279"/>
      <c r="Q805" s="279"/>
      <c r="R805" s="138"/>
      <c r="T805" s="168" t="s">
        <v>5</v>
      </c>
      <c r="U805" s="47" t="s">
        <v>44</v>
      </c>
      <c r="V805" s="39"/>
      <c r="W805" s="169">
        <f>V805*K805</f>
        <v>0</v>
      </c>
      <c r="X805" s="169">
        <v>4.4999999999999999E-4</v>
      </c>
      <c r="Y805" s="169">
        <f>X805*K805</f>
        <v>1.8E-3</v>
      </c>
      <c r="Z805" s="169">
        <v>0</v>
      </c>
      <c r="AA805" s="170">
        <f>Z805*K805</f>
        <v>0</v>
      </c>
      <c r="AR805" s="21" t="s">
        <v>287</v>
      </c>
      <c r="AT805" s="21" t="s">
        <v>193</v>
      </c>
      <c r="AU805" s="21" t="s">
        <v>123</v>
      </c>
      <c r="AY805" s="21" t="s">
        <v>192</v>
      </c>
      <c r="BE805" s="109">
        <f>IF(U805="základní",N805,0)</f>
        <v>0</v>
      </c>
      <c r="BF805" s="109">
        <f>IF(U805="snížená",N805,0)</f>
        <v>0</v>
      </c>
      <c r="BG805" s="109">
        <f>IF(U805="zákl. přenesená",N805,0)</f>
        <v>0</v>
      </c>
      <c r="BH805" s="109">
        <f>IF(U805="sníž. přenesená",N805,0)</f>
        <v>0</v>
      </c>
      <c r="BI805" s="109">
        <f>IF(U805="nulová",N805,0)</f>
        <v>0</v>
      </c>
      <c r="BJ805" s="21" t="s">
        <v>37</v>
      </c>
      <c r="BK805" s="109">
        <f>ROUND(L805*K805,2)</f>
        <v>0</v>
      </c>
      <c r="BL805" s="21" t="s">
        <v>287</v>
      </c>
      <c r="BM805" s="21" t="s">
        <v>1328</v>
      </c>
    </row>
    <row r="806" spans="2:65" s="1" customFormat="1" ht="31.5" customHeight="1">
      <c r="B806" s="135"/>
      <c r="C806" s="164" t="s">
        <v>1329</v>
      </c>
      <c r="D806" s="164" t="s">
        <v>193</v>
      </c>
      <c r="E806" s="165" t="s">
        <v>1330</v>
      </c>
      <c r="F806" s="277" t="s">
        <v>1331</v>
      </c>
      <c r="G806" s="277"/>
      <c r="H806" s="277"/>
      <c r="I806" s="277"/>
      <c r="J806" s="166" t="s">
        <v>995</v>
      </c>
      <c r="K806" s="207">
        <v>0</v>
      </c>
      <c r="L806" s="278">
        <v>0</v>
      </c>
      <c r="M806" s="278"/>
      <c r="N806" s="279">
        <f>ROUND(L806*K806,2)</f>
        <v>0</v>
      </c>
      <c r="O806" s="279"/>
      <c r="P806" s="279"/>
      <c r="Q806" s="279"/>
      <c r="R806" s="138"/>
      <c r="T806" s="168" t="s">
        <v>5</v>
      </c>
      <c r="U806" s="47" t="s">
        <v>44</v>
      </c>
      <c r="V806" s="39"/>
      <c r="W806" s="169">
        <f>V806*K806</f>
        <v>0</v>
      </c>
      <c r="X806" s="169">
        <v>0</v>
      </c>
      <c r="Y806" s="169">
        <f>X806*K806</f>
        <v>0</v>
      </c>
      <c r="Z806" s="169">
        <v>0</v>
      </c>
      <c r="AA806" s="170">
        <f>Z806*K806</f>
        <v>0</v>
      </c>
      <c r="AR806" s="21" t="s">
        <v>287</v>
      </c>
      <c r="AT806" s="21" t="s">
        <v>193</v>
      </c>
      <c r="AU806" s="21" t="s">
        <v>123</v>
      </c>
      <c r="AY806" s="21" t="s">
        <v>192</v>
      </c>
      <c r="BE806" s="109">
        <f>IF(U806="základní",N806,0)</f>
        <v>0</v>
      </c>
      <c r="BF806" s="109">
        <f>IF(U806="snížená",N806,0)</f>
        <v>0</v>
      </c>
      <c r="BG806" s="109">
        <f>IF(U806="zákl. přenesená",N806,0)</f>
        <v>0</v>
      </c>
      <c r="BH806" s="109">
        <f>IF(U806="sníž. přenesená",N806,0)</f>
        <v>0</v>
      </c>
      <c r="BI806" s="109">
        <f>IF(U806="nulová",N806,0)</f>
        <v>0</v>
      </c>
      <c r="BJ806" s="21" t="s">
        <v>37</v>
      </c>
      <c r="BK806" s="109">
        <f>ROUND(L806*K806,2)</f>
        <v>0</v>
      </c>
      <c r="BL806" s="21" t="s">
        <v>287</v>
      </c>
      <c r="BM806" s="21" t="s">
        <v>1332</v>
      </c>
    </row>
    <row r="807" spans="2:65" s="9" customFormat="1" ht="29.85" customHeight="1">
      <c r="B807" s="153"/>
      <c r="C807" s="154"/>
      <c r="D807" s="163" t="s">
        <v>151</v>
      </c>
      <c r="E807" s="163"/>
      <c r="F807" s="163"/>
      <c r="G807" s="163"/>
      <c r="H807" s="163"/>
      <c r="I807" s="163"/>
      <c r="J807" s="163"/>
      <c r="K807" s="163"/>
      <c r="L807" s="163"/>
      <c r="M807" s="163"/>
      <c r="N807" s="300">
        <f>BK807</f>
        <v>0</v>
      </c>
      <c r="O807" s="301"/>
      <c r="P807" s="301"/>
      <c r="Q807" s="301"/>
      <c r="R807" s="156"/>
      <c r="T807" s="157"/>
      <c r="U807" s="154"/>
      <c r="V807" s="154"/>
      <c r="W807" s="158">
        <f>SUM(W808:W816)</f>
        <v>0</v>
      </c>
      <c r="X807" s="154"/>
      <c r="Y807" s="158">
        <f>SUM(Y808:Y816)</f>
        <v>4.0300000000000002E-2</v>
      </c>
      <c r="Z807" s="154"/>
      <c r="AA807" s="159">
        <f>SUM(AA808:AA816)</f>
        <v>0</v>
      </c>
      <c r="AR807" s="160" t="s">
        <v>123</v>
      </c>
      <c r="AT807" s="161" t="s">
        <v>78</v>
      </c>
      <c r="AU807" s="161" t="s">
        <v>37</v>
      </c>
      <c r="AY807" s="160" t="s">
        <v>192</v>
      </c>
      <c r="BK807" s="162">
        <f>SUM(BK808:BK816)</f>
        <v>0</v>
      </c>
    </row>
    <row r="808" spans="2:65" s="1" customFormat="1" ht="31.5" customHeight="1">
      <c r="B808" s="135"/>
      <c r="C808" s="164" t="s">
        <v>1333</v>
      </c>
      <c r="D808" s="164" t="s">
        <v>193</v>
      </c>
      <c r="E808" s="165" t="s">
        <v>1334</v>
      </c>
      <c r="F808" s="277" t="s">
        <v>1335</v>
      </c>
      <c r="G808" s="277"/>
      <c r="H808" s="277"/>
      <c r="I808" s="277"/>
      <c r="J808" s="166" t="s">
        <v>529</v>
      </c>
      <c r="K808" s="167">
        <v>52</v>
      </c>
      <c r="L808" s="278">
        <v>0</v>
      </c>
      <c r="M808" s="278"/>
      <c r="N808" s="279">
        <f t="shared" ref="N808:N816" si="45">ROUND(L808*K808,2)</f>
        <v>0</v>
      </c>
      <c r="O808" s="279"/>
      <c r="P808" s="279"/>
      <c r="Q808" s="279"/>
      <c r="R808" s="138"/>
      <c r="T808" s="168" t="s">
        <v>5</v>
      </c>
      <c r="U808" s="47" t="s">
        <v>44</v>
      </c>
      <c r="V808" s="39"/>
      <c r="W808" s="169">
        <f t="shared" ref="W808:W816" si="46">V808*K808</f>
        <v>0</v>
      </c>
      <c r="X808" s="169">
        <v>4.4999999999999999E-4</v>
      </c>
      <c r="Y808" s="169">
        <f t="shared" ref="Y808:Y816" si="47">X808*K808</f>
        <v>2.3400000000000001E-2</v>
      </c>
      <c r="Z808" s="169">
        <v>0</v>
      </c>
      <c r="AA808" s="170">
        <f t="shared" ref="AA808:AA816" si="48">Z808*K808</f>
        <v>0</v>
      </c>
      <c r="AR808" s="21" t="s">
        <v>287</v>
      </c>
      <c r="AT808" s="21" t="s">
        <v>193</v>
      </c>
      <c r="AU808" s="21" t="s">
        <v>123</v>
      </c>
      <c r="AY808" s="21" t="s">
        <v>192</v>
      </c>
      <c r="BE808" s="109">
        <f t="shared" ref="BE808:BE816" si="49">IF(U808="základní",N808,0)</f>
        <v>0</v>
      </c>
      <c r="BF808" s="109">
        <f t="shared" ref="BF808:BF816" si="50">IF(U808="snížená",N808,0)</f>
        <v>0</v>
      </c>
      <c r="BG808" s="109">
        <f t="shared" ref="BG808:BG816" si="51">IF(U808="zákl. přenesená",N808,0)</f>
        <v>0</v>
      </c>
      <c r="BH808" s="109">
        <f t="shared" ref="BH808:BH816" si="52">IF(U808="sníž. přenesená",N808,0)</f>
        <v>0</v>
      </c>
      <c r="BI808" s="109">
        <f t="shared" ref="BI808:BI816" si="53">IF(U808="nulová",N808,0)</f>
        <v>0</v>
      </c>
      <c r="BJ808" s="21" t="s">
        <v>37</v>
      </c>
      <c r="BK808" s="109">
        <f t="shared" ref="BK808:BK816" si="54">ROUND(L808*K808,2)</f>
        <v>0</v>
      </c>
      <c r="BL808" s="21" t="s">
        <v>287</v>
      </c>
      <c r="BM808" s="21" t="s">
        <v>1336</v>
      </c>
    </row>
    <row r="809" spans="2:65" s="1" customFormat="1" ht="31.5" customHeight="1">
      <c r="B809" s="135"/>
      <c r="C809" s="164" t="s">
        <v>1337</v>
      </c>
      <c r="D809" s="164" t="s">
        <v>193</v>
      </c>
      <c r="E809" s="165" t="s">
        <v>1338</v>
      </c>
      <c r="F809" s="277" t="s">
        <v>1339</v>
      </c>
      <c r="G809" s="277"/>
      <c r="H809" s="277"/>
      <c r="I809" s="277"/>
      <c r="J809" s="166" t="s">
        <v>529</v>
      </c>
      <c r="K809" s="167">
        <v>18</v>
      </c>
      <c r="L809" s="278">
        <v>0</v>
      </c>
      <c r="M809" s="278"/>
      <c r="N809" s="279">
        <f t="shared" si="45"/>
        <v>0</v>
      </c>
      <c r="O809" s="279"/>
      <c r="P809" s="279"/>
      <c r="Q809" s="279"/>
      <c r="R809" s="138"/>
      <c r="T809" s="168" t="s">
        <v>5</v>
      </c>
      <c r="U809" s="47" t="s">
        <v>44</v>
      </c>
      <c r="V809" s="39"/>
      <c r="W809" s="169">
        <f t="shared" si="46"/>
        <v>0</v>
      </c>
      <c r="X809" s="169">
        <v>6.9999999999999999E-4</v>
      </c>
      <c r="Y809" s="169">
        <f t="shared" si="47"/>
        <v>1.26E-2</v>
      </c>
      <c r="Z809" s="169">
        <v>0</v>
      </c>
      <c r="AA809" s="170">
        <f t="shared" si="48"/>
        <v>0</v>
      </c>
      <c r="AR809" s="21" t="s">
        <v>287</v>
      </c>
      <c r="AT809" s="21" t="s">
        <v>193</v>
      </c>
      <c r="AU809" s="21" t="s">
        <v>123</v>
      </c>
      <c r="AY809" s="21" t="s">
        <v>192</v>
      </c>
      <c r="BE809" s="109">
        <f t="shared" si="49"/>
        <v>0</v>
      </c>
      <c r="BF809" s="109">
        <f t="shared" si="50"/>
        <v>0</v>
      </c>
      <c r="BG809" s="109">
        <f t="shared" si="51"/>
        <v>0</v>
      </c>
      <c r="BH809" s="109">
        <f t="shared" si="52"/>
        <v>0</v>
      </c>
      <c r="BI809" s="109">
        <f t="shared" si="53"/>
        <v>0</v>
      </c>
      <c r="BJ809" s="21" t="s">
        <v>37</v>
      </c>
      <c r="BK809" s="109">
        <f t="shared" si="54"/>
        <v>0</v>
      </c>
      <c r="BL809" s="21" t="s">
        <v>287</v>
      </c>
      <c r="BM809" s="21" t="s">
        <v>1340</v>
      </c>
    </row>
    <row r="810" spans="2:65" s="1" customFormat="1" ht="31.5" customHeight="1">
      <c r="B810" s="135"/>
      <c r="C810" s="164" t="s">
        <v>1341</v>
      </c>
      <c r="D810" s="164" t="s">
        <v>193</v>
      </c>
      <c r="E810" s="165" t="s">
        <v>1342</v>
      </c>
      <c r="F810" s="277" t="s">
        <v>1343</v>
      </c>
      <c r="G810" s="277"/>
      <c r="H810" s="277"/>
      <c r="I810" s="277"/>
      <c r="J810" s="166" t="s">
        <v>529</v>
      </c>
      <c r="K810" s="167">
        <v>6</v>
      </c>
      <c r="L810" s="278">
        <v>0</v>
      </c>
      <c r="M810" s="278"/>
      <c r="N810" s="279">
        <f t="shared" si="45"/>
        <v>0</v>
      </c>
      <c r="O810" s="279"/>
      <c r="P810" s="279"/>
      <c r="Q810" s="279"/>
      <c r="R810" s="138"/>
      <c r="T810" s="168" t="s">
        <v>5</v>
      </c>
      <c r="U810" s="47" t="s">
        <v>44</v>
      </c>
      <c r="V810" s="39"/>
      <c r="W810" s="169">
        <f t="shared" si="46"/>
        <v>0</v>
      </c>
      <c r="X810" s="169">
        <v>6.8999999999999997E-4</v>
      </c>
      <c r="Y810" s="169">
        <f t="shared" si="47"/>
        <v>4.1399999999999996E-3</v>
      </c>
      <c r="Z810" s="169">
        <v>0</v>
      </c>
      <c r="AA810" s="170">
        <f t="shared" si="48"/>
        <v>0</v>
      </c>
      <c r="AR810" s="21" t="s">
        <v>287</v>
      </c>
      <c r="AT810" s="21" t="s">
        <v>193</v>
      </c>
      <c r="AU810" s="21" t="s">
        <v>123</v>
      </c>
      <c r="AY810" s="21" t="s">
        <v>192</v>
      </c>
      <c r="BE810" s="109">
        <f t="shared" si="49"/>
        <v>0</v>
      </c>
      <c r="BF810" s="109">
        <f t="shared" si="50"/>
        <v>0</v>
      </c>
      <c r="BG810" s="109">
        <f t="shared" si="51"/>
        <v>0</v>
      </c>
      <c r="BH810" s="109">
        <f t="shared" si="52"/>
        <v>0</v>
      </c>
      <c r="BI810" s="109">
        <f t="shared" si="53"/>
        <v>0</v>
      </c>
      <c r="BJ810" s="21" t="s">
        <v>37</v>
      </c>
      <c r="BK810" s="109">
        <f t="shared" si="54"/>
        <v>0</v>
      </c>
      <c r="BL810" s="21" t="s">
        <v>287</v>
      </c>
      <c r="BM810" s="21" t="s">
        <v>1344</v>
      </c>
    </row>
    <row r="811" spans="2:65" s="1" customFormat="1" ht="31.5" customHeight="1">
      <c r="B811" s="135"/>
      <c r="C811" s="164" t="s">
        <v>1345</v>
      </c>
      <c r="D811" s="164" t="s">
        <v>193</v>
      </c>
      <c r="E811" s="165" t="s">
        <v>1346</v>
      </c>
      <c r="F811" s="277" t="s">
        <v>1347</v>
      </c>
      <c r="G811" s="277"/>
      <c r="H811" s="277"/>
      <c r="I811" s="277"/>
      <c r="J811" s="166" t="s">
        <v>475</v>
      </c>
      <c r="K811" s="167">
        <v>16</v>
      </c>
      <c r="L811" s="278">
        <v>0</v>
      </c>
      <c r="M811" s="278"/>
      <c r="N811" s="279">
        <f t="shared" si="45"/>
        <v>0</v>
      </c>
      <c r="O811" s="279"/>
      <c r="P811" s="279"/>
      <c r="Q811" s="279"/>
      <c r="R811" s="138"/>
      <c r="T811" s="168" t="s">
        <v>5</v>
      </c>
      <c r="U811" s="47" t="s">
        <v>44</v>
      </c>
      <c r="V811" s="39"/>
      <c r="W811" s="169">
        <f t="shared" si="46"/>
        <v>0</v>
      </c>
      <c r="X811" s="169">
        <v>1.0000000000000001E-5</v>
      </c>
      <c r="Y811" s="169">
        <f t="shared" si="47"/>
        <v>1.6000000000000001E-4</v>
      </c>
      <c r="Z811" s="169">
        <v>0</v>
      </c>
      <c r="AA811" s="170">
        <f t="shared" si="48"/>
        <v>0</v>
      </c>
      <c r="AR811" s="21" t="s">
        <v>287</v>
      </c>
      <c r="AT811" s="21" t="s">
        <v>193</v>
      </c>
      <c r="AU811" s="21" t="s">
        <v>123</v>
      </c>
      <c r="AY811" s="21" t="s">
        <v>192</v>
      </c>
      <c r="BE811" s="109">
        <f t="shared" si="49"/>
        <v>0</v>
      </c>
      <c r="BF811" s="109">
        <f t="shared" si="50"/>
        <v>0</v>
      </c>
      <c r="BG811" s="109">
        <f t="shared" si="51"/>
        <v>0</v>
      </c>
      <c r="BH811" s="109">
        <f t="shared" si="52"/>
        <v>0</v>
      </c>
      <c r="BI811" s="109">
        <f t="shared" si="53"/>
        <v>0</v>
      </c>
      <c r="BJ811" s="21" t="s">
        <v>37</v>
      </c>
      <c r="BK811" s="109">
        <f t="shared" si="54"/>
        <v>0</v>
      </c>
      <c r="BL811" s="21" t="s">
        <v>287</v>
      </c>
      <c r="BM811" s="21" t="s">
        <v>1348</v>
      </c>
    </row>
    <row r="812" spans="2:65" s="1" customFormat="1" ht="22.5" customHeight="1">
      <c r="B812" s="135"/>
      <c r="C812" s="164" t="s">
        <v>1349</v>
      </c>
      <c r="D812" s="164" t="s">
        <v>193</v>
      </c>
      <c r="E812" s="165" t="s">
        <v>1350</v>
      </c>
      <c r="F812" s="277" t="s">
        <v>1351</v>
      </c>
      <c r="G812" s="277"/>
      <c r="H812" s="277"/>
      <c r="I812" s="277"/>
      <c r="J812" s="166" t="s">
        <v>529</v>
      </c>
      <c r="K812" s="167">
        <v>76</v>
      </c>
      <c r="L812" s="278">
        <v>0</v>
      </c>
      <c r="M812" s="278"/>
      <c r="N812" s="279">
        <f t="shared" si="45"/>
        <v>0</v>
      </c>
      <c r="O812" s="279"/>
      <c r="P812" s="279"/>
      <c r="Q812" s="279"/>
      <c r="R812" s="138"/>
      <c r="T812" s="168" t="s">
        <v>5</v>
      </c>
      <c r="U812" s="47" t="s">
        <v>44</v>
      </c>
      <c r="V812" s="39"/>
      <c r="W812" s="169">
        <f t="shared" si="46"/>
        <v>0</v>
      </c>
      <c r="X812" s="169">
        <v>0</v>
      </c>
      <c r="Y812" s="169">
        <f t="shared" si="47"/>
        <v>0</v>
      </c>
      <c r="Z812" s="169">
        <v>0</v>
      </c>
      <c r="AA812" s="170">
        <f t="shared" si="48"/>
        <v>0</v>
      </c>
      <c r="AR812" s="21" t="s">
        <v>287</v>
      </c>
      <c r="AT812" s="21" t="s">
        <v>193</v>
      </c>
      <c r="AU812" s="21" t="s">
        <v>123</v>
      </c>
      <c r="AY812" s="21" t="s">
        <v>192</v>
      </c>
      <c r="BE812" s="109">
        <f t="shared" si="49"/>
        <v>0</v>
      </c>
      <c r="BF812" s="109">
        <f t="shared" si="50"/>
        <v>0</v>
      </c>
      <c r="BG812" s="109">
        <f t="shared" si="51"/>
        <v>0</v>
      </c>
      <c r="BH812" s="109">
        <f t="shared" si="52"/>
        <v>0</v>
      </c>
      <c r="BI812" s="109">
        <f t="shared" si="53"/>
        <v>0</v>
      </c>
      <c r="BJ812" s="21" t="s">
        <v>37</v>
      </c>
      <c r="BK812" s="109">
        <f t="shared" si="54"/>
        <v>0</v>
      </c>
      <c r="BL812" s="21" t="s">
        <v>287</v>
      </c>
      <c r="BM812" s="21" t="s">
        <v>1352</v>
      </c>
    </row>
    <row r="813" spans="2:65" s="1" customFormat="1" ht="22.5" customHeight="1">
      <c r="B813" s="135"/>
      <c r="C813" s="164" t="s">
        <v>1353</v>
      </c>
      <c r="D813" s="164" t="s">
        <v>193</v>
      </c>
      <c r="E813" s="165" t="s">
        <v>1354</v>
      </c>
      <c r="F813" s="277" t="s">
        <v>1355</v>
      </c>
      <c r="G813" s="277"/>
      <c r="H813" s="277"/>
      <c r="I813" s="277"/>
      <c r="J813" s="166" t="s">
        <v>5</v>
      </c>
      <c r="K813" s="167">
        <v>46</v>
      </c>
      <c r="L813" s="278">
        <v>0</v>
      </c>
      <c r="M813" s="278"/>
      <c r="N813" s="279">
        <f t="shared" si="45"/>
        <v>0</v>
      </c>
      <c r="O813" s="279"/>
      <c r="P813" s="279"/>
      <c r="Q813" s="279"/>
      <c r="R813" s="138"/>
      <c r="T813" s="168" t="s">
        <v>5</v>
      </c>
      <c r="U813" s="47" t="s">
        <v>44</v>
      </c>
      <c r="V813" s="39"/>
      <c r="W813" s="169">
        <f t="shared" si="46"/>
        <v>0</v>
      </c>
      <c r="X813" s="169">
        <v>0</v>
      </c>
      <c r="Y813" s="169">
        <f t="shared" si="47"/>
        <v>0</v>
      </c>
      <c r="Z813" s="169">
        <v>0</v>
      </c>
      <c r="AA813" s="170">
        <f t="shared" si="48"/>
        <v>0</v>
      </c>
      <c r="AR813" s="21" t="s">
        <v>287</v>
      </c>
      <c r="AT813" s="21" t="s">
        <v>193</v>
      </c>
      <c r="AU813" s="21" t="s">
        <v>123</v>
      </c>
      <c r="AY813" s="21" t="s">
        <v>192</v>
      </c>
      <c r="BE813" s="109">
        <f t="shared" si="49"/>
        <v>0</v>
      </c>
      <c r="BF813" s="109">
        <f t="shared" si="50"/>
        <v>0</v>
      </c>
      <c r="BG813" s="109">
        <f t="shared" si="51"/>
        <v>0</v>
      </c>
      <c r="BH813" s="109">
        <f t="shared" si="52"/>
        <v>0</v>
      </c>
      <c r="BI813" s="109">
        <f t="shared" si="53"/>
        <v>0</v>
      </c>
      <c r="BJ813" s="21" t="s">
        <v>37</v>
      </c>
      <c r="BK813" s="109">
        <f t="shared" si="54"/>
        <v>0</v>
      </c>
      <c r="BL813" s="21" t="s">
        <v>287</v>
      </c>
      <c r="BM813" s="21" t="s">
        <v>1356</v>
      </c>
    </row>
    <row r="814" spans="2:65" s="1" customFormat="1" ht="22.5" customHeight="1">
      <c r="B814" s="135"/>
      <c r="C814" s="164" t="s">
        <v>1357</v>
      </c>
      <c r="D814" s="164" t="s">
        <v>193</v>
      </c>
      <c r="E814" s="165" t="s">
        <v>1358</v>
      </c>
      <c r="F814" s="277" t="s">
        <v>1359</v>
      </c>
      <c r="G814" s="277"/>
      <c r="H814" s="277"/>
      <c r="I814" s="277"/>
      <c r="J814" s="166" t="s">
        <v>529</v>
      </c>
      <c r="K814" s="167">
        <v>18</v>
      </c>
      <c r="L814" s="278">
        <v>0</v>
      </c>
      <c r="M814" s="278"/>
      <c r="N814" s="279">
        <f t="shared" si="45"/>
        <v>0</v>
      </c>
      <c r="O814" s="279"/>
      <c r="P814" s="279"/>
      <c r="Q814" s="279"/>
      <c r="R814" s="138"/>
      <c r="T814" s="168" t="s">
        <v>5</v>
      </c>
      <c r="U814" s="47" t="s">
        <v>44</v>
      </c>
      <c r="V814" s="39"/>
      <c r="W814" s="169">
        <f t="shared" si="46"/>
        <v>0</v>
      </c>
      <c r="X814" s="169">
        <v>0</v>
      </c>
      <c r="Y814" s="169">
        <f t="shared" si="47"/>
        <v>0</v>
      </c>
      <c r="Z814" s="169">
        <v>0</v>
      </c>
      <c r="AA814" s="170">
        <f t="shared" si="48"/>
        <v>0</v>
      </c>
      <c r="AR814" s="21" t="s">
        <v>287</v>
      </c>
      <c r="AT814" s="21" t="s">
        <v>193</v>
      </c>
      <c r="AU814" s="21" t="s">
        <v>123</v>
      </c>
      <c r="AY814" s="21" t="s">
        <v>192</v>
      </c>
      <c r="BE814" s="109">
        <f t="shared" si="49"/>
        <v>0</v>
      </c>
      <c r="BF814" s="109">
        <f t="shared" si="50"/>
        <v>0</v>
      </c>
      <c r="BG814" s="109">
        <f t="shared" si="51"/>
        <v>0</v>
      </c>
      <c r="BH814" s="109">
        <f t="shared" si="52"/>
        <v>0</v>
      </c>
      <c r="BI814" s="109">
        <f t="shared" si="53"/>
        <v>0</v>
      </c>
      <c r="BJ814" s="21" t="s">
        <v>37</v>
      </c>
      <c r="BK814" s="109">
        <f t="shared" si="54"/>
        <v>0</v>
      </c>
      <c r="BL814" s="21" t="s">
        <v>287</v>
      </c>
      <c r="BM814" s="21" t="s">
        <v>1360</v>
      </c>
    </row>
    <row r="815" spans="2:65" s="1" customFormat="1" ht="22.5" customHeight="1">
      <c r="B815" s="135"/>
      <c r="C815" s="164" t="s">
        <v>1361</v>
      </c>
      <c r="D815" s="164" t="s">
        <v>193</v>
      </c>
      <c r="E815" s="165" t="s">
        <v>1362</v>
      </c>
      <c r="F815" s="277" t="s">
        <v>1363</v>
      </c>
      <c r="G815" s="277"/>
      <c r="H815" s="277"/>
      <c r="I815" s="277"/>
      <c r="J815" s="166" t="s">
        <v>529</v>
      </c>
      <c r="K815" s="167">
        <v>4</v>
      </c>
      <c r="L815" s="278">
        <v>0</v>
      </c>
      <c r="M815" s="278"/>
      <c r="N815" s="279">
        <f t="shared" si="45"/>
        <v>0</v>
      </c>
      <c r="O815" s="279"/>
      <c r="P815" s="279"/>
      <c r="Q815" s="279"/>
      <c r="R815" s="138"/>
      <c r="T815" s="168" t="s">
        <v>5</v>
      </c>
      <c r="U815" s="47" t="s">
        <v>44</v>
      </c>
      <c r="V815" s="39"/>
      <c r="W815" s="169">
        <f t="shared" si="46"/>
        <v>0</v>
      </c>
      <c r="X815" s="169">
        <v>0</v>
      </c>
      <c r="Y815" s="169">
        <f t="shared" si="47"/>
        <v>0</v>
      </c>
      <c r="Z815" s="169">
        <v>0</v>
      </c>
      <c r="AA815" s="170">
        <f t="shared" si="48"/>
        <v>0</v>
      </c>
      <c r="AR815" s="21" t="s">
        <v>287</v>
      </c>
      <c r="AT815" s="21" t="s">
        <v>193</v>
      </c>
      <c r="AU815" s="21" t="s">
        <v>123</v>
      </c>
      <c r="AY815" s="21" t="s">
        <v>192</v>
      </c>
      <c r="BE815" s="109">
        <f t="shared" si="49"/>
        <v>0</v>
      </c>
      <c r="BF815" s="109">
        <f t="shared" si="50"/>
        <v>0</v>
      </c>
      <c r="BG815" s="109">
        <f t="shared" si="51"/>
        <v>0</v>
      </c>
      <c r="BH815" s="109">
        <f t="shared" si="52"/>
        <v>0</v>
      </c>
      <c r="BI815" s="109">
        <f t="shared" si="53"/>
        <v>0</v>
      </c>
      <c r="BJ815" s="21" t="s">
        <v>37</v>
      </c>
      <c r="BK815" s="109">
        <f t="shared" si="54"/>
        <v>0</v>
      </c>
      <c r="BL815" s="21" t="s">
        <v>287</v>
      </c>
      <c r="BM815" s="21" t="s">
        <v>1364</v>
      </c>
    </row>
    <row r="816" spans="2:65" s="1" customFormat="1" ht="31.5" customHeight="1">
      <c r="B816" s="135"/>
      <c r="C816" s="164" t="s">
        <v>1365</v>
      </c>
      <c r="D816" s="164" t="s">
        <v>193</v>
      </c>
      <c r="E816" s="165" t="s">
        <v>1366</v>
      </c>
      <c r="F816" s="277" t="s">
        <v>1367</v>
      </c>
      <c r="G816" s="277"/>
      <c r="H816" s="277"/>
      <c r="I816" s="277"/>
      <c r="J816" s="166" t="s">
        <v>995</v>
      </c>
      <c r="K816" s="207">
        <v>0</v>
      </c>
      <c r="L816" s="278">
        <v>0</v>
      </c>
      <c r="M816" s="278"/>
      <c r="N816" s="279">
        <f t="shared" si="45"/>
        <v>0</v>
      </c>
      <c r="O816" s="279"/>
      <c r="P816" s="279"/>
      <c r="Q816" s="279"/>
      <c r="R816" s="138"/>
      <c r="T816" s="168" t="s">
        <v>5</v>
      </c>
      <c r="U816" s="47" t="s">
        <v>44</v>
      </c>
      <c r="V816" s="39"/>
      <c r="W816" s="169">
        <f t="shared" si="46"/>
        <v>0</v>
      </c>
      <c r="X816" s="169">
        <v>0</v>
      </c>
      <c r="Y816" s="169">
        <f t="shared" si="47"/>
        <v>0</v>
      </c>
      <c r="Z816" s="169">
        <v>0</v>
      </c>
      <c r="AA816" s="170">
        <f t="shared" si="48"/>
        <v>0</v>
      </c>
      <c r="AR816" s="21" t="s">
        <v>287</v>
      </c>
      <c r="AT816" s="21" t="s">
        <v>193</v>
      </c>
      <c r="AU816" s="21" t="s">
        <v>123</v>
      </c>
      <c r="AY816" s="21" t="s">
        <v>192</v>
      </c>
      <c r="BE816" s="109">
        <f t="shared" si="49"/>
        <v>0</v>
      </c>
      <c r="BF816" s="109">
        <f t="shared" si="50"/>
        <v>0</v>
      </c>
      <c r="BG816" s="109">
        <f t="shared" si="51"/>
        <v>0</v>
      </c>
      <c r="BH816" s="109">
        <f t="shared" si="52"/>
        <v>0</v>
      </c>
      <c r="BI816" s="109">
        <f t="shared" si="53"/>
        <v>0</v>
      </c>
      <c r="BJ816" s="21" t="s">
        <v>37</v>
      </c>
      <c r="BK816" s="109">
        <f t="shared" si="54"/>
        <v>0</v>
      </c>
      <c r="BL816" s="21" t="s">
        <v>287</v>
      </c>
      <c r="BM816" s="21" t="s">
        <v>1368</v>
      </c>
    </row>
    <row r="817" spans="2:65" s="9" customFormat="1" ht="29.85" customHeight="1">
      <c r="B817" s="153"/>
      <c r="C817" s="154"/>
      <c r="D817" s="163" t="s">
        <v>152</v>
      </c>
      <c r="E817" s="163"/>
      <c r="F817" s="163"/>
      <c r="G817" s="163"/>
      <c r="H817" s="163"/>
      <c r="I817" s="163"/>
      <c r="J817" s="163"/>
      <c r="K817" s="163"/>
      <c r="L817" s="163"/>
      <c r="M817" s="163"/>
      <c r="N817" s="300">
        <f>BK817</f>
        <v>0</v>
      </c>
      <c r="O817" s="301"/>
      <c r="P817" s="301"/>
      <c r="Q817" s="301"/>
      <c r="R817" s="156"/>
      <c r="T817" s="157"/>
      <c r="U817" s="154"/>
      <c r="V817" s="154"/>
      <c r="W817" s="158">
        <f>SUM(W818:W822)</f>
        <v>0</v>
      </c>
      <c r="X817" s="154"/>
      <c r="Y817" s="158">
        <f>SUM(Y818:Y822)</f>
        <v>8.0800000000000004E-3</v>
      </c>
      <c r="Z817" s="154"/>
      <c r="AA817" s="159">
        <f>SUM(AA818:AA822)</f>
        <v>0</v>
      </c>
      <c r="AR817" s="160" t="s">
        <v>123</v>
      </c>
      <c r="AT817" s="161" t="s">
        <v>78</v>
      </c>
      <c r="AU817" s="161" t="s">
        <v>37</v>
      </c>
      <c r="AY817" s="160" t="s">
        <v>192</v>
      </c>
      <c r="BK817" s="162">
        <f>SUM(BK818:BK822)</f>
        <v>0</v>
      </c>
    </row>
    <row r="818" spans="2:65" s="1" customFormat="1" ht="31.5" customHeight="1">
      <c r="B818" s="135"/>
      <c r="C818" s="164" t="s">
        <v>1369</v>
      </c>
      <c r="D818" s="164" t="s">
        <v>193</v>
      </c>
      <c r="E818" s="165" t="s">
        <v>1370</v>
      </c>
      <c r="F818" s="277" t="s">
        <v>1371</v>
      </c>
      <c r="G818" s="277"/>
      <c r="H818" s="277"/>
      <c r="I818" s="277"/>
      <c r="J818" s="166" t="s">
        <v>475</v>
      </c>
      <c r="K818" s="167">
        <v>7</v>
      </c>
      <c r="L818" s="278">
        <v>0</v>
      </c>
      <c r="M818" s="278"/>
      <c r="N818" s="279">
        <f>ROUND(L818*K818,2)</f>
        <v>0</v>
      </c>
      <c r="O818" s="279"/>
      <c r="P818" s="279"/>
      <c r="Q818" s="279"/>
      <c r="R818" s="138"/>
      <c r="T818" s="168" t="s">
        <v>5</v>
      </c>
      <c r="U818" s="47" t="s">
        <v>44</v>
      </c>
      <c r="V818" s="39"/>
      <c r="W818" s="169">
        <f>V818*K818</f>
        <v>0</v>
      </c>
      <c r="X818" s="169">
        <v>1.3999999999999999E-4</v>
      </c>
      <c r="Y818" s="169">
        <f>X818*K818</f>
        <v>9.7999999999999997E-4</v>
      </c>
      <c r="Z818" s="169">
        <v>0</v>
      </c>
      <c r="AA818" s="170">
        <f>Z818*K818</f>
        <v>0</v>
      </c>
      <c r="AR818" s="21" t="s">
        <v>287</v>
      </c>
      <c r="AT818" s="21" t="s">
        <v>193</v>
      </c>
      <c r="AU818" s="21" t="s">
        <v>123</v>
      </c>
      <c r="AY818" s="21" t="s">
        <v>192</v>
      </c>
      <c r="BE818" s="109">
        <f>IF(U818="základní",N818,0)</f>
        <v>0</v>
      </c>
      <c r="BF818" s="109">
        <f>IF(U818="snížená",N818,0)</f>
        <v>0</v>
      </c>
      <c r="BG818" s="109">
        <f>IF(U818="zákl. přenesená",N818,0)</f>
        <v>0</v>
      </c>
      <c r="BH818" s="109">
        <f>IF(U818="sníž. přenesená",N818,0)</f>
        <v>0</v>
      </c>
      <c r="BI818" s="109">
        <f>IF(U818="nulová",N818,0)</f>
        <v>0</v>
      </c>
      <c r="BJ818" s="21" t="s">
        <v>37</v>
      </c>
      <c r="BK818" s="109">
        <f>ROUND(L818*K818,2)</f>
        <v>0</v>
      </c>
      <c r="BL818" s="21" t="s">
        <v>287</v>
      </c>
      <c r="BM818" s="21" t="s">
        <v>1372</v>
      </c>
    </row>
    <row r="819" spans="2:65" s="1" customFormat="1" ht="31.5" customHeight="1">
      <c r="B819" s="135"/>
      <c r="C819" s="164" t="s">
        <v>1373</v>
      </c>
      <c r="D819" s="164" t="s">
        <v>193</v>
      </c>
      <c r="E819" s="165" t="s">
        <v>1374</v>
      </c>
      <c r="F819" s="277" t="s">
        <v>1375</v>
      </c>
      <c r="G819" s="277"/>
      <c r="H819" s="277"/>
      <c r="I819" s="277"/>
      <c r="J819" s="166" t="s">
        <v>475</v>
      </c>
      <c r="K819" s="167">
        <v>7</v>
      </c>
      <c r="L819" s="278">
        <v>0</v>
      </c>
      <c r="M819" s="278"/>
      <c r="N819" s="279">
        <f>ROUND(L819*K819,2)</f>
        <v>0</v>
      </c>
      <c r="O819" s="279"/>
      <c r="P819" s="279"/>
      <c r="Q819" s="279"/>
      <c r="R819" s="138"/>
      <c r="T819" s="168" t="s">
        <v>5</v>
      </c>
      <c r="U819" s="47" t="s">
        <v>44</v>
      </c>
      <c r="V819" s="39"/>
      <c r="W819" s="169">
        <f>V819*K819</f>
        <v>0</v>
      </c>
      <c r="X819" s="169">
        <v>8.7000000000000001E-4</v>
      </c>
      <c r="Y819" s="169">
        <f>X819*K819</f>
        <v>6.0899999999999999E-3</v>
      </c>
      <c r="Z819" s="169">
        <v>0</v>
      </c>
      <c r="AA819" s="170">
        <f>Z819*K819</f>
        <v>0</v>
      </c>
      <c r="AR819" s="21" t="s">
        <v>287</v>
      </c>
      <c r="AT819" s="21" t="s">
        <v>193</v>
      </c>
      <c r="AU819" s="21" t="s">
        <v>123</v>
      </c>
      <c r="AY819" s="21" t="s">
        <v>192</v>
      </c>
      <c r="BE819" s="109">
        <f>IF(U819="základní",N819,0)</f>
        <v>0</v>
      </c>
      <c r="BF819" s="109">
        <f>IF(U819="snížená",N819,0)</f>
        <v>0</v>
      </c>
      <c r="BG819" s="109">
        <f>IF(U819="zákl. přenesená",N819,0)</f>
        <v>0</v>
      </c>
      <c r="BH819" s="109">
        <f>IF(U819="sníž. přenesená",N819,0)</f>
        <v>0</v>
      </c>
      <c r="BI819" s="109">
        <f>IF(U819="nulová",N819,0)</f>
        <v>0</v>
      </c>
      <c r="BJ819" s="21" t="s">
        <v>37</v>
      </c>
      <c r="BK819" s="109">
        <f>ROUND(L819*K819,2)</f>
        <v>0</v>
      </c>
      <c r="BL819" s="21" t="s">
        <v>287</v>
      </c>
      <c r="BM819" s="21" t="s">
        <v>1376</v>
      </c>
    </row>
    <row r="820" spans="2:65" s="1" customFormat="1" ht="31.5" customHeight="1">
      <c r="B820" s="135"/>
      <c r="C820" s="164" t="s">
        <v>1377</v>
      </c>
      <c r="D820" s="164" t="s">
        <v>193</v>
      </c>
      <c r="E820" s="165" t="s">
        <v>1378</v>
      </c>
      <c r="F820" s="277" t="s">
        <v>1379</v>
      </c>
      <c r="G820" s="277"/>
      <c r="H820" s="277"/>
      <c r="I820" s="277"/>
      <c r="J820" s="166" t="s">
        <v>475</v>
      </c>
      <c r="K820" s="167">
        <v>1</v>
      </c>
      <c r="L820" s="278">
        <v>0</v>
      </c>
      <c r="M820" s="278"/>
      <c r="N820" s="279">
        <f>ROUND(L820*K820,2)</f>
        <v>0</v>
      </c>
      <c r="O820" s="279"/>
      <c r="P820" s="279"/>
      <c r="Q820" s="279"/>
      <c r="R820" s="138"/>
      <c r="T820" s="168" t="s">
        <v>5</v>
      </c>
      <c r="U820" s="47" t="s">
        <v>44</v>
      </c>
      <c r="V820" s="39"/>
      <c r="W820" s="169">
        <f>V820*K820</f>
        <v>0</v>
      </c>
      <c r="X820" s="169">
        <v>3.3E-4</v>
      </c>
      <c r="Y820" s="169">
        <f>X820*K820</f>
        <v>3.3E-4</v>
      </c>
      <c r="Z820" s="169">
        <v>0</v>
      </c>
      <c r="AA820" s="170">
        <f>Z820*K820</f>
        <v>0</v>
      </c>
      <c r="AR820" s="21" t="s">
        <v>287</v>
      </c>
      <c r="AT820" s="21" t="s">
        <v>193</v>
      </c>
      <c r="AU820" s="21" t="s">
        <v>123</v>
      </c>
      <c r="AY820" s="21" t="s">
        <v>192</v>
      </c>
      <c r="BE820" s="109">
        <f>IF(U820="základní",N820,0)</f>
        <v>0</v>
      </c>
      <c r="BF820" s="109">
        <f>IF(U820="snížená",N820,0)</f>
        <v>0</v>
      </c>
      <c r="BG820" s="109">
        <f>IF(U820="zákl. přenesená",N820,0)</f>
        <v>0</v>
      </c>
      <c r="BH820" s="109">
        <f>IF(U820="sníž. přenesená",N820,0)</f>
        <v>0</v>
      </c>
      <c r="BI820" s="109">
        <f>IF(U820="nulová",N820,0)</f>
        <v>0</v>
      </c>
      <c r="BJ820" s="21" t="s">
        <v>37</v>
      </c>
      <c r="BK820" s="109">
        <f>ROUND(L820*K820,2)</f>
        <v>0</v>
      </c>
      <c r="BL820" s="21" t="s">
        <v>287</v>
      </c>
      <c r="BM820" s="21" t="s">
        <v>1380</v>
      </c>
    </row>
    <row r="821" spans="2:65" s="1" customFormat="1" ht="31.5" customHeight="1">
      <c r="B821" s="135"/>
      <c r="C821" s="164" t="s">
        <v>1381</v>
      </c>
      <c r="D821" s="164" t="s">
        <v>193</v>
      </c>
      <c r="E821" s="165" t="s">
        <v>1382</v>
      </c>
      <c r="F821" s="277" t="s">
        <v>1383</v>
      </c>
      <c r="G821" s="277"/>
      <c r="H821" s="277"/>
      <c r="I821" s="277"/>
      <c r="J821" s="166" t="s">
        <v>475</v>
      </c>
      <c r="K821" s="167">
        <v>2</v>
      </c>
      <c r="L821" s="278">
        <v>0</v>
      </c>
      <c r="M821" s="278"/>
      <c r="N821" s="279">
        <f>ROUND(L821*K821,2)</f>
        <v>0</v>
      </c>
      <c r="O821" s="279"/>
      <c r="P821" s="279"/>
      <c r="Q821" s="279"/>
      <c r="R821" s="138"/>
      <c r="T821" s="168" t="s">
        <v>5</v>
      </c>
      <c r="U821" s="47" t="s">
        <v>44</v>
      </c>
      <c r="V821" s="39"/>
      <c r="W821" s="169">
        <f>V821*K821</f>
        <v>0</v>
      </c>
      <c r="X821" s="169">
        <v>3.4000000000000002E-4</v>
      </c>
      <c r="Y821" s="169">
        <f>X821*K821</f>
        <v>6.8000000000000005E-4</v>
      </c>
      <c r="Z821" s="169">
        <v>0</v>
      </c>
      <c r="AA821" s="170">
        <f>Z821*K821</f>
        <v>0</v>
      </c>
      <c r="AR821" s="21" t="s">
        <v>287</v>
      </c>
      <c r="AT821" s="21" t="s">
        <v>193</v>
      </c>
      <c r="AU821" s="21" t="s">
        <v>123</v>
      </c>
      <c r="AY821" s="21" t="s">
        <v>192</v>
      </c>
      <c r="BE821" s="109">
        <f>IF(U821="základní",N821,0)</f>
        <v>0</v>
      </c>
      <c r="BF821" s="109">
        <f>IF(U821="snížená",N821,0)</f>
        <v>0</v>
      </c>
      <c r="BG821" s="109">
        <f>IF(U821="zákl. přenesená",N821,0)</f>
        <v>0</v>
      </c>
      <c r="BH821" s="109">
        <f>IF(U821="sníž. přenesená",N821,0)</f>
        <v>0</v>
      </c>
      <c r="BI821" s="109">
        <f>IF(U821="nulová",N821,0)</f>
        <v>0</v>
      </c>
      <c r="BJ821" s="21" t="s">
        <v>37</v>
      </c>
      <c r="BK821" s="109">
        <f>ROUND(L821*K821,2)</f>
        <v>0</v>
      </c>
      <c r="BL821" s="21" t="s">
        <v>287</v>
      </c>
      <c r="BM821" s="21" t="s">
        <v>1384</v>
      </c>
    </row>
    <row r="822" spans="2:65" s="1" customFormat="1" ht="31.5" customHeight="1">
      <c r="B822" s="135"/>
      <c r="C822" s="164" t="s">
        <v>1385</v>
      </c>
      <c r="D822" s="164" t="s">
        <v>193</v>
      </c>
      <c r="E822" s="165" t="s">
        <v>1386</v>
      </c>
      <c r="F822" s="277" t="s">
        <v>1387</v>
      </c>
      <c r="G822" s="277"/>
      <c r="H822" s="277"/>
      <c r="I822" s="277"/>
      <c r="J822" s="166" t="s">
        <v>995</v>
      </c>
      <c r="K822" s="207">
        <v>0</v>
      </c>
      <c r="L822" s="278">
        <v>0</v>
      </c>
      <c r="M822" s="278"/>
      <c r="N822" s="279">
        <f>ROUND(L822*K822,2)</f>
        <v>0</v>
      </c>
      <c r="O822" s="279"/>
      <c r="P822" s="279"/>
      <c r="Q822" s="279"/>
      <c r="R822" s="138"/>
      <c r="T822" s="168" t="s">
        <v>5</v>
      </c>
      <c r="U822" s="47" t="s">
        <v>44</v>
      </c>
      <c r="V822" s="39"/>
      <c r="W822" s="169">
        <f>V822*K822</f>
        <v>0</v>
      </c>
      <c r="X822" s="169">
        <v>0</v>
      </c>
      <c r="Y822" s="169">
        <f>X822*K822</f>
        <v>0</v>
      </c>
      <c r="Z822" s="169">
        <v>0</v>
      </c>
      <c r="AA822" s="170">
        <f>Z822*K822</f>
        <v>0</v>
      </c>
      <c r="AR822" s="21" t="s">
        <v>287</v>
      </c>
      <c r="AT822" s="21" t="s">
        <v>193</v>
      </c>
      <c r="AU822" s="21" t="s">
        <v>123</v>
      </c>
      <c r="AY822" s="21" t="s">
        <v>192</v>
      </c>
      <c r="BE822" s="109">
        <f>IF(U822="základní",N822,0)</f>
        <v>0</v>
      </c>
      <c r="BF822" s="109">
        <f>IF(U822="snížená",N822,0)</f>
        <v>0</v>
      </c>
      <c r="BG822" s="109">
        <f>IF(U822="zákl. přenesená",N822,0)</f>
        <v>0</v>
      </c>
      <c r="BH822" s="109">
        <f>IF(U822="sníž. přenesená",N822,0)</f>
        <v>0</v>
      </c>
      <c r="BI822" s="109">
        <f>IF(U822="nulová",N822,0)</f>
        <v>0</v>
      </c>
      <c r="BJ822" s="21" t="s">
        <v>37</v>
      </c>
      <c r="BK822" s="109">
        <f>ROUND(L822*K822,2)</f>
        <v>0</v>
      </c>
      <c r="BL822" s="21" t="s">
        <v>287</v>
      </c>
      <c r="BM822" s="21" t="s">
        <v>1388</v>
      </c>
    </row>
    <row r="823" spans="2:65" s="9" customFormat="1" ht="29.85" customHeight="1">
      <c r="B823" s="153"/>
      <c r="C823" s="154"/>
      <c r="D823" s="163" t="s">
        <v>153</v>
      </c>
      <c r="E823" s="163"/>
      <c r="F823" s="163"/>
      <c r="G823" s="163"/>
      <c r="H823" s="163"/>
      <c r="I823" s="163"/>
      <c r="J823" s="163"/>
      <c r="K823" s="163"/>
      <c r="L823" s="163"/>
      <c r="M823" s="163"/>
      <c r="N823" s="300">
        <f>BK823</f>
        <v>0</v>
      </c>
      <c r="O823" s="301"/>
      <c r="P823" s="301"/>
      <c r="Q823" s="301"/>
      <c r="R823" s="156"/>
      <c r="T823" s="157"/>
      <c r="U823" s="154"/>
      <c r="V823" s="154"/>
      <c r="W823" s="158">
        <f>SUM(W824:W830)</f>
        <v>0</v>
      </c>
      <c r="X823" s="154"/>
      <c r="Y823" s="158">
        <f>SUM(Y824:Y830)</f>
        <v>0</v>
      </c>
      <c r="Z823" s="154"/>
      <c r="AA823" s="159">
        <f>SUM(AA824:AA830)</f>
        <v>0</v>
      </c>
      <c r="AR823" s="160" t="s">
        <v>123</v>
      </c>
      <c r="AT823" s="161" t="s">
        <v>78</v>
      </c>
      <c r="AU823" s="161" t="s">
        <v>37</v>
      </c>
      <c r="AY823" s="160" t="s">
        <v>192</v>
      </c>
      <c r="BK823" s="162">
        <f>SUM(BK824:BK830)</f>
        <v>0</v>
      </c>
    </row>
    <row r="824" spans="2:65" s="1" customFormat="1" ht="31.5" customHeight="1">
      <c r="B824" s="135"/>
      <c r="C824" s="164" t="s">
        <v>1389</v>
      </c>
      <c r="D824" s="164" t="s">
        <v>193</v>
      </c>
      <c r="E824" s="165" t="s">
        <v>1390</v>
      </c>
      <c r="F824" s="277" t="s">
        <v>1391</v>
      </c>
      <c r="G824" s="277"/>
      <c r="H824" s="277"/>
      <c r="I824" s="277"/>
      <c r="J824" s="166" t="s">
        <v>475</v>
      </c>
      <c r="K824" s="167">
        <v>3</v>
      </c>
      <c r="L824" s="278">
        <v>0</v>
      </c>
      <c r="M824" s="278"/>
      <c r="N824" s="279">
        <f t="shared" ref="N824:N830" si="55">ROUND(L824*K824,2)</f>
        <v>0</v>
      </c>
      <c r="O824" s="279"/>
      <c r="P824" s="279"/>
      <c r="Q824" s="279"/>
      <c r="R824" s="138"/>
      <c r="T824" s="168" t="s">
        <v>5</v>
      </c>
      <c r="U824" s="47" t="s">
        <v>44</v>
      </c>
      <c r="V824" s="39"/>
      <c r="W824" s="169">
        <f t="shared" ref="W824:W830" si="56">V824*K824</f>
        <v>0</v>
      </c>
      <c r="X824" s="169">
        <v>0</v>
      </c>
      <c r="Y824" s="169">
        <f t="shared" ref="Y824:Y830" si="57">X824*K824</f>
        <v>0</v>
      </c>
      <c r="Z824" s="169">
        <v>0</v>
      </c>
      <c r="AA824" s="170">
        <f t="shared" ref="AA824:AA830" si="58">Z824*K824</f>
        <v>0</v>
      </c>
      <c r="AR824" s="21" t="s">
        <v>287</v>
      </c>
      <c r="AT824" s="21" t="s">
        <v>193</v>
      </c>
      <c r="AU824" s="21" t="s">
        <v>123</v>
      </c>
      <c r="AY824" s="21" t="s">
        <v>192</v>
      </c>
      <c r="BE824" s="109">
        <f t="shared" ref="BE824:BE830" si="59">IF(U824="základní",N824,0)</f>
        <v>0</v>
      </c>
      <c r="BF824" s="109">
        <f t="shared" ref="BF824:BF830" si="60">IF(U824="snížená",N824,0)</f>
        <v>0</v>
      </c>
      <c r="BG824" s="109">
        <f t="shared" ref="BG824:BG830" si="61">IF(U824="zákl. přenesená",N824,0)</f>
        <v>0</v>
      </c>
      <c r="BH824" s="109">
        <f t="shared" ref="BH824:BH830" si="62">IF(U824="sníž. přenesená",N824,0)</f>
        <v>0</v>
      </c>
      <c r="BI824" s="109">
        <f t="shared" ref="BI824:BI830" si="63">IF(U824="nulová",N824,0)</f>
        <v>0</v>
      </c>
      <c r="BJ824" s="21" t="s">
        <v>37</v>
      </c>
      <c r="BK824" s="109">
        <f t="shared" ref="BK824:BK830" si="64">ROUND(L824*K824,2)</f>
        <v>0</v>
      </c>
      <c r="BL824" s="21" t="s">
        <v>287</v>
      </c>
      <c r="BM824" s="21" t="s">
        <v>1392</v>
      </c>
    </row>
    <row r="825" spans="2:65" s="1" customFormat="1" ht="31.5" customHeight="1">
      <c r="B825" s="135"/>
      <c r="C825" s="164" t="s">
        <v>1393</v>
      </c>
      <c r="D825" s="164" t="s">
        <v>193</v>
      </c>
      <c r="E825" s="165" t="s">
        <v>1394</v>
      </c>
      <c r="F825" s="277" t="s">
        <v>1395</v>
      </c>
      <c r="G825" s="277"/>
      <c r="H825" s="277"/>
      <c r="I825" s="277"/>
      <c r="J825" s="166" t="s">
        <v>475</v>
      </c>
      <c r="K825" s="167">
        <v>4</v>
      </c>
      <c r="L825" s="278">
        <v>0</v>
      </c>
      <c r="M825" s="278"/>
      <c r="N825" s="279">
        <f t="shared" si="55"/>
        <v>0</v>
      </c>
      <c r="O825" s="279"/>
      <c r="P825" s="279"/>
      <c r="Q825" s="279"/>
      <c r="R825" s="138"/>
      <c r="T825" s="168" t="s">
        <v>5</v>
      </c>
      <c r="U825" s="47" t="s">
        <v>44</v>
      </c>
      <c r="V825" s="39"/>
      <c r="W825" s="169">
        <f t="shared" si="56"/>
        <v>0</v>
      </c>
      <c r="X825" s="169">
        <v>0</v>
      </c>
      <c r="Y825" s="169">
        <f t="shared" si="57"/>
        <v>0</v>
      </c>
      <c r="Z825" s="169">
        <v>0</v>
      </c>
      <c r="AA825" s="170">
        <f t="shared" si="58"/>
        <v>0</v>
      </c>
      <c r="AR825" s="21" t="s">
        <v>287</v>
      </c>
      <c r="AT825" s="21" t="s">
        <v>193</v>
      </c>
      <c r="AU825" s="21" t="s">
        <v>123</v>
      </c>
      <c r="AY825" s="21" t="s">
        <v>192</v>
      </c>
      <c r="BE825" s="109">
        <f t="shared" si="59"/>
        <v>0</v>
      </c>
      <c r="BF825" s="109">
        <f t="shared" si="60"/>
        <v>0</v>
      </c>
      <c r="BG825" s="109">
        <f t="shared" si="61"/>
        <v>0</v>
      </c>
      <c r="BH825" s="109">
        <f t="shared" si="62"/>
        <v>0</v>
      </c>
      <c r="BI825" s="109">
        <f t="shared" si="63"/>
        <v>0</v>
      </c>
      <c r="BJ825" s="21" t="s">
        <v>37</v>
      </c>
      <c r="BK825" s="109">
        <f t="shared" si="64"/>
        <v>0</v>
      </c>
      <c r="BL825" s="21" t="s">
        <v>287</v>
      </c>
      <c r="BM825" s="21" t="s">
        <v>1396</v>
      </c>
    </row>
    <row r="826" spans="2:65" s="1" customFormat="1" ht="31.5" customHeight="1">
      <c r="B826" s="135"/>
      <c r="C826" s="203" t="s">
        <v>1397</v>
      </c>
      <c r="D826" s="203" t="s">
        <v>521</v>
      </c>
      <c r="E826" s="204" t="s">
        <v>1398</v>
      </c>
      <c r="F826" s="292" t="s">
        <v>1399</v>
      </c>
      <c r="G826" s="292"/>
      <c r="H826" s="292"/>
      <c r="I826" s="292"/>
      <c r="J826" s="205" t="s">
        <v>475</v>
      </c>
      <c r="K826" s="206">
        <v>3</v>
      </c>
      <c r="L826" s="293">
        <v>0</v>
      </c>
      <c r="M826" s="293"/>
      <c r="N826" s="294">
        <f t="shared" si="55"/>
        <v>0</v>
      </c>
      <c r="O826" s="279"/>
      <c r="P826" s="279"/>
      <c r="Q826" s="279"/>
      <c r="R826" s="138"/>
      <c r="T826" s="168" t="s">
        <v>5</v>
      </c>
      <c r="U826" s="47" t="s">
        <v>44</v>
      </c>
      <c r="V826" s="39"/>
      <c r="W826" s="169">
        <f t="shared" si="56"/>
        <v>0</v>
      </c>
      <c r="X826" s="169">
        <v>0</v>
      </c>
      <c r="Y826" s="169">
        <f t="shared" si="57"/>
        <v>0</v>
      </c>
      <c r="Z826" s="169">
        <v>0</v>
      </c>
      <c r="AA826" s="170">
        <f t="shared" si="58"/>
        <v>0</v>
      </c>
      <c r="AR826" s="21" t="s">
        <v>421</v>
      </c>
      <c r="AT826" s="21" t="s">
        <v>521</v>
      </c>
      <c r="AU826" s="21" t="s">
        <v>123</v>
      </c>
      <c r="AY826" s="21" t="s">
        <v>192</v>
      </c>
      <c r="BE826" s="109">
        <f t="shared" si="59"/>
        <v>0</v>
      </c>
      <c r="BF826" s="109">
        <f t="shared" si="60"/>
        <v>0</v>
      </c>
      <c r="BG826" s="109">
        <f t="shared" si="61"/>
        <v>0</v>
      </c>
      <c r="BH826" s="109">
        <f t="shared" si="62"/>
        <v>0</v>
      </c>
      <c r="BI826" s="109">
        <f t="shared" si="63"/>
        <v>0</v>
      </c>
      <c r="BJ826" s="21" t="s">
        <v>37</v>
      </c>
      <c r="BK826" s="109">
        <f t="shared" si="64"/>
        <v>0</v>
      </c>
      <c r="BL826" s="21" t="s">
        <v>287</v>
      </c>
      <c r="BM826" s="21" t="s">
        <v>1400</v>
      </c>
    </row>
    <row r="827" spans="2:65" s="1" customFormat="1" ht="31.5" customHeight="1">
      <c r="B827" s="135"/>
      <c r="C827" s="203" t="s">
        <v>1401</v>
      </c>
      <c r="D827" s="203" t="s">
        <v>521</v>
      </c>
      <c r="E827" s="204" t="s">
        <v>1402</v>
      </c>
      <c r="F827" s="292" t="s">
        <v>1403</v>
      </c>
      <c r="G827" s="292"/>
      <c r="H827" s="292"/>
      <c r="I827" s="292"/>
      <c r="J827" s="205" t="s">
        <v>475</v>
      </c>
      <c r="K827" s="206">
        <v>1</v>
      </c>
      <c r="L827" s="293">
        <v>0</v>
      </c>
      <c r="M827" s="293"/>
      <c r="N827" s="294">
        <f t="shared" si="55"/>
        <v>0</v>
      </c>
      <c r="O827" s="279"/>
      <c r="P827" s="279"/>
      <c r="Q827" s="279"/>
      <c r="R827" s="138"/>
      <c r="T827" s="168" t="s">
        <v>5</v>
      </c>
      <c r="U827" s="47" t="s">
        <v>44</v>
      </c>
      <c r="V827" s="39"/>
      <c r="W827" s="169">
        <f t="shared" si="56"/>
        <v>0</v>
      </c>
      <c r="X827" s="169">
        <v>0</v>
      </c>
      <c r="Y827" s="169">
        <f t="shared" si="57"/>
        <v>0</v>
      </c>
      <c r="Z827" s="169">
        <v>0</v>
      </c>
      <c r="AA827" s="170">
        <f t="shared" si="58"/>
        <v>0</v>
      </c>
      <c r="AR827" s="21" t="s">
        <v>421</v>
      </c>
      <c r="AT827" s="21" t="s">
        <v>521</v>
      </c>
      <c r="AU827" s="21" t="s">
        <v>123</v>
      </c>
      <c r="AY827" s="21" t="s">
        <v>192</v>
      </c>
      <c r="BE827" s="109">
        <f t="shared" si="59"/>
        <v>0</v>
      </c>
      <c r="BF827" s="109">
        <f t="shared" si="60"/>
        <v>0</v>
      </c>
      <c r="BG827" s="109">
        <f t="shared" si="61"/>
        <v>0</v>
      </c>
      <c r="BH827" s="109">
        <f t="shared" si="62"/>
        <v>0</v>
      </c>
      <c r="BI827" s="109">
        <f t="shared" si="63"/>
        <v>0</v>
      </c>
      <c r="BJ827" s="21" t="s">
        <v>37</v>
      </c>
      <c r="BK827" s="109">
        <f t="shared" si="64"/>
        <v>0</v>
      </c>
      <c r="BL827" s="21" t="s">
        <v>287</v>
      </c>
      <c r="BM827" s="21" t="s">
        <v>1404</v>
      </c>
    </row>
    <row r="828" spans="2:65" s="1" customFormat="1" ht="31.5" customHeight="1">
      <c r="B828" s="135"/>
      <c r="C828" s="203" t="s">
        <v>1405</v>
      </c>
      <c r="D828" s="203" t="s">
        <v>521</v>
      </c>
      <c r="E828" s="204" t="s">
        <v>1406</v>
      </c>
      <c r="F828" s="292" t="s">
        <v>1407</v>
      </c>
      <c r="G828" s="292"/>
      <c r="H828" s="292"/>
      <c r="I828" s="292"/>
      <c r="J828" s="205" t="s">
        <v>475</v>
      </c>
      <c r="K828" s="206">
        <v>1</v>
      </c>
      <c r="L828" s="293">
        <v>0</v>
      </c>
      <c r="M828" s="293"/>
      <c r="N828" s="294">
        <f t="shared" si="55"/>
        <v>0</v>
      </c>
      <c r="O828" s="279"/>
      <c r="P828" s="279"/>
      <c r="Q828" s="279"/>
      <c r="R828" s="138"/>
      <c r="T828" s="168" t="s">
        <v>5</v>
      </c>
      <c r="U828" s="47" t="s">
        <v>44</v>
      </c>
      <c r="V828" s="39"/>
      <c r="W828" s="169">
        <f t="shared" si="56"/>
        <v>0</v>
      </c>
      <c r="X828" s="169">
        <v>0</v>
      </c>
      <c r="Y828" s="169">
        <f t="shared" si="57"/>
        <v>0</v>
      </c>
      <c r="Z828" s="169">
        <v>0</v>
      </c>
      <c r="AA828" s="170">
        <f t="shared" si="58"/>
        <v>0</v>
      </c>
      <c r="AR828" s="21" t="s">
        <v>421</v>
      </c>
      <c r="AT828" s="21" t="s">
        <v>521</v>
      </c>
      <c r="AU828" s="21" t="s">
        <v>123</v>
      </c>
      <c r="AY828" s="21" t="s">
        <v>192</v>
      </c>
      <c r="BE828" s="109">
        <f t="shared" si="59"/>
        <v>0</v>
      </c>
      <c r="BF828" s="109">
        <f t="shared" si="60"/>
        <v>0</v>
      </c>
      <c r="BG828" s="109">
        <f t="shared" si="61"/>
        <v>0</v>
      </c>
      <c r="BH828" s="109">
        <f t="shared" si="62"/>
        <v>0</v>
      </c>
      <c r="BI828" s="109">
        <f t="shared" si="63"/>
        <v>0</v>
      </c>
      <c r="BJ828" s="21" t="s">
        <v>37</v>
      </c>
      <c r="BK828" s="109">
        <f t="shared" si="64"/>
        <v>0</v>
      </c>
      <c r="BL828" s="21" t="s">
        <v>287</v>
      </c>
      <c r="BM828" s="21" t="s">
        <v>1408</v>
      </c>
    </row>
    <row r="829" spans="2:65" s="1" customFormat="1" ht="31.5" customHeight="1">
      <c r="B829" s="135"/>
      <c r="C829" s="203" t="s">
        <v>1409</v>
      </c>
      <c r="D829" s="203" t="s">
        <v>521</v>
      </c>
      <c r="E829" s="204" t="s">
        <v>1410</v>
      </c>
      <c r="F829" s="292" t="s">
        <v>1411</v>
      </c>
      <c r="G829" s="292"/>
      <c r="H829" s="292"/>
      <c r="I829" s="292"/>
      <c r="J829" s="205" t="s">
        <v>475</v>
      </c>
      <c r="K829" s="206">
        <v>2</v>
      </c>
      <c r="L829" s="293">
        <v>0</v>
      </c>
      <c r="M829" s="293"/>
      <c r="N829" s="294">
        <f t="shared" si="55"/>
        <v>0</v>
      </c>
      <c r="O829" s="279"/>
      <c r="P829" s="279"/>
      <c r="Q829" s="279"/>
      <c r="R829" s="138"/>
      <c r="T829" s="168" t="s">
        <v>5</v>
      </c>
      <c r="U829" s="47" t="s">
        <v>44</v>
      </c>
      <c r="V829" s="39"/>
      <c r="W829" s="169">
        <f t="shared" si="56"/>
        <v>0</v>
      </c>
      <c r="X829" s="169">
        <v>0</v>
      </c>
      <c r="Y829" s="169">
        <f t="shared" si="57"/>
        <v>0</v>
      </c>
      <c r="Z829" s="169">
        <v>0</v>
      </c>
      <c r="AA829" s="170">
        <f t="shared" si="58"/>
        <v>0</v>
      </c>
      <c r="AR829" s="21" t="s">
        <v>421</v>
      </c>
      <c r="AT829" s="21" t="s">
        <v>521</v>
      </c>
      <c r="AU829" s="21" t="s">
        <v>123</v>
      </c>
      <c r="AY829" s="21" t="s">
        <v>192</v>
      </c>
      <c r="BE829" s="109">
        <f t="shared" si="59"/>
        <v>0</v>
      </c>
      <c r="BF829" s="109">
        <f t="shared" si="60"/>
        <v>0</v>
      </c>
      <c r="BG829" s="109">
        <f t="shared" si="61"/>
        <v>0</v>
      </c>
      <c r="BH829" s="109">
        <f t="shared" si="62"/>
        <v>0</v>
      </c>
      <c r="BI829" s="109">
        <f t="shared" si="63"/>
        <v>0</v>
      </c>
      <c r="BJ829" s="21" t="s">
        <v>37</v>
      </c>
      <c r="BK829" s="109">
        <f t="shared" si="64"/>
        <v>0</v>
      </c>
      <c r="BL829" s="21" t="s">
        <v>287</v>
      </c>
      <c r="BM829" s="21" t="s">
        <v>1412</v>
      </c>
    </row>
    <row r="830" spans="2:65" s="1" customFormat="1" ht="31.5" customHeight="1">
      <c r="B830" s="135"/>
      <c r="C830" s="164" t="s">
        <v>1413</v>
      </c>
      <c r="D830" s="164" t="s">
        <v>193</v>
      </c>
      <c r="E830" s="165" t="s">
        <v>1414</v>
      </c>
      <c r="F830" s="277" t="s">
        <v>1415</v>
      </c>
      <c r="G830" s="277"/>
      <c r="H830" s="277"/>
      <c r="I830" s="277"/>
      <c r="J830" s="166" t="s">
        <v>995</v>
      </c>
      <c r="K830" s="207">
        <v>0</v>
      </c>
      <c r="L830" s="278">
        <v>0</v>
      </c>
      <c r="M830" s="278"/>
      <c r="N830" s="279">
        <f t="shared" si="55"/>
        <v>0</v>
      </c>
      <c r="O830" s="279"/>
      <c r="P830" s="279"/>
      <c r="Q830" s="279"/>
      <c r="R830" s="138"/>
      <c r="T830" s="168" t="s">
        <v>5</v>
      </c>
      <c r="U830" s="47" t="s">
        <v>44</v>
      </c>
      <c r="V830" s="39"/>
      <c r="W830" s="169">
        <f t="shared" si="56"/>
        <v>0</v>
      </c>
      <c r="X830" s="169">
        <v>0</v>
      </c>
      <c r="Y830" s="169">
        <f t="shared" si="57"/>
        <v>0</v>
      </c>
      <c r="Z830" s="169">
        <v>0</v>
      </c>
      <c r="AA830" s="170">
        <f t="shared" si="58"/>
        <v>0</v>
      </c>
      <c r="AR830" s="21" t="s">
        <v>287</v>
      </c>
      <c r="AT830" s="21" t="s">
        <v>193</v>
      </c>
      <c r="AU830" s="21" t="s">
        <v>123</v>
      </c>
      <c r="AY830" s="21" t="s">
        <v>192</v>
      </c>
      <c r="BE830" s="109">
        <f t="shared" si="59"/>
        <v>0</v>
      </c>
      <c r="BF830" s="109">
        <f t="shared" si="60"/>
        <v>0</v>
      </c>
      <c r="BG830" s="109">
        <f t="shared" si="61"/>
        <v>0</v>
      </c>
      <c r="BH830" s="109">
        <f t="shared" si="62"/>
        <v>0</v>
      </c>
      <c r="BI830" s="109">
        <f t="shared" si="63"/>
        <v>0</v>
      </c>
      <c r="BJ830" s="21" t="s">
        <v>37</v>
      </c>
      <c r="BK830" s="109">
        <f t="shared" si="64"/>
        <v>0</v>
      </c>
      <c r="BL830" s="21" t="s">
        <v>287</v>
      </c>
      <c r="BM830" s="21" t="s">
        <v>1416</v>
      </c>
    </row>
    <row r="831" spans="2:65" s="9" customFormat="1" ht="29.85" customHeight="1">
      <c r="B831" s="153"/>
      <c r="C831" s="154"/>
      <c r="D831" s="163" t="s">
        <v>154</v>
      </c>
      <c r="E831" s="163"/>
      <c r="F831" s="163"/>
      <c r="G831" s="163"/>
      <c r="H831" s="163"/>
      <c r="I831" s="163"/>
      <c r="J831" s="163"/>
      <c r="K831" s="163"/>
      <c r="L831" s="163"/>
      <c r="M831" s="163"/>
      <c r="N831" s="300">
        <f>BK831</f>
        <v>0</v>
      </c>
      <c r="O831" s="301"/>
      <c r="P831" s="301"/>
      <c r="Q831" s="301"/>
      <c r="R831" s="156"/>
      <c r="T831" s="157"/>
      <c r="U831" s="154"/>
      <c r="V831" s="154"/>
      <c r="W831" s="158">
        <f>SUM(W832:W844)</f>
        <v>0</v>
      </c>
      <c r="X831" s="154"/>
      <c r="Y831" s="158">
        <f>SUM(Y832:Y844)</f>
        <v>0</v>
      </c>
      <c r="Z831" s="154"/>
      <c r="AA831" s="159">
        <f>SUM(AA832:AA844)</f>
        <v>0</v>
      </c>
      <c r="AR831" s="160" t="s">
        <v>123</v>
      </c>
      <c r="AT831" s="161" t="s">
        <v>78</v>
      </c>
      <c r="AU831" s="161" t="s">
        <v>37</v>
      </c>
      <c r="AY831" s="160" t="s">
        <v>192</v>
      </c>
      <c r="BK831" s="162">
        <f>SUM(BK832:BK844)</f>
        <v>0</v>
      </c>
    </row>
    <row r="832" spans="2:65" s="1" customFormat="1" ht="31.5" customHeight="1">
      <c r="B832" s="135"/>
      <c r="C832" s="164" t="s">
        <v>1417</v>
      </c>
      <c r="D832" s="164" t="s">
        <v>193</v>
      </c>
      <c r="E832" s="165" t="s">
        <v>1418</v>
      </c>
      <c r="F832" s="277" t="s">
        <v>1419</v>
      </c>
      <c r="G832" s="277"/>
      <c r="H832" s="277"/>
      <c r="I832" s="277"/>
      <c r="J832" s="166" t="s">
        <v>475</v>
      </c>
      <c r="K832" s="167">
        <v>3</v>
      </c>
      <c r="L832" s="278">
        <v>0</v>
      </c>
      <c r="M832" s="278"/>
      <c r="N832" s="279">
        <f t="shared" ref="N832:N844" si="65">ROUND(L832*K832,2)</f>
        <v>0</v>
      </c>
      <c r="O832" s="279"/>
      <c r="P832" s="279"/>
      <c r="Q832" s="279"/>
      <c r="R832" s="138"/>
      <c r="T832" s="168" t="s">
        <v>5</v>
      </c>
      <c r="U832" s="47" t="s">
        <v>44</v>
      </c>
      <c r="V832" s="39"/>
      <c r="W832" s="169">
        <f t="shared" ref="W832:W844" si="66">V832*K832</f>
        <v>0</v>
      </c>
      <c r="X832" s="169">
        <v>0</v>
      </c>
      <c r="Y832" s="169">
        <f t="shared" ref="Y832:Y844" si="67">X832*K832</f>
        <v>0</v>
      </c>
      <c r="Z832" s="169">
        <v>0</v>
      </c>
      <c r="AA832" s="170">
        <f t="shared" ref="AA832:AA844" si="68">Z832*K832</f>
        <v>0</v>
      </c>
      <c r="AR832" s="21" t="s">
        <v>287</v>
      </c>
      <c r="AT832" s="21" t="s">
        <v>193</v>
      </c>
      <c r="AU832" s="21" t="s">
        <v>123</v>
      </c>
      <c r="AY832" s="21" t="s">
        <v>192</v>
      </c>
      <c r="BE832" s="109">
        <f t="shared" ref="BE832:BE844" si="69">IF(U832="základní",N832,0)</f>
        <v>0</v>
      </c>
      <c r="BF832" s="109">
        <f t="shared" ref="BF832:BF844" si="70">IF(U832="snížená",N832,0)</f>
        <v>0</v>
      </c>
      <c r="BG832" s="109">
        <f t="shared" ref="BG832:BG844" si="71">IF(U832="zákl. přenesená",N832,0)</f>
        <v>0</v>
      </c>
      <c r="BH832" s="109">
        <f t="shared" ref="BH832:BH844" si="72">IF(U832="sníž. přenesená",N832,0)</f>
        <v>0</v>
      </c>
      <c r="BI832" s="109">
        <f t="shared" ref="BI832:BI844" si="73">IF(U832="nulová",N832,0)</f>
        <v>0</v>
      </c>
      <c r="BJ832" s="21" t="s">
        <v>37</v>
      </c>
      <c r="BK832" s="109">
        <f t="shared" ref="BK832:BK844" si="74">ROUND(L832*K832,2)</f>
        <v>0</v>
      </c>
      <c r="BL832" s="21" t="s">
        <v>287</v>
      </c>
      <c r="BM832" s="21" t="s">
        <v>1420</v>
      </c>
    </row>
    <row r="833" spans="2:65" s="1" customFormat="1" ht="31.5" customHeight="1">
      <c r="B833" s="135"/>
      <c r="C833" s="164" t="s">
        <v>1421</v>
      </c>
      <c r="D833" s="164" t="s">
        <v>193</v>
      </c>
      <c r="E833" s="165" t="s">
        <v>1422</v>
      </c>
      <c r="F833" s="277" t="s">
        <v>1423</v>
      </c>
      <c r="G833" s="277"/>
      <c r="H833" s="277"/>
      <c r="I833" s="277"/>
      <c r="J833" s="166" t="s">
        <v>475</v>
      </c>
      <c r="K833" s="167">
        <v>1</v>
      </c>
      <c r="L833" s="278">
        <v>0</v>
      </c>
      <c r="M833" s="278"/>
      <c r="N833" s="279">
        <f t="shared" si="65"/>
        <v>0</v>
      </c>
      <c r="O833" s="279"/>
      <c r="P833" s="279"/>
      <c r="Q833" s="279"/>
      <c r="R833" s="138"/>
      <c r="T833" s="168" t="s">
        <v>5</v>
      </c>
      <c r="U833" s="47" t="s">
        <v>44</v>
      </c>
      <c r="V833" s="39"/>
      <c r="W833" s="169">
        <f t="shared" si="66"/>
        <v>0</v>
      </c>
      <c r="X833" s="169">
        <v>0</v>
      </c>
      <c r="Y833" s="169">
        <f t="shared" si="67"/>
        <v>0</v>
      </c>
      <c r="Z833" s="169">
        <v>0</v>
      </c>
      <c r="AA833" s="170">
        <f t="shared" si="68"/>
        <v>0</v>
      </c>
      <c r="AR833" s="21" t="s">
        <v>287</v>
      </c>
      <c r="AT833" s="21" t="s">
        <v>193</v>
      </c>
      <c r="AU833" s="21" t="s">
        <v>123</v>
      </c>
      <c r="AY833" s="21" t="s">
        <v>192</v>
      </c>
      <c r="BE833" s="109">
        <f t="shared" si="69"/>
        <v>0</v>
      </c>
      <c r="BF833" s="109">
        <f t="shared" si="70"/>
        <v>0</v>
      </c>
      <c r="BG833" s="109">
        <f t="shared" si="71"/>
        <v>0</v>
      </c>
      <c r="BH833" s="109">
        <f t="shared" si="72"/>
        <v>0</v>
      </c>
      <c r="BI833" s="109">
        <f t="shared" si="73"/>
        <v>0</v>
      </c>
      <c r="BJ833" s="21" t="s">
        <v>37</v>
      </c>
      <c r="BK833" s="109">
        <f t="shared" si="74"/>
        <v>0</v>
      </c>
      <c r="BL833" s="21" t="s">
        <v>287</v>
      </c>
      <c r="BM833" s="21" t="s">
        <v>1424</v>
      </c>
    </row>
    <row r="834" spans="2:65" s="1" customFormat="1" ht="31.5" customHeight="1">
      <c r="B834" s="135"/>
      <c r="C834" s="164" t="s">
        <v>1425</v>
      </c>
      <c r="D834" s="164" t="s">
        <v>193</v>
      </c>
      <c r="E834" s="165" t="s">
        <v>1426</v>
      </c>
      <c r="F834" s="277" t="s">
        <v>1427</v>
      </c>
      <c r="G834" s="277"/>
      <c r="H834" s="277"/>
      <c r="I834" s="277"/>
      <c r="J834" s="166" t="s">
        <v>475</v>
      </c>
      <c r="K834" s="167">
        <v>2</v>
      </c>
      <c r="L834" s="278">
        <v>0</v>
      </c>
      <c r="M834" s="278"/>
      <c r="N834" s="279">
        <f t="shared" si="65"/>
        <v>0</v>
      </c>
      <c r="O834" s="279"/>
      <c r="P834" s="279"/>
      <c r="Q834" s="279"/>
      <c r="R834" s="138"/>
      <c r="T834" s="168" t="s">
        <v>5</v>
      </c>
      <c r="U834" s="47" t="s">
        <v>44</v>
      </c>
      <c r="V834" s="39"/>
      <c r="W834" s="169">
        <f t="shared" si="66"/>
        <v>0</v>
      </c>
      <c r="X834" s="169">
        <v>0</v>
      </c>
      <c r="Y834" s="169">
        <f t="shared" si="67"/>
        <v>0</v>
      </c>
      <c r="Z834" s="169">
        <v>0</v>
      </c>
      <c r="AA834" s="170">
        <f t="shared" si="68"/>
        <v>0</v>
      </c>
      <c r="AR834" s="21" t="s">
        <v>287</v>
      </c>
      <c r="AT834" s="21" t="s">
        <v>193</v>
      </c>
      <c r="AU834" s="21" t="s">
        <v>123</v>
      </c>
      <c r="AY834" s="21" t="s">
        <v>192</v>
      </c>
      <c r="BE834" s="109">
        <f t="shared" si="69"/>
        <v>0</v>
      </c>
      <c r="BF834" s="109">
        <f t="shared" si="70"/>
        <v>0</v>
      </c>
      <c r="BG834" s="109">
        <f t="shared" si="71"/>
        <v>0</v>
      </c>
      <c r="BH834" s="109">
        <f t="shared" si="72"/>
        <v>0</v>
      </c>
      <c r="BI834" s="109">
        <f t="shared" si="73"/>
        <v>0</v>
      </c>
      <c r="BJ834" s="21" t="s">
        <v>37</v>
      </c>
      <c r="BK834" s="109">
        <f t="shared" si="74"/>
        <v>0</v>
      </c>
      <c r="BL834" s="21" t="s">
        <v>287</v>
      </c>
      <c r="BM834" s="21" t="s">
        <v>1428</v>
      </c>
    </row>
    <row r="835" spans="2:65" s="1" customFormat="1" ht="22.5" customHeight="1">
      <c r="B835" s="135"/>
      <c r="C835" s="164" t="s">
        <v>1429</v>
      </c>
      <c r="D835" s="164" t="s">
        <v>193</v>
      </c>
      <c r="E835" s="165" t="s">
        <v>1430</v>
      </c>
      <c r="F835" s="277" t="s">
        <v>1431</v>
      </c>
      <c r="G835" s="277"/>
      <c r="H835" s="277"/>
      <c r="I835" s="277"/>
      <c r="J835" s="166" t="s">
        <v>475</v>
      </c>
      <c r="K835" s="167">
        <v>1</v>
      </c>
      <c r="L835" s="278">
        <v>0</v>
      </c>
      <c r="M835" s="278"/>
      <c r="N835" s="279">
        <f t="shared" si="65"/>
        <v>0</v>
      </c>
      <c r="O835" s="279"/>
      <c r="P835" s="279"/>
      <c r="Q835" s="279"/>
      <c r="R835" s="138"/>
      <c r="T835" s="168" t="s">
        <v>5</v>
      </c>
      <c r="U835" s="47" t="s">
        <v>44</v>
      </c>
      <c r="V835" s="39"/>
      <c r="W835" s="169">
        <f t="shared" si="66"/>
        <v>0</v>
      </c>
      <c r="X835" s="169">
        <v>0</v>
      </c>
      <c r="Y835" s="169">
        <f t="shared" si="67"/>
        <v>0</v>
      </c>
      <c r="Z835" s="169">
        <v>0</v>
      </c>
      <c r="AA835" s="170">
        <f t="shared" si="68"/>
        <v>0</v>
      </c>
      <c r="AR835" s="21" t="s">
        <v>287</v>
      </c>
      <c r="AT835" s="21" t="s">
        <v>193</v>
      </c>
      <c r="AU835" s="21" t="s">
        <v>123</v>
      </c>
      <c r="AY835" s="21" t="s">
        <v>192</v>
      </c>
      <c r="BE835" s="109">
        <f t="shared" si="69"/>
        <v>0</v>
      </c>
      <c r="BF835" s="109">
        <f t="shared" si="70"/>
        <v>0</v>
      </c>
      <c r="BG835" s="109">
        <f t="shared" si="71"/>
        <v>0</v>
      </c>
      <c r="BH835" s="109">
        <f t="shared" si="72"/>
        <v>0</v>
      </c>
      <c r="BI835" s="109">
        <f t="shared" si="73"/>
        <v>0</v>
      </c>
      <c r="BJ835" s="21" t="s">
        <v>37</v>
      </c>
      <c r="BK835" s="109">
        <f t="shared" si="74"/>
        <v>0</v>
      </c>
      <c r="BL835" s="21" t="s">
        <v>287</v>
      </c>
      <c r="BM835" s="21" t="s">
        <v>1432</v>
      </c>
    </row>
    <row r="836" spans="2:65" s="1" customFormat="1" ht="22.5" customHeight="1">
      <c r="B836" s="135"/>
      <c r="C836" s="164" t="s">
        <v>1433</v>
      </c>
      <c r="D836" s="164" t="s">
        <v>193</v>
      </c>
      <c r="E836" s="165" t="s">
        <v>1434</v>
      </c>
      <c r="F836" s="277" t="s">
        <v>1435</v>
      </c>
      <c r="G836" s="277"/>
      <c r="H836" s="277"/>
      <c r="I836" s="277"/>
      <c r="J836" s="166" t="s">
        <v>475</v>
      </c>
      <c r="K836" s="167">
        <v>1</v>
      </c>
      <c r="L836" s="278">
        <v>0</v>
      </c>
      <c r="M836" s="278"/>
      <c r="N836" s="279">
        <f t="shared" si="65"/>
        <v>0</v>
      </c>
      <c r="O836" s="279"/>
      <c r="P836" s="279"/>
      <c r="Q836" s="279"/>
      <c r="R836" s="138"/>
      <c r="T836" s="168" t="s">
        <v>5</v>
      </c>
      <c r="U836" s="47" t="s">
        <v>44</v>
      </c>
      <c r="V836" s="39"/>
      <c r="W836" s="169">
        <f t="shared" si="66"/>
        <v>0</v>
      </c>
      <c r="X836" s="169">
        <v>0</v>
      </c>
      <c r="Y836" s="169">
        <f t="shared" si="67"/>
        <v>0</v>
      </c>
      <c r="Z836" s="169">
        <v>0</v>
      </c>
      <c r="AA836" s="170">
        <f t="shared" si="68"/>
        <v>0</v>
      </c>
      <c r="AR836" s="21" t="s">
        <v>287</v>
      </c>
      <c r="AT836" s="21" t="s">
        <v>193</v>
      </c>
      <c r="AU836" s="21" t="s">
        <v>123</v>
      </c>
      <c r="AY836" s="21" t="s">
        <v>192</v>
      </c>
      <c r="BE836" s="109">
        <f t="shared" si="69"/>
        <v>0</v>
      </c>
      <c r="BF836" s="109">
        <f t="shared" si="70"/>
        <v>0</v>
      </c>
      <c r="BG836" s="109">
        <f t="shared" si="71"/>
        <v>0</v>
      </c>
      <c r="BH836" s="109">
        <f t="shared" si="72"/>
        <v>0</v>
      </c>
      <c r="BI836" s="109">
        <f t="shared" si="73"/>
        <v>0</v>
      </c>
      <c r="BJ836" s="21" t="s">
        <v>37</v>
      </c>
      <c r="BK836" s="109">
        <f t="shared" si="74"/>
        <v>0</v>
      </c>
      <c r="BL836" s="21" t="s">
        <v>287</v>
      </c>
      <c r="BM836" s="21" t="s">
        <v>1436</v>
      </c>
    </row>
    <row r="837" spans="2:65" s="1" customFormat="1" ht="22.5" customHeight="1">
      <c r="B837" s="135"/>
      <c r="C837" s="164" t="s">
        <v>1437</v>
      </c>
      <c r="D837" s="164" t="s">
        <v>193</v>
      </c>
      <c r="E837" s="165" t="s">
        <v>1438</v>
      </c>
      <c r="F837" s="277" t="s">
        <v>1439</v>
      </c>
      <c r="G837" s="277"/>
      <c r="H837" s="277"/>
      <c r="I837" s="277"/>
      <c r="J837" s="166" t="s">
        <v>475</v>
      </c>
      <c r="K837" s="167">
        <v>2</v>
      </c>
      <c r="L837" s="278">
        <v>0</v>
      </c>
      <c r="M837" s="278"/>
      <c r="N837" s="279">
        <f t="shared" si="65"/>
        <v>0</v>
      </c>
      <c r="O837" s="279"/>
      <c r="P837" s="279"/>
      <c r="Q837" s="279"/>
      <c r="R837" s="138"/>
      <c r="T837" s="168" t="s">
        <v>5</v>
      </c>
      <c r="U837" s="47" t="s">
        <v>44</v>
      </c>
      <c r="V837" s="39"/>
      <c r="W837" s="169">
        <f t="shared" si="66"/>
        <v>0</v>
      </c>
      <c r="X837" s="169">
        <v>0</v>
      </c>
      <c r="Y837" s="169">
        <f t="shared" si="67"/>
        <v>0</v>
      </c>
      <c r="Z837" s="169">
        <v>0</v>
      </c>
      <c r="AA837" s="170">
        <f t="shared" si="68"/>
        <v>0</v>
      </c>
      <c r="AR837" s="21" t="s">
        <v>287</v>
      </c>
      <c r="AT837" s="21" t="s">
        <v>193</v>
      </c>
      <c r="AU837" s="21" t="s">
        <v>123</v>
      </c>
      <c r="AY837" s="21" t="s">
        <v>192</v>
      </c>
      <c r="BE837" s="109">
        <f t="shared" si="69"/>
        <v>0</v>
      </c>
      <c r="BF837" s="109">
        <f t="shared" si="70"/>
        <v>0</v>
      </c>
      <c r="BG837" s="109">
        <f t="shared" si="71"/>
        <v>0</v>
      </c>
      <c r="BH837" s="109">
        <f t="shared" si="72"/>
        <v>0</v>
      </c>
      <c r="BI837" s="109">
        <f t="shared" si="73"/>
        <v>0</v>
      </c>
      <c r="BJ837" s="21" t="s">
        <v>37</v>
      </c>
      <c r="BK837" s="109">
        <f t="shared" si="74"/>
        <v>0</v>
      </c>
      <c r="BL837" s="21" t="s">
        <v>287</v>
      </c>
      <c r="BM837" s="21" t="s">
        <v>1440</v>
      </c>
    </row>
    <row r="838" spans="2:65" s="1" customFormat="1" ht="31.5" customHeight="1">
      <c r="B838" s="135"/>
      <c r="C838" s="203" t="s">
        <v>1441</v>
      </c>
      <c r="D838" s="203" t="s">
        <v>521</v>
      </c>
      <c r="E838" s="204" t="s">
        <v>1442</v>
      </c>
      <c r="F838" s="292" t="s">
        <v>1443</v>
      </c>
      <c r="G838" s="292"/>
      <c r="H838" s="292"/>
      <c r="I838" s="292"/>
      <c r="J838" s="205" t="s">
        <v>475</v>
      </c>
      <c r="K838" s="206">
        <v>1</v>
      </c>
      <c r="L838" s="293">
        <v>0</v>
      </c>
      <c r="M838" s="293"/>
      <c r="N838" s="294">
        <f t="shared" si="65"/>
        <v>0</v>
      </c>
      <c r="O838" s="279"/>
      <c r="P838" s="279"/>
      <c r="Q838" s="279"/>
      <c r="R838" s="138"/>
      <c r="T838" s="168" t="s">
        <v>5</v>
      </c>
      <c r="U838" s="47" t="s">
        <v>44</v>
      </c>
      <c r="V838" s="39"/>
      <c r="W838" s="169">
        <f t="shared" si="66"/>
        <v>0</v>
      </c>
      <c r="X838" s="169">
        <v>0</v>
      </c>
      <c r="Y838" s="169">
        <f t="shared" si="67"/>
        <v>0</v>
      </c>
      <c r="Z838" s="169">
        <v>0</v>
      </c>
      <c r="AA838" s="170">
        <f t="shared" si="68"/>
        <v>0</v>
      </c>
      <c r="AR838" s="21" t="s">
        <v>421</v>
      </c>
      <c r="AT838" s="21" t="s">
        <v>521</v>
      </c>
      <c r="AU838" s="21" t="s">
        <v>123</v>
      </c>
      <c r="AY838" s="21" t="s">
        <v>192</v>
      </c>
      <c r="BE838" s="109">
        <f t="shared" si="69"/>
        <v>0</v>
      </c>
      <c r="BF838" s="109">
        <f t="shared" si="70"/>
        <v>0</v>
      </c>
      <c r="BG838" s="109">
        <f t="shared" si="71"/>
        <v>0</v>
      </c>
      <c r="BH838" s="109">
        <f t="shared" si="72"/>
        <v>0</v>
      </c>
      <c r="BI838" s="109">
        <f t="shared" si="73"/>
        <v>0</v>
      </c>
      <c r="BJ838" s="21" t="s">
        <v>37</v>
      </c>
      <c r="BK838" s="109">
        <f t="shared" si="74"/>
        <v>0</v>
      </c>
      <c r="BL838" s="21" t="s">
        <v>287</v>
      </c>
      <c r="BM838" s="21" t="s">
        <v>1444</v>
      </c>
    </row>
    <row r="839" spans="2:65" s="1" customFormat="1" ht="22.5" customHeight="1">
      <c r="B839" s="135"/>
      <c r="C839" s="203" t="s">
        <v>1445</v>
      </c>
      <c r="D839" s="203" t="s">
        <v>521</v>
      </c>
      <c r="E839" s="204" t="s">
        <v>1446</v>
      </c>
      <c r="F839" s="292" t="s">
        <v>1447</v>
      </c>
      <c r="G839" s="292"/>
      <c r="H839" s="292"/>
      <c r="I839" s="292"/>
      <c r="J839" s="205" t="s">
        <v>475</v>
      </c>
      <c r="K839" s="206">
        <v>3</v>
      </c>
      <c r="L839" s="293">
        <v>0</v>
      </c>
      <c r="M839" s="293"/>
      <c r="N839" s="294">
        <f t="shared" si="65"/>
        <v>0</v>
      </c>
      <c r="O839" s="279"/>
      <c r="P839" s="279"/>
      <c r="Q839" s="279"/>
      <c r="R839" s="138"/>
      <c r="T839" s="168" t="s">
        <v>5</v>
      </c>
      <c r="U839" s="47" t="s">
        <v>44</v>
      </c>
      <c r="V839" s="39"/>
      <c r="W839" s="169">
        <f t="shared" si="66"/>
        <v>0</v>
      </c>
      <c r="X839" s="169">
        <v>0</v>
      </c>
      <c r="Y839" s="169">
        <f t="shared" si="67"/>
        <v>0</v>
      </c>
      <c r="Z839" s="169">
        <v>0</v>
      </c>
      <c r="AA839" s="170">
        <f t="shared" si="68"/>
        <v>0</v>
      </c>
      <c r="AR839" s="21" t="s">
        <v>421</v>
      </c>
      <c r="AT839" s="21" t="s">
        <v>521</v>
      </c>
      <c r="AU839" s="21" t="s">
        <v>123</v>
      </c>
      <c r="AY839" s="21" t="s">
        <v>192</v>
      </c>
      <c r="BE839" s="109">
        <f t="shared" si="69"/>
        <v>0</v>
      </c>
      <c r="BF839" s="109">
        <f t="shared" si="70"/>
        <v>0</v>
      </c>
      <c r="BG839" s="109">
        <f t="shared" si="71"/>
        <v>0</v>
      </c>
      <c r="BH839" s="109">
        <f t="shared" si="72"/>
        <v>0</v>
      </c>
      <c r="BI839" s="109">
        <f t="shared" si="73"/>
        <v>0</v>
      </c>
      <c r="BJ839" s="21" t="s">
        <v>37</v>
      </c>
      <c r="BK839" s="109">
        <f t="shared" si="74"/>
        <v>0</v>
      </c>
      <c r="BL839" s="21" t="s">
        <v>287</v>
      </c>
      <c r="BM839" s="21" t="s">
        <v>1448</v>
      </c>
    </row>
    <row r="840" spans="2:65" s="1" customFormat="1" ht="22.5" customHeight="1">
      <c r="B840" s="135"/>
      <c r="C840" s="203" t="s">
        <v>1449</v>
      </c>
      <c r="D840" s="203" t="s">
        <v>521</v>
      </c>
      <c r="E840" s="204" t="s">
        <v>1450</v>
      </c>
      <c r="F840" s="292" t="s">
        <v>1451</v>
      </c>
      <c r="G840" s="292"/>
      <c r="H840" s="292"/>
      <c r="I840" s="292"/>
      <c r="J840" s="205" t="s">
        <v>475</v>
      </c>
      <c r="K840" s="206">
        <v>1</v>
      </c>
      <c r="L840" s="293">
        <v>0</v>
      </c>
      <c r="M840" s="293"/>
      <c r="N840" s="294">
        <f t="shared" si="65"/>
        <v>0</v>
      </c>
      <c r="O840" s="279"/>
      <c r="P840" s="279"/>
      <c r="Q840" s="279"/>
      <c r="R840" s="138"/>
      <c r="T840" s="168" t="s">
        <v>5</v>
      </c>
      <c r="U840" s="47" t="s">
        <v>44</v>
      </c>
      <c r="V840" s="39"/>
      <c r="W840" s="169">
        <f t="shared" si="66"/>
        <v>0</v>
      </c>
      <c r="X840" s="169">
        <v>0</v>
      </c>
      <c r="Y840" s="169">
        <f t="shared" si="67"/>
        <v>0</v>
      </c>
      <c r="Z840" s="169">
        <v>0</v>
      </c>
      <c r="AA840" s="170">
        <f t="shared" si="68"/>
        <v>0</v>
      </c>
      <c r="AR840" s="21" t="s">
        <v>421</v>
      </c>
      <c r="AT840" s="21" t="s">
        <v>521</v>
      </c>
      <c r="AU840" s="21" t="s">
        <v>123</v>
      </c>
      <c r="AY840" s="21" t="s">
        <v>192</v>
      </c>
      <c r="BE840" s="109">
        <f t="shared" si="69"/>
        <v>0</v>
      </c>
      <c r="BF840" s="109">
        <f t="shared" si="70"/>
        <v>0</v>
      </c>
      <c r="BG840" s="109">
        <f t="shared" si="71"/>
        <v>0</v>
      </c>
      <c r="BH840" s="109">
        <f t="shared" si="72"/>
        <v>0</v>
      </c>
      <c r="BI840" s="109">
        <f t="shared" si="73"/>
        <v>0</v>
      </c>
      <c r="BJ840" s="21" t="s">
        <v>37</v>
      </c>
      <c r="BK840" s="109">
        <f t="shared" si="74"/>
        <v>0</v>
      </c>
      <c r="BL840" s="21" t="s">
        <v>287</v>
      </c>
      <c r="BM840" s="21" t="s">
        <v>1452</v>
      </c>
    </row>
    <row r="841" spans="2:65" s="1" customFormat="1" ht="22.5" customHeight="1">
      <c r="B841" s="135"/>
      <c r="C841" s="203" t="s">
        <v>1453</v>
      </c>
      <c r="D841" s="203" t="s">
        <v>521</v>
      </c>
      <c r="E841" s="204" t="s">
        <v>1454</v>
      </c>
      <c r="F841" s="292" t="s">
        <v>1455</v>
      </c>
      <c r="G841" s="292"/>
      <c r="H841" s="292"/>
      <c r="I841" s="292"/>
      <c r="J841" s="205" t="s">
        <v>475</v>
      </c>
      <c r="K841" s="206">
        <v>1</v>
      </c>
      <c r="L841" s="293">
        <v>0</v>
      </c>
      <c r="M841" s="293"/>
      <c r="N841" s="294">
        <f t="shared" si="65"/>
        <v>0</v>
      </c>
      <c r="O841" s="279"/>
      <c r="P841" s="279"/>
      <c r="Q841" s="279"/>
      <c r="R841" s="138"/>
      <c r="T841" s="168" t="s">
        <v>5</v>
      </c>
      <c r="U841" s="47" t="s">
        <v>44</v>
      </c>
      <c r="V841" s="39"/>
      <c r="W841" s="169">
        <f t="shared" si="66"/>
        <v>0</v>
      </c>
      <c r="X841" s="169">
        <v>0</v>
      </c>
      <c r="Y841" s="169">
        <f t="shared" si="67"/>
        <v>0</v>
      </c>
      <c r="Z841" s="169">
        <v>0</v>
      </c>
      <c r="AA841" s="170">
        <f t="shared" si="68"/>
        <v>0</v>
      </c>
      <c r="AR841" s="21" t="s">
        <v>421</v>
      </c>
      <c r="AT841" s="21" t="s">
        <v>521</v>
      </c>
      <c r="AU841" s="21" t="s">
        <v>123</v>
      </c>
      <c r="AY841" s="21" t="s">
        <v>192</v>
      </c>
      <c r="BE841" s="109">
        <f t="shared" si="69"/>
        <v>0</v>
      </c>
      <c r="BF841" s="109">
        <f t="shared" si="70"/>
        <v>0</v>
      </c>
      <c r="BG841" s="109">
        <f t="shared" si="71"/>
        <v>0</v>
      </c>
      <c r="BH841" s="109">
        <f t="shared" si="72"/>
        <v>0</v>
      </c>
      <c r="BI841" s="109">
        <f t="shared" si="73"/>
        <v>0</v>
      </c>
      <c r="BJ841" s="21" t="s">
        <v>37</v>
      </c>
      <c r="BK841" s="109">
        <f t="shared" si="74"/>
        <v>0</v>
      </c>
      <c r="BL841" s="21" t="s">
        <v>287</v>
      </c>
      <c r="BM841" s="21" t="s">
        <v>1456</v>
      </c>
    </row>
    <row r="842" spans="2:65" s="1" customFormat="1" ht="22.5" customHeight="1">
      <c r="B842" s="135"/>
      <c r="C842" s="203" t="s">
        <v>1457</v>
      </c>
      <c r="D842" s="203" t="s">
        <v>521</v>
      </c>
      <c r="E842" s="204" t="s">
        <v>1458</v>
      </c>
      <c r="F842" s="292" t="s">
        <v>1459</v>
      </c>
      <c r="G842" s="292"/>
      <c r="H842" s="292"/>
      <c r="I842" s="292"/>
      <c r="J842" s="205" t="s">
        <v>475</v>
      </c>
      <c r="K842" s="206">
        <v>2</v>
      </c>
      <c r="L842" s="293">
        <v>0</v>
      </c>
      <c r="M842" s="293"/>
      <c r="N842" s="294">
        <f t="shared" si="65"/>
        <v>0</v>
      </c>
      <c r="O842" s="279"/>
      <c r="P842" s="279"/>
      <c r="Q842" s="279"/>
      <c r="R842" s="138"/>
      <c r="T842" s="168" t="s">
        <v>5</v>
      </c>
      <c r="U842" s="47" t="s">
        <v>44</v>
      </c>
      <c r="V842" s="39"/>
      <c r="W842" s="169">
        <f t="shared" si="66"/>
        <v>0</v>
      </c>
      <c r="X842" s="169">
        <v>0</v>
      </c>
      <c r="Y842" s="169">
        <f t="shared" si="67"/>
        <v>0</v>
      </c>
      <c r="Z842" s="169">
        <v>0</v>
      </c>
      <c r="AA842" s="170">
        <f t="shared" si="68"/>
        <v>0</v>
      </c>
      <c r="AR842" s="21" t="s">
        <v>421</v>
      </c>
      <c r="AT842" s="21" t="s">
        <v>521</v>
      </c>
      <c r="AU842" s="21" t="s">
        <v>123</v>
      </c>
      <c r="AY842" s="21" t="s">
        <v>192</v>
      </c>
      <c r="BE842" s="109">
        <f t="shared" si="69"/>
        <v>0</v>
      </c>
      <c r="BF842" s="109">
        <f t="shared" si="70"/>
        <v>0</v>
      </c>
      <c r="BG842" s="109">
        <f t="shared" si="71"/>
        <v>0</v>
      </c>
      <c r="BH842" s="109">
        <f t="shared" si="72"/>
        <v>0</v>
      </c>
      <c r="BI842" s="109">
        <f t="shared" si="73"/>
        <v>0</v>
      </c>
      <c r="BJ842" s="21" t="s">
        <v>37</v>
      </c>
      <c r="BK842" s="109">
        <f t="shared" si="74"/>
        <v>0</v>
      </c>
      <c r="BL842" s="21" t="s">
        <v>287</v>
      </c>
      <c r="BM842" s="21" t="s">
        <v>1460</v>
      </c>
    </row>
    <row r="843" spans="2:65" s="1" customFormat="1" ht="22.5" customHeight="1">
      <c r="B843" s="135"/>
      <c r="C843" s="203" t="s">
        <v>1461</v>
      </c>
      <c r="D843" s="203" t="s">
        <v>521</v>
      </c>
      <c r="E843" s="204" t="s">
        <v>1462</v>
      </c>
      <c r="F843" s="292" t="s">
        <v>1463</v>
      </c>
      <c r="G843" s="292"/>
      <c r="H843" s="292"/>
      <c r="I843" s="292"/>
      <c r="J843" s="205" t="s">
        <v>475</v>
      </c>
      <c r="K843" s="206">
        <v>2</v>
      </c>
      <c r="L843" s="293">
        <v>0</v>
      </c>
      <c r="M843" s="293"/>
      <c r="N843" s="294">
        <f t="shared" si="65"/>
        <v>0</v>
      </c>
      <c r="O843" s="279"/>
      <c r="P843" s="279"/>
      <c r="Q843" s="279"/>
      <c r="R843" s="138"/>
      <c r="T843" s="168" t="s">
        <v>5</v>
      </c>
      <c r="U843" s="47" t="s">
        <v>44</v>
      </c>
      <c r="V843" s="39"/>
      <c r="W843" s="169">
        <f t="shared" si="66"/>
        <v>0</v>
      </c>
      <c r="X843" s="169">
        <v>0</v>
      </c>
      <c r="Y843" s="169">
        <f t="shared" si="67"/>
        <v>0</v>
      </c>
      <c r="Z843" s="169">
        <v>0</v>
      </c>
      <c r="AA843" s="170">
        <f t="shared" si="68"/>
        <v>0</v>
      </c>
      <c r="AR843" s="21" t="s">
        <v>421</v>
      </c>
      <c r="AT843" s="21" t="s">
        <v>521</v>
      </c>
      <c r="AU843" s="21" t="s">
        <v>123</v>
      </c>
      <c r="AY843" s="21" t="s">
        <v>192</v>
      </c>
      <c r="BE843" s="109">
        <f t="shared" si="69"/>
        <v>0</v>
      </c>
      <c r="BF843" s="109">
        <f t="shared" si="70"/>
        <v>0</v>
      </c>
      <c r="BG843" s="109">
        <f t="shared" si="71"/>
        <v>0</v>
      </c>
      <c r="BH843" s="109">
        <f t="shared" si="72"/>
        <v>0</v>
      </c>
      <c r="BI843" s="109">
        <f t="shared" si="73"/>
        <v>0</v>
      </c>
      <c r="BJ843" s="21" t="s">
        <v>37</v>
      </c>
      <c r="BK843" s="109">
        <f t="shared" si="74"/>
        <v>0</v>
      </c>
      <c r="BL843" s="21" t="s">
        <v>287</v>
      </c>
      <c r="BM843" s="21" t="s">
        <v>1464</v>
      </c>
    </row>
    <row r="844" spans="2:65" s="1" customFormat="1" ht="31.5" customHeight="1">
      <c r="B844" s="135"/>
      <c r="C844" s="164" t="s">
        <v>1465</v>
      </c>
      <c r="D844" s="164" t="s">
        <v>193</v>
      </c>
      <c r="E844" s="165" t="s">
        <v>1466</v>
      </c>
      <c r="F844" s="277" t="s">
        <v>1467</v>
      </c>
      <c r="G844" s="277"/>
      <c r="H844" s="277"/>
      <c r="I844" s="277"/>
      <c r="J844" s="166" t="s">
        <v>995</v>
      </c>
      <c r="K844" s="207">
        <v>0</v>
      </c>
      <c r="L844" s="278">
        <v>0</v>
      </c>
      <c r="M844" s="278"/>
      <c r="N844" s="279">
        <f t="shared" si="65"/>
        <v>0</v>
      </c>
      <c r="O844" s="279"/>
      <c r="P844" s="279"/>
      <c r="Q844" s="279"/>
      <c r="R844" s="138"/>
      <c r="T844" s="168" t="s">
        <v>5</v>
      </c>
      <c r="U844" s="47" t="s">
        <v>44</v>
      </c>
      <c r="V844" s="39"/>
      <c r="W844" s="169">
        <f t="shared" si="66"/>
        <v>0</v>
      </c>
      <c r="X844" s="169">
        <v>0</v>
      </c>
      <c r="Y844" s="169">
        <f t="shared" si="67"/>
        <v>0</v>
      </c>
      <c r="Z844" s="169">
        <v>0</v>
      </c>
      <c r="AA844" s="170">
        <f t="shared" si="68"/>
        <v>0</v>
      </c>
      <c r="AR844" s="21" t="s">
        <v>287</v>
      </c>
      <c r="AT844" s="21" t="s">
        <v>193</v>
      </c>
      <c r="AU844" s="21" t="s">
        <v>123</v>
      </c>
      <c r="AY844" s="21" t="s">
        <v>192</v>
      </c>
      <c r="BE844" s="109">
        <f t="shared" si="69"/>
        <v>0</v>
      </c>
      <c r="BF844" s="109">
        <f t="shared" si="70"/>
        <v>0</v>
      </c>
      <c r="BG844" s="109">
        <f t="shared" si="71"/>
        <v>0</v>
      </c>
      <c r="BH844" s="109">
        <f t="shared" si="72"/>
        <v>0</v>
      </c>
      <c r="BI844" s="109">
        <f t="shared" si="73"/>
        <v>0</v>
      </c>
      <c r="BJ844" s="21" t="s">
        <v>37</v>
      </c>
      <c r="BK844" s="109">
        <f t="shared" si="74"/>
        <v>0</v>
      </c>
      <c r="BL844" s="21" t="s">
        <v>287</v>
      </c>
      <c r="BM844" s="21" t="s">
        <v>1468</v>
      </c>
    </row>
    <row r="845" spans="2:65" s="9" customFormat="1" ht="29.85" customHeight="1">
      <c r="B845" s="153"/>
      <c r="C845" s="154"/>
      <c r="D845" s="163" t="s">
        <v>155</v>
      </c>
      <c r="E845" s="163"/>
      <c r="F845" s="163"/>
      <c r="G845" s="163"/>
      <c r="H845" s="163"/>
      <c r="I845" s="163"/>
      <c r="J845" s="163"/>
      <c r="K845" s="163"/>
      <c r="L845" s="163"/>
      <c r="M845" s="163"/>
      <c r="N845" s="300">
        <f>BK845</f>
        <v>0</v>
      </c>
      <c r="O845" s="301"/>
      <c r="P845" s="301"/>
      <c r="Q845" s="301"/>
      <c r="R845" s="156"/>
      <c r="T845" s="157"/>
      <c r="U845" s="154"/>
      <c r="V845" s="154"/>
      <c r="W845" s="158">
        <f>SUM(W846:W857)</f>
        <v>0</v>
      </c>
      <c r="X845" s="154"/>
      <c r="Y845" s="158">
        <f>SUM(Y846:Y857)</f>
        <v>2.7696865799999997</v>
      </c>
      <c r="Z845" s="154"/>
      <c r="AA845" s="159">
        <f>SUM(AA846:AA857)</f>
        <v>0</v>
      </c>
      <c r="AR845" s="160" t="s">
        <v>123</v>
      </c>
      <c r="AT845" s="161" t="s">
        <v>78</v>
      </c>
      <c r="AU845" s="161" t="s">
        <v>37</v>
      </c>
      <c r="AY845" s="160" t="s">
        <v>192</v>
      </c>
      <c r="BK845" s="162">
        <f>SUM(BK846:BK857)</f>
        <v>0</v>
      </c>
    </row>
    <row r="846" spans="2:65" s="1" customFormat="1" ht="31.5" customHeight="1">
      <c r="B846" s="135"/>
      <c r="C846" s="164" t="s">
        <v>1469</v>
      </c>
      <c r="D846" s="164" t="s">
        <v>193</v>
      </c>
      <c r="E846" s="165" t="s">
        <v>1470</v>
      </c>
      <c r="F846" s="277" t="s">
        <v>1471</v>
      </c>
      <c r="G846" s="277"/>
      <c r="H846" s="277"/>
      <c r="I846" s="277"/>
      <c r="J846" s="166" t="s">
        <v>196</v>
      </c>
      <c r="K846" s="167">
        <v>6.4080000000000004</v>
      </c>
      <c r="L846" s="278">
        <v>0</v>
      </c>
      <c r="M846" s="278"/>
      <c r="N846" s="279">
        <f>ROUND(L846*K846,2)</f>
        <v>0</v>
      </c>
      <c r="O846" s="279"/>
      <c r="P846" s="279"/>
      <c r="Q846" s="279"/>
      <c r="R846" s="138"/>
      <c r="T846" s="168" t="s">
        <v>5</v>
      </c>
      <c r="U846" s="47" t="s">
        <v>44</v>
      </c>
      <c r="V846" s="39"/>
      <c r="W846" s="169">
        <f>V846*K846</f>
        <v>0</v>
      </c>
      <c r="X846" s="169">
        <v>3.3860000000000001E-2</v>
      </c>
      <c r="Y846" s="169">
        <f>X846*K846</f>
        <v>0.21697488000000001</v>
      </c>
      <c r="Z846" s="169">
        <v>0</v>
      </c>
      <c r="AA846" s="170">
        <f>Z846*K846</f>
        <v>0</v>
      </c>
      <c r="AR846" s="21" t="s">
        <v>287</v>
      </c>
      <c r="AT846" s="21" t="s">
        <v>193</v>
      </c>
      <c r="AU846" s="21" t="s">
        <v>123</v>
      </c>
      <c r="AY846" s="21" t="s">
        <v>192</v>
      </c>
      <c r="BE846" s="109">
        <f>IF(U846="základní",N846,0)</f>
        <v>0</v>
      </c>
      <c r="BF846" s="109">
        <f>IF(U846="snížená",N846,0)</f>
        <v>0</v>
      </c>
      <c r="BG846" s="109">
        <f>IF(U846="zákl. přenesená",N846,0)</f>
        <v>0</v>
      </c>
      <c r="BH846" s="109">
        <f>IF(U846="sníž. přenesená",N846,0)</f>
        <v>0</v>
      </c>
      <c r="BI846" s="109">
        <f>IF(U846="nulová",N846,0)</f>
        <v>0</v>
      </c>
      <c r="BJ846" s="21" t="s">
        <v>37</v>
      </c>
      <c r="BK846" s="109">
        <f>ROUND(L846*K846,2)</f>
        <v>0</v>
      </c>
      <c r="BL846" s="21" t="s">
        <v>287</v>
      </c>
      <c r="BM846" s="21" t="s">
        <v>1472</v>
      </c>
    </row>
    <row r="847" spans="2:65" s="10" customFormat="1" ht="22.5" customHeight="1">
      <c r="B847" s="171"/>
      <c r="C847" s="172"/>
      <c r="D847" s="172"/>
      <c r="E847" s="173" t="s">
        <v>5</v>
      </c>
      <c r="F847" s="280" t="s">
        <v>1473</v>
      </c>
      <c r="G847" s="281"/>
      <c r="H847" s="281"/>
      <c r="I847" s="281"/>
      <c r="J847" s="172"/>
      <c r="K847" s="174">
        <v>6.4080000000000004</v>
      </c>
      <c r="L847" s="172"/>
      <c r="M847" s="172"/>
      <c r="N847" s="172"/>
      <c r="O847" s="172"/>
      <c r="P847" s="172"/>
      <c r="Q847" s="172"/>
      <c r="R847" s="175"/>
      <c r="T847" s="176"/>
      <c r="U847" s="172"/>
      <c r="V847" s="172"/>
      <c r="W847" s="172"/>
      <c r="X847" s="172"/>
      <c r="Y847" s="172"/>
      <c r="Z847" s="172"/>
      <c r="AA847" s="177"/>
      <c r="AT847" s="178" t="s">
        <v>200</v>
      </c>
      <c r="AU847" s="178" t="s">
        <v>123</v>
      </c>
      <c r="AV847" s="10" t="s">
        <v>123</v>
      </c>
      <c r="AW847" s="10" t="s">
        <v>36</v>
      </c>
      <c r="AX847" s="10" t="s">
        <v>37</v>
      </c>
      <c r="AY847" s="178" t="s">
        <v>192</v>
      </c>
    </row>
    <row r="848" spans="2:65" s="1" customFormat="1" ht="31.5" customHeight="1">
      <c r="B848" s="135"/>
      <c r="C848" s="164" t="s">
        <v>1474</v>
      </c>
      <c r="D848" s="164" t="s">
        <v>193</v>
      </c>
      <c r="E848" s="165" t="s">
        <v>1475</v>
      </c>
      <c r="F848" s="277" t="s">
        <v>1476</v>
      </c>
      <c r="G848" s="277"/>
      <c r="H848" s="277"/>
      <c r="I848" s="277"/>
      <c r="J848" s="166" t="s">
        <v>196</v>
      </c>
      <c r="K848" s="167">
        <v>136.29</v>
      </c>
      <c r="L848" s="278">
        <v>0</v>
      </c>
      <c r="M848" s="278"/>
      <c r="N848" s="279">
        <f>ROUND(L848*K848,2)</f>
        <v>0</v>
      </c>
      <c r="O848" s="279"/>
      <c r="P848" s="279"/>
      <c r="Q848" s="279"/>
      <c r="R848" s="138"/>
      <c r="T848" s="168" t="s">
        <v>5</v>
      </c>
      <c r="U848" s="47" t="s">
        <v>44</v>
      </c>
      <c r="V848" s="39"/>
      <c r="W848" s="169">
        <f>V848*K848</f>
        <v>0</v>
      </c>
      <c r="X848" s="169">
        <v>1.873E-2</v>
      </c>
      <c r="Y848" s="169">
        <f>X848*K848</f>
        <v>2.5527116999999997</v>
      </c>
      <c r="Z848" s="169">
        <v>0</v>
      </c>
      <c r="AA848" s="170">
        <f>Z848*K848</f>
        <v>0</v>
      </c>
      <c r="AR848" s="21" t="s">
        <v>287</v>
      </c>
      <c r="AT848" s="21" t="s">
        <v>193</v>
      </c>
      <c r="AU848" s="21" t="s">
        <v>123</v>
      </c>
      <c r="AY848" s="21" t="s">
        <v>192</v>
      </c>
      <c r="BE848" s="109">
        <f>IF(U848="základní",N848,0)</f>
        <v>0</v>
      </c>
      <c r="BF848" s="109">
        <f>IF(U848="snížená",N848,0)</f>
        <v>0</v>
      </c>
      <c r="BG848" s="109">
        <f>IF(U848="zákl. přenesená",N848,0)</f>
        <v>0</v>
      </c>
      <c r="BH848" s="109">
        <f>IF(U848="sníž. přenesená",N848,0)</f>
        <v>0</v>
      </c>
      <c r="BI848" s="109">
        <f>IF(U848="nulová",N848,0)</f>
        <v>0</v>
      </c>
      <c r="BJ848" s="21" t="s">
        <v>37</v>
      </c>
      <c r="BK848" s="109">
        <f>ROUND(L848*K848,2)</f>
        <v>0</v>
      </c>
      <c r="BL848" s="21" t="s">
        <v>287</v>
      </c>
      <c r="BM848" s="21" t="s">
        <v>1477</v>
      </c>
    </row>
    <row r="849" spans="2:65" s="10" customFormat="1" ht="22.5" customHeight="1">
      <c r="B849" s="171"/>
      <c r="C849" s="172"/>
      <c r="D849" s="172"/>
      <c r="E849" s="173" t="s">
        <v>5</v>
      </c>
      <c r="F849" s="280" t="s">
        <v>893</v>
      </c>
      <c r="G849" s="281"/>
      <c r="H849" s="281"/>
      <c r="I849" s="281"/>
      <c r="J849" s="172"/>
      <c r="K849" s="174">
        <v>46.78</v>
      </c>
      <c r="L849" s="172"/>
      <c r="M849" s="172"/>
      <c r="N849" s="172"/>
      <c r="O849" s="172"/>
      <c r="P849" s="172"/>
      <c r="Q849" s="172"/>
      <c r="R849" s="175"/>
      <c r="T849" s="176"/>
      <c r="U849" s="172"/>
      <c r="V849" s="172"/>
      <c r="W849" s="172"/>
      <c r="X849" s="172"/>
      <c r="Y849" s="172"/>
      <c r="Z849" s="172"/>
      <c r="AA849" s="177"/>
      <c r="AT849" s="178" t="s">
        <v>200</v>
      </c>
      <c r="AU849" s="178" t="s">
        <v>123</v>
      </c>
      <c r="AV849" s="10" t="s">
        <v>123</v>
      </c>
      <c r="AW849" s="10" t="s">
        <v>36</v>
      </c>
      <c r="AX849" s="10" t="s">
        <v>79</v>
      </c>
      <c r="AY849" s="178" t="s">
        <v>192</v>
      </c>
    </row>
    <row r="850" spans="2:65" s="10" customFormat="1" ht="44.25" customHeight="1">
      <c r="B850" s="171"/>
      <c r="C850" s="172"/>
      <c r="D850" s="172"/>
      <c r="E850" s="173" t="s">
        <v>5</v>
      </c>
      <c r="F850" s="284" t="s">
        <v>1478</v>
      </c>
      <c r="G850" s="285"/>
      <c r="H850" s="285"/>
      <c r="I850" s="285"/>
      <c r="J850" s="172"/>
      <c r="K850" s="174">
        <v>71.150000000000006</v>
      </c>
      <c r="L850" s="172"/>
      <c r="M850" s="172"/>
      <c r="N850" s="172"/>
      <c r="O850" s="172"/>
      <c r="P850" s="172"/>
      <c r="Q850" s="172"/>
      <c r="R850" s="175"/>
      <c r="T850" s="176"/>
      <c r="U850" s="172"/>
      <c r="V850" s="172"/>
      <c r="W850" s="172"/>
      <c r="X850" s="172"/>
      <c r="Y850" s="172"/>
      <c r="Z850" s="172"/>
      <c r="AA850" s="177"/>
      <c r="AT850" s="178" t="s">
        <v>200</v>
      </c>
      <c r="AU850" s="178" t="s">
        <v>123</v>
      </c>
      <c r="AV850" s="10" t="s">
        <v>123</v>
      </c>
      <c r="AW850" s="10" t="s">
        <v>36</v>
      </c>
      <c r="AX850" s="10" t="s">
        <v>79</v>
      </c>
      <c r="AY850" s="178" t="s">
        <v>192</v>
      </c>
    </row>
    <row r="851" spans="2:65" s="10" customFormat="1" ht="22.5" customHeight="1">
      <c r="B851" s="171"/>
      <c r="C851" s="172"/>
      <c r="D851" s="172"/>
      <c r="E851" s="173" t="s">
        <v>5</v>
      </c>
      <c r="F851" s="284" t="s">
        <v>1479</v>
      </c>
      <c r="G851" s="285"/>
      <c r="H851" s="285"/>
      <c r="I851" s="285"/>
      <c r="J851" s="172"/>
      <c r="K851" s="174">
        <v>18.36</v>
      </c>
      <c r="L851" s="172"/>
      <c r="M851" s="172"/>
      <c r="N851" s="172"/>
      <c r="O851" s="172"/>
      <c r="P851" s="172"/>
      <c r="Q851" s="172"/>
      <c r="R851" s="175"/>
      <c r="T851" s="176"/>
      <c r="U851" s="172"/>
      <c r="V851" s="172"/>
      <c r="W851" s="172"/>
      <c r="X851" s="172"/>
      <c r="Y851" s="172"/>
      <c r="Z851" s="172"/>
      <c r="AA851" s="177"/>
      <c r="AT851" s="178" t="s">
        <v>200</v>
      </c>
      <c r="AU851" s="178" t="s">
        <v>123</v>
      </c>
      <c r="AV851" s="10" t="s">
        <v>123</v>
      </c>
      <c r="AW851" s="10" t="s">
        <v>36</v>
      </c>
      <c r="AX851" s="10" t="s">
        <v>79</v>
      </c>
      <c r="AY851" s="178" t="s">
        <v>192</v>
      </c>
    </row>
    <row r="852" spans="2:65" s="12" customFormat="1" ht="22.5" customHeight="1">
      <c r="B852" s="187"/>
      <c r="C852" s="188"/>
      <c r="D852" s="188"/>
      <c r="E852" s="189" t="s">
        <v>5</v>
      </c>
      <c r="F852" s="288" t="s">
        <v>218</v>
      </c>
      <c r="G852" s="289"/>
      <c r="H852" s="289"/>
      <c r="I852" s="289"/>
      <c r="J852" s="188"/>
      <c r="K852" s="190">
        <v>136.29</v>
      </c>
      <c r="L852" s="188"/>
      <c r="M852" s="188"/>
      <c r="N852" s="188"/>
      <c r="O852" s="188"/>
      <c r="P852" s="188"/>
      <c r="Q852" s="188"/>
      <c r="R852" s="191"/>
      <c r="T852" s="192"/>
      <c r="U852" s="188"/>
      <c r="V852" s="188"/>
      <c r="W852" s="188"/>
      <c r="X852" s="188"/>
      <c r="Y852" s="188"/>
      <c r="Z852" s="188"/>
      <c r="AA852" s="193"/>
      <c r="AT852" s="194" t="s">
        <v>200</v>
      </c>
      <c r="AU852" s="194" t="s">
        <v>123</v>
      </c>
      <c r="AV852" s="12" t="s">
        <v>197</v>
      </c>
      <c r="AW852" s="12" t="s">
        <v>36</v>
      </c>
      <c r="AX852" s="12" t="s">
        <v>37</v>
      </c>
      <c r="AY852" s="194" t="s">
        <v>192</v>
      </c>
    </row>
    <row r="853" spans="2:65" s="1" customFormat="1" ht="22.5" customHeight="1">
      <c r="B853" s="135"/>
      <c r="C853" s="164" t="s">
        <v>1480</v>
      </c>
      <c r="D853" s="164" t="s">
        <v>193</v>
      </c>
      <c r="E853" s="165" t="s">
        <v>1481</v>
      </c>
      <c r="F853" s="277" t="s">
        <v>1482</v>
      </c>
      <c r="G853" s="277"/>
      <c r="H853" s="277"/>
      <c r="I853" s="277"/>
      <c r="J853" s="166" t="s">
        <v>196</v>
      </c>
      <c r="K853" s="167">
        <v>20.358000000000001</v>
      </c>
      <c r="L853" s="278">
        <v>0</v>
      </c>
      <c r="M853" s="278"/>
      <c r="N853" s="279">
        <f>ROUND(L853*K853,2)</f>
        <v>0</v>
      </c>
      <c r="O853" s="279"/>
      <c r="P853" s="279"/>
      <c r="Q853" s="279"/>
      <c r="R853" s="138"/>
      <c r="T853" s="168" t="s">
        <v>5</v>
      </c>
      <c r="U853" s="47" t="s">
        <v>44</v>
      </c>
      <c r="V853" s="39"/>
      <c r="W853" s="169">
        <f>V853*K853</f>
        <v>0</v>
      </c>
      <c r="X853" s="169">
        <v>0</v>
      </c>
      <c r="Y853" s="169">
        <f>X853*K853</f>
        <v>0</v>
      </c>
      <c r="Z853" s="169">
        <v>0</v>
      </c>
      <c r="AA853" s="170">
        <f>Z853*K853</f>
        <v>0</v>
      </c>
      <c r="AR853" s="21" t="s">
        <v>287</v>
      </c>
      <c r="AT853" s="21" t="s">
        <v>193</v>
      </c>
      <c r="AU853" s="21" t="s">
        <v>123</v>
      </c>
      <c r="AY853" s="21" t="s">
        <v>192</v>
      </c>
      <c r="BE853" s="109">
        <f>IF(U853="základní",N853,0)</f>
        <v>0</v>
      </c>
      <c r="BF853" s="109">
        <f>IF(U853="snížená",N853,0)</f>
        <v>0</v>
      </c>
      <c r="BG853" s="109">
        <f>IF(U853="zákl. přenesená",N853,0)</f>
        <v>0</v>
      </c>
      <c r="BH853" s="109">
        <f>IF(U853="sníž. přenesená",N853,0)</f>
        <v>0</v>
      </c>
      <c r="BI853" s="109">
        <f>IF(U853="nulová",N853,0)</f>
        <v>0</v>
      </c>
      <c r="BJ853" s="21" t="s">
        <v>37</v>
      </c>
      <c r="BK853" s="109">
        <f>ROUND(L853*K853,2)</f>
        <v>0</v>
      </c>
      <c r="BL853" s="21" t="s">
        <v>287</v>
      </c>
      <c r="BM853" s="21" t="s">
        <v>1483</v>
      </c>
    </row>
    <row r="854" spans="2:65" s="10" customFormat="1" ht="22.5" customHeight="1">
      <c r="B854" s="171"/>
      <c r="C854" s="172"/>
      <c r="D854" s="172"/>
      <c r="E854" s="173" t="s">
        <v>5</v>
      </c>
      <c r="F854" s="280" t="s">
        <v>1484</v>
      </c>
      <c r="G854" s="281"/>
      <c r="H854" s="281"/>
      <c r="I854" s="281"/>
      <c r="J854" s="172"/>
      <c r="K854" s="174">
        <v>13.95</v>
      </c>
      <c r="L854" s="172"/>
      <c r="M854" s="172"/>
      <c r="N854" s="172"/>
      <c r="O854" s="172"/>
      <c r="P854" s="172"/>
      <c r="Q854" s="172"/>
      <c r="R854" s="175"/>
      <c r="T854" s="176"/>
      <c r="U854" s="172"/>
      <c r="V854" s="172"/>
      <c r="W854" s="172"/>
      <c r="X854" s="172"/>
      <c r="Y854" s="172"/>
      <c r="Z854" s="172"/>
      <c r="AA854" s="177"/>
      <c r="AT854" s="178" t="s">
        <v>200</v>
      </c>
      <c r="AU854" s="178" t="s">
        <v>123</v>
      </c>
      <c r="AV854" s="10" t="s">
        <v>123</v>
      </c>
      <c r="AW854" s="10" t="s">
        <v>36</v>
      </c>
      <c r="AX854" s="10" t="s">
        <v>79</v>
      </c>
      <c r="AY854" s="178" t="s">
        <v>192</v>
      </c>
    </row>
    <row r="855" spans="2:65" s="10" customFormat="1" ht="22.5" customHeight="1">
      <c r="B855" s="171"/>
      <c r="C855" s="172"/>
      <c r="D855" s="172"/>
      <c r="E855" s="173" t="s">
        <v>5</v>
      </c>
      <c r="F855" s="284" t="s">
        <v>1485</v>
      </c>
      <c r="G855" s="285"/>
      <c r="H855" s="285"/>
      <c r="I855" s="285"/>
      <c r="J855" s="172"/>
      <c r="K855" s="174">
        <v>6.4080000000000004</v>
      </c>
      <c r="L855" s="172"/>
      <c r="M855" s="172"/>
      <c r="N855" s="172"/>
      <c r="O855" s="172"/>
      <c r="P855" s="172"/>
      <c r="Q855" s="172"/>
      <c r="R855" s="175"/>
      <c r="T855" s="176"/>
      <c r="U855" s="172"/>
      <c r="V855" s="172"/>
      <c r="W855" s="172"/>
      <c r="X855" s="172"/>
      <c r="Y855" s="172"/>
      <c r="Z855" s="172"/>
      <c r="AA855" s="177"/>
      <c r="AT855" s="178" t="s">
        <v>200</v>
      </c>
      <c r="AU855" s="178" t="s">
        <v>123</v>
      </c>
      <c r="AV855" s="10" t="s">
        <v>123</v>
      </c>
      <c r="AW855" s="10" t="s">
        <v>36</v>
      </c>
      <c r="AX855" s="10" t="s">
        <v>79</v>
      </c>
      <c r="AY855" s="178" t="s">
        <v>192</v>
      </c>
    </row>
    <row r="856" spans="2:65" s="12" customFormat="1" ht="22.5" customHeight="1">
      <c r="B856" s="187"/>
      <c r="C856" s="188"/>
      <c r="D856" s="188"/>
      <c r="E856" s="189" t="s">
        <v>5</v>
      </c>
      <c r="F856" s="288" t="s">
        <v>218</v>
      </c>
      <c r="G856" s="289"/>
      <c r="H856" s="289"/>
      <c r="I856" s="289"/>
      <c r="J856" s="188"/>
      <c r="K856" s="190">
        <v>20.358000000000001</v>
      </c>
      <c r="L856" s="188"/>
      <c r="M856" s="188"/>
      <c r="N856" s="188"/>
      <c r="O856" s="188"/>
      <c r="P856" s="188"/>
      <c r="Q856" s="188"/>
      <c r="R856" s="191"/>
      <c r="T856" s="192"/>
      <c r="U856" s="188"/>
      <c r="V856" s="188"/>
      <c r="W856" s="188"/>
      <c r="X856" s="188"/>
      <c r="Y856" s="188"/>
      <c r="Z856" s="188"/>
      <c r="AA856" s="193"/>
      <c r="AT856" s="194" t="s">
        <v>200</v>
      </c>
      <c r="AU856" s="194" t="s">
        <v>123</v>
      </c>
      <c r="AV856" s="12" t="s">
        <v>197</v>
      </c>
      <c r="AW856" s="12" t="s">
        <v>36</v>
      </c>
      <c r="AX856" s="12" t="s">
        <v>37</v>
      </c>
      <c r="AY856" s="194" t="s">
        <v>192</v>
      </c>
    </row>
    <row r="857" spans="2:65" s="1" customFormat="1" ht="31.5" customHeight="1">
      <c r="B857" s="135"/>
      <c r="C857" s="164" t="s">
        <v>1486</v>
      </c>
      <c r="D857" s="164" t="s">
        <v>193</v>
      </c>
      <c r="E857" s="165" t="s">
        <v>1487</v>
      </c>
      <c r="F857" s="277" t="s">
        <v>1488</v>
      </c>
      <c r="G857" s="277"/>
      <c r="H857" s="277"/>
      <c r="I857" s="277"/>
      <c r="J857" s="166" t="s">
        <v>995</v>
      </c>
      <c r="K857" s="207">
        <v>0</v>
      </c>
      <c r="L857" s="278">
        <v>0</v>
      </c>
      <c r="M857" s="278"/>
      <c r="N857" s="279">
        <f>ROUND(L857*K857,2)</f>
        <v>0</v>
      </c>
      <c r="O857" s="279"/>
      <c r="P857" s="279"/>
      <c r="Q857" s="279"/>
      <c r="R857" s="138"/>
      <c r="T857" s="168" t="s">
        <v>5</v>
      </c>
      <c r="U857" s="47" t="s">
        <v>44</v>
      </c>
      <c r="V857" s="39"/>
      <c r="W857" s="169">
        <f>V857*K857</f>
        <v>0</v>
      </c>
      <c r="X857" s="169">
        <v>0</v>
      </c>
      <c r="Y857" s="169">
        <f>X857*K857</f>
        <v>0</v>
      </c>
      <c r="Z857" s="169">
        <v>0</v>
      </c>
      <c r="AA857" s="170">
        <f>Z857*K857</f>
        <v>0</v>
      </c>
      <c r="AR857" s="21" t="s">
        <v>287</v>
      </c>
      <c r="AT857" s="21" t="s">
        <v>193</v>
      </c>
      <c r="AU857" s="21" t="s">
        <v>123</v>
      </c>
      <c r="AY857" s="21" t="s">
        <v>192</v>
      </c>
      <c r="BE857" s="109">
        <f>IF(U857="základní",N857,0)</f>
        <v>0</v>
      </c>
      <c r="BF857" s="109">
        <f>IF(U857="snížená",N857,0)</f>
        <v>0</v>
      </c>
      <c r="BG857" s="109">
        <f>IF(U857="zákl. přenesená",N857,0)</f>
        <v>0</v>
      </c>
      <c r="BH857" s="109">
        <f>IF(U857="sníž. přenesená",N857,0)</f>
        <v>0</v>
      </c>
      <c r="BI857" s="109">
        <f>IF(U857="nulová",N857,0)</f>
        <v>0</v>
      </c>
      <c r="BJ857" s="21" t="s">
        <v>37</v>
      </c>
      <c r="BK857" s="109">
        <f>ROUND(L857*K857,2)</f>
        <v>0</v>
      </c>
      <c r="BL857" s="21" t="s">
        <v>287</v>
      </c>
      <c r="BM857" s="21" t="s">
        <v>1489</v>
      </c>
    </row>
    <row r="858" spans="2:65" s="9" customFormat="1" ht="29.85" customHeight="1">
      <c r="B858" s="153"/>
      <c r="C858" s="154"/>
      <c r="D858" s="163" t="s">
        <v>156</v>
      </c>
      <c r="E858" s="163"/>
      <c r="F858" s="163"/>
      <c r="G858" s="163"/>
      <c r="H858" s="163"/>
      <c r="I858" s="163"/>
      <c r="J858" s="163"/>
      <c r="K858" s="163"/>
      <c r="L858" s="163"/>
      <c r="M858" s="163"/>
      <c r="N858" s="300">
        <f>BK858</f>
        <v>0</v>
      </c>
      <c r="O858" s="301"/>
      <c r="P858" s="301"/>
      <c r="Q858" s="301"/>
      <c r="R858" s="156"/>
      <c r="T858" s="157"/>
      <c r="U858" s="154"/>
      <c r="V858" s="154"/>
      <c r="W858" s="158">
        <f>SUM(W859:W868)</f>
        <v>0</v>
      </c>
      <c r="X858" s="154"/>
      <c r="Y858" s="158">
        <f>SUM(Y859:Y868)</f>
        <v>0.382961</v>
      </c>
      <c r="Z858" s="154"/>
      <c r="AA858" s="159">
        <f>SUM(AA859:AA868)</f>
        <v>0</v>
      </c>
      <c r="AR858" s="160" t="s">
        <v>123</v>
      </c>
      <c r="AT858" s="161" t="s">
        <v>78</v>
      </c>
      <c r="AU858" s="161" t="s">
        <v>37</v>
      </c>
      <c r="AY858" s="160" t="s">
        <v>192</v>
      </c>
      <c r="BK858" s="162">
        <f>SUM(BK859:BK868)</f>
        <v>0</v>
      </c>
    </row>
    <row r="859" spans="2:65" s="1" customFormat="1" ht="31.5" customHeight="1">
      <c r="B859" s="135"/>
      <c r="C859" s="164" t="s">
        <v>1490</v>
      </c>
      <c r="D859" s="164" t="s">
        <v>193</v>
      </c>
      <c r="E859" s="165" t="s">
        <v>1491</v>
      </c>
      <c r="F859" s="277" t="s">
        <v>1492</v>
      </c>
      <c r="G859" s="277"/>
      <c r="H859" s="277"/>
      <c r="I859" s="277"/>
      <c r="J859" s="166" t="s">
        <v>529</v>
      </c>
      <c r="K859" s="167">
        <v>6.2</v>
      </c>
      <c r="L859" s="278">
        <v>0</v>
      </c>
      <c r="M859" s="278"/>
      <c r="N859" s="279">
        <f>ROUND(L859*K859,2)</f>
        <v>0</v>
      </c>
      <c r="O859" s="279"/>
      <c r="P859" s="279"/>
      <c r="Q859" s="279"/>
      <c r="R859" s="138"/>
      <c r="T859" s="168" t="s">
        <v>5</v>
      </c>
      <c r="U859" s="47" t="s">
        <v>44</v>
      </c>
      <c r="V859" s="39"/>
      <c r="W859" s="169">
        <f>V859*K859</f>
        <v>0</v>
      </c>
      <c r="X859" s="169">
        <v>4.3699999999999998E-3</v>
      </c>
      <c r="Y859" s="169">
        <f>X859*K859</f>
        <v>2.7094E-2</v>
      </c>
      <c r="Z859" s="169">
        <v>0</v>
      </c>
      <c r="AA859" s="170">
        <f>Z859*K859</f>
        <v>0</v>
      </c>
      <c r="AR859" s="21" t="s">
        <v>287</v>
      </c>
      <c r="AT859" s="21" t="s">
        <v>193</v>
      </c>
      <c r="AU859" s="21" t="s">
        <v>123</v>
      </c>
      <c r="AY859" s="21" t="s">
        <v>192</v>
      </c>
      <c r="BE859" s="109">
        <f>IF(U859="základní",N859,0)</f>
        <v>0</v>
      </c>
      <c r="BF859" s="109">
        <f>IF(U859="snížená",N859,0)</f>
        <v>0</v>
      </c>
      <c r="BG859" s="109">
        <f>IF(U859="zákl. přenesená",N859,0)</f>
        <v>0</v>
      </c>
      <c r="BH859" s="109">
        <f>IF(U859="sníž. přenesená",N859,0)</f>
        <v>0</v>
      </c>
      <c r="BI859" s="109">
        <f>IF(U859="nulová",N859,0)</f>
        <v>0</v>
      </c>
      <c r="BJ859" s="21" t="s">
        <v>37</v>
      </c>
      <c r="BK859" s="109">
        <f>ROUND(L859*K859,2)</f>
        <v>0</v>
      </c>
      <c r="BL859" s="21" t="s">
        <v>287</v>
      </c>
      <c r="BM859" s="21" t="s">
        <v>1493</v>
      </c>
    </row>
    <row r="860" spans="2:65" s="1" customFormat="1" ht="31.5" customHeight="1">
      <c r="B860" s="135"/>
      <c r="C860" s="164" t="s">
        <v>1494</v>
      </c>
      <c r="D860" s="164" t="s">
        <v>193</v>
      </c>
      <c r="E860" s="165" t="s">
        <v>1495</v>
      </c>
      <c r="F860" s="277" t="s">
        <v>1496</v>
      </c>
      <c r="G860" s="277"/>
      <c r="H860" s="277"/>
      <c r="I860" s="277"/>
      <c r="J860" s="166" t="s">
        <v>529</v>
      </c>
      <c r="K860" s="167">
        <v>6</v>
      </c>
      <c r="L860" s="278">
        <v>0</v>
      </c>
      <c r="M860" s="278"/>
      <c r="N860" s="279">
        <f>ROUND(L860*K860,2)</f>
        <v>0</v>
      </c>
      <c r="O860" s="279"/>
      <c r="P860" s="279"/>
      <c r="Q860" s="279"/>
      <c r="R860" s="138"/>
      <c r="T860" s="168" t="s">
        <v>5</v>
      </c>
      <c r="U860" s="47" t="s">
        <v>44</v>
      </c>
      <c r="V860" s="39"/>
      <c r="W860" s="169">
        <f>V860*K860</f>
        <v>0</v>
      </c>
      <c r="X860" s="169">
        <v>1.3600000000000001E-3</v>
      </c>
      <c r="Y860" s="169">
        <f>X860*K860</f>
        <v>8.1600000000000006E-3</v>
      </c>
      <c r="Z860" s="169">
        <v>0</v>
      </c>
      <c r="AA860" s="170">
        <f>Z860*K860</f>
        <v>0</v>
      </c>
      <c r="AR860" s="21" t="s">
        <v>287</v>
      </c>
      <c r="AT860" s="21" t="s">
        <v>193</v>
      </c>
      <c r="AU860" s="21" t="s">
        <v>123</v>
      </c>
      <c r="AY860" s="21" t="s">
        <v>192</v>
      </c>
      <c r="BE860" s="109">
        <f>IF(U860="základní",N860,0)</f>
        <v>0</v>
      </c>
      <c r="BF860" s="109">
        <f>IF(U860="snížená",N860,0)</f>
        <v>0</v>
      </c>
      <c r="BG860" s="109">
        <f>IF(U860="zákl. přenesená",N860,0)</f>
        <v>0</v>
      </c>
      <c r="BH860" s="109">
        <f>IF(U860="sníž. přenesená",N860,0)</f>
        <v>0</v>
      </c>
      <c r="BI860" s="109">
        <f>IF(U860="nulová",N860,0)</f>
        <v>0</v>
      </c>
      <c r="BJ860" s="21" t="s">
        <v>37</v>
      </c>
      <c r="BK860" s="109">
        <f>ROUND(L860*K860,2)</f>
        <v>0</v>
      </c>
      <c r="BL860" s="21" t="s">
        <v>287</v>
      </c>
      <c r="BM860" s="21" t="s">
        <v>1497</v>
      </c>
    </row>
    <row r="861" spans="2:65" s="10" customFormat="1" ht="22.5" customHeight="1">
      <c r="B861" s="171"/>
      <c r="C861" s="172"/>
      <c r="D861" s="172"/>
      <c r="E861" s="173" t="s">
        <v>5</v>
      </c>
      <c r="F861" s="280" t="s">
        <v>1498</v>
      </c>
      <c r="G861" s="281"/>
      <c r="H861" s="281"/>
      <c r="I861" s="281"/>
      <c r="J861" s="172"/>
      <c r="K861" s="174">
        <v>6</v>
      </c>
      <c r="L861" s="172"/>
      <c r="M861" s="172"/>
      <c r="N861" s="172"/>
      <c r="O861" s="172"/>
      <c r="P861" s="172"/>
      <c r="Q861" s="172"/>
      <c r="R861" s="175"/>
      <c r="T861" s="176"/>
      <c r="U861" s="172"/>
      <c r="V861" s="172"/>
      <c r="W861" s="172"/>
      <c r="X861" s="172"/>
      <c r="Y861" s="172"/>
      <c r="Z861" s="172"/>
      <c r="AA861" s="177"/>
      <c r="AT861" s="178" t="s">
        <v>200</v>
      </c>
      <c r="AU861" s="178" t="s">
        <v>123</v>
      </c>
      <c r="AV861" s="10" t="s">
        <v>123</v>
      </c>
      <c r="AW861" s="10" t="s">
        <v>36</v>
      </c>
      <c r="AX861" s="10" t="s">
        <v>37</v>
      </c>
      <c r="AY861" s="178" t="s">
        <v>192</v>
      </c>
    </row>
    <row r="862" spans="2:65" s="1" customFormat="1" ht="31.5" customHeight="1">
      <c r="B862" s="135"/>
      <c r="C862" s="164" t="s">
        <v>1499</v>
      </c>
      <c r="D862" s="164" t="s">
        <v>193</v>
      </c>
      <c r="E862" s="165" t="s">
        <v>1500</v>
      </c>
      <c r="F862" s="277" t="s">
        <v>1501</v>
      </c>
      <c r="G862" s="277"/>
      <c r="H862" s="277"/>
      <c r="I862" s="277"/>
      <c r="J862" s="166" t="s">
        <v>529</v>
      </c>
      <c r="K862" s="167">
        <v>6.1</v>
      </c>
      <c r="L862" s="278">
        <v>0</v>
      </c>
      <c r="M862" s="278"/>
      <c r="N862" s="279">
        <f>ROUND(L862*K862,2)</f>
        <v>0</v>
      </c>
      <c r="O862" s="279"/>
      <c r="P862" s="279"/>
      <c r="Q862" s="279"/>
      <c r="R862" s="138"/>
      <c r="T862" s="168" t="s">
        <v>5</v>
      </c>
      <c r="U862" s="47" t="s">
        <v>44</v>
      </c>
      <c r="V862" s="39"/>
      <c r="W862" s="169">
        <f>V862*K862</f>
        <v>0</v>
      </c>
      <c r="X862" s="169">
        <v>1.3699999999999999E-3</v>
      </c>
      <c r="Y862" s="169">
        <f>X862*K862</f>
        <v>8.3569999999999981E-3</v>
      </c>
      <c r="Z862" s="169">
        <v>0</v>
      </c>
      <c r="AA862" s="170">
        <f>Z862*K862</f>
        <v>0</v>
      </c>
      <c r="AR862" s="21" t="s">
        <v>287</v>
      </c>
      <c r="AT862" s="21" t="s">
        <v>193</v>
      </c>
      <c r="AU862" s="21" t="s">
        <v>123</v>
      </c>
      <c r="AY862" s="21" t="s">
        <v>192</v>
      </c>
      <c r="BE862" s="109">
        <f>IF(U862="základní",N862,0)</f>
        <v>0</v>
      </c>
      <c r="BF862" s="109">
        <f>IF(U862="snížená",N862,0)</f>
        <v>0</v>
      </c>
      <c r="BG862" s="109">
        <f>IF(U862="zákl. přenesená",N862,0)</f>
        <v>0</v>
      </c>
      <c r="BH862" s="109">
        <f>IF(U862="sníž. přenesená",N862,0)</f>
        <v>0</v>
      </c>
      <c r="BI862" s="109">
        <f>IF(U862="nulová",N862,0)</f>
        <v>0</v>
      </c>
      <c r="BJ862" s="21" t="s">
        <v>37</v>
      </c>
      <c r="BK862" s="109">
        <f>ROUND(L862*K862,2)</f>
        <v>0</v>
      </c>
      <c r="BL862" s="21" t="s">
        <v>287</v>
      </c>
      <c r="BM862" s="21" t="s">
        <v>1502</v>
      </c>
    </row>
    <row r="863" spans="2:65" s="10" customFormat="1" ht="22.5" customHeight="1">
      <c r="B863" s="171"/>
      <c r="C863" s="172"/>
      <c r="D863" s="172"/>
      <c r="E863" s="173" t="s">
        <v>5</v>
      </c>
      <c r="F863" s="280" t="s">
        <v>1503</v>
      </c>
      <c r="G863" s="281"/>
      <c r="H863" s="281"/>
      <c r="I863" s="281"/>
      <c r="J863" s="172"/>
      <c r="K863" s="174">
        <v>6.1</v>
      </c>
      <c r="L863" s="172"/>
      <c r="M863" s="172"/>
      <c r="N863" s="172"/>
      <c r="O863" s="172"/>
      <c r="P863" s="172"/>
      <c r="Q863" s="172"/>
      <c r="R863" s="175"/>
      <c r="T863" s="176"/>
      <c r="U863" s="172"/>
      <c r="V863" s="172"/>
      <c r="W863" s="172"/>
      <c r="X863" s="172"/>
      <c r="Y863" s="172"/>
      <c r="Z863" s="172"/>
      <c r="AA863" s="177"/>
      <c r="AT863" s="178" t="s">
        <v>200</v>
      </c>
      <c r="AU863" s="178" t="s">
        <v>123</v>
      </c>
      <c r="AV863" s="10" t="s">
        <v>123</v>
      </c>
      <c r="AW863" s="10" t="s">
        <v>36</v>
      </c>
      <c r="AX863" s="10" t="s">
        <v>37</v>
      </c>
      <c r="AY863" s="178" t="s">
        <v>192</v>
      </c>
    </row>
    <row r="864" spans="2:65" s="1" customFormat="1" ht="31.5" customHeight="1">
      <c r="B864" s="135"/>
      <c r="C864" s="164" t="s">
        <v>1504</v>
      </c>
      <c r="D864" s="164" t="s">
        <v>193</v>
      </c>
      <c r="E864" s="165" t="s">
        <v>1505</v>
      </c>
      <c r="F864" s="277" t="s">
        <v>1506</v>
      </c>
      <c r="G864" s="277"/>
      <c r="H864" s="277"/>
      <c r="I864" s="277"/>
      <c r="J864" s="166" t="s">
        <v>529</v>
      </c>
      <c r="K864" s="167">
        <v>109</v>
      </c>
      <c r="L864" s="278">
        <v>0</v>
      </c>
      <c r="M864" s="278"/>
      <c r="N864" s="279">
        <f>ROUND(L864*K864,2)</f>
        <v>0</v>
      </c>
      <c r="O864" s="279"/>
      <c r="P864" s="279"/>
      <c r="Q864" s="279"/>
      <c r="R864" s="138"/>
      <c r="T864" s="168" t="s">
        <v>5</v>
      </c>
      <c r="U864" s="47" t="s">
        <v>44</v>
      </c>
      <c r="V864" s="39"/>
      <c r="W864" s="169">
        <f>V864*K864</f>
        <v>0</v>
      </c>
      <c r="X864" s="169">
        <v>2.0899999999999998E-3</v>
      </c>
      <c r="Y864" s="169">
        <f>X864*K864</f>
        <v>0.22780999999999998</v>
      </c>
      <c r="Z864" s="169">
        <v>0</v>
      </c>
      <c r="AA864" s="170">
        <f>Z864*K864</f>
        <v>0</v>
      </c>
      <c r="AR864" s="21" t="s">
        <v>287</v>
      </c>
      <c r="AT864" s="21" t="s">
        <v>193</v>
      </c>
      <c r="AU864" s="21" t="s">
        <v>123</v>
      </c>
      <c r="AY864" s="21" t="s">
        <v>192</v>
      </c>
      <c r="BE864" s="109">
        <f>IF(U864="základní",N864,0)</f>
        <v>0</v>
      </c>
      <c r="BF864" s="109">
        <f>IF(U864="snížená",N864,0)</f>
        <v>0</v>
      </c>
      <c r="BG864" s="109">
        <f>IF(U864="zákl. přenesená",N864,0)</f>
        <v>0</v>
      </c>
      <c r="BH864" s="109">
        <f>IF(U864="sníž. přenesená",N864,0)</f>
        <v>0</v>
      </c>
      <c r="BI864" s="109">
        <f>IF(U864="nulová",N864,0)</f>
        <v>0</v>
      </c>
      <c r="BJ864" s="21" t="s">
        <v>37</v>
      </c>
      <c r="BK864" s="109">
        <f>ROUND(L864*K864,2)</f>
        <v>0</v>
      </c>
      <c r="BL864" s="21" t="s">
        <v>287</v>
      </c>
      <c r="BM864" s="21" t="s">
        <v>1507</v>
      </c>
    </row>
    <row r="865" spans="2:65" s="10" customFormat="1" ht="22.5" customHeight="1">
      <c r="B865" s="171"/>
      <c r="C865" s="172"/>
      <c r="D865" s="172"/>
      <c r="E865" s="173" t="s">
        <v>5</v>
      </c>
      <c r="F865" s="280" t="s">
        <v>1508</v>
      </c>
      <c r="G865" s="281"/>
      <c r="H865" s="281"/>
      <c r="I865" s="281"/>
      <c r="J865" s="172"/>
      <c r="K865" s="174">
        <v>109</v>
      </c>
      <c r="L865" s="172"/>
      <c r="M865" s="172"/>
      <c r="N865" s="172"/>
      <c r="O865" s="172"/>
      <c r="P865" s="172"/>
      <c r="Q865" s="172"/>
      <c r="R865" s="175"/>
      <c r="T865" s="176"/>
      <c r="U865" s="172"/>
      <c r="V865" s="172"/>
      <c r="W865" s="172"/>
      <c r="X865" s="172"/>
      <c r="Y865" s="172"/>
      <c r="Z865" s="172"/>
      <c r="AA865" s="177"/>
      <c r="AT865" s="178" t="s">
        <v>200</v>
      </c>
      <c r="AU865" s="178" t="s">
        <v>123</v>
      </c>
      <c r="AV865" s="10" t="s">
        <v>123</v>
      </c>
      <c r="AW865" s="10" t="s">
        <v>36</v>
      </c>
      <c r="AX865" s="10" t="s">
        <v>37</v>
      </c>
      <c r="AY865" s="178" t="s">
        <v>192</v>
      </c>
    </row>
    <row r="866" spans="2:65" s="1" customFormat="1" ht="31.5" customHeight="1">
      <c r="B866" s="135"/>
      <c r="C866" s="164" t="s">
        <v>1509</v>
      </c>
      <c r="D866" s="164" t="s">
        <v>193</v>
      </c>
      <c r="E866" s="165" t="s">
        <v>1510</v>
      </c>
      <c r="F866" s="277" t="s">
        <v>1511</v>
      </c>
      <c r="G866" s="277"/>
      <c r="H866" s="277"/>
      <c r="I866" s="277"/>
      <c r="J866" s="166" t="s">
        <v>529</v>
      </c>
      <c r="K866" s="167">
        <v>39</v>
      </c>
      <c r="L866" s="278">
        <v>0</v>
      </c>
      <c r="M866" s="278"/>
      <c r="N866" s="279">
        <f>ROUND(L866*K866,2)</f>
        <v>0</v>
      </c>
      <c r="O866" s="279"/>
      <c r="P866" s="279"/>
      <c r="Q866" s="279"/>
      <c r="R866" s="138"/>
      <c r="T866" s="168" t="s">
        <v>5</v>
      </c>
      <c r="U866" s="47" t="s">
        <v>44</v>
      </c>
      <c r="V866" s="39"/>
      <c r="W866" s="169">
        <f>V866*K866</f>
        <v>0</v>
      </c>
      <c r="X866" s="169">
        <v>2.8600000000000001E-3</v>
      </c>
      <c r="Y866" s="169">
        <f>X866*K866</f>
        <v>0.11154</v>
      </c>
      <c r="Z866" s="169">
        <v>0</v>
      </c>
      <c r="AA866" s="170">
        <f>Z866*K866</f>
        <v>0</v>
      </c>
      <c r="AR866" s="21" t="s">
        <v>287</v>
      </c>
      <c r="AT866" s="21" t="s">
        <v>193</v>
      </c>
      <c r="AU866" s="21" t="s">
        <v>123</v>
      </c>
      <c r="AY866" s="21" t="s">
        <v>192</v>
      </c>
      <c r="BE866" s="109">
        <f>IF(U866="základní",N866,0)</f>
        <v>0</v>
      </c>
      <c r="BF866" s="109">
        <f>IF(U866="snížená",N866,0)</f>
        <v>0</v>
      </c>
      <c r="BG866" s="109">
        <f>IF(U866="zákl. přenesená",N866,0)</f>
        <v>0</v>
      </c>
      <c r="BH866" s="109">
        <f>IF(U866="sníž. přenesená",N866,0)</f>
        <v>0</v>
      </c>
      <c r="BI866" s="109">
        <f>IF(U866="nulová",N866,0)</f>
        <v>0</v>
      </c>
      <c r="BJ866" s="21" t="s">
        <v>37</v>
      </c>
      <c r="BK866" s="109">
        <f>ROUND(L866*K866,2)</f>
        <v>0</v>
      </c>
      <c r="BL866" s="21" t="s">
        <v>287</v>
      </c>
      <c r="BM866" s="21" t="s">
        <v>1512</v>
      </c>
    </row>
    <row r="867" spans="2:65" s="10" customFormat="1" ht="22.5" customHeight="1">
      <c r="B867" s="171"/>
      <c r="C867" s="172"/>
      <c r="D867" s="172"/>
      <c r="E867" s="173" t="s">
        <v>5</v>
      </c>
      <c r="F867" s="280" t="s">
        <v>1513</v>
      </c>
      <c r="G867" s="281"/>
      <c r="H867" s="281"/>
      <c r="I867" s="281"/>
      <c r="J867" s="172"/>
      <c r="K867" s="174">
        <v>39</v>
      </c>
      <c r="L867" s="172"/>
      <c r="M867" s="172"/>
      <c r="N867" s="172"/>
      <c r="O867" s="172"/>
      <c r="P867" s="172"/>
      <c r="Q867" s="172"/>
      <c r="R867" s="175"/>
      <c r="T867" s="176"/>
      <c r="U867" s="172"/>
      <c r="V867" s="172"/>
      <c r="W867" s="172"/>
      <c r="X867" s="172"/>
      <c r="Y867" s="172"/>
      <c r="Z867" s="172"/>
      <c r="AA867" s="177"/>
      <c r="AT867" s="178" t="s">
        <v>200</v>
      </c>
      <c r="AU867" s="178" t="s">
        <v>123</v>
      </c>
      <c r="AV867" s="10" t="s">
        <v>123</v>
      </c>
      <c r="AW867" s="10" t="s">
        <v>36</v>
      </c>
      <c r="AX867" s="10" t="s">
        <v>37</v>
      </c>
      <c r="AY867" s="178" t="s">
        <v>192</v>
      </c>
    </row>
    <row r="868" spans="2:65" s="1" customFormat="1" ht="31.5" customHeight="1">
      <c r="B868" s="135"/>
      <c r="C868" s="164" t="s">
        <v>1514</v>
      </c>
      <c r="D868" s="164" t="s">
        <v>193</v>
      </c>
      <c r="E868" s="165" t="s">
        <v>1515</v>
      </c>
      <c r="F868" s="277" t="s">
        <v>1516</v>
      </c>
      <c r="G868" s="277"/>
      <c r="H868" s="277"/>
      <c r="I868" s="277"/>
      <c r="J868" s="166" t="s">
        <v>995</v>
      </c>
      <c r="K868" s="207">
        <v>0</v>
      </c>
      <c r="L868" s="278">
        <v>0</v>
      </c>
      <c r="M868" s="278"/>
      <c r="N868" s="279">
        <f>ROUND(L868*K868,2)</f>
        <v>0</v>
      </c>
      <c r="O868" s="279"/>
      <c r="P868" s="279"/>
      <c r="Q868" s="279"/>
      <c r="R868" s="138"/>
      <c r="T868" s="168" t="s">
        <v>5</v>
      </c>
      <c r="U868" s="47" t="s">
        <v>44</v>
      </c>
      <c r="V868" s="39"/>
      <c r="W868" s="169">
        <f>V868*K868</f>
        <v>0</v>
      </c>
      <c r="X868" s="169">
        <v>0</v>
      </c>
      <c r="Y868" s="169">
        <f>X868*K868</f>
        <v>0</v>
      </c>
      <c r="Z868" s="169">
        <v>0</v>
      </c>
      <c r="AA868" s="170">
        <f>Z868*K868</f>
        <v>0</v>
      </c>
      <c r="AR868" s="21" t="s">
        <v>287</v>
      </c>
      <c r="AT868" s="21" t="s">
        <v>193</v>
      </c>
      <c r="AU868" s="21" t="s">
        <v>123</v>
      </c>
      <c r="AY868" s="21" t="s">
        <v>192</v>
      </c>
      <c r="BE868" s="109">
        <f>IF(U868="základní",N868,0)</f>
        <v>0</v>
      </c>
      <c r="BF868" s="109">
        <f>IF(U868="snížená",N868,0)</f>
        <v>0</v>
      </c>
      <c r="BG868" s="109">
        <f>IF(U868="zákl. přenesená",N868,0)</f>
        <v>0</v>
      </c>
      <c r="BH868" s="109">
        <f>IF(U868="sníž. přenesená",N868,0)</f>
        <v>0</v>
      </c>
      <c r="BI868" s="109">
        <f>IF(U868="nulová",N868,0)</f>
        <v>0</v>
      </c>
      <c r="BJ868" s="21" t="s">
        <v>37</v>
      </c>
      <c r="BK868" s="109">
        <f>ROUND(L868*K868,2)</f>
        <v>0</v>
      </c>
      <c r="BL868" s="21" t="s">
        <v>287</v>
      </c>
      <c r="BM868" s="21" t="s">
        <v>1517</v>
      </c>
    </row>
    <row r="869" spans="2:65" s="9" customFormat="1" ht="29.85" customHeight="1">
      <c r="B869" s="153"/>
      <c r="C869" s="154"/>
      <c r="D869" s="163" t="s">
        <v>157</v>
      </c>
      <c r="E869" s="163"/>
      <c r="F869" s="163"/>
      <c r="G869" s="163"/>
      <c r="H869" s="163"/>
      <c r="I869" s="163"/>
      <c r="J869" s="163"/>
      <c r="K869" s="163"/>
      <c r="L869" s="163"/>
      <c r="M869" s="163"/>
      <c r="N869" s="300">
        <f>BK869</f>
        <v>0</v>
      </c>
      <c r="O869" s="301"/>
      <c r="P869" s="301"/>
      <c r="Q869" s="301"/>
      <c r="R869" s="156"/>
      <c r="T869" s="157"/>
      <c r="U869" s="154"/>
      <c r="V869" s="154"/>
      <c r="W869" s="158">
        <f>SUM(W870:W883)</f>
        <v>0</v>
      </c>
      <c r="X869" s="154"/>
      <c r="Y869" s="158">
        <f>SUM(Y870:Y883)</f>
        <v>0.28716000000000003</v>
      </c>
      <c r="Z869" s="154"/>
      <c r="AA869" s="159">
        <f>SUM(AA870:AA883)</f>
        <v>0</v>
      </c>
      <c r="AR869" s="160" t="s">
        <v>123</v>
      </c>
      <c r="AT869" s="161" t="s">
        <v>78</v>
      </c>
      <c r="AU869" s="161" t="s">
        <v>37</v>
      </c>
      <c r="AY869" s="160" t="s">
        <v>192</v>
      </c>
      <c r="BK869" s="162">
        <f>SUM(BK870:BK883)</f>
        <v>0</v>
      </c>
    </row>
    <row r="870" spans="2:65" s="1" customFormat="1" ht="31.5" customHeight="1">
      <c r="B870" s="135"/>
      <c r="C870" s="164" t="s">
        <v>1518</v>
      </c>
      <c r="D870" s="164" t="s">
        <v>193</v>
      </c>
      <c r="E870" s="165" t="s">
        <v>1519</v>
      </c>
      <c r="F870" s="277" t="s">
        <v>1520</v>
      </c>
      <c r="G870" s="277"/>
      <c r="H870" s="277"/>
      <c r="I870" s="277"/>
      <c r="J870" s="166" t="s">
        <v>475</v>
      </c>
      <c r="K870" s="167">
        <v>7</v>
      </c>
      <c r="L870" s="278">
        <v>0</v>
      </c>
      <c r="M870" s="278"/>
      <c r="N870" s="279">
        <f t="shared" ref="N870:N883" si="75">ROUND(L870*K870,2)</f>
        <v>0</v>
      </c>
      <c r="O870" s="279"/>
      <c r="P870" s="279"/>
      <c r="Q870" s="279"/>
      <c r="R870" s="138"/>
      <c r="T870" s="168" t="s">
        <v>5</v>
      </c>
      <c r="U870" s="47" t="s">
        <v>44</v>
      </c>
      <c r="V870" s="39"/>
      <c r="W870" s="169">
        <f t="shared" ref="W870:W883" si="76">V870*K870</f>
        <v>0</v>
      </c>
      <c r="X870" s="169">
        <v>0</v>
      </c>
      <c r="Y870" s="169">
        <f t="shared" ref="Y870:Y883" si="77">X870*K870</f>
        <v>0</v>
      </c>
      <c r="Z870" s="169">
        <v>0</v>
      </c>
      <c r="AA870" s="170">
        <f t="shared" ref="AA870:AA883" si="78">Z870*K870</f>
        <v>0</v>
      </c>
      <c r="AR870" s="21" t="s">
        <v>287</v>
      </c>
      <c r="AT870" s="21" t="s">
        <v>193</v>
      </c>
      <c r="AU870" s="21" t="s">
        <v>123</v>
      </c>
      <c r="AY870" s="21" t="s">
        <v>192</v>
      </c>
      <c r="BE870" s="109">
        <f t="shared" ref="BE870:BE883" si="79">IF(U870="základní",N870,0)</f>
        <v>0</v>
      </c>
      <c r="BF870" s="109">
        <f t="shared" ref="BF870:BF883" si="80">IF(U870="snížená",N870,0)</f>
        <v>0</v>
      </c>
      <c r="BG870" s="109">
        <f t="shared" ref="BG870:BG883" si="81">IF(U870="zákl. přenesená",N870,0)</f>
        <v>0</v>
      </c>
      <c r="BH870" s="109">
        <f t="shared" ref="BH870:BH883" si="82">IF(U870="sníž. přenesená",N870,0)</f>
        <v>0</v>
      </c>
      <c r="BI870" s="109">
        <f t="shared" ref="BI870:BI883" si="83">IF(U870="nulová",N870,0)</f>
        <v>0</v>
      </c>
      <c r="BJ870" s="21" t="s">
        <v>37</v>
      </c>
      <c r="BK870" s="109">
        <f t="shared" ref="BK870:BK883" si="84">ROUND(L870*K870,2)</f>
        <v>0</v>
      </c>
      <c r="BL870" s="21" t="s">
        <v>287</v>
      </c>
      <c r="BM870" s="21" t="s">
        <v>1521</v>
      </c>
    </row>
    <row r="871" spans="2:65" s="1" customFormat="1" ht="31.5" customHeight="1">
      <c r="B871" s="135"/>
      <c r="C871" s="203" t="s">
        <v>1522</v>
      </c>
      <c r="D871" s="203" t="s">
        <v>521</v>
      </c>
      <c r="E871" s="204" t="s">
        <v>1523</v>
      </c>
      <c r="F871" s="292" t="s">
        <v>1524</v>
      </c>
      <c r="G871" s="292"/>
      <c r="H871" s="292"/>
      <c r="I871" s="292"/>
      <c r="J871" s="205" t="s">
        <v>475</v>
      </c>
      <c r="K871" s="206">
        <v>5</v>
      </c>
      <c r="L871" s="293">
        <v>0</v>
      </c>
      <c r="M871" s="293"/>
      <c r="N871" s="294">
        <f t="shared" si="75"/>
        <v>0</v>
      </c>
      <c r="O871" s="279"/>
      <c r="P871" s="279"/>
      <c r="Q871" s="279"/>
      <c r="R871" s="138"/>
      <c r="T871" s="168" t="s">
        <v>5</v>
      </c>
      <c r="U871" s="47" t="s">
        <v>44</v>
      </c>
      <c r="V871" s="39"/>
      <c r="W871" s="169">
        <f t="shared" si="76"/>
        <v>0</v>
      </c>
      <c r="X871" s="169">
        <v>1.55E-2</v>
      </c>
      <c r="Y871" s="169">
        <f t="shared" si="77"/>
        <v>7.7499999999999999E-2</v>
      </c>
      <c r="Z871" s="169">
        <v>0</v>
      </c>
      <c r="AA871" s="170">
        <f t="shared" si="78"/>
        <v>0</v>
      </c>
      <c r="AR871" s="21" t="s">
        <v>421</v>
      </c>
      <c r="AT871" s="21" t="s">
        <v>521</v>
      </c>
      <c r="AU871" s="21" t="s">
        <v>123</v>
      </c>
      <c r="AY871" s="21" t="s">
        <v>192</v>
      </c>
      <c r="BE871" s="109">
        <f t="shared" si="79"/>
        <v>0</v>
      </c>
      <c r="BF871" s="109">
        <f t="shared" si="80"/>
        <v>0</v>
      </c>
      <c r="BG871" s="109">
        <f t="shared" si="81"/>
        <v>0</v>
      </c>
      <c r="BH871" s="109">
        <f t="shared" si="82"/>
        <v>0</v>
      </c>
      <c r="BI871" s="109">
        <f t="shared" si="83"/>
        <v>0</v>
      </c>
      <c r="BJ871" s="21" t="s">
        <v>37</v>
      </c>
      <c r="BK871" s="109">
        <f t="shared" si="84"/>
        <v>0</v>
      </c>
      <c r="BL871" s="21" t="s">
        <v>287</v>
      </c>
      <c r="BM871" s="21" t="s">
        <v>1525</v>
      </c>
    </row>
    <row r="872" spans="2:65" s="1" customFormat="1" ht="31.5" customHeight="1">
      <c r="B872" s="135"/>
      <c r="C872" s="203" t="s">
        <v>1526</v>
      </c>
      <c r="D872" s="203" t="s">
        <v>521</v>
      </c>
      <c r="E872" s="204" t="s">
        <v>1527</v>
      </c>
      <c r="F872" s="292" t="s">
        <v>1528</v>
      </c>
      <c r="G872" s="292"/>
      <c r="H872" s="292"/>
      <c r="I872" s="292"/>
      <c r="J872" s="205" t="s">
        <v>475</v>
      </c>
      <c r="K872" s="206">
        <v>2</v>
      </c>
      <c r="L872" s="293">
        <v>0</v>
      </c>
      <c r="M872" s="293"/>
      <c r="N872" s="294">
        <f t="shared" si="75"/>
        <v>0</v>
      </c>
      <c r="O872" s="279"/>
      <c r="P872" s="279"/>
      <c r="Q872" s="279"/>
      <c r="R872" s="138"/>
      <c r="T872" s="168" t="s">
        <v>5</v>
      </c>
      <c r="U872" s="47" t="s">
        <v>44</v>
      </c>
      <c r="V872" s="39"/>
      <c r="W872" s="169">
        <f t="shared" si="76"/>
        <v>0</v>
      </c>
      <c r="X872" s="169">
        <v>1.6E-2</v>
      </c>
      <c r="Y872" s="169">
        <f t="shared" si="77"/>
        <v>3.2000000000000001E-2</v>
      </c>
      <c r="Z872" s="169">
        <v>0</v>
      </c>
      <c r="AA872" s="170">
        <f t="shared" si="78"/>
        <v>0</v>
      </c>
      <c r="AR872" s="21" t="s">
        <v>421</v>
      </c>
      <c r="AT872" s="21" t="s">
        <v>521</v>
      </c>
      <c r="AU872" s="21" t="s">
        <v>123</v>
      </c>
      <c r="AY872" s="21" t="s">
        <v>192</v>
      </c>
      <c r="BE872" s="109">
        <f t="shared" si="79"/>
        <v>0</v>
      </c>
      <c r="BF872" s="109">
        <f t="shared" si="80"/>
        <v>0</v>
      </c>
      <c r="BG872" s="109">
        <f t="shared" si="81"/>
        <v>0</v>
      </c>
      <c r="BH872" s="109">
        <f t="shared" si="82"/>
        <v>0</v>
      </c>
      <c r="BI872" s="109">
        <f t="shared" si="83"/>
        <v>0</v>
      </c>
      <c r="BJ872" s="21" t="s">
        <v>37</v>
      </c>
      <c r="BK872" s="109">
        <f t="shared" si="84"/>
        <v>0</v>
      </c>
      <c r="BL872" s="21" t="s">
        <v>287</v>
      </c>
      <c r="BM872" s="21" t="s">
        <v>1529</v>
      </c>
    </row>
    <row r="873" spans="2:65" s="1" customFormat="1" ht="31.5" customHeight="1">
      <c r="B873" s="135"/>
      <c r="C873" s="164" t="s">
        <v>1530</v>
      </c>
      <c r="D873" s="164" t="s">
        <v>193</v>
      </c>
      <c r="E873" s="165" t="s">
        <v>1531</v>
      </c>
      <c r="F873" s="277" t="s">
        <v>1532</v>
      </c>
      <c r="G873" s="277"/>
      <c r="H873" s="277"/>
      <c r="I873" s="277"/>
      <c r="J873" s="166" t="s">
        <v>475</v>
      </c>
      <c r="K873" s="167">
        <v>5</v>
      </c>
      <c r="L873" s="278">
        <v>0</v>
      </c>
      <c r="M873" s="278"/>
      <c r="N873" s="279">
        <f t="shared" si="75"/>
        <v>0</v>
      </c>
      <c r="O873" s="279"/>
      <c r="P873" s="279"/>
      <c r="Q873" s="279"/>
      <c r="R873" s="138"/>
      <c r="T873" s="168" t="s">
        <v>5</v>
      </c>
      <c r="U873" s="47" t="s">
        <v>44</v>
      </c>
      <c r="V873" s="39"/>
      <c r="W873" s="169">
        <f t="shared" si="76"/>
        <v>0</v>
      </c>
      <c r="X873" s="169">
        <v>0</v>
      </c>
      <c r="Y873" s="169">
        <f t="shared" si="77"/>
        <v>0</v>
      </c>
      <c r="Z873" s="169">
        <v>0</v>
      </c>
      <c r="AA873" s="170">
        <f t="shared" si="78"/>
        <v>0</v>
      </c>
      <c r="AR873" s="21" t="s">
        <v>287</v>
      </c>
      <c r="AT873" s="21" t="s">
        <v>193</v>
      </c>
      <c r="AU873" s="21" t="s">
        <v>123</v>
      </c>
      <c r="AY873" s="21" t="s">
        <v>192</v>
      </c>
      <c r="BE873" s="109">
        <f t="shared" si="79"/>
        <v>0</v>
      </c>
      <c r="BF873" s="109">
        <f t="shared" si="80"/>
        <v>0</v>
      </c>
      <c r="BG873" s="109">
        <f t="shared" si="81"/>
        <v>0</v>
      </c>
      <c r="BH873" s="109">
        <f t="shared" si="82"/>
        <v>0</v>
      </c>
      <c r="BI873" s="109">
        <f t="shared" si="83"/>
        <v>0</v>
      </c>
      <c r="BJ873" s="21" t="s">
        <v>37</v>
      </c>
      <c r="BK873" s="109">
        <f t="shared" si="84"/>
        <v>0</v>
      </c>
      <c r="BL873" s="21" t="s">
        <v>287</v>
      </c>
      <c r="BM873" s="21" t="s">
        <v>1533</v>
      </c>
    </row>
    <row r="874" spans="2:65" s="1" customFormat="1" ht="31.5" customHeight="1">
      <c r="B874" s="135"/>
      <c r="C874" s="203" t="s">
        <v>1534</v>
      </c>
      <c r="D874" s="203" t="s">
        <v>521</v>
      </c>
      <c r="E874" s="204" t="s">
        <v>1535</v>
      </c>
      <c r="F874" s="292" t="s">
        <v>1536</v>
      </c>
      <c r="G874" s="292"/>
      <c r="H874" s="292"/>
      <c r="I874" s="292"/>
      <c r="J874" s="205" t="s">
        <v>475</v>
      </c>
      <c r="K874" s="206">
        <v>4</v>
      </c>
      <c r="L874" s="293">
        <v>0</v>
      </c>
      <c r="M874" s="293"/>
      <c r="N874" s="294">
        <f t="shared" si="75"/>
        <v>0</v>
      </c>
      <c r="O874" s="279"/>
      <c r="P874" s="279"/>
      <c r="Q874" s="279"/>
      <c r="R874" s="138"/>
      <c r="T874" s="168" t="s">
        <v>5</v>
      </c>
      <c r="U874" s="47" t="s">
        <v>44</v>
      </c>
      <c r="V874" s="39"/>
      <c r="W874" s="169">
        <f t="shared" si="76"/>
        <v>0</v>
      </c>
      <c r="X874" s="169">
        <v>1.7500000000000002E-2</v>
      </c>
      <c r="Y874" s="169">
        <f t="shared" si="77"/>
        <v>7.0000000000000007E-2</v>
      </c>
      <c r="Z874" s="169">
        <v>0</v>
      </c>
      <c r="AA874" s="170">
        <f t="shared" si="78"/>
        <v>0</v>
      </c>
      <c r="AR874" s="21" t="s">
        <v>421</v>
      </c>
      <c r="AT874" s="21" t="s">
        <v>521</v>
      </c>
      <c r="AU874" s="21" t="s">
        <v>123</v>
      </c>
      <c r="AY874" s="21" t="s">
        <v>192</v>
      </c>
      <c r="BE874" s="109">
        <f t="shared" si="79"/>
        <v>0</v>
      </c>
      <c r="BF874" s="109">
        <f t="shared" si="80"/>
        <v>0</v>
      </c>
      <c r="BG874" s="109">
        <f t="shared" si="81"/>
        <v>0</v>
      </c>
      <c r="BH874" s="109">
        <f t="shared" si="82"/>
        <v>0</v>
      </c>
      <c r="BI874" s="109">
        <f t="shared" si="83"/>
        <v>0</v>
      </c>
      <c r="BJ874" s="21" t="s">
        <v>37</v>
      </c>
      <c r="BK874" s="109">
        <f t="shared" si="84"/>
        <v>0</v>
      </c>
      <c r="BL874" s="21" t="s">
        <v>287</v>
      </c>
      <c r="BM874" s="21" t="s">
        <v>1537</v>
      </c>
    </row>
    <row r="875" spans="2:65" s="1" customFormat="1" ht="44.25" customHeight="1">
      <c r="B875" s="135"/>
      <c r="C875" s="203" t="s">
        <v>1538</v>
      </c>
      <c r="D875" s="203" t="s">
        <v>521</v>
      </c>
      <c r="E875" s="204" t="s">
        <v>1539</v>
      </c>
      <c r="F875" s="292" t="s">
        <v>1540</v>
      </c>
      <c r="G875" s="292"/>
      <c r="H875" s="292"/>
      <c r="I875" s="292"/>
      <c r="J875" s="205" t="s">
        <v>475</v>
      </c>
      <c r="K875" s="206">
        <v>1</v>
      </c>
      <c r="L875" s="293">
        <v>0</v>
      </c>
      <c r="M875" s="293"/>
      <c r="N875" s="294">
        <f t="shared" si="75"/>
        <v>0</v>
      </c>
      <c r="O875" s="279"/>
      <c r="P875" s="279"/>
      <c r="Q875" s="279"/>
      <c r="R875" s="138"/>
      <c r="T875" s="168" t="s">
        <v>5</v>
      </c>
      <c r="U875" s="47" t="s">
        <v>44</v>
      </c>
      <c r="V875" s="39"/>
      <c r="W875" s="169">
        <f t="shared" si="76"/>
        <v>0</v>
      </c>
      <c r="X875" s="169">
        <v>1.7500000000000002E-2</v>
      </c>
      <c r="Y875" s="169">
        <f t="shared" si="77"/>
        <v>1.7500000000000002E-2</v>
      </c>
      <c r="Z875" s="169">
        <v>0</v>
      </c>
      <c r="AA875" s="170">
        <f t="shared" si="78"/>
        <v>0</v>
      </c>
      <c r="AR875" s="21" t="s">
        <v>421</v>
      </c>
      <c r="AT875" s="21" t="s">
        <v>521</v>
      </c>
      <c r="AU875" s="21" t="s">
        <v>123</v>
      </c>
      <c r="AY875" s="21" t="s">
        <v>192</v>
      </c>
      <c r="BE875" s="109">
        <f t="shared" si="79"/>
        <v>0</v>
      </c>
      <c r="BF875" s="109">
        <f t="shared" si="80"/>
        <v>0</v>
      </c>
      <c r="BG875" s="109">
        <f t="shared" si="81"/>
        <v>0</v>
      </c>
      <c r="BH875" s="109">
        <f t="shared" si="82"/>
        <v>0</v>
      </c>
      <c r="BI875" s="109">
        <f t="shared" si="83"/>
        <v>0</v>
      </c>
      <c r="BJ875" s="21" t="s">
        <v>37</v>
      </c>
      <c r="BK875" s="109">
        <f t="shared" si="84"/>
        <v>0</v>
      </c>
      <c r="BL875" s="21" t="s">
        <v>287</v>
      </c>
      <c r="BM875" s="21" t="s">
        <v>1541</v>
      </c>
    </row>
    <row r="876" spans="2:65" s="1" customFormat="1" ht="44.25" customHeight="1">
      <c r="B876" s="135"/>
      <c r="C876" s="164" t="s">
        <v>1542</v>
      </c>
      <c r="D876" s="164" t="s">
        <v>193</v>
      </c>
      <c r="E876" s="165" t="s">
        <v>1543</v>
      </c>
      <c r="F876" s="277" t="s">
        <v>1544</v>
      </c>
      <c r="G876" s="277"/>
      <c r="H876" s="277"/>
      <c r="I876" s="277"/>
      <c r="J876" s="166" t="s">
        <v>475</v>
      </c>
      <c r="K876" s="167">
        <v>2</v>
      </c>
      <c r="L876" s="278">
        <v>0</v>
      </c>
      <c r="M876" s="278"/>
      <c r="N876" s="279">
        <f t="shared" si="75"/>
        <v>0</v>
      </c>
      <c r="O876" s="279"/>
      <c r="P876" s="279"/>
      <c r="Q876" s="279"/>
      <c r="R876" s="138"/>
      <c r="T876" s="168" t="s">
        <v>5</v>
      </c>
      <c r="U876" s="47" t="s">
        <v>44</v>
      </c>
      <c r="V876" s="39"/>
      <c r="W876" s="169">
        <f t="shared" si="76"/>
        <v>0</v>
      </c>
      <c r="X876" s="169">
        <v>0</v>
      </c>
      <c r="Y876" s="169">
        <f t="shared" si="77"/>
        <v>0</v>
      </c>
      <c r="Z876" s="169">
        <v>0</v>
      </c>
      <c r="AA876" s="170">
        <f t="shared" si="78"/>
        <v>0</v>
      </c>
      <c r="AR876" s="21" t="s">
        <v>287</v>
      </c>
      <c r="AT876" s="21" t="s">
        <v>193</v>
      </c>
      <c r="AU876" s="21" t="s">
        <v>123</v>
      </c>
      <c r="AY876" s="21" t="s">
        <v>192</v>
      </c>
      <c r="BE876" s="109">
        <f t="shared" si="79"/>
        <v>0</v>
      </c>
      <c r="BF876" s="109">
        <f t="shared" si="80"/>
        <v>0</v>
      </c>
      <c r="BG876" s="109">
        <f t="shared" si="81"/>
        <v>0</v>
      </c>
      <c r="BH876" s="109">
        <f t="shared" si="82"/>
        <v>0</v>
      </c>
      <c r="BI876" s="109">
        <f t="shared" si="83"/>
        <v>0</v>
      </c>
      <c r="BJ876" s="21" t="s">
        <v>37</v>
      </c>
      <c r="BK876" s="109">
        <f t="shared" si="84"/>
        <v>0</v>
      </c>
      <c r="BL876" s="21" t="s">
        <v>287</v>
      </c>
      <c r="BM876" s="21" t="s">
        <v>1545</v>
      </c>
    </row>
    <row r="877" spans="2:65" s="1" customFormat="1" ht="31.5" customHeight="1">
      <c r="B877" s="135"/>
      <c r="C877" s="203" t="s">
        <v>1546</v>
      </c>
      <c r="D877" s="203" t="s">
        <v>521</v>
      </c>
      <c r="E877" s="204" t="s">
        <v>1547</v>
      </c>
      <c r="F877" s="292" t="s">
        <v>1548</v>
      </c>
      <c r="G877" s="292"/>
      <c r="H877" s="292"/>
      <c r="I877" s="292"/>
      <c r="J877" s="205" t="s">
        <v>475</v>
      </c>
      <c r="K877" s="206">
        <v>2</v>
      </c>
      <c r="L877" s="293">
        <v>0</v>
      </c>
      <c r="M877" s="293"/>
      <c r="N877" s="294">
        <f t="shared" si="75"/>
        <v>0</v>
      </c>
      <c r="O877" s="279"/>
      <c r="P877" s="279"/>
      <c r="Q877" s="279"/>
      <c r="R877" s="138"/>
      <c r="T877" s="168" t="s">
        <v>5</v>
      </c>
      <c r="U877" s="47" t="s">
        <v>44</v>
      </c>
      <c r="V877" s="39"/>
      <c r="W877" s="169">
        <f t="shared" si="76"/>
        <v>0</v>
      </c>
      <c r="X877" s="169">
        <v>4.2999999999999997E-2</v>
      </c>
      <c r="Y877" s="169">
        <f t="shared" si="77"/>
        <v>8.5999999999999993E-2</v>
      </c>
      <c r="Z877" s="169">
        <v>0</v>
      </c>
      <c r="AA877" s="170">
        <f t="shared" si="78"/>
        <v>0</v>
      </c>
      <c r="AR877" s="21" t="s">
        <v>421</v>
      </c>
      <c r="AT877" s="21" t="s">
        <v>521</v>
      </c>
      <c r="AU877" s="21" t="s">
        <v>123</v>
      </c>
      <c r="AY877" s="21" t="s">
        <v>192</v>
      </c>
      <c r="BE877" s="109">
        <f t="shared" si="79"/>
        <v>0</v>
      </c>
      <c r="BF877" s="109">
        <f t="shared" si="80"/>
        <v>0</v>
      </c>
      <c r="BG877" s="109">
        <f t="shared" si="81"/>
        <v>0</v>
      </c>
      <c r="BH877" s="109">
        <f t="shared" si="82"/>
        <v>0</v>
      </c>
      <c r="BI877" s="109">
        <f t="shared" si="83"/>
        <v>0</v>
      </c>
      <c r="BJ877" s="21" t="s">
        <v>37</v>
      </c>
      <c r="BK877" s="109">
        <f t="shared" si="84"/>
        <v>0</v>
      </c>
      <c r="BL877" s="21" t="s">
        <v>287</v>
      </c>
      <c r="BM877" s="21" t="s">
        <v>1549</v>
      </c>
    </row>
    <row r="878" spans="2:65" s="1" customFormat="1" ht="31.5" customHeight="1">
      <c r="B878" s="135"/>
      <c r="C878" s="164" t="s">
        <v>1550</v>
      </c>
      <c r="D878" s="164" t="s">
        <v>193</v>
      </c>
      <c r="E878" s="165" t="s">
        <v>1551</v>
      </c>
      <c r="F878" s="277" t="s">
        <v>1552</v>
      </c>
      <c r="G878" s="277"/>
      <c r="H878" s="277"/>
      <c r="I878" s="277"/>
      <c r="J878" s="166" t="s">
        <v>475</v>
      </c>
      <c r="K878" s="167">
        <v>2</v>
      </c>
      <c r="L878" s="278">
        <v>0</v>
      </c>
      <c r="M878" s="278"/>
      <c r="N878" s="279">
        <f t="shared" si="75"/>
        <v>0</v>
      </c>
      <c r="O878" s="279"/>
      <c r="P878" s="279"/>
      <c r="Q878" s="279"/>
      <c r="R878" s="138"/>
      <c r="T878" s="168" t="s">
        <v>5</v>
      </c>
      <c r="U878" s="47" t="s">
        <v>44</v>
      </c>
      <c r="V878" s="39"/>
      <c r="W878" s="169">
        <f t="shared" si="76"/>
        <v>0</v>
      </c>
      <c r="X878" s="169">
        <v>0</v>
      </c>
      <c r="Y878" s="169">
        <f t="shared" si="77"/>
        <v>0</v>
      </c>
      <c r="Z878" s="169">
        <v>0</v>
      </c>
      <c r="AA878" s="170">
        <f t="shared" si="78"/>
        <v>0</v>
      </c>
      <c r="AR878" s="21" t="s">
        <v>287</v>
      </c>
      <c r="AT878" s="21" t="s">
        <v>193</v>
      </c>
      <c r="AU878" s="21" t="s">
        <v>123</v>
      </c>
      <c r="AY878" s="21" t="s">
        <v>192</v>
      </c>
      <c r="BE878" s="109">
        <f t="shared" si="79"/>
        <v>0</v>
      </c>
      <c r="BF878" s="109">
        <f t="shared" si="80"/>
        <v>0</v>
      </c>
      <c r="BG878" s="109">
        <f t="shared" si="81"/>
        <v>0</v>
      </c>
      <c r="BH878" s="109">
        <f t="shared" si="82"/>
        <v>0</v>
      </c>
      <c r="BI878" s="109">
        <f t="shared" si="83"/>
        <v>0</v>
      </c>
      <c r="BJ878" s="21" t="s">
        <v>37</v>
      </c>
      <c r="BK878" s="109">
        <f t="shared" si="84"/>
        <v>0</v>
      </c>
      <c r="BL878" s="21" t="s">
        <v>287</v>
      </c>
      <c r="BM878" s="21" t="s">
        <v>1553</v>
      </c>
    </row>
    <row r="879" spans="2:65" s="1" customFormat="1" ht="31.5" customHeight="1">
      <c r="B879" s="135"/>
      <c r="C879" s="203" t="s">
        <v>1554</v>
      </c>
      <c r="D879" s="203" t="s">
        <v>521</v>
      </c>
      <c r="E879" s="204" t="s">
        <v>1555</v>
      </c>
      <c r="F879" s="292" t="s">
        <v>1556</v>
      </c>
      <c r="G879" s="292"/>
      <c r="H879" s="292"/>
      <c r="I879" s="292"/>
      <c r="J879" s="205" t="s">
        <v>475</v>
      </c>
      <c r="K879" s="206">
        <v>2</v>
      </c>
      <c r="L879" s="293">
        <v>0</v>
      </c>
      <c r="M879" s="293"/>
      <c r="N879" s="294">
        <f t="shared" si="75"/>
        <v>0</v>
      </c>
      <c r="O879" s="279"/>
      <c r="P879" s="279"/>
      <c r="Q879" s="279"/>
      <c r="R879" s="138"/>
      <c r="T879" s="168" t="s">
        <v>5</v>
      </c>
      <c r="U879" s="47" t="s">
        <v>44</v>
      </c>
      <c r="V879" s="39"/>
      <c r="W879" s="169">
        <f t="shared" si="76"/>
        <v>0</v>
      </c>
      <c r="X879" s="169">
        <v>2.0799999999999998E-3</v>
      </c>
      <c r="Y879" s="169">
        <f t="shared" si="77"/>
        <v>4.1599999999999996E-3</v>
      </c>
      <c r="Z879" s="169">
        <v>0</v>
      </c>
      <c r="AA879" s="170">
        <f t="shared" si="78"/>
        <v>0</v>
      </c>
      <c r="AR879" s="21" t="s">
        <v>421</v>
      </c>
      <c r="AT879" s="21" t="s">
        <v>521</v>
      </c>
      <c r="AU879" s="21" t="s">
        <v>123</v>
      </c>
      <c r="AY879" s="21" t="s">
        <v>192</v>
      </c>
      <c r="BE879" s="109">
        <f t="shared" si="79"/>
        <v>0</v>
      </c>
      <c r="BF879" s="109">
        <f t="shared" si="80"/>
        <v>0</v>
      </c>
      <c r="BG879" s="109">
        <f t="shared" si="81"/>
        <v>0</v>
      </c>
      <c r="BH879" s="109">
        <f t="shared" si="82"/>
        <v>0</v>
      </c>
      <c r="BI879" s="109">
        <f t="shared" si="83"/>
        <v>0</v>
      </c>
      <c r="BJ879" s="21" t="s">
        <v>37</v>
      </c>
      <c r="BK879" s="109">
        <f t="shared" si="84"/>
        <v>0</v>
      </c>
      <c r="BL879" s="21" t="s">
        <v>287</v>
      </c>
      <c r="BM879" s="21" t="s">
        <v>1557</v>
      </c>
    </row>
    <row r="880" spans="2:65" s="1" customFormat="1" ht="22.5" customHeight="1">
      <c r="B880" s="135"/>
      <c r="C880" s="164" t="s">
        <v>1558</v>
      </c>
      <c r="D880" s="164" t="s">
        <v>193</v>
      </c>
      <c r="E880" s="165" t="s">
        <v>1559</v>
      </c>
      <c r="F880" s="277" t="s">
        <v>1560</v>
      </c>
      <c r="G880" s="277"/>
      <c r="H880" s="277"/>
      <c r="I880" s="277"/>
      <c r="J880" s="166" t="s">
        <v>475</v>
      </c>
      <c r="K880" s="167">
        <v>12</v>
      </c>
      <c r="L880" s="278">
        <v>0</v>
      </c>
      <c r="M880" s="278"/>
      <c r="N880" s="279">
        <f t="shared" si="75"/>
        <v>0</v>
      </c>
      <c r="O880" s="279"/>
      <c r="P880" s="279"/>
      <c r="Q880" s="279"/>
      <c r="R880" s="138"/>
      <c r="T880" s="168" t="s">
        <v>5</v>
      </c>
      <c r="U880" s="47" t="s">
        <v>44</v>
      </c>
      <c r="V880" s="39"/>
      <c r="W880" s="169">
        <f t="shared" si="76"/>
        <v>0</v>
      </c>
      <c r="X880" s="169">
        <v>0</v>
      </c>
      <c r="Y880" s="169">
        <f t="shared" si="77"/>
        <v>0</v>
      </c>
      <c r="Z880" s="169">
        <v>0</v>
      </c>
      <c r="AA880" s="170">
        <f t="shared" si="78"/>
        <v>0</v>
      </c>
      <c r="AR880" s="21" t="s">
        <v>287</v>
      </c>
      <c r="AT880" s="21" t="s">
        <v>193</v>
      </c>
      <c r="AU880" s="21" t="s">
        <v>123</v>
      </c>
      <c r="AY880" s="21" t="s">
        <v>192</v>
      </c>
      <c r="BE880" s="109">
        <f t="shared" si="79"/>
        <v>0</v>
      </c>
      <c r="BF880" s="109">
        <f t="shared" si="80"/>
        <v>0</v>
      </c>
      <c r="BG880" s="109">
        <f t="shared" si="81"/>
        <v>0</v>
      </c>
      <c r="BH880" s="109">
        <f t="shared" si="82"/>
        <v>0</v>
      </c>
      <c r="BI880" s="109">
        <f t="shared" si="83"/>
        <v>0</v>
      </c>
      <c r="BJ880" s="21" t="s">
        <v>37</v>
      </c>
      <c r="BK880" s="109">
        <f t="shared" si="84"/>
        <v>0</v>
      </c>
      <c r="BL880" s="21" t="s">
        <v>287</v>
      </c>
      <c r="BM880" s="21" t="s">
        <v>1561</v>
      </c>
    </row>
    <row r="881" spans="2:65" s="1" customFormat="1" ht="22.5" customHeight="1">
      <c r="B881" s="135"/>
      <c r="C881" s="164" t="s">
        <v>1562</v>
      </c>
      <c r="D881" s="164" t="s">
        <v>193</v>
      </c>
      <c r="E881" s="165" t="s">
        <v>1563</v>
      </c>
      <c r="F881" s="277" t="s">
        <v>1564</v>
      </c>
      <c r="G881" s="277"/>
      <c r="H881" s="277"/>
      <c r="I881" s="277"/>
      <c r="J881" s="166" t="s">
        <v>475</v>
      </c>
      <c r="K881" s="167">
        <v>2</v>
      </c>
      <c r="L881" s="278">
        <v>0</v>
      </c>
      <c r="M881" s="278"/>
      <c r="N881" s="279">
        <f t="shared" si="75"/>
        <v>0</v>
      </c>
      <c r="O881" s="279"/>
      <c r="P881" s="279"/>
      <c r="Q881" s="279"/>
      <c r="R881" s="138"/>
      <c r="T881" s="168" t="s">
        <v>5</v>
      </c>
      <c r="U881" s="47" t="s">
        <v>44</v>
      </c>
      <c r="V881" s="39"/>
      <c r="W881" s="169">
        <f t="shared" si="76"/>
        <v>0</v>
      </c>
      <c r="X881" s="169">
        <v>0</v>
      </c>
      <c r="Y881" s="169">
        <f t="shared" si="77"/>
        <v>0</v>
      </c>
      <c r="Z881" s="169">
        <v>0</v>
      </c>
      <c r="AA881" s="170">
        <f t="shared" si="78"/>
        <v>0</v>
      </c>
      <c r="AR881" s="21" t="s">
        <v>287</v>
      </c>
      <c r="AT881" s="21" t="s">
        <v>193</v>
      </c>
      <c r="AU881" s="21" t="s">
        <v>123</v>
      </c>
      <c r="AY881" s="21" t="s">
        <v>192</v>
      </c>
      <c r="BE881" s="109">
        <f t="shared" si="79"/>
        <v>0</v>
      </c>
      <c r="BF881" s="109">
        <f t="shared" si="80"/>
        <v>0</v>
      </c>
      <c r="BG881" s="109">
        <f t="shared" si="81"/>
        <v>0</v>
      </c>
      <c r="BH881" s="109">
        <f t="shared" si="82"/>
        <v>0</v>
      </c>
      <c r="BI881" s="109">
        <f t="shared" si="83"/>
        <v>0</v>
      </c>
      <c r="BJ881" s="21" t="s">
        <v>37</v>
      </c>
      <c r="BK881" s="109">
        <f t="shared" si="84"/>
        <v>0</v>
      </c>
      <c r="BL881" s="21" t="s">
        <v>287</v>
      </c>
      <c r="BM881" s="21" t="s">
        <v>1565</v>
      </c>
    </row>
    <row r="882" spans="2:65" s="1" customFormat="1" ht="22.5" customHeight="1">
      <c r="B882" s="135"/>
      <c r="C882" s="164" t="s">
        <v>1566</v>
      </c>
      <c r="D882" s="164" t="s">
        <v>193</v>
      </c>
      <c r="E882" s="165" t="s">
        <v>1567</v>
      </c>
      <c r="F882" s="277" t="s">
        <v>1568</v>
      </c>
      <c r="G882" s="277"/>
      <c r="H882" s="277"/>
      <c r="I882" s="277"/>
      <c r="J882" s="166" t="s">
        <v>529</v>
      </c>
      <c r="K882" s="167">
        <v>10</v>
      </c>
      <c r="L882" s="278">
        <v>0</v>
      </c>
      <c r="M882" s="278"/>
      <c r="N882" s="279">
        <f t="shared" si="75"/>
        <v>0</v>
      </c>
      <c r="O882" s="279"/>
      <c r="P882" s="279"/>
      <c r="Q882" s="279"/>
      <c r="R882" s="138"/>
      <c r="T882" s="168" t="s">
        <v>5</v>
      </c>
      <c r="U882" s="47" t="s">
        <v>44</v>
      </c>
      <c r="V882" s="39"/>
      <c r="W882" s="169">
        <f t="shared" si="76"/>
        <v>0</v>
      </c>
      <c r="X882" s="169">
        <v>0</v>
      </c>
      <c r="Y882" s="169">
        <f t="shared" si="77"/>
        <v>0</v>
      </c>
      <c r="Z882" s="169">
        <v>0</v>
      </c>
      <c r="AA882" s="170">
        <f t="shared" si="78"/>
        <v>0</v>
      </c>
      <c r="AR882" s="21" t="s">
        <v>287</v>
      </c>
      <c r="AT882" s="21" t="s">
        <v>193</v>
      </c>
      <c r="AU882" s="21" t="s">
        <v>123</v>
      </c>
      <c r="AY882" s="21" t="s">
        <v>192</v>
      </c>
      <c r="BE882" s="109">
        <f t="shared" si="79"/>
        <v>0</v>
      </c>
      <c r="BF882" s="109">
        <f t="shared" si="80"/>
        <v>0</v>
      </c>
      <c r="BG882" s="109">
        <f t="shared" si="81"/>
        <v>0</v>
      </c>
      <c r="BH882" s="109">
        <f t="shared" si="82"/>
        <v>0</v>
      </c>
      <c r="BI882" s="109">
        <f t="shared" si="83"/>
        <v>0</v>
      </c>
      <c r="BJ882" s="21" t="s">
        <v>37</v>
      </c>
      <c r="BK882" s="109">
        <f t="shared" si="84"/>
        <v>0</v>
      </c>
      <c r="BL882" s="21" t="s">
        <v>287</v>
      </c>
      <c r="BM882" s="21" t="s">
        <v>1569</v>
      </c>
    </row>
    <row r="883" spans="2:65" s="1" customFormat="1" ht="31.5" customHeight="1">
      <c r="B883" s="135"/>
      <c r="C883" s="164" t="s">
        <v>1570</v>
      </c>
      <c r="D883" s="164" t="s">
        <v>193</v>
      </c>
      <c r="E883" s="165" t="s">
        <v>1571</v>
      </c>
      <c r="F883" s="277" t="s">
        <v>1572</v>
      </c>
      <c r="G883" s="277"/>
      <c r="H883" s="277"/>
      <c r="I883" s="277"/>
      <c r="J883" s="166" t="s">
        <v>995</v>
      </c>
      <c r="K883" s="207">
        <v>0</v>
      </c>
      <c r="L883" s="278">
        <v>0</v>
      </c>
      <c r="M883" s="278"/>
      <c r="N883" s="279">
        <f t="shared" si="75"/>
        <v>0</v>
      </c>
      <c r="O883" s="279"/>
      <c r="P883" s="279"/>
      <c r="Q883" s="279"/>
      <c r="R883" s="138"/>
      <c r="T883" s="168" t="s">
        <v>5</v>
      </c>
      <c r="U883" s="47" t="s">
        <v>44</v>
      </c>
      <c r="V883" s="39"/>
      <c r="W883" s="169">
        <f t="shared" si="76"/>
        <v>0</v>
      </c>
      <c r="X883" s="169">
        <v>0</v>
      </c>
      <c r="Y883" s="169">
        <f t="shared" si="77"/>
        <v>0</v>
      </c>
      <c r="Z883" s="169">
        <v>0</v>
      </c>
      <c r="AA883" s="170">
        <f t="shared" si="78"/>
        <v>0</v>
      </c>
      <c r="AR883" s="21" t="s">
        <v>287</v>
      </c>
      <c r="AT883" s="21" t="s">
        <v>193</v>
      </c>
      <c r="AU883" s="21" t="s">
        <v>123</v>
      </c>
      <c r="AY883" s="21" t="s">
        <v>192</v>
      </c>
      <c r="BE883" s="109">
        <f t="shared" si="79"/>
        <v>0</v>
      </c>
      <c r="BF883" s="109">
        <f t="shared" si="80"/>
        <v>0</v>
      </c>
      <c r="BG883" s="109">
        <f t="shared" si="81"/>
        <v>0</v>
      </c>
      <c r="BH883" s="109">
        <f t="shared" si="82"/>
        <v>0</v>
      </c>
      <c r="BI883" s="109">
        <f t="shared" si="83"/>
        <v>0</v>
      </c>
      <c r="BJ883" s="21" t="s">
        <v>37</v>
      </c>
      <c r="BK883" s="109">
        <f t="shared" si="84"/>
        <v>0</v>
      </c>
      <c r="BL883" s="21" t="s">
        <v>287</v>
      </c>
      <c r="BM883" s="21" t="s">
        <v>1573</v>
      </c>
    </row>
    <row r="884" spans="2:65" s="9" customFormat="1" ht="29.85" customHeight="1">
      <c r="B884" s="153"/>
      <c r="C884" s="154"/>
      <c r="D884" s="163" t="s">
        <v>158</v>
      </c>
      <c r="E884" s="163"/>
      <c r="F884" s="163"/>
      <c r="G884" s="163"/>
      <c r="H884" s="163"/>
      <c r="I884" s="163"/>
      <c r="J884" s="163"/>
      <c r="K884" s="163"/>
      <c r="L884" s="163"/>
      <c r="M884" s="163"/>
      <c r="N884" s="300">
        <f>BK884</f>
        <v>0</v>
      </c>
      <c r="O884" s="301"/>
      <c r="P884" s="301"/>
      <c r="Q884" s="301"/>
      <c r="R884" s="156"/>
      <c r="T884" s="157"/>
      <c r="U884" s="154"/>
      <c r="V884" s="154"/>
      <c r="W884" s="158">
        <f>SUM(W885:W917)</f>
        <v>0</v>
      </c>
      <c r="X884" s="154"/>
      <c r="Y884" s="158">
        <f>SUM(Y885:Y917)</f>
        <v>0.92916509999999997</v>
      </c>
      <c r="Z884" s="154"/>
      <c r="AA884" s="159">
        <f>SUM(AA885:AA917)</f>
        <v>0</v>
      </c>
      <c r="AR884" s="160" t="s">
        <v>123</v>
      </c>
      <c r="AT884" s="161" t="s">
        <v>78</v>
      </c>
      <c r="AU884" s="161" t="s">
        <v>37</v>
      </c>
      <c r="AY884" s="160" t="s">
        <v>192</v>
      </c>
      <c r="BK884" s="162">
        <f>SUM(BK885:BK917)</f>
        <v>0</v>
      </c>
    </row>
    <row r="885" spans="2:65" s="1" customFormat="1" ht="22.5" customHeight="1">
      <c r="B885" s="135"/>
      <c r="C885" s="164" t="s">
        <v>1574</v>
      </c>
      <c r="D885" s="164" t="s">
        <v>193</v>
      </c>
      <c r="E885" s="165" t="s">
        <v>1575</v>
      </c>
      <c r="F885" s="277" t="s">
        <v>1576</v>
      </c>
      <c r="G885" s="277"/>
      <c r="H885" s="277"/>
      <c r="I885" s="277"/>
      <c r="J885" s="166" t="s">
        <v>1577</v>
      </c>
      <c r="K885" s="167">
        <v>826.74</v>
      </c>
      <c r="L885" s="278">
        <v>0</v>
      </c>
      <c r="M885" s="278"/>
      <c r="N885" s="279">
        <f>ROUND(L885*K885,2)</f>
        <v>0</v>
      </c>
      <c r="O885" s="279"/>
      <c r="P885" s="279"/>
      <c r="Q885" s="279"/>
      <c r="R885" s="138"/>
      <c r="T885" s="168" t="s">
        <v>5</v>
      </c>
      <c r="U885" s="47" t="s">
        <v>44</v>
      </c>
      <c r="V885" s="39"/>
      <c r="W885" s="169">
        <f>V885*K885</f>
        <v>0</v>
      </c>
      <c r="X885" s="169">
        <v>0</v>
      </c>
      <c r="Y885" s="169">
        <f>X885*K885</f>
        <v>0</v>
      </c>
      <c r="Z885" s="169">
        <v>0</v>
      </c>
      <c r="AA885" s="170">
        <f>Z885*K885</f>
        <v>0</v>
      </c>
      <c r="AR885" s="21" t="s">
        <v>287</v>
      </c>
      <c r="AT885" s="21" t="s">
        <v>193</v>
      </c>
      <c r="AU885" s="21" t="s">
        <v>123</v>
      </c>
      <c r="AY885" s="21" t="s">
        <v>192</v>
      </c>
      <c r="BE885" s="109">
        <f>IF(U885="základní",N885,0)</f>
        <v>0</v>
      </c>
      <c r="BF885" s="109">
        <f>IF(U885="snížená",N885,0)</f>
        <v>0</v>
      </c>
      <c r="BG885" s="109">
        <f>IF(U885="zákl. přenesená",N885,0)</f>
        <v>0</v>
      </c>
      <c r="BH885" s="109">
        <f>IF(U885="sníž. přenesená",N885,0)</f>
        <v>0</v>
      </c>
      <c r="BI885" s="109">
        <f>IF(U885="nulová",N885,0)</f>
        <v>0</v>
      </c>
      <c r="BJ885" s="21" t="s">
        <v>37</v>
      </c>
      <c r="BK885" s="109">
        <f>ROUND(L885*K885,2)</f>
        <v>0</v>
      </c>
      <c r="BL885" s="21" t="s">
        <v>287</v>
      </c>
      <c r="BM885" s="21" t="s">
        <v>1578</v>
      </c>
    </row>
    <row r="886" spans="2:65" s="11" customFormat="1" ht="22.5" customHeight="1">
      <c r="B886" s="179"/>
      <c r="C886" s="180"/>
      <c r="D886" s="180"/>
      <c r="E886" s="181" t="s">
        <v>5</v>
      </c>
      <c r="F886" s="282" t="s">
        <v>1579</v>
      </c>
      <c r="G886" s="283"/>
      <c r="H886" s="283"/>
      <c r="I886" s="283"/>
      <c r="J886" s="180"/>
      <c r="K886" s="182" t="s">
        <v>5</v>
      </c>
      <c r="L886" s="180"/>
      <c r="M886" s="180"/>
      <c r="N886" s="180"/>
      <c r="O886" s="180"/>
      <c r="P886" s="180"/>
      <c r="Q886" s="180"/>
      <c r="R886" s="183"/>
      <c r="T886" s="184"/>
      <c r="U886" s="180"/>
      <c r="V886" s="180"/>
      <c r="W886" s="180"/>
      <c r="X886" s="180"/>
      <c r="Y886" s="180"/>
      <c r="Z886" s="180"/>
      <c r="AA886" s="185"/>
      <c r="AT886" s="186" t="s">
        <v>200</v>
      </c>
      <c r="AU886" s="186" t="s">
        <v>123</v>
      </c>
      <c r="AV886" s="11" t="s">
        <v>37</v>
      </c>
      <c r="AW886" s="11" t="s">
        <v>36</v>
      </c>
      <c r="AX886" s="11" t="s">
        <v>79</v>
      </c>
      <c r="AY886" s="186" t="s">
        <v>192</v>
      </c>
    </row>
    <row r="887" spans="2:65" s="10" customFormat="1" ht="22.5" customHeight="1">
      <c r="B887" s="171"/>
      <c r="C887" s="172"/>
      <c r="D887" s="172"/>
      <c r="E887" s="173" t="s">
        <v>5</v>
      </c>
      <c r="F887" s="284" t="s">
        <v>1580</v>
      </c>
      <c r="G887" s="285"/>
      <c r="H887" s="285"/>
      <c r="I887" s="285"/>
      <c r="J887" s="172"/>
      <c r="K887" s="174">
        <v>487.97300000000001</v>
      </c>
      <c r="L887" s="172"/>
      <c r="M887" s="172"/>
      <c r="N887" s="172"/>
      <c r="O887" s="172"/>
      <c r="P887" s="172"/>
      <c r="Q887" s="172"/>
      <c r="R887" s="175"/>
      <c r="T887" s="176"/>
      <c r="U887" s="172"/>
      <c r="V887" s="172"/>
      <c r="W887" s="172"/>
      <c r="X887" s="172"/>
      <c r="Y887" s="172"/>
      <c r="Z887" s="172"/>
      <c r="AA887" s="177"/>
      <c r="AT887" s="178" t="s">
        <v>200</v>
      </c>
      <c r="AU887" s="178" t="s">
        <v>123</v>
      </c>
      <c r="AV887" s="10" t="s">
        <v>123</v>
      </c>
      <c r="AW887" s="10" t="s">
        <v>36</v>
      </c>
      <c r="AX887" s="10" t="s">
        <v>79</v>
      </c>
      <c r="AY887" s="178" t="s">
        <v>192</v>
      </c>
    </row>
    <row r="888" spans="2:65" s="11" customFormat="1" ht="22.5" customHeight="1">
      <c r="B888" s="179"/>
      <c r="C888" s="180"/>
      <c r="D888" s="180"/>
      <c r="E888" s="181" t="s">
        <v>5</v>
      </c>
      <c r="F888" s="286" t="s">
        <v>1581</v>
      </c>
      <c r="G888" s="287"/>
      <c r="H888" s="287"/>
      <c r="I888" s="287"/>
      <c r="J888" s="180"/>
      <c r="K888" s="182" t="s">
        <v>5</v>
      </c>
      <c r="L888" s="180"/>
      <c r="M888" s="180"/>
      <c r="N888" s="180"/>
      <c r="O888" s="180"/>
      <c r="P888" s="180"/>
      <c r="Q888" s="180"/>
      <c r="R888" s="183"/>
      <c r="T888" s="184"/>
      <c r="U888" s="180"/>
      <c r="V888" s="180"/>
      <c r="W888" s="180"/>
      <c r="X888" s="180"/>
      <c r="Y888" s="180"/>
      <c r="Z888" s="180"/>
      <c r="AA888" s="185"/>
      <c r="AT888" s="186" t="s">
        <v>200</v>
      </c>
      <c r="AU888" s="186" t="s">
        <v>123</v>
      </c>
      <c r="AV888" s="11" t="s">
        <v>37</v>
      </c>
      <c r="AW888" s="11" t="s">
        <v>36</v>
      </c>
      <c r="AX888" s="11" t="s">
        <v>79</v>
      </c>
      <c r="AY888" s="186" t="s">
        <v>192</v>
      </c>
    </row>
    <row r="889" spans="2:65" s="10" customFormat="1" ht="22.5" customHeight="1">
      <c r="B889" s="171"/>
      <c r="C889" s="172"/>
      <c r="D889" s="172"/>
      <c r="E889" s="173" t="s">
        <v>5</v>
      </c>
      <c r="F889" s="284" t="s">
        <v>1582</v>
      </c>
      <c r="G889" s="285"/>
      <c r="H889" s="285"/>
      <c r="I889" s="285"/>
      <c r="J889" s="172"/>
      <c r="K889" s="174">
        <v>338.767</v>
      </c>
      <c r="L889" s="172"/>
      <c r="M889" s="172"/>
      <c r="N889" s="172"/>
      <c r="O889" s="172"/>
      <c r="P889" s="172"/>
      <c r="Q889" s="172"/>
      <c r="R889" s="175"/>
      <c r="T889" s="176"/>
      <c r="U889" s="172"/>
      <c r="V889" s="172"/>
      <c r="W889" s="172"/>
      <c r="X889" s="172"/>
      <c r="Y889" s="172"/>
      <c r="Z889" s="172"/>
      <c r="AA889" s="177"/>
      <c r="AT889" s="178" t="s">
        <v>200</v>
      </c>
      <c r="AU889" s="178" t="s">
        <v>123</v>
      </c>
      <c r="AV889" s="10" t="s">
        <v>123</v>
      </c>
      <c r="AW889" s="10" t="s">
        <v>36</v>
      </c>
      <c r="AX889" s="10" t="s">
        <v>79</v>
      </c>
      <c r="AY889" s="178" t="s">
        <v>192</v>
      </c>
    </row>
    <row r="890" spans="2:65" s="12" customFormat="1" ht="22.5" customHeight="1">
      <c r="B890" s="187"/>
      <c r="C890" s="188"/>
      <c r="D890" s="188"/>
      <c r="E890" s="189" t="s">
        <v>5</v>
      </c>
      <c r="F890" s="288" t="s">
        <v>218</v>
      </c>
      <c r="G890" s="289"/>
      <c r="H890" s="289"/>
      <c r="I890" s="289"/>
      <c r="J890" s="188"/>
      <c r="K890" s="190">
        <v>826.74</v>
      </c>
      <c r="L890" s="188"/>
      <c r="M890" s="188"/>
      <c r="N890" s="188"/>
      <c r="O890" s="188"/>
      <c r="P890" s="188"/>
      <c r="Q890" s="188"/>
      <c r="R890" s="191"/>
      <c r="T890" s="192"/>
      <c r="U890" s="188"/>
      <c r="V890" s="188"/>
      <c r="W890" s="188"/>
      <c r="X890" s="188"/>
      <c r="Y890" s="188"/>
      <c r="Z890" s="188"/>
      <c r="AA890" s="193"/>
      <c r="AT890" s="194" t="s">
        <v>200</v>
      </c>
      <c r="AU890" s="194" t="s">
        <v>123</v>
      </c>
      <c r="AV890" s="12" t="s">
        <v>197</v>
      </c>
      <c r="AW890" s="12" t="s">
        <v>36</v>
      </c>
      <c r="AX890" s="12" t="s">
        <v>37</v>
      </c>
      <c r="AY890" s="194" t="s">
        <v>192</v>
      </c>
    </row>
    <row r="891" spans="2:65" s="1" customFormat="1" ht="22.5" customHeight="1">
      <c r="B891" s="135"/>
      <c r="C891" s="164" t="s">
        <v>1583</v>
      </c>
      <c r="D891" s="164" t="s">
        <v>193</v>
      </c>
      <c r="E891" s="165" t="s">
        <v>1584</v>
      </c>
      <c r="F891" s="277" t="s">
        <v>1585</v>
      </c>
      <c r="G891" s="277"/>
      <c r="H891" s="277"/>
      <c r="I891" s="277"/>
      <c r="J891" s="166" t="s">
        <v>475</v>
      </c>
      <c r="K891" s="167">
        <v>1</v>
      </c>
      <c r="L891" s="278">
        <v>0</v>
      </c>
      <c r="M891" s="278"/>
      <c r="N891" s="279">
        <f>ROUND(L891*K891,2)</f>
        <v>0</v>
      </c>
      <c r="O891" s="279"/>
      <c r="P891" s="279"/>
      <c r="Q891" s="279"/>
      <c r="R891" s="138"/>
      <c r="T891" s="168" t="s">
        <v>5</v>
      </c>
      <c r="U891" s="47" t="s">
        <v>44</v>
      </c>
      <c r="V891" s="39"/>
      <c r="W891" s="169">
        <f>V891*K891</f>
        <v>0</v>
      </c>
      <c r="X891" s="169">
        <v>0</v>
      </c>
      <c r="Y891" s="169">
        <f>X891*K891</f>
        <v>0</v>
      </c>
      <c r="Z891" s="169">
        <v>0</v>
      </c>
      <c r="AA891" s="170">
        <f>Z891*K891</f>
        <v>0</v>
      </c>
      <c r="AR891" s="21" t="s">
        <v>287</v>
      </c>
      <c r="AT891" s="21" t="s">
        <v>193</v>
      </c>
      <c r="AU891" s="21" t="s">
        <v>123</v>
      </c>
      <c r="AY891" s="21" t="s">
        <v>192</v>
      </c>
      <c r="BE891" s="109">
        <f>IF(U891="základní",N891,0)</f>
        <v>0</v>
      </c>
      <c r="BF891" s="109">
        <f>IF(U891="snížená",N891,0)</f>
        <v>0</v>
      </c>
      <c r="BG891" s="109">
        <f>IF(U891="zákl. přenesená",N891,0)</f>
        <v>0</v>
      </c>
      <c r="BH891" s="109">
        <f>IF(U891="sníž. přenesená",N891,0)</f>
        <v>0</v>
      </c>
      <c r="BI891" s="109">
        <f>IF(U891="nulová",N891,0)</f>
        <v>0</v>
      </c>
      <c r="BJ891" s="21" t="s">
        <v>37</v>
      </c>
      <c r="BK891" s="109">
        <f>ROUND(L891*K891,2)</f>
        <v>0</v>
      </c>
      <c r="BL891" s="21" t="s">
        <v>287</v>
      </c>
      <c r="BM891" s="21" t="s">
        <v>1586</v>
      </c>
    </row>
    <row r="892" spans="2:65" s="1" customFormat="1" ht="22.5" customHeight="1">
      <c r="B892" s="135"/>
      <c r="C892" s="164" t="s">
        <v>1587</v>
      </c>
      <c r="D892" s="164" t="s">
        <v>193</v>
      </c>
      <c r="E892" s="165" t="s">
        <v>1588</v>
      </c>
      <c r="F892" s="277" t="s">
        <v>1589</v>
      </c>
      <c r="G892" s="277"/>
      <c r="H892" s="277"/>
      <c r="I892" s="277"/>
      <c r="J892" s="166" t="s">
        <v>475</v>
      </c>
      <c r="K892" s="167">
        <v>80</v>
      </c>
      <c r="L892" s="278">
        <v>0</v>
      </c>
      <c r="M892" s="278"/>
      <c r="N892" s="279">
        <f>ROUND(L892*K892,2)</f>
        <v>0</v>
      </c>
      <c r="O892" s="279"/>
      <c r="P892" s="279"/>
      <c r="Q892" s="279"/>
      <c r="R892" s="138"/>
      <c r="T892" s="168" t="s">
        <v>5</v>
      </c>
      <c r="U892" s="47" t="s">
        <v>44</v>
      </c>
      <c r="V892" s="39"/>
      <c r="W892" s="169">
        <f>V892*K892</f>
        <v>0</v>
      </c>
      <c r="X892" s="169">
        <v>0</v>
      </c>
      <c r="Y892" s="169">
        <f>X892*K892</f>
        <v>0</v>
      </c>
      <c r="Z892" s="169">
        <v>0</v>
      </c>
      <c r="AA892" s="170">
        <f>Z892*K892</f>
        <v>0</v>
      </c>
      <c r="AR892" s="21" t="s">
        <v>287</v>
      </c>
      <c r="AT892" s="21" t="s">
        <v>193</v>
      </c>
      <c r="AU892" s="21" t="s">
        <v>123</v>
      </c>
      <c r="AY892" s="21" t="s">
        <v>192</v>
      </c>
      <c r="BE892" s="109">
        <f>IF(U892="základní",N892,0)</f>
        <v>0</v>
      </c>
      <c r="BF892" s="109">
        <f>IF(U892="snížená",N892,0)</f>
        <v>0</v>
      </c>
      <c r="BG892" s="109">
        <f>IF(U892="zákl. přenesená",N892,0)</f>
        <v>0</v>
      </c>
      <c r="BH892" s="109">
        <f>IF(U892="sníž. přenesená",N892,0)</f>
        <v>0</v>
      </c>
      <c r="BI892" s="109">
        <f>IF(U892="nulová",N892,0)</f>
        <v>0</v>
      </c>
      <c r="BJ892" s="21" t="s">
        <v>37</v>
      </c>
      <c r="BK892" s="109">
        <f>ROUND(L892*K892,2)</f>
        <v>0</v>
      </c>
      <c r="BL892" s="21" t="s">
        <v>287</v>
      </c>
      <c r="BM892" s="21" t="s">
        <v>1590</v>
      </c>
    </row>
    <row r="893" spans="2:65" s="1" customFormat="1" ht="22.5" customHeight="1">
      <c r="B893" s="135"/>
      <c r="C893" s="203" t="s">
        <v>1591</v>
      </c>
      <c r="D893" s="203" t="s">
        <v>521</v>
      </c>
      <c r="E893" s="204" t="s">
        <v>1592</v>
      </c>
      <c r="F893" s="292" t="s">
        <v>1593</v>
      </c>
      <c r="G893" s="292"/>
      <c r="H893" s="292"/>
      <c r="I893" s="292"/>
      <c r="J893" s="205" t="s">
        <v>475</v>
      </c>
      <c r="K893" s="206">
        <v>80</v>
      </c>
      <c r="L893" s="293">
        <v>0</v>
      </c>
      <c r="M893" s="293"/>
      <c r="N893" s="294">
        <f>ROUND(L893*K893,2)</f>
        <v>0</v>
      </c>
      <c r="O893" s="279"/>
      <c r="P893" s="279"/>
      <c r="Q893" s="279"/>
      <c r="R893" s="138"/>
      <c r="T893" s="168" t="s">
        <v>5</v>
      </c>
      <c r="U893" s="47" t="s">
        <v>44</v>
      </c>
      <c r="V893" s="39"/>
      <c r="W893" s="169">
        <f>V893*K893</f>
        <v>0</v>
      </c>
      <c r="X893" s="169">
        <v>0</v>
      </c>
      <c r="Y893" s="169">
        <f>X893*K893</f>
        <v>0</v>
      </c>
      <c r="Z893" s="169">
        <v>0</v>
      </c>
      <c r="AA893" s="170">
        <f>Z893*K893</f>
        <v>0</v>
      </c>
      <c r="AR893" s="21" t="s">
        <v>421</v>
      </c>
      <c r="AT893" s="21" t="s">
        <v>521</v>
      </c>
      <c r="AU893" s="21" t="s">
        <v>123</v>
      </c>
      <c r="AY893" s="21" t="s">
        <v>192</v>
      </c>
      <c r="BE893" s="109">
        <f>IF(U893="základní",N893,0)</f>
        <v>0</v>
      </c>
      <c r="BF893" s="109">
        <f>IF(U893="snížená",N893,0)</f>
        <v>0</v>
      </c>
      <c r="BG893" s="109">
        <f>IF(U893="zákl. přenesená",N893,0)</f>
        <v>0</v>
      </c>
      <c r="BH893" s="109">
        <f>IF(U893="sníž. přenesená",N893,0)</f>
        <v>0</v>
      </c>
      <c r="BI893" s="109">
        <f>IF(U893="nulová",N893,0)</f>
        <v>0</v>
      </c>
      <c r="BJ893" s="21" t="s">
        <v>37</v>
      </c>
      <c r="BK893" s="109">
        <f>ROUND(L893*K893,2)</f>
        <v>0</v>
      </c>
      <c r="BL893" s="21" t="s">
        <v>287</v>
      </c>
      <c r="BM893" s="21" t="s">
        <v>1594</v>
      </c>
    </row>
    <row r="894" spans="2:65" s="1" customFormat="1" ht="44.25" customHeight="1">
      <c r="B894" s="135"/>
      <c r="C894" s="164" t="s">
        <v>1595</v>
      </c>
      <c r="D894" s="164" t="s">
        <v>193</v>
      </c>
      <c r="E894" s="165" t="s">
        <v>1596</v>
      </c>
      <c r="F894" s="277" t="s">
        <v>1597</v>
      </c>
      <c r="G894" s="277"/>
      <c r="H894" s="277"/>
      <c r="I894" s="277"/>
      <c r="J894" s="166" t="s">
        <v>196</v>
      </c>
      <c r="K894" s="167">
        <v>5</v>
      </c>
      <c r="L894" s="278">
        <v>0</v>
      </c>
      <c r="M894" s="278"/>
      <c r="N894" s="279">
        <f>ROUND(L894*K894,2)</f>
        <v>0</v>
      </c>
      <c r="O894" s="279"/>
      <c r="P894" s="279"/>
      <c r="Q894" s="279"/>
      <c r="R894" s="138"/>
      <c r="T894" s="168" t="s">
        <v>5</v>
      </c>
      <c r="U894" s="47" t="s">
        <v>44</v>
      </c>
      <c r="V894" s="39"/>
      <c r="W894" s="169">
        <f>V894*K894</f>
        <v>0</v>
      </c>
      <c r="X894" s="169">
        <v>0</v>
      </c>
      <c r="Y894" s="169">
        <f>X894*K894</f>
        <v>0</v>
      </c>
      <c r="Z894" s="169">
        <v>0</v>
      </c>
      <c r="AA894" s="170">
        <f>Z894*K894</f>
        <v>0</v>
      </c>
      <c r="AR894" s="21" t="s">
        <v>287</v>
      </c>
      <c r="AT894" s="21" t="s">
        <v>193</v>
      </c>
      <c r="AU894" s="21" t="s">
        <v>123</v>
      </c>
      <c r="AY894" s="21" t="s">
        <v>192</v>
      </c>
      <c r="BE894" s="109">
        <f>IF(U894="základní",N894,0)</f>
        <v>0</v>
      </c>
      <c r="BF894" s="109">
        <f>IF(U894="snížená",N894,0)</f>
        <v>0</v>
      </c>
      <c r="BG894" s="109">
        <f>IF(U894="zákl. přenesená",N894,0)</f>
        <v>0</v>
      </c>
      <c r="BH894" s="109">
        <f>IF(U894="sníž. přenesená",N894,0)</f>
        <v>0</v>
      </c>
      <c r="BI894" s="109">
        <f>IF(U894="nulová",N894,0)</f>
        <v>0</v>
      </c>
      <c r="BJ894" s="21" t="s">
        <v>37</v>
      </c>
      <c r="BK894" s="109">
        <f>ROUND(L894*K894,2)</f>
        <v>0</v>
      </c>
      <c r="BL894" s="21" t="s">
        <v>287</v>
      </c>
      <c r="BM894" s="21" t="s">
        <v>1598</v>
      </c>
    </row>
    <row r="895" spans="2:65" s="10" customFormat="1" ht="22.5" customHeight="1">
      <c r="B895" s="171"/>
      <c r="C895" s="172"/>
      <c r="D895" s="172"/>
      <c r="E895" s="173" t="s">
        <v>5</v>
      </c>
      <c r="F895" s="280" t="s">
        <v>219</v>
      </c>
      <c r="G895" s="281"/>
      <c r="H895" s="281"/>
      <c r="I895" s="281"/>
      <c r="J895" s="172"/>
      <c r="K895" s="174">
        <v>5</v>
      </c>
      <c r="L895" s="172"/>
      <c r="M895" s="172"/>
      <c r="N895" s="172"/>
      <c r="O895" s="172"/>
      <c r="P895" s="172"/>
      <c r="Q895" s="172"/>
      <c r="R895" s="175"/>
      <c r="T895" s="176"/>
      <c r="U895" s="172"/>
      <c r="V895" s="172"/>
      <c r="W895" s="172"/>
      <c r="X895" s="172"/>
      <c r="Y895" s="172"/>
      <c r="Z895" s="172"/>
      <c r="AA895" s="177"/>
      <c r="AT895" s="178" t="s">
        <v>200</v>
      </c>
      <c r="AU895" s="178" t="s">
        <v>123</v>
      </c>
      <c r="AV895" s="10" t="s">
        <v>123</v>
      </c>
      <c r="AW895" s="10" t="s">
        <v>36</v>
      </c>
      <c r="AX895" s="10" t="s">
        <v>37</v>
      </c>
      <c r="AY895" s="178" t="s">
        <v>192</v>
      </c>
    </row>
    <row r="896" spans="2:65" s="1" customFormat="1" ht="44.25" customHeight="1">
      <c r="B896" s="135"/>
      <c r="C896" s="164" t="s">
        <v>1599</v>
      </c>
      <c r="D896" s="164" t="s">
        <v>193</v>
      </c>
      <c r="E896" s="165" t="s">
        <v>1600</v>
      </c>
      <c r="F896" s="277" t="s">
        <v>1601</v>
      </c>
      <c r="G896" s="277"/>
      <c r="H896" s="277"/>
      <c r="I896" s="277"/>
      <c r="J896" s="166" t="s">
        <v>196</v>
      </c>
      <c r="K896" s="167">
        <v>8.24</v>
      </c>
      <c r="L896" s="278">
        <v>0</v>
      </c>
      <c r="M896" s="278"/>
      <c r="N896" s="279">
        <f>ROUND(L896*K896,2)</f>
        <v>0</v>
      </c>
      <c r="O896" s="279"/>
      <c r="P896" s="279"/>
      <c r="Q896" s="279"/>
      <c r="R896" s="138"/>
      <c r="T896" s="168" t="s">
        <v>5</v>
      </c>
      <c r="U896" s="47" t="s">
        <v>44</v>
      </c>
      <c r="V896" s="39"/>
      <c r="W896" s="169">
        <f>V896*K896</f>
        <v>0</v>
      </c>
      <c r="X896" s="169">
        <v>0</v>
      </c>
      <c r="Y896" s="169">
        <f>X896*K896</f>
        <v>0</v>
      </c>
      <c r="Z896" s="169">
        <v>0</v>
      </c>
      <c r="AA896" s="170">
        <f>Z896*K896</f>
        <v>0</v>
      </c>
      <c r="AR896" s="21" t="s">
        <v>287</v>
      </c>
      <c r="AT896" s="21" t="s">
        <v>193</v>
      </c>
      <c r="AU896" s="21" t="s">
        <v>123</v>
      </c>
      <c r="AY896" s="21" t="s">
        <v>192</v>
      </c>
      <c r="BE896" s="109">
        <f>IF(U896="základní",N896,0)</f>
        <v>0</v>
      </c>
      <c r="BF896" s="109">
        <f>IF(U896="snížená",N896,0)</f>
        <v>0</v>
      </c>
      <c r="BG896" s="109">
        <f>IF(U896="zákl. přenesená",N896,0)</f>
        <v>0</v>
      </c>
      <c r="BH896" s="109">
        <f>IF(U896="sníž. přenesená",N896,0)</f>
        <v>0</v>
      </c>
      <c r="BI896" s="109">
        <f>IF(U896="nulová",N896,0)</f>
        <v>0</v>
      </c>
      <c r="BJ896" s="21" t="s">
        <v>37</v>
      </c>
      <c r="BK896" s="109">
        <f>ROUND(L896*K896,2)</f>
        <v>0</v>
      </c>
      <c r="BL896" s="21" t="s">
        <v>287</v>
      </c>
      <c r="BM896" s="21" t="s">
        <v>1602</v>
      </c>
    </row>
    <row r="897" spans="2:65" s="10" customFormat="1" ht="22.5" customHeight="1">
      <c r="B897" s="171"/>
      <c r="C897" s="172"/>
      <c r="D897" s="172"/>
      <c r="E897" s="173" t="s">
        <v>5</v>
      </c>
      <c r="F897" s="280" t="s">
        <v>1603</v>
      </c>
      <c r="G897" s="281"/>
      <c r="H897" s="281"/>
      <c r="I897" s="281"/>
      <c r="J897" s="172"/>
      <c r="K897" s="174">
        <v>8.24</v>
      </c>
      <c r="L897" s="172"/>
      <c r="M897" s="172"/>
      <c r="N897" s="172"/>
      <c r="O897" s="172"/>
      <c r="P897" s="172"/>
      <c r="Q897" s="172"/>
      <c r="R897" s="175"/>
      <c r="T897" s="176"/>
      <c r="U897" s="172"/>
      <c r="V897" s="172"/>
      <c r="W897" s="172"/>
      <c r="X897" s="172"/>
      <c r="Y897" s="172"/>
      <c r="Z897" s="172"/>
      <c r="AA897" s="177"/>
      <c r="AT897" s="178" t="s">
        <v>200</v>
      </c>
      <c r="AU897" s="178" t="s">
        <v>123</v>
      </c>
      <c r="AV897" s="10" t="s">
        <v>123</v>
      </c>
      <c r="AW897" s="10" t="s">
        <v>36</v>
      </c>
      <c r="AX897" s="10" t="s">
        <v>37</v>
      </c>
      <c r="AY897" s="178" t="s">
        <v>192</v>
      </c>
    </row>
    <row r="898" spans="2:65" s="1" customFormat="1" ht="31.5" customHeight="1">
      <c r="B898" s="135"/>
      <c r="C898" s="164" t="s">
        <v>1604</v>
      </c>
      <c r="D898" s="164" t="s">
        <v>193</v>
      </c>
      <c r="E898" s="165" t="s">
        <v>1605</v>
      </c>
      <c r="F898" s="277" t="s">
        <v>1606</v>
      </c>
      <c r="G898" s="277"/>
      <c r="H898" s="277"/>
      <c r="I898" s="277"/>
      <c r="J898" s="166" t="s">
        <v>1577</v>
      </c>
      <c r="K898" s="167">
        <v>883.30200000000002</v>
      </c>
      <c r="L898" s="278">
        <v>0</v>
      </c>
      <c r="M898" s="278"/>
      <c r="N898" s="279">
        <f>ROUND(L898*K898,2)</f>
        <v>0</v>
      </c>
      <c r="O898" s="279"/>
      <c r="P898" s="279"/>
      <c r="Q898" s="279"/>
      <c r="R898" s="138"/>
      <c r="T898" s="168" t="s">
        <v>5</v>
      </c>
      <c r="U898" s="47" t="s">
        <v>44</v>
      </c>
      <c r="V898" s="39"/>
      <c r="W898" s="169">
        <f>V898*K898</f>
        <v>0</v>
      </c>
      <c r="X898" s="169">
        <v>5.0000000000000002E-5</v>
      </c>
      <c r="Y898" s="169">
        <f>X898*K898</f>
        <v>4.4165100000000006E-2</v>
      </c>
      <c r="Z898" s="169">
        <v>0</v>
      </c>
      <c r="AA898" s="170">
        <f>Z898*K898</f>
        <v>0</v>
      </c>
      <c r="AR898" s="21" t="s">
        <v>287</v>
      </c>
      <c r="AT898" s="21" t="s">
        <v>193</v>
      </c>
      <c r="AU898" s="21" t="s">
        <v>123</v>
      </c>
      <c r="AY898" s="21" t="s">
        <v>192</v>
      </c>
      <c r="BE898" s="109">
        <f>IF(U898="základní",N898,0)</f>
        <v>0</v>
      </c>
      <c r="BF898" s="109">
        <f>IF(U898="snížená",N898,0)</f>
        <v>0</v>
      </c>
      <c r="BG898" s="109">
        <f>IF(U898="zákl. přenesená",N898,0)</f>
        <v>0</v>
      </c>
      <c r="BH898" s="109">
        <f>IF(U898="sníž. přenesená",N898,0)</f>
        <v>0</v>
      </c>
      <c r="BI898" s="109">
        <f>IF(U898="nulová",N898,0)</f>
        <v>0</v>
      </c>
      <c r="BJ898" s="21" t="s">
        <v>37</v>
      </c>
      <c r="BK898" s="109">
        <f>ROUND(L898*K898,2)</f>
        <v>0</v>
      </c>
      <c r="BL898" s="21" t="s">
        <v>287</v>
      </c>
      <c r="BM898" s="21" t="s">
        <v>1607</v>
      </c>
    </row>
    <row r="899" spans="2:65" s="10" customFormat="1" ht="22.5" customHeight="1">
      <c r="B899" s="171"/>
      <c r="C899" s="172"/>
      <c r="D899" s="172"/>
      <c r="E899" s="173" t="s">
        <v>5</v>
      </c>
      <c r="F899" s="280" t="s">
        <v>1608</v>
      </c>
      <c r="G899" s="281"/>
      <c r="H899" s="281"/>
      <c r="I899" s="281"/>
      <c r="J899" s="172"/>
      <c r="K899" s="174">
        <v>488.04</v>
      </c>
      <c r="L899" s="172"/>
      <c r="M899" s="172"/>
      <c r="N899" s="172"/>
      <c r="O899" s="172"/>
      <c r="P899" s="172"/>
      <c r="Q899" s="172"/>
      <c r="R899" s="175"/>
      <c r="T899" s="176"/>
      <c r="U899" s="172"/>
      <c r="V899" s="172"/>
      <c r="W899" s="172"/>
      <c r="X899" s="172"/>
      <c r="Y899" s="172"/>
      <c r="Z899" s="172"/>
      <c r="AA899" s="177"/>
      <c r="AT899" s="178" t="s">
        <v>200</v>
      </c>
      <c r="AU899" s="178" t="s">
        <v>123</v>
      </c>
      <c r="AV899" s="10" t="s">
        <v>123</v>
      </c>
      <c r="AW899" s="10" t="s">
        <v>36</v>
      </c>
      <c r="AX899" s="10" t="s">
        <v>79</v>
      </c>
      <c r="AY899" s="178" t="s">
        <v>192</v>
      </c>
    </row>
    <row r="900" spans="2:65" s="10" customFormat="1" ht="22.5" customHeight="1">
      <c r="B900" s="171"/>
      <c r="C900" s="172"/>
      <c r="D900" s="172"/>
      <c r="E900" s="173" t="s">
        <v>5</v>
      </c>
      <c r="F900" s="284" t="s">
        <v>1609</v>
      </c>
      <c r="G900" s="285"/>
      <c r="H900" s="285"/>
      <c r="I900" s="285"/>
      <c r="J900" s="172"/>
      <c r="K900" s="174">
        <v>154.69200000000001</v>
      </c>
      <c r="L900" s="172"/>
      <c r="M900" s="172"/>
      <c r="N900" s="172"/>
      <c r="O900" s="172"/>
      <c r="P900" s="172"/>
      <c r="Q900" s="172"/>
      <c r="R900" s="175"/>
      <c r="T900" s="176"/>
      <c r="U900" s="172"/>
      <c r="V900" s="172"/>
      <c r="W900" s="172"/>
      <c r="X900" s="172"/>
      <c r="Y900" s="172"/>
      <c r="Z900" s="172"/>
      <c r="AA900" s="177"/>
      <c r="AT900" s="178" t="s">
        <v>200</v>
      </c>
      <c r="AU900" s="178" t="s">
        <v>123</v>
      </c>
      <c r="AV900" s="10" t="s">
        <v>123</v>
      </c>
      <c r="AW900" s="10" t="s">
        <v>36</v>
      </c>
      <c r="AX900" s="10" t="s">
        <v>79</v>
      </c>
      <c r="AY900" s="178" t="s">
        <v>192</v>
      </c>
    </row>
    <row r="901" spans="2:65" s="10" customFormat="1" ht="22.5" customHeight="1">
      <c r="B901" s="171"/>
      <c r="C901" s="172"/>
      <c r="D901" s="172"/>
      <c r="E901" s="173" t="s">
        <v>5</v>
      </c>
      <c r="F901" s="284" t="s">
        <v>1610</v>
      </c>
      <c r="G901" s="285"/>
      <c r="H901" s="285"/>
      <c r="I901" s="285"/>
      <c r="J901" s="172"/>
      <c r="K901" s="174">
        <v>71.67</v>
      </c>
      <c r="L901" s="172"/>
      <c r="M901" s="172"/>
      <c r="N901" s="172"/>
      <c r="O901" s="172"/>
      <c r="P901" s="172"/>
      <c r="Q901" s="172"/>
      <c r="R901" s="175"/>
      <c r="T901" s="176"/>
      <c r="U901" s="172"/>
      <c r="V901" s="172"/>
      <c r="W901" s="172"/>
      <c r="X901" s="172"/>
      <c r="Y901" s="172"/>
      <c r="Z901" s="172"/>
      <c r="AA901" s="177"/>
      <c r="AT901" s="178" t="s">
        <v>200</v>
      </c>
      <c r="AU901" s="178" t="s">
        <v>123</v>
      </c>
      <c r="AV901" s="10" t="s">
        <v>123</v>
      </c>
      <c r="AW901" s="10" t="s">
        <v>36</v>
      </c>
      <c r="AX901" s="10" t="s">
        <v>79</v>
      </c>
      <c r="AY901" s="178" t="s">
        <v>192</v>
      </c>
    </row>
    <row r="902" spans="2:65" s="10" customFormat="1" ht="22.5" customHeight="1">
      <c r="B902" s="171"/>
      <c r="C902" s="172"/>
      <c r="D902" s="172"/>
      <c r="E902" s="173" t="s">
        <v>5</v>
      </c>
      <c r="F902" s="284" t="s">
        <v>1611</v>
      </c>
      <c r="G902" s="285"/>
      <c r="H902" s="285"/>
      <c r="I902" s="285"/>
      <c r="J902" s="172"/>
      <c r="K902" s="174">
        <v>15.51</v>
      </c>
      <c r="L902" s="172"/>
      <c r="M902" s="172"/>
      <c r="N902" s="172"/>
      <c r="O902" s="172"/>
      <c r="P902" s="172"/>
      <c r="Q902" s="172"/>
      <c r="R902" s="175"/>
      <c r="T902" s="176"/>
      <c r="U902" s="172"/>
      <c r="V902" s="172"/>
      <c r="W902" s="172"/>
      <c r="X902" s="172"/>
      <c r="Y902" s="172"/>
      <c r="Z902" s="172"/>
      <c r="AA902" s="177"/>
      <c r="AT902" s="178" t="s">
        <v>200</v>
      </c>
      <c r="AU902" s="178" t="s">
        <v>123</v>
      </c>
      <c r="AV902" s="10" t="s">
        <v>123</v>
      </c>
      <c r="AW902" s="10" t="s">
        <v>36</v>
      </c>
      <c r="AX902" s="10" t="s">
        <v>79</v>
      </c>
      <c r="AY902" s="178" t="s">
        <v>192</v>
      </c>
    </row>
    <row r="903" spans="2:65" s="10" customFormat="1" ht="22.5" customHeight="1">
      <c r="B903" s="171"/>
      <c r="C903" s="172"/>
      <c r="D903" s="172"/>
      <c r="E903" s="173" t="s">
        <v>5</v>
      </c>
      <c r="F903" s="284" t="s">
        <v>1612</v>
      </c>
      <c r="G903" s="285"/>
      <c r="H903" s="285"/>
      <c r="I903" s="285"/>
      <c r="J903" s="172"/>
      <c r="K903" s="174">
        <v>8.48</v>
      </c>
      <c r="L903" s="172"/>
      <c r="M903" s="172"/>
      <c r="N903" s="172"/>
      <c r="O903" s="172"/>
      <c r="P903" s="172"/>
      <c r="Q903" s="172"/>
      <c r="R903" s="175"/>
      <c r="T903" s="176"/>
      <c r="U903" s="172"/>
      <c r="V903" s="172"/>
      <c r="W903" s="172"/>
      <c r="X903" s="172"/>
      <c r="Y903" s="172"/>
      <c r="Z903" s="172"/>
      <c r="AA903" s="177"/>
      <c r="AT903" s="178" t="s">
        <v>200</v>
      </c>
      <c r="AU903" s="178" t="s">
        <v>123</v>
      </c>
      <c r="AV903" s="10" t="s">
        <v>123</v>
      </c>
      <c r="AW903" s="10" t="s">
        <v>36</v>
      </c>
      <c r="AX903" s="10" t="s">
        <v>79</v>
      </c>
      <c r="AY903" s="178" t="s">
        <v>192</v>
      </c>
    </row>
    <row r="904" spans="2:65" s="10" customFormat="1" ht="22.5" customHeight="1">
      <c r="B904" s="171"/>
      <c r="C904" s="172"/>
      <c r="D904" s="172"/>
      <c r="E904" s="173" t="s">
        <v>5</v>
      </c>
      <c r="F904" s="284" t="s">
        <v>1613</v>
      </c>
      <c r="G904" s="285"/>
      <c r="H904" s="285"/>
      <c r="I904" s="285"/>
      <c r="J904" s="172"/>
      <c r="K904" s="174">
        <v>32.22</v>
      </c>
      <c r="L904" s="172"/>
      <c r="M904" s="172"/>
      <c r="N904" s="172"/>
      <c r="O904" s="172"/>
      <c r="P904" s="172"/>
      <c r="Q904" s="172"/>
      <c r="R904" s="175"/>
      <c r="T904" s="176"/>
      <c r="U904" s="172"/>
      <c r="V904" s="172"/>
      <c r="W904" s="172"/>
      <c r="X904" s="172"/>
      <c r="Y904" s="172"/>
      <c r="Z904" s="172"/>
      <c r="AA904" s="177"/>
      <c r="AT904" s="178" t="s">
        <v>200</v>
      </c>
      <c r="AU904" s="178" t="s">
        <v>123</v>
      </c>
      <c r="AV904" s="10" t="s">
        <v>123</v>
      </c>
      <c r="AW904" s="10" t="s">
        <v>36</v>
      </c>
      <c r="AX904" s="10" t="s">
        <v>79</v>
      </c>
      <c r="AY904" s="178" t="s">
        <v>192</v>
      </c>
    </row>
    <row r="905" spans="2:65" s="10" customFormat="1" ht="22.5" customHeight="1">
      <c r="B905" s="171"/>
      <c r="C905" s="172"/>
      <c r="D905" s="172"/>
      <c r="E905" s="173" t="s">
        <v>5</v>
      </c>
      <c r="F905" s="284" t="s">
        <v>1614</v>
      </c>
      <c r="G905" s="285"/>
      <c r="H905" s="285"/>
      <c r="I905" s="285"/>
      <c r="J905" s="172"/>
      <c r="K905" s="174">
        <v>112.69</v>
      </c>
      <c r="L905" s="172"/>
      <c r="M905" s="172"/>
      <c r="N905" s="172"/>
      <c r="O905" s="172"/>
      <c r="P905" s="172"/>
      <c r="Q905" s="172"/>
      <c r="R905" s="175"/>
      <c r="T905" s="176"/>
      <c r="U905" s="172"/>
      <c r="V905" s="172"/>
      <c r="W905" s="172"/>
      <c r="X905" s="172"/>
      <c r="Y905" s="172"/>
      <c r="Z905" s="172"/>
      <c r="AA905" s="177"/>
      <c r="AT905" s="178" t="s">
        <v>200</v>
      </c>
      <c r="AU905" s="178" t="s">
        <v>123</v>
      </c>
      <c r="AV905" s="10" t="s">
        <v>123</v>
      </c>
      <c r="AW905" s="10" t="s">
        <v>36</v>
      </c>
      <c r="AX905" s="10" t="s">
        <v>79</v>
      </c>
      <c r="AY905" s="178" t="s">
        <v>192</v>
      </c>
    </row>
    <row r="906" spans="2:65" s="12" customFormat="1" ht="22.5" customHeight="1">
      <c r="B906" s="187"/>
      <c r="C906" s="188"/>
      <c r="D906" s="188"/>
      <c r="E906" s="189" t="s">
        <v>5</v>
      </c>
      <c r="F906" s="288" t="s">
        <v>218</v>
      </c>
      <c r="G906" s="289"/>
      <c r="H906" s="289"/>
      <c r="I906" s="289"/>
      <c r="J906" s="188"/>
      <c r="K906" s="190">
        <v>883.30200000000002</v>
      </c>
      <c r="L906" s="188"/>
      <c r="M906" s="188"/>
      <c r="N906" s="188"/>
      <c r="O906" s="188"/>
      <c r="P906" s="188"/>
      <c r="Q906" s="188"/>
      <c r="R906" s="191"/>
      <c r="T906" s="192"/>
      <c r="U906" s="188"/>
      <c r="V906" s="188"/>
      <c r="W906" s="188"/>
      <c r="X906" s="188"/>
      <c r="Y906" s="188"/>
      <c r="Z906" s="188"/>
      <c r="AA906" s="193"/>
      <c r="AT906" s="194" t="s">
        <v>200</v>
      </c>
      <c r="AU906" s="194" t="s">
        <v>123</v>
      </c>
      <c r="AV906" s="12" t="s">
        <v>197</v>
      </c>
      <c r="AW906" s="12" t="s">
        <v>36</v>
      </c>
      <c r="AX906" s="12" t="s">
        <v>37</v>
      </c>
      <c r="AY906" s="194" t="s">
        <v>192</v>
      </c>
    </row>
    <row r="907" spans="2:65" s="1" customFormat="1" ht="31.5" customHeight="1">
      <c r="B907" s="135"/>
      <c r="C907" s="203" t="s">
        <v>1615</v>
      </c>
      <c r="D907" s="203" t="s">
        <v>521</v>
      </c>
      <c r="E907" s="204" t="s">
        <v>1616</v>
      </c>
      <c r="F907" s="292" t="s">
        <v>1617</v>
      </c>
      <c r="G907" s="292"/>
      <c r="H907" s="292"/>
      <c r="I907" s="292"/>
      <c r="J907" s="205" t="s">
        <v>294</v>
      </c>
      <c r="K907" s="206">
        <v>0.48799999999999999</v>
      </c>
      <c r="L907" s="293">
        <v>0</v>
      </c>
      <c r="M907" s="293"/>
      <c r="N907" s="294">
        <f>ROUND(L907*K907,2)</f>
        <v>0</v>
      </c>
      <c r="O907" s="279"/>
      <c r="P907" s="279"/>
      <c r="Q907" s="279"/>
      <c r="R907" s="138"/>
      <c r="T907" s="168" t="s">
        <v>5</v>
      </c>
      <c r="U907" s="47" t="s">
        <v>44</v>
      </c>
      <c r="V907" s="39"/>
      <c r="W907" s="169">
        <f>V907*K907</f>
        <v>0</v>
      </c>
      <c r="X907" s="169">
        <v>1</v>
      </c>
      <c r="Y907" s="169">
        <f>X907*K907</f>
        <v>0.48799999999999999</v>
      </c>
      <c r="Z907" s="169">
        <v>0</v>
      </c>
      <c r="AA907" s="170">
        <f>Z907*K907</f>
        <v>0</v>
      </c>
      <c r="AR907" s="21" t="s">
        <v>421</v>
      </c>
      <c r="AT907" s="21" t="s">
        <v>521</v>
      </c>
      <c r="AU907" s="21" t="s">
        <v>123</v>
      </c>
      <c r="AY907" s="21" t="s">
        <v>192</v>
      </c>
      <c r="BE907" s="109">
        <f>IF(U907="základní",N907,0)</f>
        <v>0</v>
      </c>
      <c r="BF907" s="109">
        <f>IF(U907="snížená",N907,0)</f>
        <v>0</v>
      </c>
      <c r="BG907" s="109">
        <f>IF(U907="zákl. přenesená",N907,0)</f>
        <v>0</v>
      </c>
      <c r="BH907" s="109">
        <f>IF(U907="sníž. přenesená",N907,0)</f>
        <v>0</v>
      </c>
      <c r="BI907" s="109">
        <f>IF(U907="nulová",N907,0)</f>
        <v>0</v>
      </c>
      <c r="BJ907" s="21" t="s">
        <v>37</v>
      </c>
      <c r="BK907" s="109">
        <f>ROUND(L907*K907,2)</f>
        <v>0</v>
      </c>
      <c r="BL907" s="21" t="s">
        <v>287</v>
      </c>
      <c r="BM907" s="21" t="s">
        <v>1618</v>
      </c>
    </row>
    <row r="908" spans="2:65" s="10" customFormat="1" ht="22.5" customHeight="1">
      <c r="B908" s="171"/>
      <c r="C908" s="172"/>
      <c r="D908" s="172"/>
      <c r="E908" s="173" t="s">
        <v>5</v>
      </c>
      <c r="F908" s="280" t="s">
        <v>1619</v>
      </c>
      <c r="G908" s="281"/>
      <c r="H908" s="281"/>
      <c r="I908" s="281"/>
      <c r="J908" s="172"/>
      <c r="K908" s="174">
        <v>0.48799999999999999</v>
      </c>
      <c r="L908" s="172"/>
      <c r="M908" s="172"/>
      <c r="N908" s="172"/>
      <c r="O908" s="172"/>
      <c r="P908" s="172"/>
      <c r="Q908" s="172"/>
      <c r="R908" s="175"/>
      <c r="T908" s="176"/>
      <c r="U908" s="172"/>
      <c r="V908" s="172"/>
      <c r="W908" s="172"/>
      <c r="X908" s="172"/>
      <c r="Y908" s="172"/>
      <c r="Z908" s="172"/>
      <c r="AA908" s="177"/>
      <c r="AT908" s="178" t="s">
        <v>200</v>
      </c>
      <c r="AU908" s="178" t="s">
        <v>123</v>
      </c>
      <c r="AV908" s="10" t="s">
        <v>123</v>
      </c>
      <c r="AW908" s="10" t="s">
        <v>36</v>
      </c>
      <c r="AX908" s="10" t="s">
        <v>37</v>
      </c>
      <c r="AY908" s="178" t="s">
        <v>192</v>
      </c>
    </row>
    <row r="909" spans="2:65" s="1" customFormat="1" ht="31.5" customHeight="1">
      <c r="B909" s="135"/>
      <c r="C909" s="203" t="s">
        <v>1620</v>
      </c>
      <c r="D909" s="203" t="s">
        <v>521</v>
      </c>
      <c r="E909" s="204" t="s">
        <v>1621</v>
      </c>
      <c r="F909" s="292" t="s">
        <v>1622</v>
      </c>
      <c r="G909" s="292"/>
      <c r="H909" s="292"/>
      <c r="I909" s="292"/>
      <c r="J909" s="205" t="s">
        <v>294</v>
      </c>
      <c r="K909" s="206">
        <v>0.155</v>
      </c>
      <c r="L909" s="293">
        <v>0</v>
      </c>
      <c r="M909" s="293"/>
      <c r="N909" s="294">
        <f>ROUND(L909*K909,2)</f>
        <v>0</v>
      </c>
      <c r="O909" s="279"/>
      <c r="P909" s="279"/>
      <c r="Q909" s="279"/>
      <c r="R909" s="138"/>
      <c r="T909" s="168" t="s">
        <v>5</v>
      </c>
      <c r="U909" s="47" t="s">
        <v>44</v>
      </c>
      <c r="V909" s="39"/>
      <c r="W909" s="169">
        <f>V909*K909</f>
        <v>0</v>
      </c>
      <c r="X909" s="169">
        <v>1</v>
      </c>
      <c r="Y909" s="169">
        <f>X909*K909</f>
        <v>0.155</v>
      </c>
      <c r="Z909" s="169">
        <v>0</v>
      </c>
      <c r="AA909" s="170">
        <f>Z909*K909</f>
        <v>0</v>
      </c>
      <c r="AR909" s="21" t="s">
        <v>421</v>
      </c>
      <c r="AT909" s="21" t="s">
        <v>521</v>
      </c>
      <c r="AU909" s="21" t="s">
        <v>123</v>
      </c>
      <c r="AY909" s="21" t="s">
        <v>192</v>
      </c>
      <c r="BE909" s="109">
        <f>IF(U909="základní",N909,0)</f>
        <v>0</v>
      </c>
      <c r="BF909" s="109">
        <f>IF(U909="snížená",N909,0)</f>
        <v>0</v>
      </c>
      <c r="BG909" s="109">
        <f>IF(U909="zákl. přenesená",N909,0)</f>
        <v>0</v>
      </c>
      <c r="BH909" s="109">
        <f>IF(U909="sníž. přenesená",N909,0)</f>
        <v>0</v>
      </c>
      <c r="BI909" s="109">
        <f>IF(U909="nulová",N909,0)</f>
        <v>0</v>
      </c>
      <c r="BJ909" s="21" t="s">
        <v>37</v>
      </c>
      <c r="BK909" s="109">
        <f>ROUND(L909*K909,2)</f>
        <v>0</v>
      </c>
      <c r="BL909" s="21" t="s">
        <v>287</v>
      </c>
      <c r="BM909" s="21" t="s">
        <v>1623</v>
      </c>
    </row>
    <row r="910" spans="2:65" s="10" customFormat="1" ht="22.5" customHeight="1">
      <c r="B910" s="171"/>
      <c r="C910" s="172"/>
      <c r="D910" s="172"/>
      <c r="E910" s="173" t="s">
        <v>5</v>
      </c>
      <c r="F910" s="280" t="s">
        <v>1624</v>
      </c>
      <c r="G910" s="281"/>
      <c r="H910" s="281"/>
      <c r="I910" s="281"/>
      <c r="J910" s="172"/>
      <c r="K910" s="174">
        <v>0.155</v>
      </c>
      <c r="L910" s="172"/>
      <c r="M910" s="172"/>
      <c r="N910" s="172"/>
      <c r="O910" s="172"/>
      <c r="P910" s="172"/>
      <c r="Q910" s="172"/>
      <c r="R910" s="175"/>
      <c r="T910" s="176"/>
      <c r="U910" s="172"/>
      <c r="V910" s="172"/>
      <c r="W910" s="172"/>
      <c r="X910" s="172"/>
      <c r="Y910" s="172"/>
      <c r="Z910" s="172"/>
      <c r="AA910" s="177"/>
      <c r="AT910" s="178" t="s">
        <v>200</v>
      </c>
      <c r="AU910" s="178" t="s">
        <v>123</v>
      </c>
      <c r="AV910" s="10" t="s">
        <v>123</v>
      </c>
      <c r="AW910" s="10" t="s">
        <v>36</v>
      </c>
      <c r="AX910" s="10" t="s">
        <v>37</v>
      </c>
      <c r="AY910" s="178" t="s">
        <v>192</v>
      </c>
    </row>
    <row r="911" spans="2:65" s="1" customFormat="1" ht="22.5" customHeight="1">
      <c r="B911" s="135"/>
      <c r="C911" s="203" t="s">
        <v>1625</v>
      </c>
      <c r="D911" s="203" t="s">
        <v>521</v>
      </c>
      <c r="E911" s="204" t="s">
        <v>1626</v>
      </c>
      <c r="F911" s="292" t="s">
        <v>1627</v>
      </c>
      <c r="G911" s="292"/>
      <c r="H911" s="292"/>
      <c r="I911" s="292"/>
      <c r="J911" s="205" t="s">
        <v>294</v>
      </c>
      <c r="K911" s="206">
        <v>7.1999999999999995E-2</v>
      </c>
      <c r="L911" s="293">
        <v>0</v>
      </c>
      <c r="M911" s="293"/>
      <c r="N911" s="294">
        <f>ROUND(L911*K911,2)</f>
        <v>0</v>
      </c>
      <c r="O911" s="279"/>
      <c r="P911" s="279"/>
      <c r="Q911" s="279"/>
      <c r="R911" s="138"/>
      <c r="T911" s="168" t="s">
        <v>5</v>
      </c>
      <c r="U911" s="47" t="s">
        <v>44</v>
      </c>
      <c r="V911" s="39"/>
      <c r="W911" s="169">
        <f>V911*K911</f>
        <v>0</v>
      </c>
      <c r="X911" s="169">
        <v>1</v>
      </c>
      <c r="Y911" s="169">
        <f>X911*K911</f>
        <v>7.1999999999999995E-2</v>
      </c>
      <c r="Z911" s="169">
        <v>0</v>
      </c>
      <c r="AA911" s="170">
        <f>Z911*K911</f>
        <v>0</v>
      </c>
      <c r="AR911" s="21" t="s">
        <v>421</v>
      </c>
      <c r="AT911" s="21" t="s">
        <v>521</v>
      </c>
      <c r="AU911" s="21" t="s">
        <v>123</v>
      </c>
      <c r="AY911" s="21" t="s">
        <v>192</v>
      </c>
      <c r="BE911" s="109">
        <f>IF(U911="základní",N911,0)</f>
        <v>0</v>
      </c>
      <c r="BF911" s="109">
        <f>IF(U911="snížená",N911,0)</f>
        <v>0</v>
      </c>
      <c r="BG911" s="109">
        <f>IF(U911="zákl. přenesená",N911,0)</f>
        <v>0</v>
      </c>
      <c r="BH911" s="109">
        <f>IF(U911="sníž. přenesená",N911,0)</f>
        <v>0</v>
      </c>
      <c r="BI911" s="109">
        <f>IF(U911="nulová",N911,0)</f>
        <v>0</v>
      </c>
      <c r="BJ911" s="21" t="s">
        <v>37</v>
      </c>
      <c r="BK911" s="109">
        <f>ROUND(L911*K911,2)</f>
        <v>0</v>
      </c>
      <c r="BL911" s="21" t="s">
        <v>287</v>
      </c>
      <c r="BM911" s="21" t="s">
        <v>1628</v>
      </c>
    </row>
    <row r="912" spans="2:65" s="1" customFormat="1" ht="22.5" customHeight="1">
      <c r="B912" s="135"/>
      <c r="C912" s="203" t="s">
        <v>1629</v>
      </c>
      <c r="D912" s="203" t="s">
        <v>521</v>
      </c>
      <c r="E912" s="204" t="s">
        <v>1630</v>
      </c>
      <c r="F912" s="292" t="s">
        <v>1631</v>
      </c>
      <c r="G912" s="292"/>
      <c r="H912" s="292"/>
      <c r="I912" s="292"/>
      <c r="J912" s="205" t="s">
        <v>294</v>
      </c>
      <c r="K912" s="206">
        <v>8.9999999999999993E-3</v>
      </c>
      <c r="L912" s="293">
        <v>0</v>
      </c>
      <c r="M912" s="293"/>
      <c r="N912" s="294">
        <f>ROUND(L912*K912,2)</f>
        <v>0</v>
      </c>
      <c r="O912" s="279"/>
      <c r="P912" s="279"/>
      <c r="Q912" s="279"/>
      <c r="R912" s="138"/>
      <c r="T912" s="168" t="s">
        <v>5</v>
      </c>
      <c r="U912" s="47" t="s">
        <v>44</v>
      </c>
      <c r="V912" s="39"/>
      <c r="W912" s="169">
        <f>V912*K912</f>
        <v>0</v>
      </c>
      <c r="X912" s="169">
        <v>1</v>
      </c>
      <c r="Y912" s="169">
        <f>X912*K912</f>
        <v>8.9999999999999993E-3</v>
      </c>
      <c r="Z912" s="169">
        <v>0</v>
      </c>
      <c r="AA912" s="170">
        <f>Z912*K912</f>
        <v>0</v>
      </c>
      <c r="AR912" s="21" t="s">
        <v>421</v>
      </c>
      <c r="AT912" s="21" t="s">
        <v>521</v>
      </c>
      <c r="AU912" s="21" t="s">
        <v>123</v>
      </c>
      <c r="AY912" s="21" t="s">
        <v>192</v>
      </c>
      <c r="BE912" s="109">
        <f>IF(U912="základní",N912,0)</f>
        <v>0</v>
      </c>
      <c r="BF912" s="109">
        <f>IF(U912="snížená",N912,0)</f>
        <v>0</v>
      </c>
      <c r="BG912" s="109">
        <f>IF(U912="zákl. přenesená",N912,0)</f>
        <v>0</v>
      </c>
      <c r="BH912" s="109">
        <f>IF(U912="sníž. přenesená",N912,0)</f>
        <v>0</v>
      </c>
      <c r="BI912" s="109">
        <f>IF(U912="nulová",N912,0)</f>
        <v>0</v>
      </c>
      <c r="BJ912" s="21" t="s">
        <v>37</v>
      </c>
      <c r="BK912" s="109">
        <f>ROUND(L912*K912,2)</f>
        <v>0</v>
      </c>
      <c r="BL912" s="21" t="s">
        <v>287</v>
      </c>
      <c r="BM912" s="21" t="s">
        <v>1632</v>
      </c>
    </row>
    <row r="913" spans="2:65" s="10" customFormat="1" ht="22.5" customHeight="1">
      <c r="B913" s="171"/>
      <c r="C913" s="172"/>
      <c r="D913" s="172"/>
      <c r="E913" s="173" t="s">
        <v>5</v>
      </c>
      <c r="F913" s="280" t="s">
        <v>1633</v>
      </c>
      <c r="G913" s="281"/>
      <c r="H913" s="281"/>
      <c r="I913" s="281"/>
      <c r="J913" s="172"/>
      <c r="K913" s="174">
        <v>8.9999999999999993E-3</v>
      </c>
      <c r="L913" s="172"/>
      <c r="M913" s="172"/>
      <c r="N913" s="172"/>
      <c r="O913" s="172"/>
      <c r="P913" s="172"/>
      <c r="Q913" s="172"/>
      <c r="R913" s="175"/>
      <c r="T913" s="176"/>
      <c r="U913" s="172"/>
      <c r="V913" s="172"/>
      <c r="W913" s="172"/>
      <c r="X913" s="172"/>
      <c r="Y913" s="172"/>
      <c r="Z913" s="172"/>
      <c r="AA913" s="177"/>
      <c r="AT913" s="178" t="s">
        <v>200</v>
      </c>
      <c r="AU913" s="178" t="s">
        <v>123</v>
      </c>
      <c r="AV913" s="10" t="s">
        <v>123</v>
      </c>
      <c r="AW913" s="10" t="s">
        <v>36</v>
      </c>
      <c r="AX913" s="10" t="s">
        <v>37</v>
      </c>
      <c r="AY913" s="178" t="s">
        <v>192</v>
      </c>
    </row>
    <row r="914" spans="2:65" s="1" customFormat="1" ht="22.5" customHeight="1">
      <c r="B914" s="135"/>
      <c r="C914" s="203" t="s">
        <v>1634</v>
      </c>
      <c r="D914" s="203" t="s">
        <v>521</v>
      </c>
      <c r="E914" s="204" t="s">
        <v>1635</v>
      </c>
      <c r="F914" s="292" t="s">
        <v>1636</v>
      </c>
      <c r="G914" s="292"/>
      <c r="H914" s="292"/>
      <c r="I914" s="292"/>
      <c r="J914" s="205" t="s">
        <v>294</v>
      </c>
      <c r="K914" s="206">
        <v>1.6E-2</v>
      </c>
      <c r="L914" s="293">
        <v>0</v>
      </c>
      <c r="M914" s="293"/>
      <c r="N914" s="294">
        <f>ROUND(L914*K914,2)</f>
        <v>0</v>
      </c>
      <c r="O914" s="279"/>
      <c r="P914" s="279"/>
      <c r="Q914" s="279"/>
      <c r="R914" s="138"/>
      <c r="T914" s="168" t="s">
        <v>5</v>
      </c>
      <c r="U914" s="47" t="s">
        <v>44</v>
      </c>
      <c r="V914" s="39"/>
      <c r="W914" s="169">
        <f>V914*K914</f>
        <v>0</v>
      </c>
      <c r="X914" s="169">
        <v>1</v>
      </c>
      <c r="Y914" s="169">
        <f>X914*K914</f>
        <v>1.6E-2</v>
      </c>
      <c r="Z914" s="169">
        <v>0</v>
      </c>
      <c r="AA914" s="170">
        <f>Z914*K914</f>
        <v>0</v>
      </c>
      <c r="AR914" s="21" t="s">
        <v>421</v>
      </c>
      <c r="AT914" s="21" t="s">
        <v>521</v>
      </c>
      <c r="AU914" s="21" t="s">
        <v>123</v>
      </c>
      <c r="AY914" s="21" t="s">
        <v>192</v>
      </c>
      <c r="BE914" s="109">
        <f>IF(U914="základní",N914,0)</f>
        <v>0</v>
      </c>
      <c r="BF914" s="109">
        <f>IF(U914="snížená",N914,0)</f>
        <v>0</v>
      </c>
      <c r="BG914" s="109">
        <f>IF(U914="zákl. přenesená",N914,0)</f>
        <v>0</v>
      </c>
      <c r="BH914" s="109">
        <f>IF(U914="sníž. přenesená",N914,0)</f>
        <v>0</v>
      </c>
      <c r="BI914" s="109">
        <f>IF(U914="nulová",N914,0)</f>
        <v>0</v>
      </c>
      <c r="BJ914" s="21" t="s">
        <v>37</v>
      </c>
      <c r="BK914" s="109">
        <f>ROUND(L914*K914,2)</f>
        <v>0</v>
      </c>
      <c r="BL914" s="21" t="s">
        <v>287</v>
      </c>
      <c r="BM914" s="21" t="s">
        <v>1637</v>
      </c>
    </row>
    <row r="915" spans="2:65" s="1" customFormat="1" ht="22.5" customHeight="1">
      <c r="B915" s="135"/>
      <c r="C915" s="203" t="s">
        <v>1638</v>
      </c>
      <c r="D915" s="203" t="s">
        <v>521</v>
      </c>
      <c r="E915" s="204" t="s">
        <v>1639</v>
      </c>
      <c r="F915" s="292" t="s">
        <v>1640</v>
      </c>
      <c r="G915" s="292"/>
      <c r="H915" s="292"/>
      <c r="I915" s="292"/>
      <c r="J915" s="205" t="s">
        <v>294</v>
      </c>
      <c r="K915" s="206">
        <v>3.2000000000000001E-2</v>
      </c>
      <c r="L915" s="293">
        <v>0</v>
      </c>
      <c r="M915" s="293"/>
      <c r="N915" s="294">
        <f>ROUND(L915*K915,2)</f>
        <v>0</v>
      </c>
      <c r="O915" s="279"/>
      <c r="P915" s="279"/>
      <c r="Q915" s="279"/>
      <c r="R915" s="138"/>
      <c r="T915" s="168" t="s">
        <v>5</v>
      </c>
      <c r="U915" s="47" t="s">
        <v>44</v>
      </c>
      <c r="V915" s="39"/>
      <c r="W915" s="169">
        <f>V915*K915</f>
        <v>0</v>
      </c>
      <c r="X915" s="169">
        <v>1</v>
      </c>
      <c r="Y915" s="169">
        <f>X915*K915</f>
        <v>3.2000000000000001E-2</v>
      </c>
      <c r="Z915" s="169">
        <v>0</v>
      </c>
      <c r="AA915" s="170">
        <f>Z915*K915</f>
        <v>0</v>
      </c>
      <c r="AR915" s="21" t="s">
        <v>421</v>
      </c>
      <c r="AT915" s="21" t="s">
        <v>521</v>
      </c>
      <c r="AU915" s="21" t="s">
        <v>123</v>
      </c>
      <c r="AY915" s="21" t="s">
        <v>192</v>
      </c>
      <c r="BE915" s="109">
        <f>IF(U915="základní",N915,0)</f>
        <v>0</v>
      </c>
      <c r="BF915" s="109">
        <f>IF(U915="snížená",N915,0)</f>
        <v>0</v>
      </c>
      <c r="BG915" s="109">
        <f>IF(U915="zákl. přenesená",N915,0)</f>
        <v>0</v>
      </c>
      <c r="BH915" s="109">
        <f>IF(U915="sníž. přenesená",N915,0)</f>
        <v>0</v>
      </c>
      <c r="BI915" s="109">
        <f>IF(U915="nulová",N915,0)</f>
        <v>0</v>
      </c>
      <c r="BJ915" s="21" t="s">
        <v>37</v>
      </c>
      <c r="BK915" s="109">
        <f>ROUND(L915*K915,2)</f>
        <v>0</v>
      </c>
      <c r="BL915" s="21" t="s">
        <v>287</v>
      </c>
      <c r="BM915" s="21" t="s">
        <v>1641</v>
      </c>
    </row>
    <row r="916" spans="2:65" s="1" customFormat="1" ht="31.5" customHeight="1">
      <c r="B916" s="135"/>
      <c r="C916" s="203" t="s">
        <v>1642</v>
      </c>
      <c r="D916" s="203" t="s">
        <v>521</v>
      </c>
      <c r="E916" s="204" t="s">
        <v>1643</v>
      </c>
      <c r="F916" s="292" t="s">
        <v>1644</v>
      </c>
      <c r="G916" s="292"/>
      <c r="H916" s="292"/>
      <c r="I916" s="292"/>
      <c r="J916" s="205" t="s">
        <v>294</v>
      </c>
      <c r="K916" s="206">
        <v>0.113</v>
      </c>
      <c r="L916" s="293">
        <v>0</v>
      </c>
      <c r="M916" s="293"/>
      <c r="N916" s="294">
        <f>ROUND(L916*K916,2)</f>
        <v>0</v>
      </c>
      <c r="O916" s="279"/>
      <c r="P916" s="279"/>
      <c r="Q916" s="279"/>
      <c r="R916" s="138"/>
      <c r="T916" s="168" t="s">
        <v>5</v>
      </c>
      <c r="U916" s="47" t="s">
        <v>44</v>
      </c>
      <c r="V916" s="39"/>
      <c r="W916" s="169">
        <f>V916*K916</f>
        <v>0</v>
      </c>
      <c r="X916" s="169">
        <v>1</v>
      </c>
      <c r="Y916" s="169">
        <f>X916*K916</f>
        <v>0.113</v>
      </c>
      <c r="Z916" s="169">
        <v>0</v>
      </c>
      <c r="AA916" s="170">
        <f>Z916*K916</f>
        <v>0</v>
      </c>
      <c r="AR916" s="21" t="s">
        <v>421</v>
      </c>
      <c r="AT916" s="21" t="s">
        <v>521</v>
      </c>
      <c r="AU916" s="21" t="s">
        <v>123</v>
      </c>
      <c r="AY916" s="21" t="s">
        <v>192</v>
      </c>
      <c r="BE916" s="109">
        <f>IF(U916="základní",N916,0)</f>
        <v>0</v>
      </c>
      <c r="BF916" s="109">
        <f>IF(U916="snížená",N916,0)</f>
        <v>0</v>
      </c>
      <c r="BG916" s="109">
        <f>IF(U916="zákl. přenesená",N916,0)</f>
        <v>0</v>
      </c>
      <c r="BH916" s="109">
        <f>IF(U916="sníž. přenesená",N916,0)</f>
        <v>0</v>
      </c>
      <c r="BI916" s="109">
        <f>IF(U916="nulová",N916,0)</f>
        <v>0</v>
      </c>
      <c r="BJ916" s="21" t="s">
        <v>37</v>
      </c>
      <c r="BK916" s="109">
        <f>ROUND(L916*K916,2)</f>
        <v>0</v>
      </c>
      <c r="BL916" s="21" t="s">
        <v>287</v>
      </c>
      <c r="BM916" s="21" t="s">
        <v>1645</v>
      </c>
    </row>
    <row r="917" spans="2:65" s="1" customFormat="1" ht="31.5" customHeight="1">
      <c r="B917" s="135"/>
      <c r="C917" s="164" t="s">
        <v>1646</v>
      </c>
      <c r="D917" s="164" t="s">
        <v>193</v>
      </c>
      <c r="E917" s="165" t="s">
        <v>1647</v>
      </c>
      <c r="F917" s="277" t="s">
        <v>1648</v>
      </c>
      <c r="G917" s="277"/>
      <c r="H917" s="277"/>
      <c r="I917" s="277"/>
      <c r="J917" s="166" t="s">
        <v>995</v>
      </c>
      <c r="K917" s="207">
        <v>0</v>
      </c>
      <c r="L917" s="278">
        <v>0</v>
      </c>
      <c r="M917" s="278"/>
      <c r="N917" s="279">
        <f>ROUND(L917*K917,2)</f>
        <v>0</v>
      </c>
      <c r="O917" s="279"/>
      <c r="P917" s="279"/>
      <c r="Q917" s="279"/>
      <c r="R917" s="138"/>
      <c r="T917" s="168" t="s">
        <v>5</v>
      </c>
      <c r="U917" s="47" t="s">
        <v>44</v>
      </c>
      <c r="V917" s="39"/>
      <c r="W917" s="169">
        <f>V917*K917</f>
        <v>0</v>
      </c>
      <c r="X917" s="169">
        <v>0</v>
      </c>
      <c r="Y917" s="169">
        <f>X917*K917</f>
        <v>0</v>
      </c>
      <c r="Z917" s="169">
        <v>0</v>
      </c>
      <c r="AA917" s="170">
        <f>Z917*K917</f>
        <v>0</v>
      </c>
      <c r="AR917" s="21" t="s">
        <v>287</v>
      </c>
      <c r="AT917" s="21" t="s">
        <v>193</v>
      </c>
      <c r="AU917" s="21" t="s">
        <v>123</v>
      </c>
      <c r="AY917" s="21" t="s">
        <v>192</v>
      </c>
      <c r="BE917" s="109">
        <f>IF(U917="základní",N917,0)</f>
        <v>0</v>
      </c>
      <c r="BF917" s="109">
        <f>IF(U917="snížená",N917,0)</f>
        <v>0</v>
      </c>
      <c r="BG917" s="109">
        <f>IF(U917="zákl. přenesená",N917,0)</f>
        <v>0</v>
      </c>
      <c r="BH917" s="109">
        <f>IF(U917="sníž. přenesená",N917,0)</f>
        <v>0</v>
      </c>
      <c r="BI917" s="109">
        <f>IF(U917="nulová",N917,0)</f>
        <v>0</v>
      </c>
      <c r="BJ917" s="21" t="s">
        <v>37</v>
      </c>
      <c r="BK917" s="109">
        <f>ROUND(L917*K917,2)</f>
        <v>0</v>
      </c>
      <c r="BL917" s="21" t="s">
        <v>287</v>
      </c>
      <c r="BM917" s="21" t="s">
        <v>1649</v>
      </c>
    </row>
    <row r="918" spans="2:65" s="9" customFormat="1" ht="29.85" customHeight="1">
      <c r="B918" s="153"/>
      <c r="C918" s="154"/>
      <c r="D918" s="163" t="s">
        <v>159</v>
      </c>
      <c r="E918" s="163"/>
      <c r="F918" s="163"/>
      <c r="G918" s="163"/>
      <c r="H918" s="163"/>
      <c r="I918" s="163"/>
      <c r="J918" s="163"/>
      <c r="K918" s="163"/>
      <c r="L918" s="163"/>
      <c r="M918" s="163"/>
      <c r="N918" s="300">
        <f>BK918</f>
        <v>0</v>
      </c>
      <c r="O918" s="301"/>
      <c r="P918" s="301"/>
      <c r="Q918" s="301"/>
      <c r="R918" s="156"/>
      <c r="T918" s="157"/>
      <c r="U918" s="154"/>
      <c r="V918" s="154"/>
      <c r="W918" s="158">
        <f>SUM(W919:W925)</f>
        <v>0</v>
      </c>
      <c r="X918" s="154"/>
      <c r="Y918" s="158">
        <f>SUM(Y919:Y925)</f>
        <v>0</v>
      </c>
      <c r="Z918" s="154"/>
      <c r="AA918" s="159">
        <f>SUM(AA919:AA925)</f>
        <v>0</v>
      </c>
      <c r="AR918" s="160" t="s">
        <v>123</v>
      </c>
      <c r="AT918" s="161" t="s">
        <v>78</v>
      </c>
      <c r="AU918" s="161" t="s">
        <v>37</v>
      </c>
      <c r="AY918" s="160" t="s">
        <v>192</v>
      </c>
      <c r="BK918" s="162">
        <f>SUM(BK919:BK925)</f>
        <v>0</v>
      </c>
    </row>
    <row r="919" spans="2:65" s="1" customFormat="1" ht="22.5" customHeight="1">
      <c r="B919" s="135"/>
      <c r="C919" s="164" t="s">
        <v>1650</v>
      </c>
      <c r="D919" s="164" t="s">
        <v>193</v>
      </c>
      <c r="E919" s="165" t="s">
        <v>1651</v>
      </c>
      <c r="F919" s="277" t="s">
        <v>1652</v>
      </c>
      <c r="G919" s="277"/>
      <c r="H919" s="277"/>
      <c r="I919" s="277"/>
      <c r="J919" s="166" t="s">
        <v>475</v>
      </c>
      <c r="K919" s="167">
        <v>1</v>
      </c>
      <c r="L919" s="278">
        <v>0</v>
      </c>
      <c r="M919" s="278"/>
      <c r="N919" s="279">
        <f t="shared" ref="N919:N924" si="85">ROUND(L919*K919,2)</f>
        <v>0</v>
      </c>
      <c r="O919" s="279"/>
      <c r="P919" s="279"/>
      <c r="Q919" s="279"/>
      <c r="R919" s="138"/>
      <c r="T919" s="168" t="s">
        <v>5</v>
      </c>
      <c r="U919" s="47" t="s">
        <v>44</v>
      </c>
      <c r="V919" s="39"/>
      <c r="W919" s="169">
        <f t="shared" ref="W919:W924" si="86">V919*K919</f>
        <v>0</v>
      </c>
      <c r="X919" s="169">
        <v>0</v>
      </c>
      <c r="Y919" s="169">
        <f t="shared" ref="Y919:Y924" si="87">X919*K919</f>
        <v>0</v>
      </c>
      <c r="Z919" s="169">
        <v>0</v>
      </c>
      <c r="AA919" s="170">
        <f t="shared" ref="AA919:AA924" si="88">Z919*K919</f>
        <v>0</v>
      </c>
      <c r="AR919" s="21" t="s">
        <v>287</v>
      </c>
      <c r="AT919" s="21" t="s">
        <v>193</v>
      </c>
      <c r="AU919" s="21" t="s">
        <v>123</v>
      </c>
      <c r="AY919" s="21" t="s">
        <v>192</v>
      </c>
      <c r="BE919" s="109">
        <f t="shared" ref="BE919:BE924" si="89">IF(U919="základní",N919,0)</f>
        <v>0</v>
      </c>
      <c r="BF919" s="109">
        <f t="shared" ref="BF919:BF924" si="90">IF(U919="snížená",N919,0)</f>
        <v>0</v>
      </c>
      <c r="BG919" s="109">
        <f t="shared" ref="BG919:BG924" si="91">IF(U919="zákl. přenesená",N919,0)</f>
        <v>0</v>
      </c>
      <c r="BH919" s="109">
        <f t="shared" ref="BH919:BH924" si="92">IF(U919="sníž. přenesená",N919,0)</f>
        <v>0</v>
      </c>
      <c r="BI919" s="109">
        <f t="shared" ref="BI919:BI924" si="93">IF(U919="nulová",N919,0)</f>
        <v>0</v>
      </c>
      <c r="BJ919" s="21" t="s">
        <v>37</v>
      </c>
      <c r="BK919" s="109">
        <f t="shared" ref="BK919:BK924" si="94">ROUND(L919*K919,2)</f>
        <v>0</v>
      </c>
      <c r="BL919" s="21" t="s">
        <v>287</v>
      </c>
      <c r="BM919" s="21" t="s">
        <v>1653</v>
      </c>
    </row>
    <row r="920" spans="2:65" s="1" customFormat="1" ht="31.5" customHeight="1">
      <c r="B920" s="135"/>
      <c r="C920" s="164" t="s">
        <v>1654</v>
      </c>
      <c r="D920" s="164" t="s">
        <v>193</v>
      </c>
      <c r="E920" s="165" t="s">
        <v>1655</v>
      </c>
      <c r="F920" s="277" t="s">
        <v>1656</v>
      </c>
      <c r="G920" s="277"/>
      <c r="H920" s="277"/>
      <c r="I920" s="277"/>
      <c r="J920" s="166" t="s">
        <v>475</v>
      </c>
      <c r="K920" s="167">
        <v>1</v>
      </c>
      <c r="L920" s="278">
        <v>0</v>
      </c>
      <c r="M920" s="278"/>
      <c r="N920" s="279">
        <f t="shared" si="85"/>
        <v>0</v>
      </c>
      <c r="O920" s="279"/>
      <c r="P920" s="279"/>
      <c r="Q920" s="279"/>
      <c r="R920" s="138"/>
      <c r="T920" s="168" t="s">
        <v>5</v>
      </c>
      <c r="U920" s="47" t="s">
        <v>44</v>
      </c>
      <c r="V920" s="39"/>
      <c r="W920" s="169">
        <f t="shared" si="86"/>
        <v>0</v>
      </c>
      <c r="X920" s="169">
        <v>0</v>
      </c>
      <c r="Y920" s="169">
        <f t="shared" si="87"/>
        <v>0</v>
      </c>
      <c r="Z920" s="169">
        <v>0</v>
      </c>
      <c r="AA920" s="170">
        <f t="shared" si="88"/>
        <v>0</v>
      </c>
      <c r="AR920" s="21" t="s">
        <v>287</v>
      </c>
      <c r="AT920" s="21" t="s">
        <v>193</v>
      </c>
      <c r="AU920" s="21" t="s">
        <v>123</v>
      </c>
      <c r="AY920" s="21" t="s">
        <v>192</v>
      </c>
      <c r="BE920" s="109">
        <f t="shared" si="89"/>
        <v>0</v>
      </c>
      <c r="BF920" s="109">
        <f t="shared" si="90"/>
        <v>0</v>
      </c>
      <c r="BG920" s="109">
        <f t="shared" si="91"/>
        <v>0</v>
      </c>
      <c r="BH920" s="109">
        <f t="shared" si="92"/>
        <v>0</v>
      </c>
      <c r="BI920" s="109">
        <f t="shared" si="93"/>
        <v>0</v>
      </c>
      <c r="BJ920" s="21" t="s">
        <v>37</v>
      </c>
      <c r="BK920" s="109">
        <f t="shared" si="94"/>
        <v>0</v>
      </c>
      <c r="BL920" s="21" t="s">
        <v>287</v>
      </c>
      <c r="BM920" s="21" t="s">
        <v>1657</v>
      </c>
    </row>
    <row r="921" spans="2:65" s="1" customFormat="1" ht="31.5" customHeight="1">
      <c r="B921" s="135"/>
      <c r="C921" s="164" t="s">
        <v>1658</v>
      </c>
      <c r="D921" s="164" t="s">
        <v>193</v>
      </c>
      <c r="E921" s="165" t="s">
        <v>1659</v>
      </c>
      <c r="F921" s="277" t="s">
        <v>1660</v>
      </c>
      <c r="G921" s="277"/>
      <c r="H921" s="277"/>
      <c r="I921" s="277"/>
      <c r="J921" s="166" t="s">
        <v>475</v>
      </c>
      <c r="K921" s="167">
        <v>1</v>
      </c>
      <c r="L921" s="278">
        <v>0</v>
      </c>
      <c r="M921" s="278"/>
      <c r="N921" s="279">
        <f t="shared" si="85"/>
        <v>0</v>
      </c>
      <c r="O921" s="279"/>
      <c r="P921" s="279"/>
      <c r="Q921" s="279"/>
      <c r="R921" s="138"/>
      <c r="T921" s="168" t="s">
        <v>5</v>
      </c>
      <c r="U921" s="47" t="s">
        <v>44</v>
      </c>
      <c r="V921" s="39"/>
      <c r="W921" s="169">
        <f t="shared" si="86"/>
        <v>0</v>
      </c>
      <c r="X921" s="169">
        <v>0</v>
      </c>
      <c r="Y921" s="169">
        <f t="shared" si="87"/>
        <v>0</v>
      </c>
      <c r="Z921" s="169">
        <v>0</v>
      </c>
      <c r="AA921" s="170">
        <f t="shared" si="88"/>
        <v>0</v>
      </c>
      <c r="AR921" s="21" t="s">
        <v>287</v>
      </c>
      <c r="AT921" s="21" t="s">
        <v>193</v>
      </c>
      <c r="AU921" s="21" t="s">
        <v>123</v>
      </c>
      <c r="AY921" s="21" t="s">
        <v>192</v>
      </c>
      <c r="BE921" s="109">
        <f t="shared" si="89"/>
        <v>0</v>
      </c>
      <c r="BF921" s="109">
        <f t="shared" si="90"/>
        <v>0</v>
      </c>
      <c r="BG921" s="109">
        <f t="shared" si="91"/>
        <v>0</v>
      </c>
      <c r="BH921" s="109">
        <f t="shared" si="92"/>
        <v>0</v>
      </c>
      <c r="BI921" s="109">
        <f t="shared" si="93"/>
        <v>0</v>
      </c>
      <c r="BJ921" s="21" t="s">
        <v>37</v>
      </c>
      <c r="BK921" s="109">
        <f t="shared" si="94"/>
        <v>0</v>
      </c>
      <c r="BL921" s="21" t="s">
        <v>287</v>
      </c>
      <c r="BM921" s="21" t="s">
        <v>1661</v>
      </c>
    </row>
    <row r="922" spans="2:65" s="1" customFormat="1" ht="31.5" customHeight="1">
      <c r="B922" s="135"/>
      <c r="C922" s="164" t="s">
        <v>1662</v>
      </c>
      <c r="D922" s="164" t="s">
        <v>193</v>
      </c>
      <c r="E922" s="165" t="s">
        <v>1663</v>
      </c>
      <c r="F922" s="277" t="s">
        <v>1664</v>
      </c>
      <c r="G922" s="277"/>
      <c r="H922" s="277"/>
      <c r="I922" s="277"/>
      <c r="J922" s="166" t="s">
        <v>475</v>
      </c>
      <c r="K922" s="167">
        <v>2</v>
      </c>
      <c r="L922" s="278">
        <v>0</v>
      </c>
      <c r="M922" s="278"/>
      <c r="N922" s="279">
        <f t="shared" si="85"/>
        <v>0</v>
      </c>
      <c r="O922" s="279"/>
      <c r="P922" s="279"/>
      <c r="Q922" s="279"/>
      <c r="R922" s="138"/>
      <c r="T922" s="168" t="s">
        <v>5</v>
      </c>
      <c r="U922" s="47" t="s">
        <v>44</v>
      </c>
      <c r="V922" s="39"/>
      <c r="W922" s="169">
        <f t="shared" si="86"/>
        <v>0</v>
      </c>
      <c r="X922" s="169">
        <v>0</v>
      </c>
      <c r="Y922" s="169">
        <f t="shared" si="87"/>
        <v>0</v>
      </c>
      <c r="Z922" s="169">
        <v>0</v>
      </c>
      <c r="AA922" s="170">
        <f t="shared" si="88"/>
        <v>0</v>
      </c>
      <c r="AR922" s="21" t="s">
        <v>287</v>
      </c>
      <c r="AT922" s="21" t="s">
        <v>193</v>
      </c>
      <c r="AU922" s="21" t="s">
        <v>123</v>
      </c>
      <c r="AY922" s="21" t="s">
        <v>192</v>
      </c>
      <c r="BE922" s="109">
        <f t="shared" si="89"/>
        <v>0</v>
      </c>
      <c r="BF922" s="109">
        <f t="shared" si="90"/>
        <v>0</v>
      </c>
      <c r="BG922" s="109">
        <f t="shared" si="91"/>
        <v>0</v>
      </c>
      <c r="BH922" s="109">
        <f t="shared" si="92"/>
        <v>0</v>
      </c>
      <c r="BI922" s="109">
        <f t="shared" si="93"/>
        <v>0</v>
      </c>
      <c r="BJ922" s="21" t="s">
        <v>37</v>
      </c>
      <c r="BK922" s="109">
        <f t="shared" si="94"/>
        <v>0</v>
      </c>
      <c r="BL922" s="21" t="s">
        <v>287</v>
      </c>
      <c r="BM922" s="21" t="s">
        <v>1665</v>
      </c>
    </row>
    <row r="923" spans="2:65" s="1" customFormat="1" ht="31.5" customHeight="1">
      <c r="B923" s="135"/>
      <c r="C923" s="164" t="s">
        <v>1666</v>
      </c>
      <c r="D923" s="164" t="s">
        <v>193</v>
      </c>
      <c r="E923" s="165" t="s">
        <v>1667</v>
      </c>
      <c r="F923" s="277" t="s">
        <v>1668</v>
      </c>
      <c r="G923" s="277"/>
      <c r="H923" s="277"/>
      <c r="I923" s="277"/>
      <c r="J923" s="166" t="s">
        <v>475</v>
      </c>
      <c r="K923" s="167">
        <v>6</v>
      </c>
      <c r="L923" s="278">
        <v>0</v>
      </c>
      <c r="M923" s="278"/>
      <c r="N923" s="279">
        <f t="shared" si="85"/>
        <v>0</v>
      </c>
      <c r="O923" s="279"/>
      <c r="P923" s="279"/>
      <c r="Q923" s="279"/>
      <c r="R923" s="138"/>
      <c r="T923" s="168" t="s">
        <v>5</v>
      </c>
      <c r="U923" s="47" t="s">
        <v>44</v>
      </c>
      <c r="V923" s="39"/>
      <c r="W923" s="169">
        <f t="shared" si="86"/>
        <v>0</v>
      </c>
      <c r="X923" s="169">
        <v>0</v>
      </c>
      <c r="Y923" s="169">
        <f t="shared" si="87"/>
        <v>0</v>
      </c>
      <c r="Z923" s="169">
        <v>0</v>
      </c>
      <c r="AA923" s="170">
        <f t="shared" si="88"/>
        <v>0</v>
      </c>
      <c r="AR923" s="21" t="s">
        <v>287</v>
      </c>
      <c r="AT923" s="21" t="s">
        <v>193</v>
      </c>
      <c r="AU923" s="21" t="s">
        <v>123</v>
      </c>
      <c r="AY923" s="21" t="s">
        <v>192</v>
      </c>
      <c r="BE923" s="109">
        <f t="shared" si="89"/>
        <v>0</v>
      </c>
      <c r="BF923" s="109">
        <f t="shared" si="90"/>
        <v>0</v>
      </c>
      <c r="BG923" s="109">
        <f t="shared" si="91"/>
        <v>0</v>
      </c>
      <c r="BH923" s="109">
        <f t="shared" si="92"/>
        <v>0</v>
      </c>
      <c r="BI923" s="109">
        <f t="shared" si="93"/>
        <v>0</v>
      </c>
      <c r="BJ923" s="21" t="s">
        <v>37</v>
      </c>
      <c r="BK923" s="109">
        <f t="shared" si="94"/>
        <v>0</v>
      </c>
      <c r="BL923" s="21" t="s">
        <v>287</v>
      </c>
      <c r="BM923" s="21" t="s">
        <v>1669</v>
      </c>
    </row>
    <row r="924" spans="2:65" s="1" customFormat="1" ht="22.5" customHeight="1">
      <c r="B924" s="135"/>
      <c r="C924" s="164" t="s">
        <v>1670</v>
      </c>
      <c r="D924" s="164" t="s">
        <v>193</v>
      </c>
      <c r="E924" s="165" t="s">
        <v>1671</v>
      </c>
      <c r="F924" s="277" t="s">
        <v>1672</v>
      </c>
      <c r="G924" s="277"/>
      <c r="H924" s="277"/>
      <c r="I924" s="277"/>
      <c r="J924" s="166" t="s">
        <v>529</v>
      </c>
      <c r="K924" s="167">
        <v>6</v>
      </c>
      <c r="L924" s="278">
        <v>0</v>
      </c>
      <c r="M924" s="278"/>
      <c r="N924" s="279">
        <f t="shared" si="85"/>
        <v>0</v>
      </c>
      <c r="O924" s="279"/>
      <c r="P924" s="279"/>
      <c r="Q924" s="279"/>
      <c r="R924" s="138"/>
      <c r="T924" s="168" t="s">
        <v>5</v>
      </c>
      <c r="U924" s="47" t="s">
        <v>44</v>
      </c>
      <c r="V924" s="39"/>
      <c r="W924" s="169">
        <f t="shared" si="86"/>
        <v>0</v>
      </c>
      <c r="X924" s="169">
        <v>0</v>
      </c>
      <c r="Y924" s="169">
        <f t="shared" si="87"/>
        <v>0</v>
      </c>
      <c r="Z924" s="169">
        <v>0</v>
      </c>
      <c r="AA924" s="170">
        <f t="shared" si="88"/>
        <v>0</v>
      </c>
      <c r="AR924" s="21" t="s">
        <v>287</v>
      </c>
      <c r="AT924" s="21" t="s">
        <v>193</v>
      </c>
      <c r="AU924" s="21" t="s">
        <v>123</v>
      </c>
      <c r="AY924" s="21" t="s">
        <v>192</v>
      </c>
      <c r="BE924" s="109">
        <f t="shared" si="89"/>
        <v>0</v>
      </c>
      <c r="BF924" s="109">
        <f t="shared" si="90"/>
        <v>0</v>
      </c>
      <c r="BG924" s="109">
        <f t="shared" si="91"/>
        <v>0</v>
      </c>
      <c r="BH924" s="109">
        <f t="shared" si="92"/>
        <v>0</v>
      </c>
      <c r="BI924" s="109">
        <f t="shared" si="93"/>
        <v>0</v>
      </c>
      <c r="BJ924" s="21" t="s">
        <v>37</v>
      </c>
      <c r="BK924" s="109">
        <f t="shared" si="94"/>
        <v>0</v>
      </c>
      <c r="BL924" s="21" t="s">
        <v>287</v>
      </c>
      <c r="BM924" s="21" t="s">
        <v>1673</v>
      </c>
    </row>
    <row r="925" spans="2:65" s="10" customFormat="1" ht="22.5" customHeight="1">
      <c r="B925" s="171"/>
      <c r="C925" s="172"/>
      <c r="D925" s="172"/>
      <c r="E925" s="173" t="s">
        <v>5</v>
      </c>
      <c r="F925" s="280" t="s">
        <v>1674</v>
      </c>
      <c r="G925" s="281"/>
      <c r="H925" s="281"/>
      <c r="I925" s="281"/>
      <c r="J925" s="172"/>
      <c r="K925" s="174">
        <v>6</v>
      </c>
      <c r="L925" s="172"/>
      <c r="M925" s="172"/>
      <c r="N925" s="172"/>
      <c r="O925" s="172"/>
      <c r="P925" s="172"/>
      <c r="Q925" s="172"/>
      <c r="R925" s="175"/>
      <c r="T925" s="176"/>
      <c r="U925" s="172"/>
      <c r="V925" s="172"/>
      <c r="W925" s="172"/>
      <c r="X925" s="172"/>
      <c r="Y925" s="172"/>
      <c r="Z925" s="172"/>
      <c r="AA925" s="177"/>
      <c r="AT925" s="178" t="s">
        <v>200</v>
      </c>
      <c r="AU925" s="178" t="s">
        <v>123</v>
      </c>
      <c r="AV925" s="10" t="s">
        <v>123</v>
      </c>
      <c r="AW925" s="10" t="s">
        <v>36</v>
      </c>
      <c r="AX925" s="10" t="s">
        <v>37</v>
      </c>
      <c r="AY925" s="178" t="s">
        <v>192</v>
      </c>
    </row>
    <row r="926" spans="2:65" s="9" customFormat="1" ht="29.85" customHeight="1">
      <c r="B926" s="153"/>
      <c r="C926" s="154"/>
      <c r="D926" s="163" t="s">
        <v>160</v>
      </c>
      <c r="E926" s="163"/>
      <c r="F926" s="163"/>
      <c r="G926" s="163"/>
      <c r="H926" s="163"/>
      <c r="I926" s="163"/>
      <c r="J926" s="163"/>
      <c r="K926" s="163"/>
      <c r="L926" s="163"/>
      <c r="M926" s="163"/>
      <c r="N926" s="298">
        <f>BK926</f>
        <v>0</v>
      </c>
      <c r="O926" s="299"/>
      <c r="P926" s="299"/>
      <c r="Q926" s="299"/>
      <c r="R926" s="156"/>
      <c r="T926" s="157"/>
      <c r="U926" s="154"/>
      <c r="V926" s="154"/>
      <c r="W926" s="158">
        <f>SUM(W927:W952)</f>
        <v>0</v>
      </c>
      <c r="X926" s="154"/>
      <c r="Y926" s="158">
        <f>SUM(Y927:Y952)</f>
        <v>0.630633</v>
      </c>
      <c r="Z926" s="154"/>
      <c r="AA926" s="159">
        <f>SUM(AA927:AA952)</f>
        <v>0</v>
      </c>
      <c r="AR926" s="160" t="s">
        <v>123</v>
      </c>
      <c r="AT926" s="161" t="s">
        <v>78</v>
      </c>
      <c r="AU926" s="161" t="s">
        <v>37</v>
      </c>
      <c r="AY926" s="160" t="s">
        <v>192</v>
      </c>
      <c r="BK926" s="162">
        <f>SUM(BK927:BK952)</f>
        <v>0</v>
      </c>
    </row>
    <row r="927" spans="2:65" s="1" customFormat="1" ht="31.5" customHeight="1">
      <c r="B927" s="135"/>
      <c r="C927" s="164" t="s">
        <v>1675</v>
      </c>
      <c r="D927" s="164" t="s">
        <v>193</v>
      </c>
      <c r="E927" s="165" t="s">
        <v>1676</v>
      </c>
      <c r="F927" s="277" t="s">
        <v>1677</v>
      </c>
      <c r="G927" s="277"/>
      <c r="H927" s="277"/>
      <c r="I927" s="277"/>
      <c r="J927" s="166" t="s">
        <v>529</v>
      </c>
      <c r="K927" s="167">
        <v>44.97</v>
      </c>
      <c r="L927" s="278">
        <v>0</v>
      </c>
      <c r="M927" s="278"/>
      <c r="N927" s="279">
        <f>ROUND(L927*K927,2)</f>
        <v>0</v>
      </c>
      <c r="O927" s="279"/>
      <c r="P927" s="279"/>
      <c r="Q927" s="279"/>
      <c r="R927" s="138"/>
      <c r="T927" s="168" t="s">
        <v>5</v>
      </c>
      <c r="U927" s="47" t="s">
        <v>44</v>
      </c>
      <c r="V927" s="39"/>
      <c r="W927" s="169">
        <f>V927*K927</f>
        <v>0</v>
      </c>
      <c r="X927" s="169">
        <v>6.2E-4</v>
      </c>
      <c r="Y927" s="169">
        <f>X927*K927</f>
        <v>2.7881400000000001E-2</v>
      </c>
      <c r="Z927" s="169">
        <v>0</v>
      </c>
      <c r="AA927" s="170">
        <f>Z927*K927</f>
        <v>0</v>
      </c>
      <c r="AR927" s="21" t="s">
        <v>287</v>
      </c>
      <c r="AT927" s="21" t="s">
        <v>193</v>
      </c>
      <c r="AU927" s="21" t="s">
        <v>123</v>
      </c>
      <c r="AY927" s="21" t="s">
        <v>192</v>
      </c>
      <c r="BE927" s="109">
        <f>IF(U927="základní",N927,0)</f>
        <v>0</v>
      </c>
      <c r="BF927" s="109">
        <f>IF(U927="snížená",N927,0)</f>
        <v>0</v>
      </c>
      <c r="BG927" s="109">
        <f>IF(U927="zákl. přenesená",N927,0)</f>
        <v>0</v>
      </c>
      <c r="BH927" s="109">
        <f>IF(U927="sníž. přenesená",N927,0)</f>
        <v>0</v>
      </c>
      <c r="BI927" s="109">
        <f>IF(U927="nulová",N927,0)</f>
        <v>0</v>
      </c>
      <c r="BJ927" s="21" t="s">
        <v>37</v>
      </c>
      <c r="BK927" s="109">
        <f>ROUND(L927*K927,2)</f>
        <v>0</v>
      </c>
      <c r="BL927" s="21" t="s">
        <v>287</v>
      </c>
      <c r="BM927" s="21" t="s">
        <v>1678</v>
      </c>
    </row>
    <row r="928" spans="2:65" s="11" customFormat="1" ht="22.5" customHeight="1">
      <c r="B928" s="179"/>
      <c r="C928" s="180"/>
      <c r="D928" s="180"/>
      <c r="E928" s="181" t="s">
        <v>5</v>
      </c>
      <c r="F928" s="282" t="s">
        <v>707</v>
      </c>
      <c r="G928" s="283"/>
      <c r="H928" s="283"/>
      <c r="I928" s="283"/>
      <c r="J928" s="180"/>
      <c r="K928" s="182" t="s">
        <v>5</v>
      </c>
      <c r="L928" s="180"/>
      <c r="M928" s="180"/>
      <c r="N928" s="180"/>
      <c r="O928" s="180"/>
      <c r="P928" s="180"/>
      <c r="Q928" s="180"/>
      <c r="R928" s="183"/>
      <c r="T928" s="184"/>
      <c r="U928" s="180"/>
      <c r="V928" s="180"/>
      <c r="W928" s="180"/>
      <c r="X928" s="180"/>
      <c r="Y928" s="180"/>
      <c r="Z928" s="180"/>
      <c r="AA928" s="185"/>
      <c r="AT928" s="186" t="s">
        <v>200</v>
      </c>
      <c r="AU928" s="186" t="s">
        <v>123</v>
      </c>
      <c r="AV928" s="11" t="s">
        <v>37</v>
      </c>
      <c r="AW928" s="11" t="s">
        <v>36</v>
      </c>
      <c r="AX928" s="11" t="s">
        <v>79</v>
      </c>
      <c r="AY928" s="186" t="s">
        <v>192</v>
      </c>
    </row>
    <row r="929" spans="2:65" s="10" customFormat="1" ht="22.5" customHeight="1">
      <c r="B929" s="171"/>
      <c r="C929" s="172"/>
      <c r="D929" s="172"/>
      <c r="E929" s="173" t="s">
        <v>5</v>
      </c>
      <c r="F929" s="284" t="s">
        <v>1679</v>
      </c>
      <c r="G929" s="285"/>
      <c r="H929" s="285"/>
      <c r="I929" s="285"/>
      <c r="J929" s="172"/>
      <c r="K929" s="174">
        <v>24.18</v>
      </c>
      <c r="L929" s="172"/>
      <c r="M929" s="172"/>
      <c r="N929" s="172"/>
      <c r="O929" s="172"/>
      <c r="P929" s="172"/>
      <c r="Q929" s="172"/>
      <c r="R929" s="175"/>
      <c r="T929" s="176"/>
      <c r="U929" s="172"/>
      <c r="V929" s="172"/>
      <c r="W929" s="172"/>
      <c r="X929" s="172"/>
      <c r="Y929" s="172"/>
      <c r="Z929" s="172"/>
      <c r="AA929" s="177"/>
      <c r="AT929" s="178" t="s">
        <v>200</v>
      </c>
      <c r="AU929" s="178" t="s">
        <v>123</v>
      </c>
      <c r="AV929" s="10" t="s">
        <v>123</v>
      </c>
      <c r="AW929" s="10" t="s">
        <v>36</v>
      </c>
      <c r="AX929" s="10" t="s">
        <v>79</v>
      </c>
      <c r="AY929" s="178" t="s">
        <v>192</v>
      </c>
    </row>
    <row r="930" spans="2:65" s="10" customFormat="1" ht="22.5" customHeight="1">
      <c r="B930" s="171"/>
      <c r="C930" s="172"/>
      <c r="D930" s="172"/>
      <c r="E930" s="173" t="s">
        <v>5</v>
      </c>
      <c r="F930" s="284" t="s">
        <v>1680</v>
      </c>
      <c r="G930" s="285"/>
      <c r="H930" s="285"/>
      <c r="I930" s="285"/>
      <c r="J930" s="172"/>
      <c r="K930" s="174">
        <v>-3.6</v>
      </c>
      <c r="L930" s="172"/>
      <c r="M930" s="172"/>
      <c r="N930" s="172"/>
      <c r="O930" s="172"/>
      <c r="P930" s="172"/>
      <c r="Q930" s="172"/>
      <c r="R930" s="175"/>
      <c r="T930" s="176"/>
      <c r="U930" s="172"/>
      <c r="V930" s="172"/>
      <c r="W930" s="172"/>
      <c r="X930" s="172"/>
      <c r="Y930" s="172"/>
      <c r="Z930" s="172"/>
      <c r="AA930" s="177"/>
      <c r="AT930" s="178" t="s">
        <v>200</v>
      </c>
      <c r="AU930" s="178" t="s">
        <v>123</v>
      </c>
      <c r="AV930" s="10" t="s">
        <v>123</v>
      </c>
      <c r="AW930" s="10" t="s">
        <v>36</v>
      </c>
      <c r="AX930" s="10" t="s">
        <v>79</v>
      </c>
      <c r="AY930" s="178" t="s">
        <v>192</v>
      </c>
    </row>
    <row r="931" spans="2:65" s="10" customFormat="1" ht="22.5" customHeight="1">
      <c r="B931" s="171"/>
      <c r="C931" s="172"/>
      <c r="D931" s="172"/>
      <c r="E931" s="173" t="s">
        <v>5</v>
      </c>
      <c r="F931" s="284" t="s">
        <v>1681</v>
      </c>
      <c r="G931" s="285"/>
      <c r="H931" s="285"/>
      <c r="I931" s="285"/>
      <c r="J931" s="172"/>
      <c r="K931" s="174">
        <v>-1.25</v>
      </c>
      <c r="L931" s="172"/>
      <c r="M931" s="172"/>
      <c r="N931" s="172"/>
      <c r="O931" s="172"/>
      <c r="P931" s="172"/>
      <c r="Q931" s="172"/>
      <c r="R931" s="175"/>
      <c r="T931" s="176"/>
      <c r="U931" s="172"/>
      <c r="V931" s="172"/>
      <c r="W931" s="172"/>
      <c r="X931" s="172"/>
      <c r="Y931" s="172"/>
      <c r="Z931" s="172"/>
      <c r="AA931" s="177"/>
      <c r="AT931" s="178" t="s">
        <v>200</v>
      </c>
      <c r="AU931" s="178" t="s">
        <v>123</v>
      </c>
      <c r="AV931" s="10" t="s">
        <v>123</v>
      </c>
      <c r="AW931" s="10" t="s">
        <v>36</v>
      </c>
      <c r="AX931" s="10" t="s">
        <v>79</v>
      </c>
      <c r="AY931" s="178" t="s">
        <v>192</v>
      </c>
    </row>
    <row r="932" spans="2:65" s="10" customFormat="1" ht="22.5" customHeight="1">
      <c r="B932" s="171"/>
      <c r="C932" s="172"/>
      <c r="D932" s="172"/>
      <c r="E932" s="173" t="s">
        <v>5</v>
      </c>
      <c r="F932" s="284" t="s">
        <v>1682</v>
      </c>
      <c r="G932" s="285"/>
      <c r="H932" s="285"/>
      <c r="I932" s="285"/>
      <c r="J932" s="172"/>
      <c r="K932" s="174">
        <v>0.3</v>
      </c>
      <c r="L932" s="172"/>
      <c r="M932" s="172"/>
      <c r="N932" s="172"/>
      <c r="O932" s="172"/>
      <c r="P932" s="172"/>
      <c r="Q932" s="172"/>
      <c r="R932" s="175"/>
      <c r="T932" s="176"/>
      <c r="U932" s="172"/>
      <c r="V932" s="172"/>
      <c r="W932" s="172"/>
      <c r="X932" s="172"/>
      <c r="Y932" s="172"/>
      <c r="Z932" s="172"/>
      <c r="AA932" s="177"/>
      <c r="AT932" s="178" t="s">
        <v>200</v>
      </c>
      <c r="AU932" s="178" t="s">
        <v>123</v>
      </c>
      <c r="AV932" s="10" t="s">
        <v>123</v>
      </c>
      <c r="AW932" s="10" t="s">
        <v>36</v>
      </c>
      <c r="AX932" s="10" t="s">
        <v>79</v>
      </c>
      <c r="AY932" s="178" t="s">
        <v>192</v>
      </c>
    </row>
    <row r="933" spans="2:65" s="11" customFormat="1" ht="22.5" customHeight="1">
      <c r="B933" s="179"/>
      <c r="C933" s="180"/>
      <c r="D933" s="180"/>
      <c r="E933" s="181" t="s">
        <v>5</v>
      </c>
      <c r="F933" s="286" t="s">
        <v>713</v>
      </c>
      <c r="G933" s="287"/>
      <c r="H933" s="287"/>
      <c r="I933" s="287"/>
      <c r="J933" s="180"/>
      <c r="K933" s="182" t="s">
        <v>5</v>
      </c>
      <c r="L933" s="180"/>
      <c r="M933" s="180"/>
      <c r="N933" s="180"/>
      <c r="O933" s="180"/>
      <c r="P933" s="180"/>
      <c r="Q933" s="180"/>
      <c r="R933" s="183"/>
      <c r="T933" s="184"/>
      <c r="U933" s="180"/>
      <c r="V933" s="180"/>
      <c r="W933" s="180"/>
      <c r="X933" s="180"/>
      <c r="Y933" s="180"/>
      <c r="Z933" s="180"/>
      <c r="AA933" s="185"/>
      <c r="AT933" s="186" t="s">
        <v>200</v>
      </c>
      <c r="AU933" s="186" t="s">
        <v>123</v>
      </c>
      <c r="AV933" s="11" t="s">
        <v>37</v>
      </c>
      <c r="AW933" s="11" t="s">
        <v>36</v>
      </c>
      <c r="AX933" s="11" t="s">
        <v>79</v>
      </c>
      <c r="AY933" s="186" t="s">
        <v>192</v>
      </c>
    </row>
    <row r="934" spans="2:65" s="10" customFormat="1" ht="22.5" customHeight="1">
      <c r="B934" s="171"/>
      <c r="C934" s="172"/>
      <c r="D934" s="172"/>
      <c r="E934" s="173" t="s">
        <v>5</v>
      </c>
      <c r="F934" s="284" t="s">
        <v>1683</v>
      </c>
      <c r="G934" s="285"/>
      <c r="H934" s="285"/>
      <c r="I934" s="285"/>
      <c r="J934" s="172"/>
      <c r="K934" s="174">
        <v>13.34</v>
      </c>
      <c r="L934" s="172"/>
      <c r="M934" s="172"/>
      <c r="N934" s="172"/>
      <c r="O934" s="172"/>
      <c r="P934" s="172"/>
      <c r="Q934" s="172"/>
      <c r="R934" s="175"/>
      <c r="T934" s="176"/>
      <c r="U934" s="172"/>
      <c r="V934" s="172"/>
      <c r="W934" s="172"/>
      <c r="X934" s="172"/>
      <c r="Y934" s="172"/>
      <c r="Z934" s="172"/>
      <c r="AA934" s="177"/>
      <c r="AT934" s="178" t="s">
        <v>200</v>
      </c>
      <c r="AU934" s="178" t="s">
        <v>123</v>
      </c>
      <c r="AV934" s="10" t="s">
        <v>123</v>
      </c>
      <c r="AW934" s="10" t="s">
        <v>36</v>
      </c>
      <c r="AX934" s="10" t="s">
        <v>79</v>
      </c>
      <c r="AY934" s="178" t="s">
        <v>192</v>
      </c>
    </row>
    <row r="935" spans="2:65" s="10" customFormat="1" ht="22.5" customHeight="1">
      <c r="B935" s="171"/>
      <c r="C935" s="172"/>
      <c r="D935" s="172"/>
      <c r="E935" s="173" t="s">
        <v>5</v>
      </c>
      <c r="F935" s="284" t="s">
        <v>1684</v>
      </c>
      <c r="G935" s="285"/>
      <c r="H935" s="285"/>
      <c r="I935" s="285"/>
      <c r="J935" s="172"/>
      <c r="K935" s="174">
        <v>-2.7</v>
      </c>
      <c r="L935" s="172"/>
      <c r="M935" s="172"/>
      <c r="N935" s="172"/>
      <c r="O935" s="172"/>
      <c r="P935" s="172"/>
      <c r="Q935" s="172"/>
      <c r="R935" s="175"/>
      <c r="T935" s="176"/>
      <c r="U935" s="172"/>
      <c r="V935" s="172"/>
      <c r="W935" s="172"/>
      <c r="X935" s="172"/>
      <c r="Y935" s="172"/>
      <c r="Z935" s="172"/>
      <c r="AA935" s="177"/>
      <c r="AT935" s="178" t="s">
        <v>200</v>
      </c>
      <c r="AU935" s="178" t="s">
        <v>123</v>
      </c>
      <c r="AV935" s="10" t="s">
        <v>123</v>
      </c>
      <c r="AW935" s="10" t="s">
        <v>36</v>
      </c>
      <c r="AX935" s="10" t="s">
        <v>79</v>
      </c>
      <c r="AY935" s="178" t="s">
        <v>192</v>
      </c>
    </row>
    <row r="936" spans="2:65" s="10" customFormat="1" ht="22.5" customHeight="1">
      <c r="B936" s="171"/>
      <c r="C936" s="172"/>
      <c r="D936" s="172"/>
      <c r="E936" s="173" t="s">
        <v>5</v>
      </c>
      <c r="F936" s="284" t="s">
        <v>1685</v>
      </c>
      <c r="G936" s="285"/>
      <c r="H936" s="285"/>
      <c r="I936" s="285"/>
      <c r="J936" s="172"/>
      <c r="K936" s="174">
        <v>0.6</v>
      </c>
      <c r="L936" s="172"/>
      <c r="M936" s="172"/>
      <c r="N936" s="172"/>
      <c r="O936" s="172"/>
      <c r="P936" s="172"/>
      <c r="Q936" s="172"/>
      <c r="R936" s="175"/>
      <c r="T936" s="176"/>
      <c r="U936" s="172"/>
      <c r="V936" s="172"/>
      <c r="W936" s="172"/>
      <c r="X936" s="172"/>
      <c r="Y936" s="172"/>
      <c r="Z936" s="172"/>
      <c r="AA936" s="177"/>
      <c r="AT936" s="178" t="s">
        <v>200</v>
      </c>
      <c r="AU936" s="178" t="s">
        <v>123</v>
      </c>
      <c r="AV936" s="10" t="s">
        <v>123</v>
      </c>
      <c r="AW936" s="10" t="s">
        <v>36</v>
      </c>
      <c r="AX936" s="10" t="s">
        <v>79</v>
      </c>
      <c r="AY936" s="178" t="s">
        <v>192</v>
      </c>
    </row>
    <row r="937" spans="2:65" s="10" customFormat="1" ht="22.5" customHeight="1">
      <c r="B937" s="171"/>
      <c r="C937" s="172"/>
      <c r="D937" s="172"/>
      <c r="E937" s="173" t="s">
        <v>5</v>
      </c>
      <c r="F937" s="284" t="s">
        <v>1686</v>
      </c>
      <c r="G937" s="285"/>
      <c r="H937" s="285"/>
      <c r="I937" s="285"/>
      <c r="J937" s="172"/>
      <c r="K937" s="174">
        <v>-0.8</v>
      </c>
      <c r="L937" s="172"/>
      <c r="M937" s="172"/>
      <c r="N937" s="172"/>
      <c r="O937" s="172"/>
      <c r="P937" s="172"/>
      <c r="Q937" s="172"/>
      <c r="R937" s="175"/>
      <c r="T937" s="176"/>
      <c r="U937" s="172"/>
      <c r="V937" s="172"/>
      <c r="W937" s="172"/>
      <c r="X937" s="172"/>
      <c r="Y937" s="172"/>
      <c r="Z937" s="172"/>
      <c r="AA937" s="177"/>
      <c r="AT937" s="178" t="s">
        <v>200</v>
      </c>
      <c r="AU937" s="178" t="s">
        <v>123</v>
      </c>
      <c r="AV937" s="10" t="s">
        <v>123</v>
      </c>
      <c r="AW937" s="10" t="s">
        <v>36</v>
      </c>
      <c r="AX937" s="10" t="s">
        <v>79</v>
      </c>
      <c r="AY937" s="178" t="s">
        <v>192</v>
      </c>
    </row>
    <row r="938" spans="2:65" s="11" customFormat="1" ht="22.5" customHeight="1">
      <c r="B938" s="179"/>
      <c r="C938" s="180"/>
      <c r="D938" s="180"/>
      <c r="E938" s="181" t="s">
        <v>5</v>
      </c>
      <c r="F938" s="286" t="s">
        <v>717</v>
      </c>
      <c r="G938" s="287"/>
      <c r="H938" s="287"/>
      <c r="I938" s="287"/>
      <c r="J938" s="180"/>
      <c r="K938" s="182" t="s">
        <v>5</v>
      </c>
      <c r="L938" s="180"/>
      <c r="M938" s="180"/>
      <c r="N938" s="180"/>
      <c r="O938" s="180"/>
      <c r="P938" s="180"/>
      <c r="Q938" s="180"/>
      <c r="R938" s="183"/>
      <c r="T938" s="184"/>
      <c r="U938" s="180"/>
      <c r="V938" s="180"/>
      <c r="W938" s="180"/>
      <c r="X938" s="180"/>
      <c r="Y938" s="180"/>
      <c r="Z938" s="180"/>
      <c r="AA938" s="185"/>
      <c r="AT938" s="186" t="s">
        <v>200</v>
      </c>
      <c r="AU938" s="186" t="s">
        <v>123</v>
      </c>
      <c r="AV938" s="11" t="s">
        <v>37</v>
      </c>
      <c r="AW938" s="11" t="s">
        <v>36</v>
      </c>
      <c r="AX938" s="11" t="s">
        <v>79</v>
      </c>
      <c r="AY938" s="186" t="s">
        <v>192</v>
      </c>
    </row>
    <row r="939" spans="2:65" s="10" customFormat="1" ht="22.5" customHeight="1">
      <c r="B939" s="171"/>
      <c r="C939" s="172"/>
      <c r="D939" s="172"/>
      <c r="E939" s="173" t="s">
        <v>5</v>
      </c>
      <c r="F939" s="284" t="s">
        <v>1687</v>
      </c>
      <c r="G939" s="285"/>
      <c r="H939" s="285"/>
      <c r="I939" s="285"/>
      <c r="J939" s="172"/>
      <c r="K939" s="174">
        <v>18.600000000000001</v>
      </c>
      <c r="L939" s="172"/>
      <c r="M939" s="172"/>
      <c r="N939" s="172"/>
      <c r="O939" s="172"/>
      <c r="P939" s="172"/>
      <c r="Q939" s="172"/>
      <c r="R939" s="175"/>
      <c r="T939" s="176"/>
      <c r="U939" s="172"/>
      <c r="V939" s="172"/>
      <c r="W939" s="172"/>
      <c r="X939" s="172"/>
      <c r="Y939" s="172"/>
      <c r="Z939" s="172"/>
      <c r="AA939" s="177"/>
      <c r="AT939" s="178" t="s">
        <v>200</v>
      </c>
      <c r="AU939" s="178" t="s">
        <v>123</v>
      </c>
      <c r="AV939" s="10" t="s">
        <v>123</v>
      </c>
      <c r="AW939" s="10" t="s">
        <v>36</v>
      </c>
      <c r="AX939" s="10" t="s">
        <v>79</v>
      </c>
      <c r="AY939" s="178" t="s">
        <v>192</v>
      </c>
    </row>
    <row r="940" spans="2:65" s="10" customFormat="1" ht="22.5" customHeight="1">
      <c r="B940" s="171"/>
      <c r="C940" s="172"/>
      <c r="D940" s="172"/>
      <c r="E940" s="173" t="s">
        <v>5</v>
      </c>
      <c r="F940" s="284" t="s">
        <v>1688</v>
      </c>
      <c r="G940" s="285"/>
      <c r="H940" s="285"/>
      <c r="I940" s="285"/>
      <c r="J940" s="172"/>
      <c r="K940" s="174">
        <v>-2.1</v>
      </c>
      <c r="L940" s="172"/>
      <c r="M940" s="172"/>
      <c r="N940" s="172"/>
      <c r="O940" s="172"/>
      <c r="P940" s="172"/>
      <c r="Q940" s="172"/>
      <c r="R940" s="175"/>
      <c r="T940" s="176"/>
      <c r="U940" s="172"/>
      <c r="V940" s="172"/>
      <c r="W940" s="172"/>
      <c r="X940" s="172"/>
      <c r="Y940" s="172"/>
      <c r="Z940" s="172"/>
      <c r="AA940" s="177"/>
      <c r="AT940" s="178" t="s">
        <v>200</v>
      </c>
      <c r="AU940" s="178" t="s">
        <v>123</v>
      </c>
      <c r="AV940" s="10" t="s">
        <v>123</v>
      </c>
      <c r="AW940" s="10" t="s">
        <v>36</v>
      </c>
      <c r="AX940" s="10" t="s">
        <v>79</v>
      </c>
      <c r="AY940" s="178" t="s">
        <v>192</v>
      </c>
    </row>
    <row r="941" spans="2:65" s="10" customFormat="1" ht="22.5" customHeight="1">
      <c r="B941" s="171"/>
      <c r="C941" s="172"/>
      <c r="D941" s="172"/>
      <c r="E941" s="173" t="s">
        <v>5</v>
      </c>
      <c r="F941" s="284" t="s">
        <v>1689</v>
      </c>
      <c r="G941" s="285"/>
      <c r="H941" s="285"/>
      <c r="I941" s="285"/>
      <c r="J941" s="172"/>
      <c r="K941" s="174">
        <v>-1.6</v>
      </c>
      <c r="L941" s="172"/>
      <c r="M941" s="172"/>
      <c r="N941" s="172"/>
      <c r="O941" s="172"/>
      <c r="P941" s="172"/>
      <c r="Q941" s="172"/>
      <c r="R941" s="175"/>
      <c r="T941" s="176"/>
      <c r="U941" s="172"/>
      <c r="V941" s="172"/>
      <c r="W941" s="172"/>
      <c r="X941" s="172"/>
      <c r="Y941" s="172"/>
      <c r="Z941" s="172"/>
      <c r="AA941" s="177"/>
      <c r="AT941" s="178" t="s">
        <v>200</v>
      </c>
      <c r="AU941" s="178" t="s">
        <v>123</v>
      </c>
      <c r="AV941" s="10" t="s">
        <v>123</v>
      </c>
      <c r="AW941" s="10" t="s">
        <v>36</v>
      </c>
      <c r="AX941" s="10" t="s">
        <v>79</v>
      </c>
      <c r="AY941" s="178" t="s">
        <v>192</v>
      </c>
    </row>
    <row r="942" spans="2:65" s="12" customFormat="1" ht="22.5" customHeight="1">
      <c r="B942" s="187"/>
      <c r="C942" s="188"/>
      <c r="D942" s="188"/>
      <c r="E942" s="189" t="s">
        <v>5</v>
      </c>
      <c r="F942" s="288" t="s">
        <v>218</v>
      </c>
      <c r="G942" s="289"/>
      <c r="H942" s="289"/>
      <c r="I942" s="289"/>
      <c r="J942" s="188"/>
      <c r="K942" s="190">
        <v>44.97</v>
      </c>
      <c r="L942" s="188"/>
      <c r="M942" s="188"/>
      <c r="N942" s="188"/>
      <c r="O942" s="188"/>
      <c r="P942" s="188"/>
      <c r="Q942" s="188"/>
      <c r="R942" s="191"/>
      <c r="T942" s="192"/>
      <c r="U942" s="188"/>
      <c r="V942" s="188"/>
      <c r="W942" s="188"/>
      <c r="X942" s="188"/>
      <c r="Y942" s="188"/>
      <c r="Z942" s="188"/>
      <c r="AA942" s="193"/>
      <c r="AT942" s="194" t="s">
        <v>200</v>
      </c>
      <c r="AU942" s="194" t="s">
        <v>123</v>
      </c>
      <c r="AV942" s="12" t="s">
        <v>197</v>
      </c>
      <c r="AW942" s="12" t="s">
        <v>36</v>
      </c>
      <c r="AX942" s="12" t="s">
        <v>37</v>
      </c>
      <c r="AY942" s="194" t="s">
        <v>192</v>
      </c>
    </row>
    <row r="943" spans="2:65" s="1" customFormat="1" ht="31.5" customHeight="1">
      <c r="B943" s="135"/>
      <c r="C943" s="164" t="s">
        <v>1690</v>
      </c>
      <c r="D943" s="164" t="s">
        <v>193</v>
      </c>
      <c r="E943" s="165" t="s">
        <v>1691</v>
      </c>
      <c r="F943" s="277" t="s">
        <v>1692</v>
      </c>
      <c r="G943" s="277"/>
      <c r="H943" s="277"/>
      <c r="I943" s="277"/>
      <c r="J943" s="166" t="s">
        <v>196</v>
      </c>
      <c r="K943" s="167">
        <v>162.03</v>
      </c>
      <c r="L943" s="278">
        <v>0</v>
      </c>
      <c r="M943" s="278"/>
      <c r="N943" s="279">
        <f>ROUND(L943*K943,2)</f>
        <v>0</v>
      </c>
      <c r="O943" s="279"/>
      <c r="P943" s="279"/>
      <c r="Q943" s="279"/>
      <c r="R943" s="138"/>
      <c r="T943" s="168" t="s">
        <v>5</v>
      </c>
      <c r="U943" s="47" t="s">
        <v>44</v>
      </c>
      <c r="V943" s="39"/>
      <c r="W943" s="169">
        <f>V943*K943</f>
        <v>0</v>
      </c>
      <c r="X943" s="169">
        <v>3.7200000000000002E-3</v>
      </c>
      <c r="Y943" s="169">
        <f>X943*K943</f>
        <v>0.60275160000000005</v>
      </c>
      <c r="Z943" s="169">
        <v>0</v>
      </c>
      <c r="AA943" s="170">
        <f>Z943*K943</f>
        <v>0</v>
      </c>
      <c r="AR943" s="21" t="s">
        <v>287</v>
      </c>
      <c r="AT943" s="21" t="s">
        <v>193</v>
      </c>
      <c r="AU943" s="21" t="s">
        <v>123</v>
      </c>
      <c r="AY943" s="21" t="s">
        <v>192</v>
      </c>
      <c r="BE943" s="109">
        <f>IF(U943="základní",N943,0)</f>
        <v>0</v>
      </c>
      <c r="BF943" s="109">
        <f>IF(U943="snížená",N943,0)</f>
        <v>0</v>
      </c>
      <c r="BG943" s="109">
        <f>IF(U943="zákl. přenesená",N943,0)</f>
        <v>0</v>
      </c>
      <c r="BH943" s="109">
        <f>IF(U943="sníž. přenesená",N943,0)</f>
        <v>0</v>
      </c>
      <c r="BI943" s="109">
        <f>IF(U943="nulová",N943,0)</f>
        <v>0</v>
      </c>
      <c r="BJ943" s="21" t="s">
        <v>37</v>
      </c>
      <c r="BK943" s="109">
        <f>ROUND(L943*K943,2)</f>
        <v>0</v>
      </c>
      <c r="BL943" s="21" t="s">
        <v>287</v>
      </c>
      <c r="BM943" s="21" t="s">
        <v>1693</v>
      </c>
    </row>
    <row r="944" spans="2:65" s="10" customFormat="1" ht="31.5" customHeight="1">
      <c r="B944" s="171"/>
      <c r="C944" s="172"/>
      <c r="D944" s="172"/>
      <c r="E944" s="173" t="s">
        <v>5</v>
      </c>
      <c r="F944" s="280" t="s">
        <v>1694</v>
      </c>
      <c r="G944" s="281"/>
      <c r="H944" s="281"/>
      <c r="I944" s="281"/>
      <c r="J944" s="172"/>
      <c r="K944" s="174">
        <v>162.03</v>
      </c>
      <c r="L944" s="172"/>
      <c r="M944" s="172"/>
      <c r="N944" s="172"/>
      <c r="O944" s="172"/>
      <c r="P944" s="172"/>
      <c r="Q944" s="172"/>
      <c r="R944" s="175"/>
      <c r="T944" s="176"/>
      <c r="U944" s="172"/>
      <c r="V944" s="172"/>
      <c r="W944" s="172"/>
      <c r="X944" s="172"/>
      <c r="Y944" s="172"/>
      <c r="Z944" s="172"/>
      <c r="AA944" s="177"/>
      <c r="AT944" s="178" t="s">
        <v>200</v>
      </c>
      <c r="AU944" s="178" t="s">
        <v>123</v>
      </c>
      <c r="AV944" s="10" t="s">
        <v>123</v>
      </c>
      <c r="AW944" s="10" t="s">
        <v>36</v>
      </c>
      <c r="AX944" s="10" t="s">
        <v>37</v>
      </c>
      <c r="AY944" s="178" t="s">
        <v>192</v>
      </c>
    </row>
    <row r="945" spans="2:65" s="1" customFormat="1" ht="22.5" customHeight="1">
      <c r="B945" s="135"/>
      <c r="C945" s="203" t="s">
        <v>1695</v>
      </c>
      <c r="D945" s="203" t="s">
        <v>521</v>
      </c>
      <c r="E945" s="204" t="s">
        <v>1696</v>
      </c>
      <c r="F945" s="292" t="s">
        <v>1697</v>
      </c>
      <c r="G945" s="292"/>
      <c r="H945" s="292"/>
      <c r="I945" s="292"/>
      <c r="J945" s="205" t="s">
        <v>196</v>
      </c>
      <c r="K945" s="206">
        <v>183.18</v>
      </c>
      <c r="L945" s="293">
        <v>0</v>
      </c>
      <c r="M945" s="293"/>
      <c r="N945" s="294">
        <f>ROUND(L945*K945,2)</f>
        <v>0</v>
      </c>
      <c r="O945" s="279"/>
      <c r="P945" s="279"/>
      <c r="Q945" s="279"/>
      <c r="R945" s="138"/>
      <c r="T945" s="168" t="s">
        <v>5</v>
      </c>
      <c r="U945" s="47" t="s">
        <v>44</v>
      </c>
      <c r="V945" s="39"/>
      <c r="W945" s="169">
        <f>V945*K945</f>
        <v>0</v>
      </c>
      <c r="X945" s="169">
        <v>0</v>
      </c>
      <c r="Y945" s="169">
        <f>X945*K945</f>
        <v>0</v>
      </c>
      <c r="Z945" s="169">
        <v>0</v>
      </c>
      <c r="AA945" s="170">
        <f>Z945*K945</f>
        <v>0</v>
      </c>
      <c r="AR945" s="21" t="s">
        <v>421</v>
      </c>
      <c r="AT945" s="21" t="s">
        <v>521</v>
      </c>
      <c r="AU945" s="21" t="s">
        <v>123</v>
      </c>
      <c r="AY945" s="21" t="s">
        <v>192</v>
      </c>
      <c r="BE945" s="109">
        <f>IF(U945="základní",N945,0)</f>
        <v>0</v>
      </c>
      <c r="BF945" s="109">
        <f>IF(U945="snížená",N945,0)</f>
        <v>0</v>
      </c>
      <c r="BG945" s="109">
        <f>IF(U945="zákl. přenesená",N945,0)</f>
        <v>0</v>
      </c>
      <c r="BH945" s="109">
        <f>IF(U945="sníž. přenesená",N945,0)</f>
        <v>0</v>
      </c>
      <c r="BI945" s="109">
        <f>IF(U945="nulová",N945,0)</f>
        <v>0</v>
      </c>
      <c r="BJ945" s="21" t="s">
        <v>37</v>
      </c>
      <c r="BK945" s="109">
        <f>ROUND(L945*K945,2)</f>
        <v>0</v>
      </c>
      <c r="BL945" s="21" t="s">
        <v>287</v>
      </c>
      <c r="BM945" s="21" t="s">
        <v>1698</v>
      </c>
    </row>
    <row r="946" spans="2:65" s="10" customFormat="1" ht="22.5" customHeight="1">
      <c r="B946" s="171"/>
      <c r="C946" s="172"/>
      <c r="D946" s="172"/>
      <c r="E946" s="173" t="s">
        <v>5</v>
      </c>
      <c r="F946" s="280" t="s">
        <v>1699</v>
      </c>
      <c r="G946" s="281"/>
      <c r="H946" s="281"/>
      <c r="I946" s="281"/>
      <c r="J946" s="172"/>
      <c r="K946" s="174">
        <v>178.233</v>
      </c>
      <c r="L946" s="172"/>
      <c r="M946" s="172"/>
      <c r="N946" s="172"/>
      <c r="O946" s="172"/>
      <c r="P946" s="172"/>
      <c r="Q946" s="172"/>
      <c r="R946" s="175"/>
      <c r="T946" s="176"/>
      <c r="U946" s="172"/>
      <c r="V946" s="172"/>
      <c r="W946" s="172"/>
      <c r="X946" s="172"/>
      <c r="Y946" s="172"/>
      <c r="Z946" s="172"/>
      <c r="AA946" s="177"/>
      <c r="AT946" s="178" t="s">
        <v>200</v>
      </c>
      <c r="AU946" s="178" t="s">
        <v>123</v>
      </c>
      <c r="AV946" s="10" t="s">
        <v>123</v>
      </c>
      <c r="AW946" s="10" t="s">
        <v>36</v>
      </c>
      <c r="AX946" s="10" t="s">
        <v>79</v>
      </c>
      <c r="AY946" s="178" t="s">
        <v>192</v>
      </c>
    </row>
    <row r="947" spans="2:65" s="10" customFormat="1" ht="22.5" customHeight="1">
      <c r="B947" s="171"/>
      <c r="C947" s="172"/>
      <c r="D947" s="172"/>
      <c r="E947" s="173" t="s">
        <v>5</v>
      </c>
      <c r="F947" s="284" t="s">
        <v>1700</v>
      </c>
      <c r="G947" s="285"/>
      <c r="H947" s="285"/>
      <c r="I947" s="285"/>
      <c r="J947" s="172"/>
      <c r="K947" s="174">
        <v>4.9470000000000001</v>
      </c>
      <c r="L947" s="172"/>
      <c r="M947" s="172"/>
      <c r="N947" s="172"/>
      <c r="O947" s="172"/>
      <c r="P947" s="172"/>
      <c r="Q947" s="172"/>
      <c r="R947" s="175"/>
      <c r="T947" s="176"/>
      <c r="U947" s="172"/>
      <c r="V947" s="172"/>
      <c r="W947" s="172"/>
      <c r="X947" s="172"/>
      <c r="Y947" s="172"/>
      <c r="Z947" s="172"/>
      <c r="AA947" s="177"/>
      <c r="AT947" s="178" t="s">
        <v>200</v>
      </c>
      <c r="AU947" s="178" t="s">
        <v>123</v>
      </c>
      <c r="AV947" s="10" t="s">
        <v>123</v>
      </c>
      <c r="AW947" s="10" t="s">
        <v>36</v>
      </c>
      <c r="AX947" s="10" t="s">
        <v>79</v>
      </c>
      <c r="AY947" s="178" t="s">
        <v>192</v>
      </c>
    </row>
    <row r="948" spans="2:65" s="12" customFormat="1" ht="22.5" customHeight="1">
      <c r="B948" s="187"/>
      <c r="C948" s="188"/>
      <c r="D948" s="188"/>
      <c r="E948" s="189" t="s">
        <v>5</v>
      </c>
      <c r="F948" s="288" t="s">
        <v>218</v>
      </c>
      <c r="G948" s="289"/>
      <c r="H948" s="289"/>
      <c r="I948" s="289"/>
      <c r="J948" s="188"/>
      <c r="K948" s="190">
        <v>183.18</v>
      </c>
      <c r="L948" s="188"/>
      <c r="M948" s="188"/>
      <c r="N948" s="188"/>
      <c r="O948" s="188"/>
      <c r="P948" s="188"/>
      <c r="Q948" s="188"/>
      <c r="R948" s="191"/>
      <c r="T948" s="192"/>
      <c r="U948" s="188"/>
      <c r="V948" s="188"/>
      <c r="W948" s="188"/>
      <c r="X948" s="188"/>
      <c r="Y948" s="188"/>
      <c r="Z948" s="188"/>
      <c r="AA948" s="193"/>
      <c r="AT948" s="194" t="s">
        <v>200</v>
      </c>
      <c r="AU948" s="194" t="s">
        <v>123</v>
      </c>
      <c r="AV948" s="12" t="s">
        <v>197</v>
      </c>
      <c r="AW948" s="12" t="s">
        <v>36</v>
      </c>
      <c r="AX948" s="12" t="s">
        <v>37</v>
      </c>
      <c r="AY948" s="194" t="s">
        <v>192</v>
      </c>
    </row>
    <row r="949" spans="2:65" s="1" customFormat="1" ht="31.5" customHeight="1">
      <c r="B949" s="135"/>
      <c r="C949" s="164" t="s">
        <v>1701</v>
      </c>
      <c r="D949" s="164" t="s">
        <v>193</v>
      </c>
      <c r="E949" s="165" t="s">
        <v>1702</v>
      </c>
      <c r="F949" s="277" t="s">
        <v>1703</v>
      </c>
      <c r="G949" s="277"/>
      <c r="H949" s="277"/>
      <c r="I949" s="277"/>
      <c r="J949" s="166" t="s">
        <v>196</v>
      </c>
      <c r="K949" s="167">
        <v>8.92</v>
      </c>
      <c r="L949" s="278">
        <v>0</v>
      </c>
      <c r="M949" s="278"/>
      <c r="N949" s="279">
        <f>ROUND(L949*K949,2)</f>
        <v>0</v>
      </c>
      <c r="O949" s="279"/>
      <c r="P949" s="279"/>
      <c r="Q949" s="279"/>
      <c r="R949" s="138"/>
      <c r="T949" s="168" t="s">
        <v>5</v>
      </c>
      <c r="U949" s="47" t="s">
        <v>44</v>
      </c>
      <c r="V949" s="39"/>
      <c r="W949" s="169">
        <f>V949*K949</f>
        <v>0</v>
      </c>
      <c r="X949" s="169">
        <v>0</v>
      </c>
      <c r="Y949" s="169">
        <f>X949*K949</f>
        <v>0</v>
      </c>
      <c r="Z949" s="169">
        <v>0</v>
      </c>
      <c r="AA949" s="170">
        <f>Z949*K949</f>
        <v>0</v>
      </c>
      <c r="AR949" s="21" t="s">
        <v>287</v>
      </c>
      <c r="AT949" s="21" t="s">
        <v>193</v>
      </c>
      <c r="AU949" s="21" t="s">
        <v>123</v>
      </c>
      <c r="AY949" s="21" t="s">
        <v>192</v>
      </c>
      <c r="BE949" s="109">
        <f>IF(U949="základní",N949,0)</f>
        <v>0</v>
      </c>
      <c r="BF949" s="109">
        <f>IF(U949="snížená",N949,0)</f>
        <v>0</v>
      </c>
      <c r="BG949" s="109">
        <f>IF(U949="zákl. přenesená",N949,0)</f>
        <v>0</v>
      </c>
      <c r="BH949" s="109">
        <f>IF(U949="sníž. přenesená",N949,0)</f>
        <v>0</v>
      </c>
      <c r="BI949" s="109">
        <f>IF(U949="nulová",N949,0)</f>
        <v>0</v>
      </c>
      <c r="BJ949" s="21" t="s">
        <v>37</v>
      </c>
      <c r="BK949" s="109">
        <f>ROUND(L949*K949,2)</f>
        <v>0</v>
      </c>
      <c r="BL949" s="21" t="s">
        <v>287</v>
      </c>
      <c r="BM949" s="21" t="s">
        <v>1704</v>
      </c>
    </row>
    <row r="950" spans="2:65" s="10" customFormat="1" ht="22.5" customHeight="1">
      <c r="B950" s="171"/>
      <c r="C950" s="172"/>
      <c r="D950" s="172"/>
      <c r="E950" s="173" t="s">
        <v>5</v>
      </c>
      <c r="F950" s="280" t="s">
        <v>1705</v>
      </c>
      <c r="G950" s="281"/>
      <c r="H950" s="281"/>
      <c r="I950" s="281"/>
      <c r="J950" s="172"/>
      <c r="K950" s="174">
        <v>8.92</v>
      </c>
      <c r="L950" s="172"/>
      <c r="M950" s="172"/>
      <c r="N950" s="172"/>
      <c r="O950" s="172"/>
      <c r="P950" s="172"/>
      <c r="Q950" s="172"/>
      <c r="R950" s="175"/>
      <c r="T950" s="176"/>
      <c r="U950" s="172"/>
      <c r="V950" s="172"/>
      <c r="W950" s="172"/>
      <c r="X950" s="172"/>
      <c r="Y950" s="172"/>
      <c r="Z950" s="172"/>
      <c r="AA950" s="177"/>
      <c r="AT950" s="178" t="s">
        <v>200</v>
      </c>
      <c r="AU950" s="178" t="s">
        <v>123</v>
      </c>
      <c r="AV950" s="10" t="s">
        <v>123</v>
      </c>
      <c r="AW950" s="10" t="s">
        <v>36</v>
      </c>
      <c r="AX950" s="10" t="s">
        <v>37</v>
      </c>
      <c r="AY950" s="178" t="s">
        <v>192</v>
      </c>
    </row>
    <row r="951" spans="2:65" s="1" customFormat="1" ht="31.5" customHeight="1">
      <c r="B951" s="135"/>
      <c r="C951" s="164" t="s">
        <v>1706</v>
      </c>
      <c r="D951" s="164" t="s">
        <v>193</v>
      </c>
      <c r="E951" s="165" t="s">
        <v>1707</v>
      </c>
      <c r="F951" s="277" t="s">
        <v>1708</v>
      </c>
      <c r="G951" s="277"/>
      <c r="H951" s="277"/>
      <c r="I951" s="277"/>
      <c r="J951" s="166" t="s">
        <v>196</v>
      </c>
      <c r="K951" s="167">
        <v>95</v>
      </c>
      <c r="L951" s="278">
        <v>0</v>
      </c>
      <c r="M951" s="278"/>
      <c r="N951" s="279">
        <f>ROUND(L951*K951,2)</f>
        <v>0</v>
      </c>
      <c r="O951" s="279"/>
      <c r="P951" s="279"/>
      <c r="Q951" s="279"/>
      <c r="R951" s="138"/>
      <c r="T951" s="168" t="s">
        <v>5</v>
      </c>
      <c r="U951" s="47" t="s">
        <v>44</v>
      </c>
      <c r="V951" s="39"/>
      <c r="W951" s="169">
        <f>V951*K951</f>
        <v>0</v>
      </c>
      <c r="X951" s="169">
        <v>0</v>
      </c>
      <c r="Y951" s="169">
        <f>X951*K951</f>
        <v>0</v>
      </c>
      <c r="Z951" s="169">
        <v>0</v>
      </c>
      <c r="AA951" s="170">
        <f>Z951*K951</f>
        <v>0</v>
      </c>
      <c r="AR951" s="21" t="s">
        <v>287</v>
      </c>
      <c r="AT951" s="21" t="s">
        <v>193</v>
      </c>
      <c r="AU951" s="21" t="s">
        <v>123</v>
      </c>
      <c r="AY951" s="21" t="s">
        <v>192</v>
      </c>
      <c r="BE951" s="109">
        <f>IF(U951="základní",N951,0)</f>
        <v>0</v>
      </c>
      <c r="BF951" s="109">
        <f>IF(U951="snížená",N951,0)</f>
        <v>0</v>
      </c>
      <c r="BG951" s="109">
        <f>IF(U951="zákl. přenesená",N951,0)</f>
        <v>0</v>
      </c>
      <c r="BH951" s="109">
        <f>IF(U951="sníž. přenesená",N951,0)</f>
        <v>0</v>
      </c>
      <c r="BI951" s="109">
        <f>IF(U951="nulová",N951,0)</f>
        <v>0</v>
      </c>
      <c r="BJ951" s="21" t="s">
        <v>37</v>
      </c>
      <c r="BK951" s="109">
        <f>ROUND(L951*K951,2)</f>
        <v>0</v>
      </c>
      <c r="BL951" s="21" t="s">
        <v>287</v>
      </c>
      <c r="BM951" s="21" t="s">
        <v>1709</v>
      </c>
    </row>
    <row r="952" spans="2:65" s="1" customFormat="1" ht="31.5" customHeight="1">
      <c r="B952" s="135"/>
      <c r="C952" s="164" t="s">
        <v>1710</v>
      </c>
      <c r="D952" s="164" t="s">
        <v>193</v>
      </c>
      <c r="E952" s="165" t="s">
        <v>1711</v>
      </c>
      <c r="F952" s="277" t="s">
        <v>1712</v>
      </c>
      <c r="G952" s="277"/>
      <c r="H952" s="277"/>
      <c r="I952" s="277"/>
      <c r="J952" s="166" t="s">
        <v>995</v>
      </c>
      <c r="K952" s="207">
        <v>0</v>
      </c>
      <c r="L952" s="278">
        <v>0</v>
      </c>
      <c r="M952" s="278"/>
      <c r="N952" s="279">
        <f>ROUND(L952*K952,2)</f>
        <v>0</v>
      </c>
      <c r="O952" s="279"/>
      <c r="P952" s="279"/>
      <c r="Q952" s="279"/>
      <c r="R952" s="138"/>
      <c r="T952" s="168" t="s">
        <v>5</v>
      </c>
      <c r="U952" s="47" t="s">
        <v>44</v>
      </c>
      <c r="V952" s="39"/>
      <c r="W952" s="169">
        <f>V952*K952</f>
        <v>0</v>
      </c>
      <c r="X952" s="169">
        <v>0</v>
      </c>
      <c r="Y952" s="169">
        <f>X952*K952</f>
        <v>0</v>
      </c>
      <c r="Z952" s="169">
        <v>0</v>
      </c>
      <c r="AA952" s="170">
        <f>Z952*K952</f>
        <v>0</v>
      </c>
      <c r="AR952" s="21" t="s">
        <v>287</v>
      </c>
      <c r="AT952" s="21" t="s">
        <v>193</v>
      </c>
      <c r="AU952" s="21" t="s">
        <v>123</v>
      </c>
      <c r="AY952" s="21" t="s">
        <v>192</v>
      </c>
      <c r="BE952" s="109">
        <f>IF(U952="základní",N952,0)</f>
        <v>0</v>
      </c>
      <c r="BF952" s="109">
        <f>IF(U952="snížená",N952,0)</f>
        <v>0</v>
      </c>
      <c r="BG952" s="109">
        <f>IF(U952="zákl. přenesená",N952,0)</f>
        <v>0</v>
      </c>
      <c r="BH952" s="109">
        <f>IF(U952="sníž. přenesená",N952,0)</f>
        <v>0</v>
      </c>
      <c r="BI952" s="109">
        <f>IF(U952="nulová",N952,0)</f>
        <v>0</v>
      </c>
      <c r="BJ952" s="21" t="s">
        <v>37</v>
      </c>
      <c r="BK952" s="109">
        <f>ROUND(L952*K952,2)</f>
        <v>0</v>
      </c>
      <c r="BL952" s="21" t="s">
        <v>287</v>
      </c>
      <c r="BM952" s="21" t="s">
        <v>1713</v>
      </c>
    </row>
    <row r="953" spans="2:65" s="9" customFormat="1" ht="29.85" customHeight="1">
      <c r="B953" s="153"/>
      <c r="C953" s="154"/>
      <c r="D953" s="163" t="s">
        <v>161</v>
      </c>
      <c r="E953" s="163"/>
      <c r="F953" s="163"/>
      <c r="G953" s="163"/>
      <c r="H953" s="163"/>
      <c r="I953" s="163"/>
      <c r="J953" s="163"/>
      <c r="K953" s="163"/>
      <c r="L953" s="163"/>
      <c r="M953" s="163"/>
      <c r="N953" s="300">
        <f>BK953</f>
        <v>0</v>
      </c>
      <c r="O953" s="301"/>
      <c r="P953" s="301"/>
      <c r="Q953" s="301"/>
      <c r="R953" s="156"/>
      <c r="T953" s="157"/>
      <c r="U953" s="154"/>
      <c r="V953" s="154"/>
      <c r="W953" s="158">
        <f>SUM(W954:W961)</f>
        <v>0</v>
      </c>
      <c r="X953" s="154"/>
      <c r="Y953" s="158">
        <f>SUM(Y954:Y961)</f>
        <v>0</v>
      </c>
      <c r="Z953" s="154"/>
      <c r="AA953" s="159">
        <f>SUM(AA954:AA961)</f>
        <v>0</v>
      </c>
      <c r="AR953" s="160" t="s">
        <v>123</v>
      </c>
      <c r="AT953" s="161" t="s">
        <v>78</v>
      </c>
      <c r="AU953" s="161" t="s">
        <v>37</v>
      </c>
      <c r="AY953" s="160" t="s">
        <v>192</v>
      </c>
      <c r="BK953" s="162">
        <f>SUM(BK954:BK961)</f>
        <v>0</v>
      </c>
    </row>
    <row r="954" spans="2:65" s="1" customFormat="1" ht="57" customHeight="1">
      <c r="B954" s="135"/>
      <c r="C954" s="164" t="s">
        <v>1714</v>
      </c>
      <c r="D954" s="164" t="s">
        <v>193</v>
      </c>
      <c r="E954" s="165" t="s">
        <v>1715</v>
      </c>
      <c r="F954" s="277" t="s">
        <v>1716</v>
      </c>
      <c r="G954" s="277"/>
      <c r="H954" s="277"/>
      <c r="I954" s="277"/>
      <c r="J954" s="166" t="s">
        <v>196</v>
      </c>
      <c r="K954" s="167">
        <v>1853</v>
      </c>
      <c r="L954" s="278">
        <v>0</v>
      </c>
      <c r="M954" s="278"/>
      <c r="N954" s="279">
        <f>ROUND(L954*K954,2)</f>
        <v>0</v>
      </c>
      <c r="O954" s="279"/>
      <c r="P954" s="279"/>
      <c r="Q954" s="279"/>
      <c r="R954" s="138"/>
      <c r="T954" s="168" t="s">
        <v>5</v>
      </c>
      <c r="U954" s="47" t="s">
        <v>44</v>
      </c>
      <c r="V954" s="39"/>
      <c r="W954" s="169">
        <f>V954*K954</f>
        <v>0</v>
      </c>
      <c r="X954" s="169">
        <v>0</v>
      </c>
      <c r="Y954" s="169">
        <f>X954*K954</f>
        <v>0</v>
      </c>
      <c r="Z954" s="169">
        <v>0</v>
      </c>
      <c r="AA954" s="170">
        <f>Z954*K954</f>
        <v>0</v>
      </c>
      <c r="AR954" s="21" t="s">
        <v>287</v>
      </c>
      <c r="AT954" s="21" t="s">
        <v>193</v>
      </c>
      <c r="AU954" s="21" t="s">
        <v>123</v>
      </c>
      <c r="AY954" s="21" t="s">
        <v>192</v>
      </c>
      <c r="BE954" s="109">
        <f>IF(U954="základní",N954,0)</f>
        <v>0</v>
      </c>
      <c r="BF954" s="109">
        <f>IF(U954="snížená",N954,0)</f>
        <v>0</v>
      </c>
      <c r="BG954" s="109">
        <f>IF(U954="zákl. přenesená",N954,0)</f>
        <v>0</v>
      </c>
      <c r="BH954" s="109">
        <f>IF(U954="sníž. přenesená",N954,0)</f>
        <v>0</v>
      </c>
      <c r="BI954" s="109">
        <f>IF(U954="nulová",N954,0)</f>
        <v>0</v>
      </c>
      <c r="BJ954" s="21" t="s">
        <v>37</v>
      </c>
      <c r="BK954" s="109">
        <f>ROUND(L954*K954,2)</f>
        <v>0</v>
      </c>
      <c r="BL954" s="21" t="s">
        <v>287</v>
      </c>
      <c r="BM954" s="21" t="s">
        <v>1717</v>
      </c>
    </row>
    <row r="955" spans="2:65" s="1" customFormat="1" ht="22.5" customHeight="1">
      <c r="B955" s="135"/>
      <c r="C955" s="164" t="s">
        <v>1718</v>
      </c>
      <c r="D955" s="164" t="s">
        <v>193</v>
      </c>
      <c r="E955" s="165" t="s">
        <v>1719</v>
      </c>
      <c r="F955" s="277" t="s">
        <v>1720</v>
      </c>
      <c r="G955" s="277"/>
      <c r="H955" s="277"/>
      <c r="I955" s="277"/>
      <c r="J955" s="166" t="s">
        <v>529</v>
      </c>
      <c r="K955" s="167">
        <v>441</v>
      </c>
      <c r="L955" s="278">
        <v>0</v>
      </c>
      <c r="M955" s="278"/>
      <c r="N955" s="279">
        <f>ROUND(L955*K955,2)</f>
        <v>0</v>
      </c>
      <c r="O955" s="279"/>
      <c r="P955" s="279"/>
      <c r="Q955" s="279"/>
      <c r="R955" s="138"/>
      <c r="T955" s="168" t="s">
        <v>5</v>
      </c>
      <c r="U955" s="47" t="s">
        <v>44</v>
      </c>
      <c r="V955" s="39"/>
      <c r="W955" s="169">
        <f>V955*K955</f>
        <v>0</v>
      </c>
      <c r="X955" s="169">
        <v>0</v>
      </c>
      <c r="Y955" s="169">
        <f>X955*K955</f>
        <v>0</v>
      </c>
      <c r="Z955" s="169">
        <v>0</v>
      </c>
      <c r="AA955" s="170">
        <f>Z955*K955</f>
        <v>0</v>
      </c>
      <c r="AR955" s="21" t="s">
        <v>287</v>
      </c>
      <c r="AT955" s="21" t="s">
        <v>193</v>
      </c>
      <c r="AU955" s="21" t="s">
        <v>123</v>
      </c>
      <c r="AY955" s="21" t="s">
        <v>192</v>
      </c>
      <c r="BE955" s="109">
        <f>IF(U955="základní",N955,0)</f>
        <v>0</v>
      </c>
      <c r="BF955" s="109">
        <f>IF(U955="snížená",N955,0)</f>
        <v>0</v>
      </c>
      <c r="BG955" s="109">
        <f>IF(U955="zákl. přenesená",N955,0)</f>
        <v>0</v>
      </c>
      <c r="BH955" s="109">
        <f>IF(U955="sníž. přenesená",N955,0)</f>
        <v>0</v>
      </c>
      <c r="BI955" s="109">
        <f>IF(U955="nulová",N955,0)</f>
        <v>0</v>
      </c>
      <c r="BJ955" s="21" t="s">
        <v>37</v>
      </c>
      <c r="BK955" s="109">
        <f>ROUND(L955*K955,2)</f>
        <v>0</v>
      </c>
      <c r="BL955" s="21" t="s">
        <v>287</v>
      </c>
      <c r="BM955" s="21" t="s">
        <v>1721</v>
      </c>
    </row>
    <row r="956" spans="2:65" s="10" customFormat="1" ht="22.5" customHeight="1">
      <c r="B956" s="171"/>
      <c r="C956" s="172"/>
      <c r="D956" s="172"/>
      <c r="E956" s="173" t="s">
        <v>5</v>
      </c>
      <c r="F956" s="280" t="s">
        <v>1722</v>
      </c>
      <c r="G956" s="281"/>
      <c r="H956" s="281"/>
      <c r="I956" s="281"/>
      <c r="J956" s="172"/>
      <c r="K956" s="174">
        <v>441</v>
      </c>
      <c r="L956" s="172"/>
      <c r="M956" s="172"/>
      <c r="N956" s="172"/>
      <c r="O956" s="172"/>
      <c r="P956" s="172"/>
      <c r="Q956" s="172"/>
      <c r="R956" s="175"/>
      <c r="T956" s="176"/>
      <c r="U956" s="172"/>
      <c r="V956" s="172"/>
      <c r="W956" s="172"/>
      <c r="X956" s="172"/>
      <c r="Y956" s="172"/>
      <c r="Z956" s="172"/>
      <c r="AA956" s="177"/>
      <c r="AT956" s="178" t="s">
        <v>200</v>
      </c>
      <c r="AU956" s="178" t="s">
        <v>123</v>
      </c>
      <c r="AV956" s="10" t="s">
        <v>123</v>
      </c>
      <c r="AW956" s="10" t="s">
        <v>36</v>
      </c>
      <c r="AX956" s="10" t="s">
        <v>37</v>
      </c>
      <c r="AY956" s="178" t="s">
        <v>192</v>
      </c>
    </row>
    <row r="957" spans="2:65" s="1" customFormat="1" ht="22.5" customHeight="1">
      <c r="B957" s="135"/>
      <c r="C957" s="164" t="s">
        <v>1723</v>
      </c>
      <c r="D957" s="164" t="s">
        <v>193</v>
      </c>
      <c r="E957" s="165" t="s">
        <v>1724</v>
      </c>
      <c r="F957" s="277" t="s">
        <v>1725</v>
      </c>
      <c r="G957" s="277"/>
      <c r="H957" s="277"/>
      <c r="I957" s="277"/>
      <c r="J957" s="166" t="s">
        <v>196</v>
      </c>
      <c r="K957" s="167">
        <v>48.9</v>
      </c>
      <c r="L957" s="278">
        <v>0</v>
      </c>
      <c r="M957" s="278"/>
      <c r="N957" s="279">
        <f>ROUND(L957*K957,2)</f>
        <v>0</v>
      </c>
      <c r="O957" s="279"/>
      <c r="P957" s="279"/>
      <c r="Q957" s="279"/>
      <c r="R957" s="138"/>
      <c r="T957" s="168" t="s">
        <v>5</v>
      </c>
      <c r="U957" s="47" t="s">
        <v>44</v>
      </c>
      <c r="V957" s="39"/>
      <c r="W957" s="169">
        <f>V957*K957</f>
        <v>0</v>
      </c>
      <c r="X957" s="169">
        <v>0</v>
      </c>
      <c r="Y957" s="169">
        <f>X957*K957</f>
        <v>0</v>
      </c>
      <c r="Z957" s="169">
        <v>0</v>
      </c>
      <c r="AA957" s="170">
        <f>Z957*K957</f>
        <v>0</v>
      </c>
      <c r="AR957" s="21" t="s">
        <v>287</v>
      </c>
      <c r="AT957" s="21" t="s">
        <v>193</v>
      </c>
      <c r="AU957" s="21" t="s">
        <v>123</v>
      </c>
      <c r="AY957" s="21" t="s">
        <v>192</v>
      </c>
      <c r="BE957" s="109">
        <f>IF(U957="základní",N957,0)</f>
        <v>0</v>
      </c>
      <c r="BF957" s="109">
        <f>IF(U957="snížená",N957,0)</f>
        <v>0</v>
      </c>
      <c r="BG957" s="109">
        <f>IF(U957="zákl. přenesená",N957,0)</f>
        <v>0</v>
      </c>
      <c r="BH957" s="109">
        <f>IF(U957="sníž. přenesená",N957,0)</f>
        <v>0</v>
      </c>
      <c r="BI957" s="109">
        <f>IF(U957="nulová",N957,0)</f>
        <v>0</v>
      </c>
      <c r="BJ957" s="21" t="s">
        <v>37</v>
      </c>
      <c r="BK957" s="109">
        <f>ROUND(L957*K957,2)</f>
        <v>0</v>
      </c>
      <c r="BL957" s="21" t="s">
        <v>287</v>
      </c>
      <c r="BM957" s="21" t="s">
        <v>1726</v>
      </c>
    </row>
    <row r="958" spans="2:65" s="11" customFormat="1" ht="22.5" customHeight="1">
      <c r="B958" s="179"/>
      <c r="C958" s="180"/>
      <c r="D958" s="180"/>
      <c r="E958" s="181" t="s">
        <v>5</v>
      </c>
      <c r="F958" s="282" t="s">
        <v>1727</v>
      </c>
      <c r="G958" s="283"/>
      <c r="H958" s="283"/>
      <c r="I958" s="283"/>
      <c r="J958" s="180"/>
      <c r="K958" s="182" t="s">
        <v>5</v>
      </c>
      <c r="L958" s="180"/>
      <c r="M958" s="180"/>
      <c r="N958" s="180"/>
      <c r="O958" s="180"/>
      <c r="P958" s="180"/>
      <c r="Q958" s="180"/>
      <c r="R958" s="183"/>
      <c r="T958" s="184"/>
      <c r="U958" s="180"/>
      <c r="V958" s="180"/>
      <c r="W958" s="180"/>
      <c r="X958" s="180"/>
      <c r="Y958" s="180"/>
      <c r="Z958" s="180"/>
      <c r="AA958" s="185"/>
      <c r="AT958" s="186" t="s">
        <v>200</v>
      </c>
      <c r="AU958" s="186" t="s">
        <v>123</v>
      </c>
      <c r="AV958" s="11" t="s">
        <v>37</v>
      </c>
      <c r="AW958" s="11" t="s">
        <v>36</v>
      </c>
      <c r="AX958" s="11" t="s">
        <v>79</v>
      </c>
      <c r="AY958" s="186" t="s">
        <v>192</v>
      </c>
    </row>
    <row r="959" spans="2:65" s="10" customFormat="1" ht="22.5" customHeight="1">
      <c r="B959" s="171"/>
      <c r="C959" s="172"/>
      <c r="D959" s="172"/>
      <c r="E959" s="173" t="s">
        <v>5</v>
      </c>
      <c r="F959" s="284" t="s">
        <v>1728</v>
      </c>
      <c r="G959" s="285"/>
      <c r="H959" s="285"/>
      <c r="I959" s="285"/>
      <c r="J959" s="172"/>
      <c r="K959" s="174">
        <v>48.9</v>
      </c>
      <c r="L959" s="172"/>
      <c r="M959" s="172"/>
      <c r="N959" s="172"/>
      <c r="O959" s="172"/>
      <c r="P959" s="172"/>
      <c r="Q959" s="172"/>
      <c r="R959" s="175"/>
      <c r="T959" s="176"/>
      <c r="U959" s="172"/>
      <c r="V959" s="172"/>
      <c r="W959" s="172"/>
      <c r="X959" s="172"/>
      <c r="Y959" s="172"/>
      <c r="Z959" s="172"/>
      <c r="AA959" s="177"/>
      <c r="AT959" s="178" t="s">
        <v>200</v>
      </c>
      <c r="AU959" s="178" t="s">
        <v>123</v>
      </c>
      <c r="AV959" s="10" t="s">
        <v>123</v>
      </c>
      <c r="AW959" s="10" t="s">
        <v>36</v>
      </c>
      <c r="AX959" s="10" t="s">
        <v>79</v>
      </c>
      <c r="AY959" s="178" t="s">
        <v>192</v>
      </c>
    </row>
    <row r="960" spans="2:65" s="12" customFormat="1" ht="22.5" customHeight="1">
      <c r="B960" s="187"/>
      <c r="C960" s="188"/>
      <c r="D960" s="188"/>
      <c r="E960" s="189" t="s">
        <v>5</v>
      </c>
      <c r="F960" s="288" t="s">
        <v>218</v>
      </c>
      <c r="G960" s="289"/>
      <c r="H960" s="289"/>
      <c r="I960" s="289"/>
      <c r="J960" s="188"/>
      <c r="K960" s="190">
        <v>48.9</v>
      </c>
      <c r="L960" s="188"/>
      <c r="M960" s="188"/>
      <c r="N960" s="188"/>
      <c r="O960" s="188"/>
      <c r="P960" s="188"/>
      <c r="Q960" s="188"/>
      <c r="R960" s="191"/>
      <c r="T960" s="192"/>
      <c r="U960" s="188"/>
      <c r="V960" s="188"/>
      <c r="W960" s="188"/>
      <c r="X960" s="188"/>
      <c r="Y960" s="188"/>
      <c r="Z960" s="188"/>
      <c r="AA960" s="193"/>
      <c r="AT960" s="194" t="s">
        <v>200</v>
      </c>
      <c r="AU960" s="194" t="s">
        <v>123</v>
      </c>
      <c r="AV960" s="12" t="s">
        <v>197</v>
      </c>
      <c r="AW960" s="12" t="s">
        <v>36</v>
      </c>
      <c r="AX960" s="12" t="s">
        <v>37</v>
      </c>
      <c r="AY960" s="194" t="s">
        <v>192</v>
      </c>
    </row>
    <row r="961" spans="2:65" s="1" customFormat="1" ht="31.5" customHeight="1">
      <c r="B961" s="135"/>
      <c r="C961" s="164" t="s">
        <v>1729</v>
      </c>
      <c r="D961" s="164" t="s">
        <v>193</v>
      </c>
      <c r="E961" s="165" t="s">
        <v>1730</v>
      </c>
      <c r="F961" s="277" t="s">
        <v>1731</v>
      </c>
      <c r="G961" s="277"/>
      <c r="H961" s="277"/>
      <c r="I961" s="277"/>
      <c r="J961" s="166" t="s">
        <v>995</v>
      </c>
      <c r="K961" s="207">
        <v>0</v>
      </c>
      <c r="L961" s="278">
        <v>0</v>
      </c>
      <c r="M961" s="278"/>
      <c r="N961" s="279">
        <f>ROUND(L961*K961,2)</f>
        <v>0</v>
      </c>
      <c r="O961" s="279"/>
      <c r="P961" s="279"/>
      <c r="Q961" s="279"/>
      <c r="R961" s="138"/>
      <c r="T961" s="168" t="s">
        <v>5</v>
      </c>
      <c r="U961" s="47" t="s">
        <v>44</v>
      </c>
      <c r="V961" s="39"/>
      <c r="W961" s="169">
        <f>V961*K961</f>
        <v>0</v>
      </c>
      <c r="X961" s="169">
        <v>0</v>
      </c>
      <c r="Y961" s="169">
        <f>X961*K961</f>
        <v>0</v>
      </c>
      <c r="Z961" s="169">
        <v>0</v>
      </c>
      <c r="AA961" s="170">
        <f>Z961*K961</f>
        <v>0</v>
      </c>
      <c r="AR961" s="21" t="s">
        <v>287</v>
      </c>
      <c r="AT961" s="21" t="s">
        <v>193</v>
      </c>
      <c r="AU961" s="21" t="s">
        <v>123</v>
      </c>
      <c r="AY961" s="21" t="s">
        <v>192</v>
      </c>
      <c r="BE961" s="109">
        <f>IF(U961="základní",N961,0)</f>
        <v>0</v>
      </c>
      <c r="BF961" s="109">
        <f>IF(U961="snížená",N961,0)</f>
        <v>0</v>
      </c>
      <c r="BG961" s="109">
        <f>IF(U961="zákl. přenesená",N961,0)</f>
        <v>0</v>
      </c>
      <c r="BH961" s="109">
        <f>IF(U961="sníž. přenesená",N961,0)</f>
        <v>0</v>
      </c>
      <c r="BI961" s="109">
        <f>IF(U961="nulová",N961,0)</f>
        <v>0</v>
      </c>
      <c r="BJ961" s="21" t="s">
        <v>37</v>
      </c>
      <c r="BK961" s="109">
        <f>ROUND(L961*K961,2)</f>
        <v>0</v>
      </c>
      <c r="BL961" s="21" t="s">
        <v>287</v>
      </c>
      <c r="BM961" s="21" t="s">
        <v>1732</v>
      </c>
    </row>
    <row r="962" spans="2:65" s="9" customFormat="1" ht="29.85" customHeight="1">
      <c r="B962" s="153"/>
      <c r="C962" s="154"/>
      <c r="D962" s="163" t="s">
        <v>162</v>
      </c>
      <c r="E962" s="163"/>
      <c r="F962" s="163"/>
      <c r="G962" s="163"/>
      <c r="H962" s="163"/>
      <c r="I962" s="163"/>
      <c r="J962" s="163"/>
      <c r="K962" s="163"/>
      <c r="L962" s="163"/>
      <c r="M962" s="163"/>
      <c r="N962" s="300">
        <f>BK962</f>
        <v>0</v>
      </c>
      <c r="O962" s="301"/>
      <c r="P962" s="301"/>
      <c r="Q962" s="301"/>
      <c r="R962" s="156"/>
      <c r="T962" s="157"/>
      <c r="U962" s="154"/>
      <c r="V962" s="154"/>
      <c r="W962" s="158">
        <f>SUM(W963:W972)</f>
        <v>0</v>
      </c>
      <c r="X962" s="154"/>
      <c r="Y962" s="158">
        <f>SUM(Y963:Y972)</f>
        <v>0.21571200000000001</v>
      </c>
      <c r="Z962" s="154"/>
      <c r="AA962" s="159">
        <f>SUM(AA963:AA972)</f>
        <v>0</v>
      </c>
      <c r="AR962" s="160" t="s">
        <v>123</v>
      </c>
      <c r="AT962" s="161" t="s">
        <v>78</v>
      </c>
      <c r="AU962" s="161" t="s">
        <v>37</v>
      </c>
      <c r="AY962" s="160" t="s">
        <v>192</v>
      </c>
      <c r="BK962" s="162">
        <f>SUM(BK963:BK972)</f>
        <v>0</v>
      </c>
    </row>
    <row r="963" spans="2:65" s="1" customFormat="1" ht="44.25" customHeight="1">
      <c r="B963" s="135"/>
      <c r="C963" s="164" t="s">
        <v>1733</v>
      </c>
      <c r="D963" s="164" t="s">
        <v>193</v>
      </c>
      <c r="E963" s="165" t="s">
        <v>1734</v>
      </c>
      <c r="F963" s="277" t="s">
        <v>1735</v>
      </c>
      <c r="G963" s="277"/>
      <c r="H963" s="277"/>
      <c r="I963" s="277"/>
      <c r="J963" s="166" t="s">
        <v>196</v>
      </c>
      <c r="K963" s="167">
        <v>55.872</v>
      </c>
      <c r="L963" s="278">
        <v>0</v>
      </c>
      <c r="M963" s="278"/>
      <c r="N963" s="279">
        <f>ROUND(L963*K963,2)</f>
        <v>0</v>
      </c>
      <c r="O963" s="279"/>
      <c r="P963" s="279"/>
      <c r="Q963" s="279"/>
      <c r="R963" s="138"/>
      <c r="T963" s="168" t="s">
        <v>5</v>
      </c>
      <c r="U963" s="47" t="s">
        <v>44</v>
      </c>
      <c r="V963" s="39"/>
      <c r="W963" s="169">
        <f>V963*K963</f>
        <v>0</v>
      </c>
      <c r="X963" s="169">
        <v>3.0000000000000001E-3</v>
      </c>
      <c r="Y963" s="169">
        <f>X963*K963</f>
        <v>0.16761600000000001</v>
      </c>
      <c r="Z963" s="169">
        <v>0</v>
      </c>
      <c r="AA963" s="170">
        <f>Z963*K963</f>
        <v>0</v>
      </c>
      <c r="AR963" s="21" t="s">
        <v>287</v>
      </c>
      <c r="AT963" s="21" t="s">
        <v>193</v>
      </c>
      <c r="AU963" s="21" t="s">
        <v>123</v>
      </c>
      <c r="AY963" s="21" t="s">
        <v>192</v>
      </c>
      <c r="BE963" s="109">
        <f>IF(U963="základní",N963,0)</f>
        <v>0</v>
      </c>
      <c r="BF963" s="109">
        <f>IF(U963="snížená",N963,0)</f>
        <v>0</v>
      </c>
      <c r="BG963" s="109">
        <f>IF(U963="zákl. přenesená",N963,0)</f>
        <v>0</v>
      </c>
      <c r="BH963" s="109">
        <f>IF(U963="sníž. přenesená",N963,0)</f>
        <v>0</v>
      </c>
      <c r="BI963" s="109">
        <f>IF(U963="nulová",N963,0)</f>
        <v>0</v>
      </c>
      <c r="BJ963" s="21" t="s">
        <v>37</v>
      </c>
      <c r="BK963" s="109">
        <f>ROUND(L963*K963,2)</f>
        <v>0</v>
      </c>
      <c r="BL963" s="21" t="s">
        <v>287</v>
      </c>
      <c r="BM963" s="21" t="s">
        <v>1736</v>
      </c>
    </row>
    <row r="964" spans="2:65" s="10" customFormat="1" ht="22.5" customHeight="1">
      <c r="B964" s="171"/>
      <c r="C964" s="172"/>
      <c r="D964" s="172"/>
      <c r="E964" s="173" t="s">
        <v>5</v>
      </c>
      <c r="F964" s="280" t="s">
        <v>1737</v>
      </c>
      <c r="G964" s="281"/>
      <c r="H964" s="281"/>
      <c r="I964" s="281"/>
      <c r="J964" s="172"/>
      <c r="K964" s="174">
        <v>55.872</v>
      </c>
      <c r="L964" s="172"/>
      <c r="M964" s="172"/>
      <c r="N964" s="172"/>
      <c r="O964" s="172"/>
      <c r="P964" s="172"/>
      <c r="Q964" s="172"/>
      <c r="R964" s="175"/>
      <c r="T964" s="176"/>
      <c r="U964" s="172"/>
      <c r="V964" s="172"/>
      <c r="W964" s="172"/>
      <c r="X964" s="172"/>
      <c r="Y964" s="172"/>
      <c r="Z964" s="172"/>
      <c r="AA964" s="177"/>
      <c r="AT964" s="178" t="s">
        <v>200</v>
      </c>
      <c r="AU964" s="178" t="s">
        <v>123</v>
      </c>
      <c r="AV964" s="10" t="s">
        <v>123</v>
      </c>
      <c r="AW964" s="10" t="s">
        <v>36</v>
      </c>
      <c r="AX964" s="10" t="s">
        <v>37</v>
      </c>
      <c r="AY964" s="178" t="s">
        <v>192</v>
      </c>
    </row>
    <row r="965" spans="2:65" s="1" customFormat="1" ht="22.5" customHeight="1">
      <c r="B965" s="135"/>
      <c r="C965" s="203" t="s">
        <v>1738</v>
      </c>
      <c r="D965" s="203" t="s">
        <v>521</v>
      </c>
      <c r="E965" s="204" t="s">
        <v>1739</v>
      </c>
      <c r="F965" s="292" t="s">
        <v>1740</v>
      </c>
      <c r="G965" s="292"/>
      <c r="H965" s="292"/>
      <c r="I965" s="292"/>
      <c r="J965" s="205" t="s">
        <v>196</v>
      </c>
      <c r="K965" s="206">
        <v>61.459000000000003</v>
      </c>
      <c r="L965" s="293">
        <v>0</v>
      </c>
      <c r="M965" s="293"/>
      <c r="N965" s="294">
        <f>ROUND(L965*K965,2)</f>
        <v>0</v>
      </c>
      <c r="O965" s="279"/>
      <c r="P965" s="279"/>
      <c r="Q965" s="279"/>
      <c r="R965" s="138"/>
      <c r="T965" s="168" t="s">
        <v>5</v>
      </c>
      <c r="U965" s="47" t="s">
        <v>44</v>
      </c>
      <c r="V965" s="39"/>
      <c r="W965" s="169">
        <f>V965*K965</f>
        <v>0</v>
      </c>
      <c r="X965" s="169">
        <v>0</v>
      </c>
      <c r="Y965" s="169">
        <f>X965*K965</f>
        <v>0</v>
      </c>
      <c r="Z965" s="169">
        <v>0</v>
      </c>
      <c r="AA965" s="170">
        <f>Z965*K965</f>
        <v>0</v>
      </c>
      <c r="AR965" s="21" t="s">
        <v>421</v>
      </c>
      <c r="AT965" s="21" t="s">
        <v>521</v>
      </c>
      <c r="AU965" s="21" t="s">
        <v>123</v>
      </c>
      <c r="AY965" s="21" t="s">
        <v>192</v>
      </c>
      <c r="BE965" s="109">
        <f>IF(U965="základní",N965,0)</f>
        <v>0</v>
      </c>
      <c r="BF965" s="109">
        <f>IF(U965="snížená",N965,0)</f>
        <v>0</v>
      </c>
      <c r="BG965" s="109">
        <f>IF(U965="zákl. přenesená",N965,0)</f>
        <v>0</v>
      </c>
      <c r="BH965" s="109">
        <f>IF(U965="sníž. přenesená",N965,0)</f>
        <v>0</v>
      </c>
      <c r="BI965" s="109">
        <f>IF(U965="nulová",N965,0)</f>
        <v>0</v>
      </c>
      <c r="BJ965" s="21" t="s">
        <v>37</v>
      </c>
      <c r="BK965" s="109">
        <f>ROUND(L965*K965,2)</f>
        <v>0</v>
      </c>
      <c r="BL965" s="21" t="s">
        <v>287</v>
      </c>
      <c r="BM965" s="21" t="s">
        <v>1741</v>
      </c>
    </row>
    <row r="966" spans="2:65" s="10" customFormat="1" ht="22.5" customHeight="1">
      <c r="B966" s="171"/>
      <c r="C966" s="172"/>
      <c r="D966" s="172"/>
      <c r="E966" s="173" t="s">
        <v>5</v>
      </c>
      <c r="F966" s="280" t="s">
        <v>1742</v>
      </c>
      <c r="G966" s="281"/>
      <c r="H966" s="281"/>
      <c r="I966" s="281"/>
      <c r="J966" s="172"/>
      <c r="K966" s="174">
        <v>61.459000000000003</v>
      </c>
      <c r="L966" s="172"/>
      <c r="M966" s="172"/>
      <c r="N966" s="172"/>
      <c r="O966" s="172"/>
      <c r="P966" s="172"/>
      <c r="Q966" s="172"/>
      <c r="R966" s="175"/>
      <c r="T966" s="176"/>
      <c r="U966" s="172"/>
      <c r="V966" s="172"/>
      <c r="W966" s="172"/>
      <c r="X966" s="172"/>
      <c r="Y966" s="172"/>
      <c r="Z966" s="172"/>
      <c r="AA966" s="177"/>
      <c r="AT966" s="178" t="s">
        <v>200</v>
      </c>
      <c r="AU966" s="178" t="s">
        <v>123</v>
      </c>
      <c r="AV966" s="10" t="s">
        <v>123</v>
      </c>
      <c r="AW966" s="10" t="s">
        <v>36</v>
      </c>
      <c r="AX966" s="10" t="s">
        <v>37</v>
      </c>
      <c r="AY966" s="178" t="s">
        <v>192</v>
      </c>
    </row>
    <row r="967" spans="2:65" s="1" customFormat="1" ht="31.5" customHeight="1">
      <c r="B967" s="135"/>
      <c r="C967" s="164" t="s">
        <v>1743</v>
      </c>
      <c r="D967" s="164" t="s">
        <v>193</v>
      </c>
      <c r="E967" s="165" t="s">
        <v>1744</v>
      </c>
      <c r="F967" s="277" t="s">
        <v>1745</v>
      </c>
      <c r="G967" s="277"/>
      <c r="H967" s="277"/>
      <c r="I967" s="277"/>
      <c r="J967" s="166" t="s">
        <v>196</v>
      </c>
      <c r="K967" s="167">
        <v>55.872</v>
      </c>
      <c r="L967" s="278">
        <v>0</v>
      </c>
      <c r="M967" s="278"/>
      <c r="N967" s="279">
        <f>ROUND(L967*K967,2)</f>
        <v>0</v>
      </c>
      <c r="O967" s="279"/>
      <c r="P967" s="279"/>
      <c r="Q967" s="279"/>
      <c r="R967" s="138"/>
      <c r="T967" s="168" t="s">
        <v>5</v>
      </c>
      <c r="U967" s="47" t="s">
        <v>44</v>
      </c>
      <c r="V967" s="39"/>
      <c r="W967" s="169">
        <f>V967*K967</f>
        <v>0</v>
      </c>
      <c r="X967" s="169">
        <v>0</v>
      </c>
      <c r="Y967" s="169">
        <f>X967*K967</f>
        <v>0</v>
      </c>
      <c r="Z967" s="169">
        <v>0</v>
      </c>
      <c r="AA967" s="170">
        <f>Z967*K967</f>
        <v>0</v>
      </c>
      <c r="AR967" s="21" t="s">
        <v>287</v>
      </c>
      <c r="AT967" s="21" t="s">
        <v>193</v>
      </c>
      <c r="AU967" s="21" t="s">
        <v>123</v>
      </c>
      <c r="AY967" s="21" t="s">
        <v>192</v>
      </c>
      <c r="BE967" s="109">
        <f>IF(U967="základní",N967,0)</f>
        <v>0</v>
      </c>
      <c r="BF967" s="109">
        <f>IF(U967="snížená",N967,0)</f>
        <v>0</v>
      </c>
      <c r="BG967" s="109">
        <f>IF(U967="zákl. přenesená",N967,0)</f>
        <v>0</v>
      </c>
      <c r="BH967" s="109">
        <f>IF(U967="sníž. přenesená",N967,0)</f>
        <v>0</v>
      </c>
      <c r="BI967" s="109">
        <f>IF(U967="nulová",N967,0)</f>
        <v>0</v>
      </c>
      <c r="BJ967" s="21" t="s">
        <v>37</v>
      </c>
      <c r="BK967" s="109">
        <f>ROUND(L967*K967,2)</f>
        <v>0</v>
      </c>
      <c r="BL967" s="21" t="s">
        <v>287</v>
      </c>
      <c r="BM967" s="21" t="s">
        <v>1746</v>
      </c>
    </row>
    <row r="968" spans="2:65" s="1" customFormat="1" ht="31.5" customHeight="1">
      <c r="B968" s="135"/>
      <c r="C968" s="164" t="s">
        <v>1747</v>
      </c>
      <c r="D968" s="164" t="s">
        <v>193</v>
      </c>
      <c r="E968" s="165" t="s">
        <v>1748</v>
      </c>
      <c r="F968" s="277" t="s">
        <v>1749</v>
      </c>
      <c r="G968" s="277"/>
      <c r="H968" s="277"/>
      <c r="I968" s="277"/>
      <c r="J968" s="166" t="s">
        <v>196</v>
      </c>
      <c r="K968" s="167">
        <v>6.0119999999999996</v>
      </c>
      <c r="L968" s="278">
        <v>0</v>
      </c>
      <c r="M968" s="278"/>
      <c r="N968" s="279">
        <f>ROUND(L968*K968,2)</f>
        <v>0</v>
      </c>
      <c r="O968" s="279"/>
      <c r="P968" s="279"/>
      <c r="Q968" s="279"/>
      <c r="R968" s="138"/>
      <c r="T968" s="168" t="s">
        <v>5</v>
      </c>
      <c r="U968" s="47" t="s">
        <v>44</v>
      </c>
      <c r="V968" s="39"/>
      <c r="W968" s="169">
        <f>V968*K968</f>
        <v>0</v>
      </c>
      <c r="X968" s="169">
        <v>8.0000000000000002E-3</v>
      </c>
      <c r="Y968" s="169">
        <f>X968*K968</f>
        <v>4.8096E-2</v>
      </c>
      <c r="Z968" s="169">
        <v>0</v>
      </c>
      <c r="AA968" s="170">
        <f>Z968*K968</f>
        <v>0</v>
      </c>
      <c r="AR968" s="21" t="s">
        <v>287</v>
      </c>
      <c r="AT968" s="21" t="s">
        <v>193</v>
      </c>
      <c r="AU968" s="21" t="s">
        <v>123</v>
      </c>
      <c r="AY968" s="21" t="s">
        <v>192</v>
      </c>
      <c r="BE968" s="109">
        <f>IF(U968="základní",N968,0)</f>
        <v>0</v>
      </c>
      <c r="BF968" s="109">
        <f>IF(U968="snížená",N968,0)</f>
        <v>0</v>
      </c>
      <c r="BG968" s="109">
        <f>IF(U968="zákl. přenesená",N968,0)</f>
        <v>0</v>
      </c>
      <c r="BH968" s="109">
        <f>IF(U968="sníž. přenesená",N968,0)</f>
        <v>0</v>
      </c>
      <c r="BI968" s="109">
        <f>IF(U968="nulová",N968,0)</f>
        <v>0</v>
      </c>
      <c r="BJ968" s="21" t="s">
        <v>37</v>
      </c>
      <c r="BK968" s="109">
        <f>ROUND(L968*K968,2)</f>
        <v>0</v>
      </c>
      <c r="BL968" s="21" t="s">
        <v>287</v>
      </c>
      <c r="BM968" s="21" t="s">
        <v>1750</v>
      </c>
    </row>
    <row r="969" spans="2:65" s="10" customFormat="1" ht="22.5" customHeight="1">
      <c r="B969" s="171"/>
      <c r="C969" s="172"/>
      <c r="D969" s="172"/>
      <c r="E969" s="173" t="s">
        <v>5</v>
      </c>
      <c r="F969" s="280" t="s">
        <v>1751</v>
      </c>
      <c r="G969" s="281"/>
      <c r="H969" s="281"/>
      <c r="I969" s="281"/>
      <c r="J969" s="172"/>
      <c r="K969" s="174">
        <v>3.8879999999999999</v>
      </c>
      <c r="L969" s="172"/>
      <c r="M969" s="172"/>
      <c r="N969" s="172"/>
      <c r="O969" s="172"/>
      <c r="P969" s="172"/>
      <c r="Q969" s="172"/>
      <c r="R969" s="175"/>
      <c r="T969" s="176"/>
      <c r="U969" s="172"/>
      <c r="V969" s="172"/>
      <c r="W969" s="172"/>
      <c r="X969" s="172"/>
      <c r="Y969" s="172"/>
      <c r="Z969" s="172"/>
      <c r="AA969" s="177"/>
      <c r="AT969" s="178" t="s">
        <v>200</v>
      </c>
      <c r="AU969" s="178" t="s">
        <v>123</v>
      </c>
      <c r="AV969" s="10" t="s">
        <v>123</v>
      </c>
      <c r="AW969" s="10" t="s">
        <v>36</v>
      </c>
      <c r="AX969" s="10" t="s">
        <v>79</v>
      </c>
      <c r="AY969" s="178" t="s">
        <v>192</v>
      </c>
    </row>
    <row r="970" spans="2:65" s="10" customFormat="1" ht="22.5" customHeight="1">
      <c r="B970" s="171"/>
      <c r="C970" s="172"/>
      <c r="D970" s="172"/>
      <c r="E970" s="173" t="s">
        <v>5</v>
      </c>
      <c r="F970" s="284" t="s">
        <v>1752</v>
      </c>
      <c r="G970" s="285"/>
      <c r="H970" s="285"/>
      <c r="I970" s="285"/>
      <c r="J970" s="172"/>
      <c r="K970" s="174">
        <v>2.1240000000000001</v>
      </c>
      <c r="L970" s="172"/>
      <c r="M970" s="172"/>
      <c r="N970" s="172"/>
      <c r="O970" s="172"/>
      <c r="P970" s="172"/>
      <c r="Q970" s="172"/>
      <c r="R970" s="175"/>
      <c r="T970" s="176"/>
      <c r="U970" s="172"/>
      <c r="V970" s="172"/>
      <c r="W970" s="172"/>
      <c r="X970" s="172"/>
      <c r="Y970" s="172"/>
      <c r="Z970" s="172"/>
      <c r="AA970" s="177"/>
      <c r="AT970" s="178" t="s">
        <v>200</v>
      </c>
      <c r="AU970" s="178" t="s">
        <v>123</v>
      </c>
      <c r="AV970" s="10" t="s">
        <v>123</v>
      </c>
      <c r="AW970" s="10" t="s">
        <v>36</v>
      </c>
      <c r="AX970" s="10" t="s">
        <v>79</v>
      </c>
      <c r="AY970" s="178" t="s">
        <v>192</v>
      </c>
    </row>
    <row r="971" spans="2:65" s="12" customFormat="1" ht="22.5" customHeight="1">
      <c r="B971" s="187"/>
      <c r="C971" s="188"/>
      <c r="D971" s="188"/>
      <c r="E971" s="189" t="s">
        <v>5</v>
      </c>
      <c r="F971" s="288" t="s">
        <v>218</v>
      </c>
      <c r="G971" s="289"/>
      <c r="H971" s="289"/>
      <c r="I971" s="289"/>
      <c r="J971" s="188"/>
      <c r="K971" s="190">
        <v>6.0119999999999996</v>
      </c>
      <c r="L971" s="188"/>
      <c r="M971" s="188"/>
      <c r="N971" s="188"/>
      <c r="O971" s="188"/>
      <c r="P971" s="188"/>
      <c r="Q971" s="188"/>
      <c r="R971" s="191"/>
      <c r="T971" s="192"/>
      <c r="U971" s="188"/>
      <c r="V971" s="188"/>
      <c r="W971" s="188"/>
      <c r="X971" s="188"/>
      <c r="Y971" s="188"/>
      <c r="Z971" s="188"/>
      <c r="AA971" s="193"/>
      <c r="AT971" s="194" t="s">
        <v>200</v>
      </c>
      <c r="AU971" s="194" t="s">
        <v>123</v>
      </c>
      <c r="AV971" s="12" t="s">
        <v>197</v>
      </c>
      <c r="AW971" s="12" t="s">
        <v>36</v>
      </c>
      <c r="AX971" s="12" t="s">
        <v>37</v>
      </c>
      <c r="AY971" s="194" t="s">
        <v>192</v>
      </c>
    </row>
    <row r="972" spans="2:65" s="1" customFormat="1" ht="31.5" customHeight="1">
      <c r="B972" s="135"/>
      <c r="C972" s="164" t="s">
        <v>1753</v>
      </c>
      <c r="D972" s="164" t="s">
        <v>193</v>
      </c>
      <c r="E972" s="165" t="s">
        <v>1754</v>
      </c>
      <c r="F972" s="277" t="s">
        <v>1755</v>
      </c>
      <c r="G972" s="277"/>
      <c r="H972" s="277"/>
      <c r="I972" s="277"/>
      <c r="J972" s="166" t="s">
        <v>995</v>
      </c>
      <c r="K972" s="207">
        <v>0</v>
      </c>
      <c r="L972" s="278">
        <v>0</v>
      </c>
      <c r="M972" s="278"/>
      <c r="N972" s="279">
        <f>ROUND(L972*K972,2)</f>
        <v>0</v>
      </c>
      <c r="O972" s="279"/>
      <c r="P972" s="279"/>
      <c r="Q972" s="279"/>
      <c r="R972" s="138"/>
      <c r="T972" s="168" t="s">
        <v>5</v>
      </c>
      <c r="U972" s="47" t="s">
        <v>44</v>
      </c>
      <c r="V972" s="39"/>
      <c r="W972" s="169">
        <f>V972*K972</f>
        <v>0</v>
      </c>
      <c r="X972" s="169">
        <v>0</v>
      </c>
      <c r="Y972" s="169">
        <f>X972*K972</f>
        <v>0</v>
      </c>
      <c r="Z972" s="169">
        <v>0</v>
      </c>
      <c r="AA972" s="170">
        <f>Z972*K972</f>
        <v>0</v>
      </c>
      <c r="AR972" s="21" t="s">
        <v>287</v>
      </c>
      <c r="AT972" s="21" t="s">
        <v>193</v>
      </c>
      <c r="AU972" s="21" t="s">
        <v>123</v>
      </c>
      <c r="AY972" s="21" t="s">
        <v>192</v>
      </c>
      <c r="BE972" s="109">
        <f>IF(U972="základní",N972,0)</f>
        <v>0</v>
      </c>
      <c r="BF972" s="109">
        <f>IF(U972="snížená",N972,0)</f>
        <v>0</v>
      </c>
      <c r="BG972" s="109">
        <f>IF(U972="zákl. přenesená",N972,0)</f>
        <v>0</v>
      </c>
      <c r="BH972" s="109">
        <f>IF(U972="sníž. přenesená",N972,0)</f>
        <v>0</v>
      </c>
      <c r="BI972" s="109">
        <f>IF(U972="nulová",N972,0)</f>
        <v>0</v>
      </c>
      <c r="BJ972" s="21" t="s">
        <v>37</v>
      </c>
      <c r="BK972" s="109">
        <f>ROUND(L972*K972,2)</f>
        <v>0</v>
      </c>
      <c r="BL972" s="21" t="s">
        <v>287</v>
      </c>
      <c r="BM972" s="21" t="s">
        <v>1756</v>
      </c>
    </row>
    <row r="973" spans="2:65" s="9" customFormat="1" ht="29.85" customHeight="1">
      <c r="B973" s="153"/>
      <c r="C973" s="154"/>
      <c r="D973" s="163" t="s">
        <v>163</v>
      </c>
      <c r="E973" s="163"/>
      <c r="F973" s="163"/>
      <c r="G973" s="163"/>
      <c r="H973" s="163"/>
      <c r="I973" s="163"/>
      <c r="J973" s="163"/>
      <c r="K973" s="163"/>
      <c r="L973" s="163"/>
      <c r="M973" s="163"/>
      <c r="N973" s="300">
        <f>BK973</f>
        <v>0</v>
      </c>
      <c r="O973" s="301"/>
      <c r="P973" s="301"/>
      <c r="Q973" s="301"/>
      <c r="R973" s="156"/>
      <c r="T973" s="157"/>
      <c r="U973" s="154"/>
      <c r="V973" s="154"/>
      <c r="W973" s="158">
        <f>SUM(W974:W985)</f>
        <v>0</v>
      </c>
      <c r="X973" s="154"/>
      <c r="Y973" s="158">
        <f>SUM(Y974:Y985)</f>
        <v>2.5890741600000005</v>
      </c>
      <c r="Z973" s="154"/>
      <c r="AA973" s="159">
        <f>SUM(AA974:AA985)</f>
        <v>0</v>
      </c>
      <c r="AR973" s="160" t="s">
        <v>123</v>
      </c>
      <c r="AT973" s="161" t="s">
        <v>78</v>
      </c>
      <c r="AU973" s="161" t="s">
        <v>37</v>
      </c>
      <c r="AY973" s="160" t="s">
        <v>192</v>
      </c>
      <c r="BK973" s="162">
        <f>SUM(BK974:BK985)</f>
        <v>0</v>
      </c>
    </row>
    <row r="974" spans="2:65" s="1" customFormat="1" ht="44.25" customHeight="1">
      <c r="B974" s="135"/>
      <c r="C974" s="164" t="s">
        <v>1757</v>
      </c>
      <c r="D974" s="164" t="s">
        <v>193</v>
      </c>
      <c r="E974" s="165" t="s">
        <v>1758</v>
      </c>
      <c r="F974" s="277" t="s">
        <v>1759</v>
      </c>
      <c r="G974" s="277"/>
      <c r="H974" s="277"/>
      <c r="I974" s="277"/>
      <c r="J974" s="166" t="s">
        <v>196</v>
      </c>
      <c r="K974" s="167">
        <v>2758.413</v>
      </c>
      <c r="L974" s="278">
        <v>0</v>
      </c>
      <c r="M974" s="278"/>
      <c r="N974" s="279">
        <f>ROUND(L974*K974,2)</f>
        <v>0</v>
      </c>
      <c r="O974" s="279"/>
      <c r="P974" s="279"/>
      <c r="Q974" s="279"/>
      <c r="R974" s="138"/>
      <c r="T974" s="168" t="s">
        <v>5</v>
      </c>
      <c r="U974" s="47" t="s">
        <v>44</v>
      </c>
      <c r="V974" s="39"/>
      <c r="W974" s="169">
        <f>V974*K974</f>
        <v>0</v>
      </c>
      <c r="X974" s="169">
        <v>8.0000000000000004E-4</v>
      </c>
      <c r="Y974" s="169">
        <f>X974*K974</f>
        <v>2.2067304000000001</v>
      </c>
      <c r="Z974" s="169">
        <v>0</v>
      </c>
      <c r="AA974" s="170">
        <f>Z974*K974</f>
        <v>0</v>
      </c>
      <c r="AR974" s="21" t="s">
        <v>287</v>
      </c>
      <c r="AT974" s="21" t="s">
        <v>193</v>
      </c>
      <c r="AU974" s="21" t="s">
        <v>123</v>
      </c>
      <c r="AY974" s="21" t="s">
        <v>192</v>
      </c>
      <c r="BE974" s="109">
        <f>IF(U974="základní",N974,0)</f>
        <v>0</v>
      </c>
      <c r="BF974" s="109">
        <f>IF(U974="snížená",N974,0)</f>
        <v>0</v>
      </c>
      <c r="BG974" s="109">
        <f>IF(U974="zákl. přenesená",N974,0)</f>
        <v>0</v>
      </c>
      <c r="BH974" s="109">
        <f>IF(U974="sníž. přenesená",N974,0)</f>
        <v>0</v>
      </c>
      <c r="BI974" s="109">
        <f>IF(U974="nulová",N974,0)</f>
        <v>0</v>
      </c>
      <c r="BJ974" s="21" t="s">
        <v>37</v>
      </c>
      <c r="BK974" s="109">
        <f>ROUND(L974*K974,2)</f>
        <v>0</v>
      </c>
      <c r="BL974" s="21" t="s">
        <v>287</v>
      </c>
      <c r="BM974" s="21" t="s">
        <v>1760</v>
      </c>
    </row>
    <row r="975" spans="2:65" s="10" customFormat="1" ht="22.5" customHeight="1">
      <c r="B975" s="171"/>
      <c r="C975" s="172"/>
      <c r="D975" s="172"/>
      <c r="E975" s="173" t="s">
        <v>5</v>
      </c>
      <c r="F975" s="280" t="s">
        <v>1761</v>
      </c>
      <c r="G975" s="281"/>
      <c r="H975" s="281"/>
      <c r="I975" s="281"/>
      <c r="J975" s="172"/>
      <c r="K975" s="174">
        <v>2758.413</v>
      </c>
      <c r="L975" s="172"/>
      <c r="M975" s="172"/>
      <c r="N975" s="172"/>
      <c r="O975" s="172"/>
      <c r="P975" s="172"/>
      <c r="Q975" s="172"/>
      <c r="R975" s="175"/>
      <c r="T975" s="176"/>
      <c r="U975" s="172"/>
      <c r="V975" s="172"/>
      <c r="W975" s="172"/>
      <c r="X975" s="172"/>
      <c r="Y975" s="172"/>
      <c r="Z975" s="172"/>
      <c r="AA975" s="177"/>
      <c r="AT975" s="178" t="s">
        <v>200</v>
      </c>
      <c r="AU975" s="178" t="s">
        <v>123</v>
      </c>
      <c r="AV975" s="10" t="s">
        <v>123</v>
      </c>
      <c r="AW975" s="10" t="s">
        <v>36</v>
      </c>
      <c r="AX975" s="10" t="s">
        <v>37</v>
      </c>
      <c r="AY975" s="178" t="s">
        <v>192</v>
      </c>
    </row>
    <row r="976" spans="2:65" s="1" customFormat="1" ht="44.25" customHeight="1">
      <c r="B976" s="135"/>
      <c r="C976" s="164" t="s">
        <v>1762</v>
      </c>
      <c r="D976" s="164" t="s">
        <v>193</v>
      </c>
      <c r="E976" s="165" t="s">
        <v>1763</v>
      </c>
      <c r="F976" s="277" t="s">
        <v>1764</v>
      </c>
      <c r="G976" s="277"/>
      <c r="H976" s="277"/>
      <c r="I976" s="277"/>
      <c r="J976" s="166" t="s">
        <v>196</v>
      </c>
      <c r="K976" s="167">
        <v>510</v>
      </c>
      <c r="L976" s="278">
        <v>0</v>
      </c>
      <c r="M976" s="278"/>
      <c r="N976" s="279">
        <f>ROUND(L976*K976,2)</f>
        <v>0</v>
      </c>
      <c r="O976" s="279"/>
      <c r="P976" s="279"/>
      <c r="Q976" s="279"/>
      <c r="R976" s="138"/>
      <c r="T976" s="168" t="s">
        <v>5</v>
      </c>
      <c r="U976" s="47" t="s">
        <v>44</v>
      </c>
      <c r="V976" s="39"/>
      <c r="W976" s="169">
        <f>V976*K976</f>
        <v>0</v>
      </c>
      <c r="X976" s="169">
        <v>6.0999999999999997E-4</v>
      </c>
      <c r="Y976" s="169">
        <f>X976*K976</f>
        <v>0.31109999999999999</v>
      </c>
      <c r="Z976" s="169">
        <v>0</v>
      </c>
      <c r="AA976" s="170">
        <f>Z976*K976</f>
        <v>0</v>
      </c>
      <c r="AR976" s="21" t="s">
        <v>287</v>
      </c>
      <c r="AT976" s="21" t="s">
        <v>193</v>
      </c>
      <c r="AU976" s="21" t="s">
        <v>123</v>
      </c>
      <c r="AY976" s="21" t="s">
        <v>192</v>
      </c>
      <c r="BE976" s="109">
        <f>IF(U976="základní",N976,0)</f>
        <v>0</v>
      </c>
      <c r="BF976" s="109">
        <f>IF(U976="snížená",N976,0)</f>
        <v>0</v>
      </c>
      <c r="BG976" s="109">
        <f>IF(U976="zákl. přenesená",N976,0)</f>
        <v>0</v>
      </c>
      <c r="BH976" s="109">
        <f>IF(U976="sníž. přenesená",N976,0)</f>
        <v>0</v>
      </c>
      <c r="BI976" s="109">
        <f>IF(U976="nulová",N976,0)</f>
        <v>0</v>
      </c>
      <c r="BJ976" s="21" t="s">
        <v>37</v>
      </c>
      <c r="BK976" s="109">
        <f>ROUND(L976*K976,2)</f>
        <v>0</v>
      </c>
      <c r="BL976" s="21" t="s">
        <v>287</v>
      </c>
      <c r="BM976" s="21" t="s">
        <v>1765</v>
      </c>
    </row>
    <row r="977" spans="2:65" s="1" customFormat="1" ht="31.5" customHeight="1">
      <c r="B977" s="135"/>
      <c r="C977" s="164" t="s">
        <v>1766</v>
      </c>
      <c r="D977" s="164" t="s">
        <v>193</v>
      </c>
      <c r="E977" s="165" t="s">
        <v>1767</v>
      </c>
      <c r="F977" s="277" t="s">
        <v>1768</v>
      </c>
      <c r="G977" s="277"/>
      <c r="H977" s="277"/>
      <c r="I977" s="277"/>
      <c r="J977" s="166" t="s">
        <v>196</v>
      </c>
      <c r="K977" s="167">
        <v>16.8</v>
      </c>
      <c r="L977" s="278">
        <v>0</v>
      </c>
      <c r="M977" s="278"/>
      <c r="N977" s="279">
        <f>ROUND(L977*K977,2)</f>
        <v>0</v>
      </c>
      <c r="O977" s="279"/>
      <c r="P977" s="279"/>
      <c r="Q977" s="279"/>
      <c r="R977" s="138"/>
      <c r="T977" s="168" t="s">
        <v>5</v>
      </c>
      <c r="U977" s="47" t="s">
        <v>44</v>
      </c>
      <c r="V977" s="39"/>
      <c r="W977" s="169">
        <f>V977*K977</f>
        <v>0</v>
      </c>
      <c r="X977" s="169">
        <v>6.6E-4</v>
      </c>
      <c r="Y977" s="169">
        <f>X977*K977</f>
        <v>1.1088000000000001E-2</v>
      </c>
      <c r="Z977" s="169">
        <v>0</v>
      </c>
      <c r="AA977" s="170">
        <f>Z977*K977</f>
        <v>0</v>
      </c>
      <c r="AR977" s="21" t="s">
        <v>287</v>
      </c>
      <c r="AT977" s="21" t="s">
        <v>193</v>
      </c>
      <c r="AU977" s="21" t="s">
        <v>123</v>
      </c>
      <c r="AY977" s="21" t="s">
        <v>192</v>
      </c>
      <c r="BE977" s="109">
        <f>IF(U977="základní",N977,0)</f>
        <v>0</v>
      </c>
      <c r="BF977" s="109">
        <f>IF(U977="snížená",N977,0)</f>
        <v>0</v>
      </c>
      <c r="BG977" s="109">
        <f>IF(U977="zákl. přenesená",N977,0)</f>
        <v>0</v>
      </c>
      <c r="BH977" s="109">
        <f>IF(U977="sníž. přenesená",N977,0)</f>
        <v>0</v>
      </c>
      <c r="BI977" s="109">
        <f>IF(U977="nulová",N977,0)</f>
        <v>0</v>
      </c>
      <c r="BJ977" s="21" t="s">
        <v>37</v>
      </c>
      <c r="BK977" s="109">
        <f>ROUND(L977*K977,2)</f>
        <v>0</v>
      </c>
      <c r="BL977" s="21" t="s">
        <v>287</v>
      </c>
      <c r="BM977" s="21" t="s">
        <v>1769</v>
      </c>
    </row>
    <row r="978" spans="2:65" s="10" customFormat="1" ht="22.5" customHeight="1">
      <c r="B978" s="171"/>
      <c r="C978" s="172"/>
      <c r="D978" s="172"/>
      <c r="E978" s="173" t="s">
        <v>5</v>
      </c>
      <c r="F978" s="280" t="s">
        <v>1770</v>
      </c>
      <c r="G978" s="281"/>
      <c r="H978" s="281"/>
      <c r="I978" s="281"/>
      <c r="J978" s="172"/>
      <c r="K978" s="174">
        <v>16.8</v>
      </c>
      <c r="L978" s="172"/>
      <c r="M978" s="172"/>
      <c r="N978" s="172"/>
      <c r="O978" s="172"/>
      <c r="P978" s="172"/>
      <c r="Q978" s="172"/>
      <c r="R978" s="175"/>
      <c r="T978" s="176"/>
      <c r="U978" s="172"/>
      <c r="V978" s="172"/>
      <c r="W978" s="172"/>
      <c r="X978" s="172"/>
      <c r="Y978" s="172"/>
      <c r="Z978" s="172"/>
      <c r="AA978" s="177"/>
      <c r="AT978" s="178" t="s">
        <v>200</v>
      </c>
      <c r="AU978" s="178" t="s">
        <v>123</v>
      </c>
      <c r="AV978" s="10" t="s">
        <v>123</v>
      </c>
      <c r="AW978" s="10" t="s">
        <v>36</v>
      </c>
      <c r="AX978" s="10" t="s">
        <v>37</v>
      </c>
      <c r="AY978" s="178" t="s">
        <v>192</v>
      </c>
    </row>
    <row r="979" spans="2:65" s="1" customFormat="1" ht="31.5" customHeight="1">
      <c r="B979" s="135"/>
      <c r="C979" s="164" t="s">
        <v>1771</v>
      </c>
      <c r="D979" s="164" t="s">
        <v>193</v>
      </c>
      <c r="E979" s="165" t="s">
        <v>1772</v>
      </c>
      <c r="F979" s="277" t="s">
        <v>1773</v>
      </c>
      <c r="G979" s="277"/>
      <c r="H979" s="277"/>
      <c r="I979" s="277"/>
      <c r="J979" s="166" t="s">
        <v>196</v>
      </c>
      <c r="K979" s="167">
        <v>26.456</v>
      </c>
      <c r="L979" s="278">
        <v>0</v>
      </c>
      <c r="M979" s="278"/>
      <c r="N979" s="279">
        <f>ROUND(L979*K979,2)</f>
        <v>0</v>
      </c>
      <c r="O979" s="279"/>
      <c r="P979" s="279"/>
      <c r="Q979" s="279"/>
      <c r="R979" s="138"/>
      <c r="T979" s="168" t="s">
        <v>5</v>
      </c>
      <c r="U979" s="47" t="s">
        <v>44</v>
      </c>
      <c r="V979" s="39"/>
      <c r="W979" s="169">
        <f>V979*K979</f>
        <v>0</v>
      </c>
      <c r="X979" s="169">
        <v>2.1000000000000001E-4</v>
      </c>
      <c r="Y979" s="169">
        <f>X979*K979</f>
        <v>5.5557599999999999E-3</v>
      </c>
      <c r="Z979" s="169">
        <v>0</v>
      </c>
      <c r="AA979" s="170">
        <f>Z979*K979</f>
        <v>0</v>
      </c>
      <c r="AR979" s="21" t="s">
        <v>287</v>
      </c>
      <c r="AT979" s="21" t="s">
        <v>193</v>
      </c>
      <c r="AU979" s="21" t="s">
        <v>123</v>
      </c>
      <c r="AY979" s="21" t="s">
        <v>192</v>
      </c>
      <c r="BE979" s="109">
        <f>IF(U979="základní",N979,0)</f>
        <v>0</v>
      </c>
      <c r="BF979" s="109">
        <f>IF(U979="snížená",N979,0)</f>
        <v>0</v>
      </c>
      <c r="BG979" s="109">
        <f>IF(U979="zákl. přenesená",N979,0)</f>
        <v>0</v>
      </c>
      <c r="BH979" s="109">
        <f>IF(U979="sníž. přenesená",N979,0)</f>
        <v>0</v>
      </c>
      <c r="BI979" s="109">
        <f>IF(U979="nulová",N979,0)</f>
        <v>0</v>
      </c>
      <c r="BJ979" s="21" t="s">
        <v>37</v>
      </c>
      <c r="BK979" s="109">
        <f>ROUND(L979*K979,2)</f>
        <v>0</v>
      </c>
      <c r="BL979" s="21" t="s">
        <v>287</v>
      </c>
      <c r="BM979" s="21" t="s">
        <v>1774</v>
      </c>
    </row>
    <row r="980" spans="2:65" s="10" customFormat="1" ht="22.5" customHeight="1">
      <c r="B980" s="171"/>
      <c r="C980" s="172"/>
      <c r="D980" s="172"/>
      <c r="E980" s="173" t="s">
        <v>5</v>
      </c>
      <c r="F980" s="280" t="s">
        <v>1775</v>
      </c>
      <c r="G980" s="281"/>
      <c r="H980" s="281"/>
      <c r="I980" s="281"/>
      <c r="J980" s="172"/>
      <c r="K980" s="174">
        <v>26.456</v>
      </c>
      <c r="L980" s="172"/>
      <c r="M980" s="172"/>
      <c r="N980" s="172"/>
      <c r="O980" s="172"/>
      <c r="P980" s="172"/>
      <c r="Q980" s="172"/>
      <c r="R980" s="175"/>
      <c r="T980" s="176"/>
      <c r="U980" s="172"/>
      <c r="V980" s="172"/>
      <c r="W980" s="172"/>
      <c r="X980" s="172"/>
      <c r="Y980" s="172"/>
      <c r="Z980" s="172"/>
      <c r="AA980" s="177"/>
      <c r="AT980" s="178" t="s">
        <v>200</v>
      </c>
      <c r="AU980" s="178" t="s">
        <v>123</v>
      </c>
      <c r="AV980" s="10" t="s">
        <v>123</v>
      </c>
      <c r="AW980" s="10" t="s">
        <v>36</v>
      </c>
      <c r="AX980" s="10" t="s">
        <v>37</v>
      </c>
      <c r="AY980" s="178" t="s">
        <v>192</v>
      </c>
    </row>
    <row r="981" spans="2:65" s="1" customFormat="1" ht="44.25" customHeight="1">
      <c r="B981" s="135"/>
      <c r="C981" s="164" t="s">
        <v>1776</v>
      </c>
      <c r="D981" s="164" t="s">
        <v>193</v>
      </c>
      <c r="E981" s="165" t="s">
        <v>1777</v>
      </c>
      <c r="F981" s="277" t="s">
        <v>1778</v>
      </c>
      <c r="G981" s="277"/>
      <c r="H981" s="277"/>
      <c r="I981" s="277"/>
      <c r="J981" s="166" t="s">
        <v>529</v>
      </c>
      <c r="K981" s="167">
        <v>200</v>
      </c>
      <c r="L981" s="278">
        <v>0</v>
      </c>
      <c r="M981" s="278"/>
      <c r="N981" s="279">
        <f>ROUND(L981*K981,2)</f>
        <v>0</v>
      </c>
      <c r="O981" s="279"/>
      <c r="P981" s="279"/>
      <c r="Q981" s="279"/>
      <c r="R981" s="138"/>
      <c r="T981" s="168" t="s">
        <v>5</v>
      </c>
      <c r="U981" s="47" t="s">
        <v>44</v>
      </c>
      <c r="V981" s="39"/>
      <c r="W981" s="169">
        <f>V981*K981</f>
        <v>0</v>
      </c>
      <c r="X981" s="169">
        <v>1.2E-4</v>
      </c>
      <c r="Y981" s="169">
        <f>X981*K981</f>
        <v>2.4E-2</v>
      </c>
      <c r="Z981" s="169">
        <v>0</v>
      </c>
      <c r="AA981" s="170">
        <f>Z981*K981</f>
        <v>0</v>
      </c>
      <c r="AR981" s="21" t="s">
        <v>287</v>
      </c>
      <c r="AT981" s="21" t="s">
        <v>193</v>
      </c>
      <c r="AU981" s="21" t="s">
        <v>123</v>
      </c>
      <c r="AY981" s="21" t="s">
        <v>192</v>
      </c>
      <c r="BE981" s="109">
        <f>IF(U981="základní",N981,0)</f>
        <v>0</v>
      </c>
      <c r="BF981" s="109">
        <f>IF(U981="snížená",N981,0)</f>
        <v>0</v>
      </c>
      <c r="BG981" s="109">
        <f>IF(U981="zákl. přenesená",N981,0)</f>
        <v>0</v>
      </c>
      <c r="BH981" s="109">
        <f>IF(U981="sníž. přenesená",N981,0)</f>
        <v>0</v>
      </c>
      <c r="BI981" s="109">
        <f>IF(U981="nulová",N981,0)</f>
        <v>0</v>
      </c>
      <c r="BJ981" s="21" t="s">
        <v>37</v>
      </c>
      <c r="BK981" s="109">
        <f>ROUND(L981*K981,2)</f>
        <v>0</v>
      </c>
      <c r="BL981" s="21" t="s">
        <v>287</v>
      </c>
      <c r="BM981" s="21" t="s">
        <v>1779</v>
      </c>
    </row>
    <row r="982" spans="2:65" s="10" customFormat="1" ht="22.5" customHeight="1">
      <c r="B982" s="171"/>
      <c r="C982" s="172"/>
      <c r="D982" s="172"/>
      <c r="E982" s="173" t="s">
        <v>5</v>
      </c>
      <c r="F982" s="280" t="s">
        <v>1780</v>
      </c>
      <c r="G982" s="281"/>
      <c r="H982" s="281"/>
      <c r="I982" s="281"/>
      <c r="J982" s="172"/>
      <c r="K982" s="174">
        <v>200</v>
      </c>
      <c r="L982" s="172"/>
      <c r="M982" s="172"/>
      <c r="N982" s="172"/>
      <c r="O982" s="172"/>
      <c r="P982" s="172"/>
      <c r="Q982" s="172"/>
      <c r="R982" s="175"/>
      <c r="T982" s="176"/>
      <c r="U982" s="172"/>
      <c r="V982" s="172"/>
      <c r="W982" s="172"/>
      <c r="X982" s="172"/>
      <c r="Y982" s="172"/>
      <c r="Z982" s="172"/>
      <c r="AA982" s="177"/>
      <c r="AT982" s="178" t="s">
        <v>200</v>
      </c>
      <c r="AU982" s="178" t="s">
        <v>123</v>
      </c>
      <c r="AV982" s="10" t="s">
        <v>123</v>
      </c>
      <c r="AW982" s="10" t="s">
        <v>36</v>
      </c>
      <c r="AX982" s="10" t="s">
        <v>37</v>
      </c>
      <c r="AY982" s="178" t="s">
        <v>192</v>
      </c>
    </row>
    <row r="983" spans="2:65" s="1" customFormat="1" ht="22.5" customHeight="1">
      <c r="B983" s="135"/>
      <c r="C983" s="164" t="s">
        <v>1781</v>
      </c>
      <c r="D983" s="164" t="s">
        <v>193</v>
      </c>
      <c r="E983" s="165" t="s">
        <v>1782</v>
      </c>
      <c r="F983" s="277" t="s">
        <v>1783</v>
      </c>
      <c r="G983" s="277"/>
      <c r="H983" s="277"/>
      <c r="I983" s="277"/>
      <c r="J983" s="166" t="s">
        <v>1577</v>
      </c>
      <c r="K983" s="167">
        <v>883.3</v>
      </c>
      <c r="L983" s="278">
        <v>0</v>
      </c>
      <c r="M983" s="278"/>
      <c r="N983" s="279">
        <f>ROUND(L983*K983,2)</f>
        <v>0</v>
      </c>
      <c r="O983" s="279"/>
      <c r="P983" s="279"/>
      <c r="Q983" s="279"/>
      <c r="R983" s="138"/>
      <c r="T983" s="168" t="s">
        <v>5</v>
      </c>
      <c r="U983" s="47" t="s">
        <v>44</v>
      </c>
      <c r="V983" s="39"/>
      <c r="W983" s="169">
        <f>V983*K983</f>
        <v>0</v>
      </c>
      <c r="X983" s="169">
        <v>0</v>
      </c>
      <c r="Y983" s="169">
        <f>X983*K983</f>
        <v>0</v>
      </c>
      <c r="Z983" s="169">
        <v>0</v>
      </c>
      <c r="AA983" s="170">
        <f>Z983*K983</f>
        <v>0</v>
      </c>
      <c r="AR983" s="21" t="s">
        <v>287</v>
      </c>
      <c r="AT983" s="21" t="s">
        <v>193</v>
      </c>
      <c r="AU983" s="21" t="s">
        <v>123</v>
      </c>
      <c r="AY983" s="21" t="s">
        <v>192</v>
      </c>
      <c r="BE983" s="109">
        <f>IF(U983="základní",N983,0)</f>
        <v>0</v>
      </c>
      <c r="BF983" s="109">
        <f>IF(U983="snížená",N983,0)</f>
        <v>0</v>
      </c>
      <c r="BG983" s="109">
        <f>IF(U983="zákl. přenesená",N983,0)</f>
        <v>0</v>
      </c>
      <c r="BH983" s="109">
        <f>IF(U983="sníž. přenesená",N983,0)</f>
        <v>0</v>
      </c>
      <c r="BI983" s="109">
        <f>IF(U983="nulová",N983,0)</f>
        <v>0</v>
      </c>
      <c r="BJ983" s="21" t="s">
        <v>37</v>
      </c>
      <c r="BK983" s="109">
        <f>ROUND(L983*K983,2)</f>
        <v>0</v>
      </c>
      <c r="BL983" s="21" t="s">
        <v>287</v>
      </c>
      <c r="BM983" s="21" t="s">
        <v>1784</v>
      </c>
    </row>
    <row r="984" spans="2:65" s="1" customFormat="1" ht="22.5" customHeight="1">
      <c r="B984" s="135"/>
      <c r="C984" s="164" t="s">
        <v>1785</v>
      </c>
      <c r="D984" s="164" t="s">
        <v>193</v>
      </c>
      <c r="E984" s="165" t="s">
        <v>1786</v>
      </c>
      <c r="F984" s="277" t="s">
        <v>1787</v>
      </c>
      <c r="G984" s="277"/>
      <c r="H984" s="277"/>
      <c r="I984" s="277"/>
      <c r="J984" s="166" t="s">
        <v>1130</v>
      </c>
      <c r="K984" s="167">
        <v>1</v>
      </c>
      <c r="L984" s="278">
        <v>0</v>
      </c>
      <c r="M984" s="278"/>
      <c r="N984" s="279">
        <f>ROUND(L984*K984,2)</f>
        <v>0</v>
      </c>
      <c r="O984" s="279"/>
      <c r="P984" s="279"/>
      <c r="Q984" s="279"/>
      <c r="R984" s="138"/>
      <c r="T984" s="168" t="s">
        <v>5</v>
      </c>
      <c r="U984" s="47" t="s">
        <v>44</v>
      </c>
      <c r="V984" s="39"/>
      <c r="W984" s="169">
        <f>V984*K984</f>
        <v>0</v>
      </c>
      <c r="X984" s="169">
        <v>0</v>
      </c>
      <c r="Y984" s="169">
        <f>X984*K984</f>
        <v>0</v>
      </c>
      <c r="Z984" s="169">
        <v>0</v>
      </c>
      <c r="AA984" s="170">
        <f>Z984*K984</f>
        <v>0</v>
      </c>
      <c r="AR984" s="21" t="s">
        <v>287</v>
      </c>
      <c r="AT984" s="21" t="s">
        <v>193</v>
      </c>
      <c r="AU984" s="21" t="s">
        <v>123</v>
      </c>
      <c r="AY984" s="21" t="s">
        <v>192</v>
      </c>
      <c r="BE984" s="109">
        <f>IF(U984="základní",N984,0)</f>
        <v>0</v>
      </c>
      <c r="BF984" s="109">
        <f>IF(U984="snížená",N984,0)</f>
        <v>0</v>
      </c>
      <c r="BG984" s="109">
        <f>IF(U984="zákl. přenesená",N984,0)</f>
        <v>0</v>
      </c>
      <c r="BH984" s="109">
        <f>IF(U984="sníž. přenesená",N984,0)</f>
        <v>0</v>
      </c>
      <c r="BI984" s="109">
        <f>IF(U984="nulová",N984,0)</f>
        <v>0</v>
      </c>
      <c r="BJ984" s="21" t="s">
        <v>37</v>
      </c>
      <c r="BK984" s="109">
        <f>ROUND(L984*K984,2)</f>
        <v>0</v>
      </c>
      <c r="BL984" s="21" t="s">
        <v>287</v>
      </c>
      <c r="BM984" s="21" t="s">
        <v>1788</v>
      </c>
    </row>
    <row r="985" spans="2:65" s="1" customFormat="1" ht="22.5" customHeight="1">
      <c r="B985" s="135"/>
      <c r="C985" s="164" t="s">
        <v>1789</v>
      </c>
      <c r="D985" s="164" t="s">
        <v>193</v>
      </c>
      <c r="E985" s="165" t="s">
        <v>1790</v>
      </c>
      <c r="F985" s="277" t="s">
        <v>1791</v>
      </c>
      <c r="G985" s="277"/>
      <c r="H985" s="277"/>
      <c r="I985" s="277"/>
      <c r="J985" s="166" t="s">
        <v>196</v>
      </c>
      <c r="K985" s="167">
        <v>510</v>
      </c>
      <c r="L985" s="278">
        <v>0</v>
      </c>
      <c r="M985" s="278"/>
      <c r="N985" s="279">
        <f>ROUND(L985*K985,2)</f>
        <v>0</v>
      </c>
      <c r="O985" s="279"/>
      <c r="P985" s="279"/>
      <c r="Q985" s="279"/>
      <c r="R985" s="138"/>
      <c r="T985" s="168" t="s">
        <v>5</v>
      </c>
      <c r="U985" s="47" t="s">
        <v>44</v>
      </c>
      <c r="V985" s="39"/>
      <c r="W985" s="169">
        <f>V985*K985</f>
        <v>0</v>
      </c>
      <c r="X985" s="169">
        <v>6.0000000000000002E-5</v>
      </c>
      <c r="Y985" s="169">
        <f>X985*K985</f>
        <v>3.0600000000000002E-2</v>
      </c>
      <c r="Z985" s="169">
        <v>0</v>
      </c>
      <c r="AA985" s="170">
        <f>Z985*K985</f>
        <v>0</v>
      </c>
      <c r="AR985" s="21" t="s">
        <v>287</v>
      </c>
      <c r="AT985" s="21" t="s">
        <v>193</v>
      </c>
      <c r="AU985" s="21" t="s">
        <v>123</v>
      </c>
      <c r="AY985" s="21" t="s">
        <v>192</v>
      </c>
      <c r="BE985" s="109">
        <f>IF(U985="základní",N985,0)</f>
        <v>0</v>
      </c>
      <c r="BF985" s="109">
        <f>IF(U985="snížená",N985,0)</f>
        <v>0</v>
      </c>
      <c r="BG985" s="109">
        <f>IF(U985="zákl. přenesená",N985,0)</f>
        <v>0</v>
      </c>
      <c r="BH985" s="109">
        <f>IF(U985="sníž. přenesená",N985,0)</f>
        <v>0</v>
      </c>
      <c r="BI985" s="109">
        <f>IF(U985="nulová",N985,0)</f>
        <v>0</v>
      </c>
      <c r="BJ985" s="21" t="s">
        <v>37</v>
      </c>
      <c r="BK985" s="109">
        <f>ROUND(L985*K985,2)</f>
        <v>0</v>
      </c>
      <c r="BL985" s="21" t="s">
        <v>287</v>
      </c>
      <c r="BM985" s="21" t="s">
        <v>1792</v>
      </c>
    </row>
    <row r="986" spans="2:65" s="9" customFormat="1" ht="29.85" customHeight="1">
      <c r="B986" s="153"/>
      <c r="C986" s="154"/>
      <c r="D986" s="163" t="s">
        <v>164</v>
      </c>
      <c r="E986" s="163"/>
      <c r="F986" s="163"/>
      <c r="G986" s="163"/>
      <c r="H986" s="163"/>
      <c r="I986" s="163"/>
      <c r="J986" s="163"/>
      <c r="K986" s="163"/>
      <c r="L986" s="163"/>
      <c r="M986" s="163"/>
      <c r="N986" s="300">
        <f>BK986</f>
        <v>0</v>
      </c>
      <c r="O986" s="301"/>
      <c r="P986" s="301"/>
      <c r="Q986" s="301"/>
      <c r="R986" s="156"/>
      <c r="T986" s="157"/>
      <c r="U986" s="154"/>
      <c r="V986" s="154"/>
      <c r="W986" s="158">
        <f>SUM(W987:W1041)</f>
        <v>0</v>
      </c>
      <c r="X986" s="154"/>
      <c r="Y986" s="158">
        <f>SUM(Y987:Y1041)</f>
        <v>0.10714665000000001</v>
      </c>
      <c r="Z986" s="154"/>
      <c r="AA986" s="159">
        <f>SUM(AA987:AA1041)</f>
        <v>0</v>
      </c>
      <c r="AR986" s="160" t="s">
        <v>123</v>
      </c>
      <c r="AT986" s="161" t="s">
        <v>78</v>
      </c>
      <c r="AU986" s="161" t="s">
        <v>37</v>
      </c>
      <c r="AY986" s="160" t="s">
        <v>192</v>
      </c>
      <c r="BK986" s="162">
        <f>SUM(BK987:BK1041)</f>
        <v>0</v>
      </c>
    </row>
    <row r="987" spans="2:65" s="1" customFormat="1" ht="31.5" customHeight="1">
      <c r="B987" s="135"/>
      <c r="C987" s="164" t="s">
        <v>1793</v>
      </c>
      <c r="D987" s="164" t="s">
        <v>193</v>
      </c>
      <c r="E987" s="165" t="s">
        <v>1794</v>
      </c>
      <c r="F987" s="277" t="s">
        <v>1795</v>
      </c>
      <c r="G987" s="277"/>
      <c r="H987" s="277"/>
      <c r="I987" s="277"/>
      <c r="J987" s="166" t="s">
        <v>196</v>
      </c>
      <c r="K987" s="167">
        <v>164.84100000000001</v>
      </c>
      <c r="L987" s="278">
        <v>0</v>
      </c>
      <c r="M987" s="278"/>
      <c r="N987" s="279">
        <f>ROUND(L987*K987,2)</f>
        <v>0</v>
      </c>
      <c r="O987" s="279"/>
      <c r="P987" s="279"/>
      <c r="Q987" s="279"/>
      <c r="R987" s="138"/>
      <c r="T987" s="168" t="s">
        <v>5</v>
      </c>
      <c r="U987" s="47" t="s">
        <v>44</v>
      </c>
      <c r="V987" s="39"/>
      <c r="W987" s="169">
        <f>V987*K987</f>
        <v>0</v>
      </c>
      <c r="X987" s="169">
        <v>4.0000000000000002E-4</v>
      </c>
      <c r="Y987" s="169">
        <f>X987*K987</f>
        <v>6.5936400000000006E-2</v>
      </c>
      <c r="Z987" s="169">
        <v>0</v>
      </c>
      <c r="AA987" s="170">
        <f>Z987*K987</f>
        <v>0</v>
      </c>
      <c r="AR987" s="21" t="s">
        <v>287</v>
      </c>
      <c r="AT987" s="21" t="s">
        <v>193</v>
      </c>
      <c r="AU987" s="21" t="s">
        <v>123</v>
      </c>
      <c r="AY987" s="21" t="s">
        <v>192</v>
      </c>
      <c r="BE987" s="109">
        <f>IF(U987="základní",N987,0)</f>
        <v>0</v>
      </c>
      <c r="BF987" s="109">
        <f>IF(U987="snížená",N987,0)</f>
        <v>0</v>
      </c>
      <c r="BG987" s="109">
        <f>IF(U987="zákl. přenesená",N987,0)</f>
        <v>0</v>
      </c>
      <c r="BH987" s="109">
        <f>IF(U987="sníž. přenesená",N987,0)</f>
        <v>0</v>
      </c>
      <c r="BI987" s="109">
        <f>IF(U987="nulová",N987,0)</f>
        <v>0</v>
      </c>
      <c r="BJ987" s="21" t="s">
        <v>37</v>
      </c>
      <c r="BK987" s="109">
        <f>ROUND(L987*K987,2)</f>
        <v>0</v>
      </c>
      <c r="BL987" s="21" t="s">
        <v>287</v>
      </c>
      <c r="BM987" s="21" t="s">
        <v>1796</v>
      </c>
    </row>
    <row r="988" spans="2:65" s="11" customFormat="1" ht="22.5" customHeight="1">
      <c r="B988" s="179"/>
      <c r="C988" s="180"/>
      <c r="D988" s="180"/>
      <c r="E988" s="181" t="s">
        <v>5</v>
      </c>
      <c r="F988" s="282" t="s">
        <v>707</v>
      </c>
      <c r="G988" s="283"/>
      <c r="H988" s="283"/>
      <c r="I988" s="283"/>
      <c r="J988" s="180"/>
      <c r="K988" s="182" t="s">
        <v>5</v>
      </c>
      <c r="L988" s="180"/>
      <c r="M988" s="180"/>
      <c r="N988" s="180"/>
      <c r="O988" s="180"/>
      <c r="P988" s="180"/>
      <c r="Q988" s="180"/>
      <c r="R988" s="183"/>
      <c r="T988" s="184"/>
      <c r="U988" s="180"/>
      <c r="V988" s="180"/>
      <c r="W988" s="180"/>
      <c r="X988" s="180"/>
      <c r="Y988" s="180"/>
      <c r="Z988" s="180"/>
      <c r="AA988" s="185"/>
      <c r="AT988" s="186" t="s">
        <v>200</v>
      </c>
      <c r="AU988" s="186" t="s">
        <v>123</v>
      </c>
      <c r="AV988" s="11" t="s">
        <v>37</v>
      </c>
      <c r="AW988" s="11" t="s">
        <v>36</v>
      </c>
      <c r="AX988" s="11" t="s">
        <v>79</v>
      </c>
      <c r="AY988" s="186" t="s">
        <v>192</v>
      </c>
    </row>
    <row r="989" spans="2:65" s="10" customFormat="1" ht="22.5" customHeight="1">
      <c r="B989" s="171"/>
      <c r="C989" s="172"/>
      <c r="D989" s="172"/>
      <c r="E989" s="173" t="s">
        <v>5</v>
      </c>
      <c r="F989" s="284" t="s">
        <v>1797</v>
      </c>
      <c r="G989" s="285"/>
      <c r="H989" s="285"/>
      <c r="I989" s="285"/>
      <c r="J989" s="172"/>
      <c r="K989" s="174">
        <v>65.286000000000001</v>
      </c>
      <c r="L989" s="172"/>
      <c r="M989" s="172"/>
      <c r="N989" s="172"/>
      <c r="O989" s="172"/>
      <c r="P989" s="172"/>
      <c r="Q989" s="172"/>
      <c r="R989" s="175"/>
      <c r="T989" s="176"/>
      <c r="U989" s="172"/>
      <c r="V989" s="172"/>
      <c r="W989" s="172"/>
      <c r="X989" s="172"/>
      <c r="Y989" s="172"/>
      <c r="Z989" s="172"/>
      <c r="AA989" s="177"/>
      <c r="AT989" s="178" t="s">
        <v>200</v>
      </c>
      <c r="AU989" s="178" t="s">
        <v>123</v>
      </c>
      <c r="AV989" s="10" t="s">
        <v>123</v>
      </c>
      <c r="AW989" s="10" t="s">
        <v>36</v>
      </c>
      <c r="AX989" s="10" t="s">
        <v>79</v>
      </c>
      <c r="AY989" s="178" t="s">
        <v>192</v>
      </c>
    </row>
    <row r="990" spans="2:65" s="11" customFormat="1" ht="22.5" customHeight="1">
      <c r="B990" s="179"/>
      <c r="C990" s="180"/>
      <c r="D990" s="180"/>
      <c r="E990" s="181" t="s">
        <v>5</v>
      </c>
      <c r="F990" s="286" t="s">
        <v>713</v>
      </c>
      <c r="G990" s="287"/>
      <c r="H990" s="287"/>
      <c r="I990" s="287"/>
      <c r="J990" s="180"/>
      <c r="K990" s="182" t="s">
        <v>5</v>
      </c>
      <c r="L990" s="180"/>
      <c r="M990" s="180"/>
      <c r="N990" s="180"/>
      <c r="O990" s="180"/>
      <c r="P990" s="180"/>
      <c r="Q990" s="180"/>
      <c r="R990" s="183"/>
      <c r="T990" s="184"/>
      <c r="U990" s="180"/>
      <c r="V990" s="180"/>
      <c r="W990" s="180"/>
      <c r="X990" s="180"/>
      <c r="Y990" s="180"/>
      <c r="Z990" s="180"/>
      <c r="AA990" s="185"/>
      <c r="AT990" s="186" t="s">
        <v>200</v>
      </c>
      <c r="AU990" s="186" t="s">
        <v>123</v>
      </c>
      <c r="AV990" s="11" t="s">
        <v>37</v>
      </c>
      <c r="AW990" s="11" t="s">
        <v>36</v>
      </c>
      <c r="AX990" s="11" t="s">
        <v>79</v>
      </c>
      <c r="AY990" s="186" t="s">
        <v>192</v>
      </c>
    </row>
    <row r="991" spans="2:65" s="10" customFormat="1" ht="22.5" customHeight="1">
      <c r="B991" s="171"/>
      <c r="C991" s="172"/>
      <c r="D991" s="172"/>
      <c r="E991" s="173" t="s">
        <v>5</v>
      </c>
      <c r="F991" s="284" t="s">
        <v>1798</v>
      </c>
      <c r="G991" s="285"/>
      <c r="H991" s="285"/>
      <c r="I991" s="285"/>
      <c r="J991" s="172"/>
      <c r="K991" s="174">
        <v>17.609000000000002</v>
      </c>
      <c r="L991" s="172"/>
      <c r="M991" s="172"/>
      <c r="N991" s="172"/>
      <c r="O991" s="172"/>
      <c r="P991" s="172"/>
      <c r="Q991" s="172"/>
      <c r="R991" s="175"/>
      <c r="T991" s="176"/>
      <c r="U991" s="172"/>
      <c r="V991" s="172"/>
      <c r="W991" s="172"/>
      <c r="X991" s="172"/>
      <c r="Y991" s="172"/>
      <c r="Z991" s="172"/>
      <c r="AA991" s="177"/>
      <c r="AT991" s="178" t="s">
        <v>200</v>
      </c>
      <c r="AU991" s="178" t="s">
        <v>123</v>
      </c>
      <c r="AV991" s="10" t="s">
        <v>123</v>
      </c>
      <c r="AW991" s="10" t="s">
        <v>36</v>
      </c>
      <c r="AX991" s="10" t="s">
        <v>79</v>
      </c>
      <c r="AY991" s="178" t="s">
        <v>192</v>
      </c>
    </row>
    <row r="992" spans="2:65" s="11" customFormat="1" ht="22.5" customHeight="1">
      <c r="B992" s="179"/>
      <c r="C992" s="180"/>
      <c r="D992" s="180"/>
      <c r="E992" s="181" t="s">
        <v>5</v>
      </c>
      <c r="F992" s="286" t="s">
        <v>715</v>
      </c>
      <c r="G992" s="287"/>
      <c r="H992" s="287"/>
      <c r="I992" s="287"/>
      <c r="J992" s="180"/>
      <c r="K992" s="182" t="s">
        <v>5</v>
      </c>
      <c r="L992" s="180"/>
      <c r="M992" s="180"/>
      <c r="N992" s="180"/>
      <c r="O992" s="180"/>
      <c r="P992" s="180"/>
      <c r="Q992" s="180"/>
      <c r="R992" s="183"/>
      <c r="T992" s="184"/>
      <c r="U992" s="180"/>
      <c r="V992" s="180"/>
      <c r="W992" s="180"/>
      <c r="X992" s="180"/>
      <c r="Y992" s="180"/>
      <c r="Z992" s="180"/>
      <c r="AA992" s="185"/>
      <c r="AT992" s="186" t="s">
        <v>200</v>
      </c>
      <c r="AU992" s="186" t="s">
        <v>123</v>
      </c>
      <c r="AV992" s="11" t="s">
        <v>37</v>
      </c>
      <c r="AW992" s="11" t="s">
        <v>36</v>
      </c>
      <c r="AX992" s="11" t="s">
        <v>79</v>
      </c>
      <c r="AY992" s="186" t="s">
        <v>192</v>
      </c>
    </row>
    <row r="993" spans="2:51" s="10" customFormat="1" ht="22.5" customHeight="1">
      <c r="B993" s="171"/>
      <c r="C993" s="172"/>
      <c r="D993" s="172"/>
      <c r="E993" s="173" t="s">
        <v>5</v>
      </c>
      <c r="F993" s="284" t="s">
        <v>1799</v>
      </c>
      <c r="G993" s="285"/>
      <c r="H993" s="285"/>
      <c r="I993" s="285"/>
      <c r="J993" s="172"/>
      <c r="K993" s="174">
        <v>11.853999999999999</v>
      </c>
      <c r="L993" s="172"/>
      <c r="M993" s="172"/>
      <c r="N993" s="172"/>
      <c r="O993" s="172"/>
      <c r="P993" s="172"/>
      <c r="Q993" s="172"/>
      <c r="R993" s="175"/>
      <c r="T993" s="176"/>
      <c r="U993" s="172"/>
      <c r="V993" s="172"/>
      <c r="W993" s="172"/>
      <c r="X993" s="172"/>
      <c r="Y993" s="172"/>
      <c r="Z993" s="172"/>
      <c r="AA993" s="177"/>
      <c r="AT993" s="178" t="s">
        <v>200</v>
      </c>
      <c r="AU993" s="178" t="s">
        <v>123</v>
      </c>
      <c r="AV993" s="10" t="s">
        <v>123</v>
      </c>
      <c r="AW993" s="10" t="s">
        <v>36</v>
      </c>
      <c r="AX993" s="10" t="s">
        <v>79</v>
      </c>
      <c r="AY993" s="178" t="s">
        <v>192</v>
      </c>
    </row>
    <row r="994" spans="2:51" s="10" customFormat="1" ht="22.5" customHeight="1">
      <c r="B994" s="171"/>
      <c r="C994" s="172"/>
      <c r="D994" s="172"/>
      <c r="E994" s="173" t="s">
        <v>5</v>
      </c>
      <c r="F994" s="284" t="s">
        <v>452</v>
      </c>
      <c r="G994" s="285"/>
      <c r="H994" s="285"/>
      <c r="I994" s="285"/>
      <c r="J994" s="172"/>
      <c r="K994" s="174">
        <v>-1.7729999999999999</v>
      </c>
      <c r="L994" s="172"/>
      <c r="M994" s="172"/>
      <c r="N994" s="172"/>
      <c r="O994" s="172"/>
      <c r="P994" s="172"/>
      <c r="Q994" s="172"/>
      <c r="R994" s="175"/>
      <c r="T994" s="176"/>
      <c r="U994" s="172"/>
      <c r="V994" s="172"/>
      <c r="W994" s="172"/>
      <c r="X994" s="172"/>
      <c r="Y994" s="172"/>
      <c r="Z994" s="172"/>
      <c r="AA994" s="177"/>
      <c r="AT994" s="178" t="s">
        <v>200</v>
      </c>
      <c r="AU994" s="178" t="s">
        <v>123</v>
      </c>
      <c r="AV994" s="10" t="s">
        <v>123</v>
      </c>
      <c r="AW994" s="10" t="s">
        <v>36</v>
      </c>
      <c r="AX994" s="10" t="s">
        <v>79</v>
      </c>
      <c r="AY994" s="178" t="s">
        <v>192</v>
      </c>
    </row>
    <row r="995" spans="2:51" s="11" customFormat="1" ht="22.5" customHeight="1">
      <c r="B995" s="179"/>
      <c r="C995" s="180"/>
      <c r="D995" s="180"/>
      <c r="E995" s="181" t="s">
        <v>5</v>
      </c>
      <c r="F995" s="286" t="s">
        <v>717</v>
      </c>
      <c r="G995" s="287"/>
      <c r="H995" s="287"/>
      <c r="I995" s="287"/>
      <c r="J995" s="180"/>
      <c r="K995" s="182" t="s">
        <v>5</v>
      </c>
      <c r="L995" s="180"/>
      <c r="M995" s="180"/>
      <c r="N995" s="180"/>
      <c r="O995" s="180"/>
      <c r="P995" s="180"/>
      <c r="Q995" s="180"/>
      <c r="R995" s="183"/>
      <c r="T995" s="184"/>
      <c r="U995" s="180"/>
      <c r="V995" s="180"/>
      <c r="W995" s="180"/>
      <c r="X995" s="180"/>
      <c r="Y995" s="180"/>
      <c r="Z995" s="180"/>
      <c r="AA995" s="185"/>
      <c r="AT995" s="186" t="s">
        <v>200</v>
      </c>
      <c r="AU995" s="186" t="s">
        <v>123</v>
      </c>
      <c r="AV995" s="11" t="s">
        <v>37</v>
      </c>
      <c r="AW995" s="11" t="s">
        <v>36</v>
      </c>
      <c r="AX995" s="11" t="s">
        <v>79</v>
      </c>
      <c r="AY995" s="186" t="s">
        <v>192</v>
      </c>
    </row>
    <row r="996" spans="2:51" s="10" customFormat="1" ht="22.5" customHeight="1">
      <c r="B996" s="171"/>
      <c r="C996" s="172"/>
      <c r="D996" s="172"/>
      <c r="E996" s="173" t="s">
        <v>5</v>
      </c>
      <c r="F996" s="284" t="s">
        <v>1800</v>
      </c>
      <c r="G996" s="285"/>
      <c r="H996" s="285"/>
      <c r="I996" s="285"/>
      <c r="J996" s="172"/>
      <c r="K996" s="174">
        <v>24.552</v>
      </c>
      <c r="L996" s="172"/>
      <c r="M996" s="172"/>
      <c r="N996" s="172"/>
      <c r="O996" s="172"/>
      <c r="P996" s="172"/>
      <c r="Q996" s="172"/>
      <c r="R996" s="175"/>
      <c r="T996" s="176"/>
      <c r="U996" s="172"/>
      <c r="V996" s="172"/>
      <c r="W996" s="172"/>
      <c r="X996" s="172"/>
      <c r="Y996" s="172"/>
      <c r="Z996" s="172"/>
      <c r="AA996" s="177"/>
      <c r="AT996" s="178" t="s">
        <v>200</v>
      </c>
      <c r="AU996" s="178" t="s">
        <v>123</v>
      </c>
      <c r="AV996" s="10" t="s">
        <v>123</v>
      </c>
      <c r="AW996" s="10" t="s">
        <v>36</v>
      </c>
      <c r="AX996" s="10" t="s">
        <v>79</v>
      </c>
      <c r="AY996" s="178" t="s">
        <v>192</v>
      </c>
    </row>
    <row r="997" spans="2:51" s="11" customFormat="1" ht="22.5" customHeight="1">
      <c r="B997" s="179"/>
      <c r="C997" s="180"/>
      <c r="D997" s="180"/>
      <c r="E997" s="181" t="s">
        <v>5</v>
      </c>
      <c r="F997" s="286" t="s">
        <v>721</v>
      </c>
      <c r="G997" s="287"/>
      <c r="H997" s="287"/>
      <c r="I997" s="287"/>
      <c r="J997" s="180"/>
      <c r="K997" s="182" t="s">
        <v>5</v>
      </c>
      <c r="L997" s="180"/>
      <c r="M997" s="180"/>
      <c r="N997" s="180"/>
      <c r="O997" s="180"/>
      <c r="P997" s="180"/>
      <c r="Q997" s="180"/>
      <c r="R997" s="183"/>
      <c r="T997" s="184"/>
      <c r="U997" s="180"/>
      <c r="V997" s="180"/>
      <c r="W997" s="180"/>
      <c r="X997" s="180"/>
      <c r="Y997" s="180"/>
      <c r="Z997" s="180"/>
      <c r="AA997" s="185"/>
      <c r="AT997" s="186" t="s">
        <v>200</v>
      </c>
      <c r="AU997" s="186" t="s">
        <v>123</v>
      </c>
      <c r="AV997" s="11" t="s">
        <v>37</v>
      </c>
      <c r="AW997" s="11" t="s">
        <v>36</v>
      </c>
      <c r="AX997" s="11" t="s">
        <v>79</v>
      </c>
      <c r="AY997" s="186" t="s">
        <v>192</v>
      </c>
    </row>
    <row r="998" spans="2:51" s="10" customFormat="1" ht="22.5" customHeight="1">
      <c r="B998" s="171"/>
      <c r="C998" s="172"/>
      <c r="D998" s="172"/>
      <c r="E998" s="173" t="s">
        <v>5</v>
      </c>
      <c r="F998" s="284" t="s">
        <v>1801</v>
      </c>
      <c r="G998" s="285"/>
      <c r="H998" s="285"/>
      <c r="I998" s="285"/>
      <c r="J998" s="172"/>
      <c r="K998" s="174">
        <v>7.867</v>
      </c>
      <c r="L998" s="172"/>
      <c r="M998" s="172"/>
      <c r="N998" s="172"/>
      <c r="O998" s="172"/>
      <c r="P998" s="172"/>
      <c r="Q998" s="172"/>
      <c r="R998" s="175"/>
      <c r="T998" s="176"/>
      <c r="U998" s="172"/>
      <c r="V998" s="172"/>
      <c r="W998" s="172"/>
      <c r="X998" s="172"/>
      <c r="Y998" s="172"/>
      <c r="Z998" s="172"/>
      <c r="AA998" s="177"/>
      <c r="AT998" s="178" t="s">
        <v>200</v>
      </c>
      <c r="AU998" s="178" t="s">
        <v>123</v>
      </c>
      <c r="AV998" s="10" t="s">
        <v>123</v>
      </c>
      <c r="AW998" s="10" t="s">
        <v>36</v>
      </c>
      <c r="AX998" s="10" t="s">
        <v>79</v>
      </c>
      <c r="AY998" s="178" t="s">
        <v>192</v>
      </c>
    </row>
    <row r="999" spans="2:51" s="11" customFormat="1" ht="22.5" customHeight="1">
      <c r="B999" s="179"/>
      <c r="C999" s="180"/>
      <c r="D999" s="180"/>
      <c r="E999" s="181" t="s">
        <v>5</v>
      </c>
      <c r="F999" s="286" t="s">
        <v>726</v>
      </c>
      <c r="G999" s="287"/>
      <c r="H999" s="287"/>
      <c r="I999" s="287"/>
      <c r="J999" s="180"/>
      <c r="K999" s="182" t="s">
        <v>5</v>
      </c>
      <c r="L999" s="180"/>
      <c r="M999" s="180"/>
      <c r="N999" s="180"/>
      <c r="O999" s="180"/>
      <c r="P999" s="180"/>
      <c r="Q999" s="180"/>
      <c r="R999" s="183"/>
      <c r="T999" s="184"/>
      <c r="U999" s="180"/>
      <c r="V999" s="180"/>
      <c r="W999" s="180"/>
      <c r="X999" s="180"/>
      <c r="Y999" s="180"/>
      <c r="Z999" s="180"/>
      <c r="AA999" s="185"/>
      <c r="AT999" s="186" t="s">
        <v>200</v>
      </c>
      <c r="AU999" s="186" t="s">
        <v>123</v>
      </c>
      <c r="AV999" s="11" t="s">
        <v>37</v>
      </c>
      <c r="AW999" s="11" t="s">
        <v>36</v>
      </c>
      <c r="AX999" s="11" t="s">
        <v>79</v>
      </c>
      <c r="AY999" s="186" t="s">
        <v>192</v>
      </c>
    </row>
    <row r="1000" spans="2:51" s="10" customFormat="1" ht="22.5" customHeight="1">
      <c r="B1000" s="171"/>
      <c r="C1000" s="172"/>
      <c r="D1000" s="172"/>
      <c r="E1000" s="173" t="s">
        <v>5</v>
      </c>
      <c r="F1000" s="284" t="s">
        <v>1802</v>
      </c>
      <c r="G1000" s="285"/>
      <c r="H1000" s="285"/>
      <c r="I1000" s="285"/>
      <c r="J1000" s="172"/>
      <c r="K1000" s="174">
        <v>12.038</v>
      </c>
      <c r="L1000" s="172"/>
      <c r="M1000" s="172"/>
      <c r="N1000" s="172"/>
      <c r="O1000" s="172"/>
      <c r="P1000" s="172"/>
      <c r="Q1000" s="172"/>
      <c r="R1000" s="175"/>
      <c r="T1000" s="176"/>
      <c r="U1000" s="172"/>
      <c r="V1000" s="172"/>
      <c r="W1000" s="172"/>
      <c r="X1000" s="172"/>
      <c r="Y1000" s="172"/>
      <c r="Z1000" s="172"/>
      <c r="AA1000" s="177"/>
      <c r="AT1000" s="178" t="s">
        <v>200</v>
      </c>
      <c r="AU1000" s="178" t="s">
        <v>123</v>
      </c>
      <c r="AV1000" s="10" t="s">
        <v>123</v>
      </c>
      <c r="AW1000" s="10" t="s">
        <v>36</v>
      </c>
      <c r="AX1000" s="10" t="s">
        <v>79</v>
      </c>
      <c r="AY1000" s="178" t="s">
        <v>192</v>
      </c>
    </row>
    <row r="1001" spans="2:51" s="11" customFormat="1" ht="22.5" customHeight="1">
      <c r="B1001" s="179"/>
      <c r="C1001" s="180"/>
      <c r="D1001" s="180"/>
      <c r="E1001" s="181" t="s">
        <v>5</v>
      </c>
      <c r="F1001" s="286" t="s">
        <v>729</v>
      </c>
      <c r="G1001" s="287"/>
      <c r="H1001" s="287"/>
      <c r="I1001" s="287"/>
      <c r="J1001" s="180"/>
      <c r="K1001" s="182" t="s">
        <v>5</v>
      </c>
      <c r="L1001" s="180"/>
      <c r="M1001" s="180"/>
      <c r="N1001" s="180"/>
      <c r="O1001" s="180"/>
      <c r="P1001" s="180"/>
      <c r="Q1001" s="180"/>
      <c r="R1001" s="183"/>
      <c r="T1001" s="184"/>
      <c r="U1001" s="180"/>
      <c r="V1001" s="180"/>
      <c r="W1001" s="180"/>
      <c r="X1001" s="180"/>
      <c r="Y1001" s="180"/>
      <c r="Z1001" s="180"/>
      <c r="AA1001" s="185"/>
      <c r="AT1001" s="186" t="s">
        <v>200</v>
      </c>
      <c r="AU1001" s="186" t="s">
        <v>123</v>
      </c>
      <c r="AV1001" s="11" t="s">
        <v>37</v>
      </c>
      <c r="AW1001" s="11" t="s">
        <v>36</v>
      </c>
      <c r="AX1001" s="11" t="s">
        <v>79</v>
      </c>
      <c r="AY1001" s="186" t="s">
        <v>192</v>
      </c>
    </row>
    <row r="1002" spans="2:51" s="10" customFormat="1" ht="22.5" customHeight="1">
      <c r="B1002" s="171"/>
      <c r="C1002" s="172"/>
      <c r="D1002" s="172"/>
      <c r="E1002" s="173" t="s">
        <v>5</v>
      </c>
      <c r="F1002" s="284" t="s">
        <v>1803</v>
      </c>
      <c r="G1002" s="285"/>
      <c r="H1002" s="285"/>
      <c r="I1002" s="285"/>
      <c r="J1002" s="172"/>
      <c r="K1002" s="174">
        <v>14.678000000000001</v>
      </c>
      <c r="L1002" s="172"/>
      <c r="M1002" s="172"/>
      <c r="N1002" s="172"/>
      <c r="O1002" s="172"/>
      <c r="P1002" s="172"/>
      <c r="Q1002" s="172"/>
      <c r="R1002" s="175"/>
      <c r="T1002" s="176"/>
      <c r="U1002" s="172"/>
      <c r="V1002" s="172"/>
      <c r="W1002" s="172"/>
      <c r="X1002" s="172"/>
      <c r="Y1002" s="172"/>
      <c r="Z1002" s="172"/>
      <c r="AA1002" s="177"/>
      <c r="AT1002" s="178" t="s">
        <v>200</v>
      </c>
      <c r="AU1002" s="178" t="s">
        <v>123</v>
      </c>
      <c r="AV1002" s="10" t="s">
        <v>123</v>
      </c>
      <c r="AW1002" s="10" t="s">
        <v>36</v>
      </c>
      <c r="AX1002" s="10" t="s">
        <v>79</v>
      </c>
      <c r="AY1002" s="178" t="s">
        <v>192</v>
      </c>
    </row>
    <row r="1003" spans="2:51" s="11" customFormat="1" ht="22.5" customHeight="1">
      <c r="B1003" s="179"/>
      <c r="C1003" s="180"/>
      <c r="D1003" s="180"/>
      <c r="E1003" s="181" t="s">
        <v>5</v>
      </c>
      <c r="F1003" s="286" t="s">
        <v>732</v>
      </c>
      <c r="G1003" s="287"/>
      <c r="H1003" s="287"/>
      <c r="I1003" s="287"/>
      <c r="J1003" s="180"/>
      <c r="K1003" s="182" t="s">
        <v>5</v>
      </c>
      <c r="L1003" s="180"/>
      <c r="M1003" s="180"/>
      <c r="N1003" s="180"/>
      <c r="O1003" s="180"/>
      <c r="P1003" s="180"/>
      <c r="Q1003" s="180"/>
      <c r="R1003" s="183"/>
      <c r="T1003" s="184"/>
      <c r="U1003" s="180"/>
      <c r="V1003" s="180"/>
      <c r="W1003" s="180"/>
      <c r="X1003" s="180"/>
      <c r="Y1003" s="180"/>
      <c r="Z1003" s="180"/>
      <c r="AA1003" s="185"/>
      <c r="AT1003" s="186" t="s">
        <v>200</v>
      </c>
      <c r="AU1003" s="186" t="s">
        <v>123</v>
      </c>
      <c r="AV1003" s="11" t="s">
        <v>37</v>
      </c>
      <c r="AW1003" s="11" t="s">
        <v>36</v>
      </c>
      <c r="AX1003" s="11" t="s">
        <v>79</v>
      </c>
      <c r="AY1003" s="186" t="s">
        <v>192</v>
      </c>
    </row>
    <row r="1004" spans="2:51" s="10" customFormat="1" ht="22.5" customHeight="1">
      <c r="B1004" s="171"/>
      <c r="C1004" s="172"/>
      <c r="D1004" s="172"/>
      <c r="E1004" s="173" t="s">
        <v>5</v>
      </c>
      <c r="F1004" s="284" t="s">
        <v>1804</v>
      </c>
      <c r="G1004" s="285"/>
      <c r="H1004" s="285"/>
      <c r="I1004" s="285"/>
      <c r="J1004" s="172"/>
      <c r="K1004" s="174">
        <v>12.83</v>
      </c>
      <c r="L1004" s="172"/>
      <c r="M1004" s="172"/>
      <c r="N1004" s="172"/>
      <c r="O1004" s="172"/>
      <c r="P1004" s="172"/>
      <c r="Q1004" s="172"/>
      <c r="R1004" s="175"/>
      <c r="T1004" s="176"/>
      <c r="U1004" s="172"/>
      <c r="V1004" s="172"/>
      <c r="W1004" s="172"/>
      <c r="X1004" s="172"/>
      <c r="Y1004" s="172"/>
      <c r="Z1004" s="172"/>
      <c r="AA1004" s="177"/>
      <c r="AT1004" s="178" t="s">
        <v>200</v>
      </c>
      <c r="AU1004" s="178" t="s">
        <v>123</v>
      </c>
      <c r="AV1004" s="10" t="s">
        <v>123</v>
      </c>
      <c r="AW1004" s="10" t="s">
        <v>36</v>
      </c>
      <c r="AX1004" s="10" t="s">
        <v>79</v>
      </c>
      <c r="AY1004" s="178" t="s">
        <v>192</v>
      </c>
    </row>
    <row r="1005" spans="2:51" s="11" customFormat="1" ht="22.5" customHeight="1">
      <c r="B1005" s="179"/>
      <c r="C1005" s="180"/>
      <c r="D1005" s="180"/>
      <c r="E1005" s="181" t="s">
        <v>5</v>
      </c>
      <c r="F1005" s="286" t="s">
        <v>735</v>
      </c>
      <c r="G1005" s="287"/>
      <c r="H1005" s="287"/>
      <c r="I1005" s="287"/>
      <c r="J1005" s="180"/>
      <c r="K1005" s="182" t="s">
        <v>5</v>
      </c>
      <c r="L1005" s="180"/>
      <c r="M1005" s="180"/>
      <c r="N1005" s="180"/>
      <c r="O1005" s="180"/>
      <c r="P1005" s="180"/>
      <c r="Q1005" s="180"/>
      <c r="R1005" s="183"/>
      <c r="T1005" s="184"/>
      <c r="U1005" s="180"/>
      <c r="V1005" s="180"/>
      <c r="W1005" s="180"/>
      <c r="X1005" s="180"/>
      <c r="Y1005" s="180"/>
      <c r="Z1005" s="180"/>
      <c r="AA1005" s="185"/>
      <c r="AT1005" s="186" t="s">
        <v>200</v>
      </c>
      <c r="AU1005" s="186" t="s">
        <v>123</v>
      </c>
      <c r="AV1005" s="11" t="s">
        <v>37</v>
      </c>
      <c r="AW1005" s="11" t="s">
        <v>36</v>
      </c>
      <c r="AX1005" s="11" t="s">
        <v>79</v>
      </c>
      <c r="AY1005" s="186" t="s">
        <v>192</v>
      </c>
    </row>
    <row r="1006" spans="2:51" s="10" customFormat="1" ht="22.5" customHeight="1">
      <c r="B1006" s="171"/>
      <c r="C1006" s="172"/>
      <c r="D1006" s="172"/>
      <c r="E1006" s="173" t="s">
        <v>5</v>
      </c>
      <c r="F1006" s="284" t="s">
        <v>1805</v>
      </c>
      <c r="G1006" s="285"/>
      <c r="H1006" s="285"/>
      <c r="I1006" s="285"/>
      <c r="J1006" s="172"/>
      <c r="K1006" s="174">
        <v>12.038</v>
      </c>
      <c r="L1006" s="172"/>
      <c r="M1006" s="172"/>
      <c r="N1006" s="172"/>
      <c r="O1006" s="172"/>
      <c r="P1006" s="172"/>
      <c r="Q1006" s="172"/>
      <c r="R1006" s="175"/>
      <c r="T1006" s="176"/>
      <c r="U1006" s="172"/>
      <c r="V1006" s="172"/>
      <c r="W1006" s="172"/>
      <c r="X1006" s="172"/>
      <c r="Y1006" s="172"/>
      <c r="Z1006" s="172"/>
      <c r="AA1006" s="177"/>
      <c r="AT1006" s="178" t="s">
        <v>200</v>
      </c>
      <c r="AU1006" s="178" t="s">
        <v>123</v>
      </c>
      <c r="AV1006" s="10" t="s">
        <v>123</v>
      </c>
      <c r="AW1006" s="10" t="s">
        <v>36</v>
      </c>
      <c r="AX1006" s="10" t="s">
        <v>79</v>
      </c>
      <c r="AY1006" s="178" t="s">
        <v>192</v>
      </c>
    </row>
    <row r="1007" spans="2:51" s="11" customFormat="1" ht="22.5" customHeight="1">
      <c r="B1007" s="179"/>
      <c r="C1007" s="180"/>
      <c r="D1007" s="180"/>
      <c r="E1007" s="181" t="s">
        <v>5</v>
      </c>
      <c r="F1007" s="286" t="s">
        <v>737</v>
      </c>
      <c r="G1007" s="287"/>
      <c r="H1007" s="287"/>
      <c r="I1007" s="287"/>
      <c r="J1007" s="180"/>
      <c r="K1007" s="182" t="s">
        <v>5</v>
      </c>
      <c r="L1007" s="180"/>
      <c r="M1007" s="180"/>
      <c r="N1007" s="180"/>
      <c r="O1007" s="180"/>
      <c r="P1007" s="180"/>
      <c r="Q1007" s="180"/>
      <c r="R1007" s="183"/>
      <c r="T1007" s="184"/>
      <c r="U1007" s="180"/>
      <c r="V1007" s="180"/>
      <c r="W1007" s="180"/>
      <c r="X1007" s="180"/>
      <c r="Y1007" s="180"/>
      <c r="Z1007" s="180"/>
      <c r="AA1007" s="185"/>
      <c r="AT1007" s="186" t="s">
        <v>200</v>
      </c>
      <c r="AU1007" s="186" t="s">
        <v>123</v>
      </c>
      <c r="AV1007" s="11" t="s">
        <v>37</v>
      </c>
      <c r="AW1007" s="11" t="s">
        <v>36</v>
      </c>
      <c r="AX1007" s="11" t="s">
        <v>79</v>
      </c>
      <c r="AY1007" s="186" t="s">
        <v>192</v>
      </c>
    </row>
    <row r="1008" spans="2:51" s="10" customFormat="1" ht="22.5" customHeight="1">
      <c r="B1008" s="171"/>
      <c r="C1008" s="172"/>
      <c r="D1008" s="172"/>
      <c r="E1008" s="173" t="s">
        <v>5</v>
      </c>
      <c r="F1008" s="284" t="s">
        <v>1803</v>
      </c>
      <c r="G1008" s="285"/>
      <c r="H1008" s="285"/>
      <c r="I1008" s="285"/>
      <c r="J1008" s="172"/>
      <c r="K1008" s="174">
        <v>14.678000000000001</v>
      </c>
      <c r="L1008" s="172"/>
      <c r="M1008" s="172"/>
      <c r="N1008" s="172"/>
      <c r="O1008" s="172"/>
      <c r="P1008" s="172"/>
      <c r="Q1008" s="172"/>
      <c r="R1008" s="175"/>
      <c r="T1008" s="176"/>
      <c r="U1008" s="172"/>
      <c r="V1008" s="172"/>
      <c r="W1008" s="172"/>
      <c r="X1008" s="172"/>
      <c r="Y1008" s="172"/>
      <c r="Z1008" s="172"/>
      <c r="AA1008" s="177"/>
      <c r="AT1008" s="178" t="s">
        <v>200</v>
      </c>
      <c r="AU1008" s="178" t="s">
        <v>123</v>
      </c>
      <c r="AV1008" s="10" t="s">
        <v>123</v>
      </c>
      <c r="AW1008" s="10" t="s">
        <v>36</v>
      </c>
      <c r="AX1008" s="10" t="s">
        <v>79</v>
      </c>
      <c r="AY1008" s="178" t="s">
        <v>192</v>
      </c>
    </row>
    <row r="1009" spans="2:51" s="11" customFormat="1" ht="22.5" customHeight="1">
      <c r="B1009" s="179"/>
      <c r="C1009" s="180"/>
      <c r="D1009" s="180"/>
      <c r="E1009" s="181" t="s">
        <v>5</v>
      </c>
      <c r="F1009" s="286" t="s">
        <v>738</v>
      </c>
      <c r="G1009" s="287"/>
      <c r="H1009" s="287"/>
      <c r="I1009" s="287"/>
      <c r="J1009" s="180"/>
      <c r="K1009" s="182" t="s">
        <v>5</v>
      </c>
      <c r="L1009" s="180"/>
      <c r="M1009" s="180"/>
      <c r="N1009" s="180"/>
      <c r="O1009" s="180"/>
      <c r="P1009" s="180"/>
      <c r="Q1009" s="180"/>
      <c r="R1009" s="183"/>
      <c r="T1009" s="184"/>
      <c r="U1009" s="180"/>
      <c r="V1009" s="180"/>
      <c r="W1009" s="180"/>
      <c r="X1009" s="180"/>
      <c r="Y1009" s="180"/>
      <c r="Z1009" s="180"/>
      <c r="AA1009" s="185"/>
      <c r="AT1009" s="186" t="s">
        <v>200</v>
      </c>
      <c r="AU1009" s="186" t="s">
        <v>123</v>
      </c>
      <c r="AV1009" s="11" t="s">
        <v>37</v>
      </c>
      <c r="AW1009" s="11" t="s">
        <v>36</v>
      </c>
      <c r="AX1009" s="11" t="s">
        <v>79</v>
      </c>
      <c r="AY1009" s="186" t="s">
        <v>192</v>
      </c>
    </row>
    <row r="1010" spans="2:51" s="10" customFormat="1" ht="22.5" customHeight="1">
      <c r="B1010" s="171"/>
      <c r="C1010" s="172"/>
      <c r="D1010" s="172"/>
      <c r="E1010" s="173" t="s">
        <v>5</v>
      </c>
      <c r="F1010" s="284" t="s">
        <v>1806</v>
      </c>
      <c r="G1010" s="285"/>
      <c r="H1010" s="285"/>
      <c r="I1010" s="285"/>
      <c r="J1010" s="172"/>
      <c r="K1010" s="174">
        <v>18.850000000000001</v>
      </c>
      <c r="L1010" s="172"/>
      <c r="M1010" s="172"/>
      <c r="N1010" s="172"/>
      <c r="O1010" s="172"/>
      <c r="P1010" s="172"/>
      <c r="Q1010" s="172"/>
      <c r="R1010" s="175"/>
      <c r="T1010" s="176"/>
      <c r="U1010" s="172"/>
      <c r="V1010" s="172"/>
      <c r="W1010" s="172"/>
      <c r="X1010" s="172"/>
      <c r="Y1010" s="172"/>
      <c r="Z1010" s="172"/>
      <c r="AA1010" s="177"/>
      <c r="AT1010" s="178" t="s">
        <v>200</v>
      </c>
      <c r="AU1010" s="178" t="s">
        <v>123</v>
      </c>
      <c r="AV1010" s="10" t="s">
        <v>123</v>
      </c>
      <c r="AW1010" s="10" t="s">
        <v>36</v>
      </c>
      <c r="AX1010" s="10" t="s">
        <v>79</v>
      </c>
      <c r="AY1010" s="178" t="s">
        <v>192</v>
      </c>
    </row>
    <row r="1011" spans="2:51" s="11" customFormat="1" ht="22.5" customHeight="1">
      <c r="B1011" s="179"/>
      <c r="C1011" s="180"/>
      <c r="D1011" s="180"/>
      <c r="E1011" s="181" t="s">
        <v>5</v>
      </c>
      <c r="F1011" s="286" t="s">
        <v>741</v>
      </c>
      <c r="G1011" s="287"/>
      <c r="H1011" s="287"/>
      <c r="I1011" s="287"/>
      <c r="J1011" s="180"/>
      <c r="K1011" s="182" t="s">
        <v>5</v>
      </c>
      <c r="L1011" s="180"/>
      <c r="M1011" s="180"/>
      <c r="N1011" s="180"/>
      <c r="O1011" s="180"/>
      <c r="P1011" s="180"/>
      <c r="Q1011" s="180"/>
      <c r="R1011" s="183"/>
      <c r="T1011" s="184"/>
      <c r="U1011" s="180"/>
      <c r="V1011" s="180"/>
      <c r="W1011" s="180"/>
      <c r="X1011" s="180"/>
      <c r="Y1011" s="180"/>
      <c r="Z1011" s="180"/>
      <c r="AA1011" s="185"/>
      <c r="AT1011" s="186" t="s">
        <v>200</v>
      </c>
      <c r="AU1011" s="186" t="s">
        <v>123</v>
      </c>
      <c r="AV1011" s="11" t="s">
        <v>37</v>
      </c>
      <c r="AW1011" s="11" t="s">
        <v>36</v>
      </c>
      <c r="AX1011" s="11" t="s">
        <v>79</v>
      </c>
      <c r="AY1011" s="186" t="s">
        <v>192</v>
      </c>
    </row>
    <row r="1012" spans="2:51" s="11" customFormat="1" ht="22.5" customHeight="1">
      <c r="B1012" s="179"/>
      <c r="C1012" s="180"/>
      <c r="D1012" s="180"/>
      <c r="E1012" s="181" t="s">
        <v>5</v>
      </c>
      <c r="F1012" s="286" t="s">
        <v>715</v>
      </c>
      <c r="G1012" s="287"/>
      <c r="H1012" s="287"/>
      <c r="I1012" s="287"/>
      <c r="J1012" s="180"/>
      <c r="K1012" s="182" t="s">
        <v>5</v>
      </c>
      <c r="L1012" s="180"/>
      <c r="M1012" s="180"/>
      <c r="N1012" s="180"/>
      <c r="O1012" s="180"/>
      <c r="P1012" s="180"/>
      <c r="Q1012" s="180"/>
      <c r="R1012" s="183"/>
      <c r="T1012" s="184"/>
      <c r="U1012" s="180"/>
      <c r="V1012" s="180"/>
      <c r="W1012" s="180"/>
      <c r="X1012" s="180"/>
      <c r="Y1012" s="180"/>
      <c r="Z1012" s="180"/>
      <c r="AA1012" s="185"/>
      <c r="AT1012" s="186" t="s">
        <v>200</v>
      </c>
      <c r="AU1012" s="186" t="s">
        <v>123</v>
      </c>
      <c r="AV1012" s="11" t="s">
        <v>37</v>
      </c>
      <c r="AW1012" s="11" t="s">
        <v>36</v>
      </c>
      <c r="AX1012" s="11" t="s">
        <v>79</v>
      </c>
      <c r="AY1012" s="186" t="s">
        <v>192</v>
      </c>
    </row>
    <row r="1013" spans="2:51" s="10" customFormat="1" ht="22.5" customHeight="1">
      <c r="B1013" s="171"/>
      <c r="C1013" s="172"/>
      <c r="D1013" s="172"/>
      <c r="E1013" s="173" t="s">
        <v>5</v>
      </c>
      <c r="F1013" s="284" t="s">
        <v>742</v>
      </c>
      <c r="G1013" s="285"/>
      <c r="H1013" s="285"/>
      <c r="I1013" s="285"/>
      <c r="J1013" s="172"/>
      <c r="K1013" s="174">
        <v>-8.0820000000000007</v>
      </c>
      <c r="L1013" s="172"/>
      <c r="M1013" s="172"/>
      <c r="N1013" s="172"/>
      <c r="O1013" s="172"/>
      <c r="P1013" s="172"/>
      <c r="Q1013" s="172"/>
      <c r="R1013" s="175"/>
      <c r="T1013" s="176"/>
      <c r="U1013" s="172"/>
      <c r="V1013" s="172"/>
      <c r="W1013" s="172"/>
      <c r="X1013" s="172"/>
      <c r="Y1013" s="172"/>
      <c r="Z1013" s="172"/>
      <c r="AA1013" s="177"/>
      <c r="AT1013" s="178" t="s">
        <v>200</v>
      </c>
      <c r="AU1013" s="178" t="s">
        <v>123</v>
      </c>
      <c r="AV1013" s="10" t="s">
        <v>123</v>
      </c>
      <c r="AW1013" s="10" t="s">
        <v>36</v>
      </c>
      <c r="AX1013" s="10" t="s">
        <v>79</v>
      </c>
      <c r="AY1013" s="178" t="s">
        <v>192</v>
      </c>
    </row>
    <row r="1014" spans="2:51" s="10" customFormat="1" ht="22.5" customHeight="1">
      <c r="B1014" s="171"/>
      <c r="C1014" s="172"/>
      <c r="D1014" s="172"/>
      <c r="E1014" s="173" t="s">
        <v>5</v>
      </c>
      <c r="F1014" s="284" t="s">
        <v>743</v>
      </c>
      <c r="G1014" s="285"/>
      <c r="H1014" s="285"/>
      <c r="I1014" s="285"/>
      <c r="J1014" s="172"/>
      <c r="K1014" s="174">
        <v>1.62</v>
      </c>
      <c r="L1014" s="172"/>
      <c r="M1014" s="172"/>
      <c r="N1014" s="172"/>
      <c r="O1014" s="172"/>
      <c r="P1014" s="172"/>
      <c r="Q1014" s="172"/>
      <c r="R1014" s="175"/>
      <c r="T1014" s="176"/>
      <c r="U1014" s="172"/>
      <c r="V1014" s="172"/>
      <c r="W1014" s="172"/>
      <c r="X1014" s="172"/>
      <c r="Y1014" s="172"/>
      <c r="Z1014" s="172"/>
      <c r="AA1014" s="177"/>
      <c r="AT1014" s="178" t="s">
        <v>200</v>
      </c>
      <c r="AU1014" s="178" t="s">
        <v>123</v>
      </c>
      <c r="AV1014" s="10" t="s">
        <v>123</v>
      </c>
      <c r="AW1014" s="10" t="s">
        <v>36</v>
      </c>
      <c r="AX1014" s="10" t="s">
        <v>79</v>
      </c>
      <c r="AY1014" s="178" t="s">
        <v>192</v>
      </c>
    </row>
    <row r="1015" spans="2:51" s="11" customFormat="1" ht="22.5" customHeight="1">
      <c r="B1015" s="179"/>
      <c r="C1015" s="180"/>
      <c r="D1015" s="180"/>
      <c r="E1015" s="181" t="s">
        <v>5</v>
      </c>
      <c r="F1015" s="286" t="s">
        <v>721</v>
      </c>
      <c r="G1015" s="287"/>
      <c r="H1015" s="287"/>
      <c r="I1015" s="287"/>
      <c r="J1015" s="180"/>
      <c r="K1015" s="182" t="s">
        <v>5</v>
      </c>
      <c r="L1015" s="180"/>
      <c r="M1015" s="180"/>
      <c r="N1015" s="180"/>
      <c r="O1015" s="180"/>
      <c r="P1015" s="180"/>
      <c r="Q1015" s="180"/>
      <c r="R1015" s="183"/>
      <c r="T1015" s="184"/>
      <c r="U1015" s="180"/>
      <c r="V1015" s="180"/>
      <c r="W1015" s="180"/>
      <c r="X1015" s="180"/>
      <c r="Y1015" s="180"/>
      <c r="Z1015" s="180"/>
      <c r="AA1015" s="185"/>
      <c r="AT1015" s="186" t="s">
        <v>200</v>
      </c>
      <c r="AU1015" s="186" t="s">
        <v>123</v>
      </c>
      <c r="AV1015" s="11" t="s">
        <v>37</v>
      </c>
      <c r="AW1015" s="11" t="s">
        <v>36</v>
      </c>
      <c r="AX1015" s="11" t="s">
        <v>79</v>
      </c>
      <c r="AY1015" s="186" t="s">
        <v>192</v>
      </c>
    </row>
    <row r="1016" spans="2:51" s="10" customFormat="1" ht="22.5" customHeight="1">
      <c r="B1016" s="171"/>
      <c r="C1016" s="172"/>
      <c r="D1016" s="172"/>
      <c r="E1016" s="173" t="s">
        <v>5</v>
      </c>
      <c r="F1016" s="284" t="s">
        <v>744</v>
      </c>
      <c r="G1016" s="285"/>
      <c r="H1016" s="285"/>
      <c r="I1016" s="285"/>
      <c r="J1016" s="172"/>
      <c r="K1016" s="174">
        <v>-5.3639999999999999</v>
      </c>
      <c r="L1016" s="172"/>
      <c r="M1016" s="172"/>
      <c r="N1016" s="172"/>
      <c r="O1016" s="172"/>
      <c r="P1016" s="172"/>
      <c r="Q1016" s="172"/>
      <c r="R1016" s="175"/>
      <c r="T1016" s="176"/>
      <c r="U1016" s="172"/>
      <c r="V1016" s="172"/>
      <c r="W1016" s="172"/>
      <c r="X1016" s="172"/>
      <c r="Y1016" s="172"/>
      <c r="Z1016" s="172"/>
      <c r="AA1016" s="177"/>
      <c r="AT1016" s="178" t="s">
        <v>200</v>
      </c>
      <c r="AU1016" s="178" t="s">
        <v>123</v>
      </c>
      <c r="AV1016" s="10" t="s">
        <v>123</v>
      </c>
      <c r="AW1016" s="10" t="s">
        <v>36</v>
      </c>
      <c r="AX1016" s="10" t="s">
        <v>79</v>
      </c>
      <c r="AY1016" s="178" t="s">
        <v>192</v>
      </c>
    </row>
    <row r="1017" spans="2:51" s="10" customFormat="1" ht="22.5" customHeight="1">
      <c r="B1017" s="171"/>
      <c r="C1017" s="172"/>
      <c r="D1017" s="172"/>
      <c r="E1017" s="173" t="s">
        <v>5</v>
      </c>
      <c r="F1017" s="284" t="s">
        <v>745</v>
      </c>
      <c r="G1017" s="285"/>
      <c r="H1017" s="285"/>
      <c r="I1017" s="285"/>
      <c r="J1017" s="172"/>
      <c r="K1017" s="174">
        <v>1.26</v>
      </c>
      <c r="L1017" s="172"/>
      <c r="M1017" s="172"/>
      <c r="N1017" s="172"/>
      <c r="O1017" s="172"/>
      <c r="P1017" s="172"/>
      <c r="Q1017" s="172"/>
      <c r="R1017" s="175"/>
      <c r="T1017" s="176"/>
      <c r="U1017" s="172"/>
      <c r="V1017" s="172"/>
      <c r="W1017" s="172"/>
      <c r="X1017" s="172"/>
      <c r="Y1017" s="172"/>
      <c r="Z1017" s="172"/>
      <c r="AA1017" s="177"/>
      <c r="AT1017" s="178" t="s">
        <v>200</v>
      </c>
      <c r="AU1017" s="178" t="s">
        <v>123</v>
      </c>
      <c r="AV1017" s="10" t="s">
        <v>123</v>
      </c>
      <c r="AW1017" s="10" t="s">
        <v>36</v>
      </c>
      <c r="AX1017" s="10" t="s">
        <v>79</v>
      </c>
      <c r="AY1017" s="178" t="s">
        <v>192</v>
      </c>
    </row>
    <row r="1018" spans="2:51" s="11" customFormat="1" ht="22.5" customHeight="1">
      <c r="B1018" s="179"/>
      <c r="C1018" s="180"/>
      <c r="D1018" s="180"/>
      <c r="E1018" s="181" t="s">
        <v>5</v>
      </c>
      <c r="F1018" s="286" t="s">
        <v>726</v>
      </c>
      <c r="G1018" s="287"/>
      <c r="H1018" s="287"/>
      <c r="I1018" s="287"/>
      <c r="J1018" s="180"/>
      <c r="K1018" s="182" t="s">
        <v>5</v>
      </c>
      <c r="L1018" s="180"/>
      <c r="M1018" s="180"/>
      <c r="N1018" s="180"/>
      <c r="O1018" s="180"/>
      <c r="P1018" s="180"/>
      <c r="Q1018" s="180"/>
      <c r="R1018" s="183"/>
      <c r="T1018" s="184"/>
      <c r="U1018" s="180"/>
      <c r="V1018" s="180"/>
      <c r="W1018" s="180"/>
      <c r="X1018" s="180"/>
      <c r="Y1018" s="180"/>
      <c r="Z1018" s="180"/>
      <c r="AA1018" s="185"/>
      <c r="AT1018" s="186" t="s">
        <v>200</v>
      </c>
      <c r="AU1018" s="186" t="s">
        <v>123</v>
      </c>
      <c r="AV1018" s="11" t="s">
        <v>37</v>
      </c>
      <c r="AW1018" s="11" t="s">
        <v>36</v>
      </c>
      <c r="AX1018" s="11" t="s">
        <v>79</v>
      </c>
      <c r="AY1018" s="186" t="s">
        <v>192</v>
      </c>
    </row>
    <row r="1019" spans="2:51" s="10" customFormat="1" ht="22.5" customHeight="1">
      <c r="B1019" s="171"/>
      <c r="C1019" s="172"/>
      <c r="D1019" s="172"/>
      <c r="E1019" s="173" t="s">
        <v>5</v>
      </c>
      <c r="F1019" s="284" t="s">
        <v>746</v>
      </c>
      <c r="G1019" s="285"/>
      <c r="H1019" s="285"/>
      <c r="I1019" s="285"/>
      <c r="J1019" s="172"/>
      <c r="K1019" s="174">
        <v>-8.2080000000000002</v>
      </c>
      <c r="L1019" s="172"/>
      <c r="M1019" s="172"/>
      <c r="N1019" s="172"/>
      <c r="O1019" s="172"/>
      <c r="P1019" s="172"/>
      <c r="Q1019" s="172"/>
      <c r="R1019" s="175"/>
      <c r="T1019" s="176"/>
      <c r="U1019" s="172"/>
      <c r="V1019" s="172"/>
      <c r="W1019" s="172"/>
      <c r="X1019" s="172"/>
      <c r="Y1019" s="172"/>
      <c r="Z1019" s="172"/>
      <c r="AA1019" s="177"/>
      <c r="AT1019" s="178" t="s">
        <v>200</v>
      </c>
      <c r="AU1019" s="178" t="s">
        <v>123</v>
      </c>
      <c r="AV1019" s="10" t="s">
        <v>123</v>
      </c>
      <c r="AW1019" s="10" t="s">
        <v>36</v>
      </c>
      <c r="AX1019" s="10" t="s">
        <v>79</v>
      </c>
      <c r="AY1019" s="178" t="s">
        <v>192</v>
      </c>
    </row>
    <row r="1020" spans="2:51" s="10" customFormat="1" ht="22.5" customHeight="1">
      <c r="B1020" s="171"/>
      <c r="C1020" s="172"/>
      <c r="D1020" s="172"/>
      <c r="E1020" s="173" t="s">
        <v>5</v>
      </c>
      <c r="F1020" s="284" t="s">
        <v>747</v>
      </c>
      <c r="G1020" s="285"/>
      <c r="H1020" s="285"/>
      <c r="I1020" s="285"/>
      <c r="J1020" s="172"/>
      <c r="K1020" s="174">
        <v>2.52</v>
      </c>
      <c r="L1020" s="172"/>
      <c r="M1020" s="172"/>
      <c r="N1020" s="172"/>
      <c r="O1020" s="172"/>
      <c r="P1020" s="172"/>
      <c r="Q1020" s="172"/>
      <c r="R1020" s="175"/>
      <c r="T1020" s="176"/>
      <c r="U1020" s="172"/>
      <c r="V1020" s="172"/>
      <c r="W1020" s="172"/>
      <c r="X1020" s="172"/>
      <c r="Y1020" s="172"/>
      <c r="Z1020" s="172"/>
      <c r="AA1020" s="177"/>
      <c r="AT1020" s="178" t="s">
        <v>200</v>
      </c>
      <c r="AU1020" s="178" t="s">
        <v>123</v>
      </c>
      <c r="AV1020" s="10" t="s">
        <v>123</v>
      </c>
      <c r="AW1020" s="10" t="s">
        <v>36</v>
      </c>
      <c r="AX1020" s="10" t="s">
        <v>79</v>
      </c>
      <c r="AY1020" s="178" t="s">
        <v>192</v>
      </c>
    </row>
    <row r="1021" spans="2:51" s="11" customFormat="1" ht="22.5" customHeight="1">
      <c r="B1021" s="179"/>
      <c r="C1021" s="180"/>
      <c r="D1021" s="180"/>
      <c r="E1021" s="181" t="s">
        <v>5</v>
      </c>
      <c r="F1021" s="286" t="s">
        <v>729</v>
      </c>
      <c r="G1021" s="287"/>
      <c r="H1021" s="287"/>
      <c r="I1021" s="287"/>
      <c r="J1021" s="180"/>
      <c r="K1021" s="182" t="s">
        <v>5</v>
      </c>
      <c r="L1021" s="180"/>
      <c r="M1021" s="180"/>
      <c r="N1021" s="180"/>
      <c r="O1021" s="180"/>
      <c r="P1021" s="180"/>
      <c r="Q1021" s="180"/>
      <c r="R1021" s="183"/>
      <c r="T1021" s="184"/>
      <c r="U1021" s="180"/>
      <c r="V1021" s="180"/>
      <c r="W1021" s="180"/>
      <c r="X1021" s="180"/>
      <c r="Y1021" s="180"/>
      <c r="Z1021" s="180"/>
      <c r="AA1021" s="185"/>
      <c r="AT1021" s="186" t="s">
        <v>200</v>
      </c>
      <c r="AU1021" s="186" t="s">
        <v>123</v>
      </c>
      <c r="AV1021" s="11" t="s">
        <v>37</v>
      </c>
      <c r="AW1021" s="11" t="s">
        <v>36</v>
      </c>
      <c r="AX1021" s="11" t="s">
        <v>79</v>
      </c>
      <c r="AY1021" s="186" t="s">
        <v>192</v>
      </c>
    </row>
    <row r="1022" spans="2:51" s="10" customFormat="1" ht="22.5" customHeight="1">
      <c r="B1022" s="171"/>
      <c r="C1022" s="172"/>
      <c r="D1022" s="172"/>
      <c r="E1022" s="173" t="s">
        <v>5</v>
      </c>
      <c r="F1022" s="284" t="s">
        <v>748</v>
      </c>
      <c r="G1022" s="285"/>
      <c r="H1022" s="285"/>
      <c r="I1022" s="285"/>
      <c r="J1022" s="172"/>
      <c r="K1022" s="174">
        <v>-10.007999999999999</v>
      </c>
      <c r="L1022" s="172"/>
      <c r="M1022" s="172"/>
      <c r="N1022" s="172"/>
      <c r="O1022" s="172"/>
      <c r="P1022" s="172"/>
      <c r="Q1022" s="172"/>
      <c r="R1022" s="175"/>
      <c r="T1022" s="176"/>
      <c r="U1022" s="172"/>
      <c r="V1022" s="172"/>
      <c r="W1022" s="172"/>
      <c r="X1022" s="172"/>
      <c r="Y1022" s="172"/>
      <c r="Z1022" s="172"/>
      <c r="AA1022" s="177"/>
      <c r="AT1022" s="178" t="s">
        <v>200</v>
      </c>
      <c r="AU1022" s="178" t="s">
        <v>123</v>
      </c>
      <c r="AV1022" s="10" t="s">
        <v>123</v>
      </c>
      <c r="AW1022" s="10" t="s">
        <v>36</v>
      </c>
      <c r="AX1022" s="10" t="s">
        <v>79</v>
      </c>
      <c r="AY1022" s="178" t="s">
        <v>192</v>
      </c>
    </row>
    <row r="1023" spans="2:51" s="10" customFormat="1" ht="22.5" customHeight="1">
      <c r="B1023" s="171"/>
      <c r="C1023" s="172"/>
      <c r="D1023" s="172"/>
      <c r="E1023" s="173" t="s">
        <v>5</v>
      </c>
      <c r="F1023" s="284" t="s">
        <v>749</v>
      </c>
      <c r="G1023" s="285"/>
      <c r="H1023" s="285"/>
      <c r="I1023" s="285"/>
      <c r="J1023" s="172"/>
      <c r="K1023" s="174">
        <v>1.26</v>
      </c>
      <c r="L1023" s="172"/>
      <c r="M1023" s="172"/>
      <c r="N1023" s="172"/>
      <c r="O1023" s="172"/>
      <c r="P1023" s="172"/>
      <c r="Q1023" s="172"/>
      <c r="R1023" s="175"/>
      <c r="T1023" s="176"/>
      <c r="U1023" s="172"/>
      <c r="V1023" s="172"/>
      <c r="W1023" s="172"/>
      <c r="X1023" s="172"/>
      <c r="Y1023" s="172"/>
      <c r="Z1023" s="172"/>
      <c r="AA1023" s="177"/>
      <c r="AT1023" s="178" t="s">
        <v>200</v>
      </c>
      <c r="AU1023" s="178" t="s">
        <v>123</v>
      </c>
      <c r="AV1023" s="10" t="s">
        <v>123</v>
      </c>
      <c r="AW1023" s="10" t="s">
        <v>36</v>
      </c>
      <c r="AX1023" s="10" t="s">
        <v>79</v>
      </c>
      <c r="AY1023" s="178" t="s">
        <v>192</v>
      </c>
    </row>
    <row r="1024" spans="2:51" s="11" customFormat="1" ht="22.5" customHeight="1">
      <c r="B1024" s="179"/>
      <c r="C1024" s="180"/>
      <c r="D1024" s="180"/>
      <c r="E1024" s="181" t="s">
        <v>5</v>
      </c>
      <c r="F1024" s="286" t="s">
        <v>732</v>
      </c>
      <c r="G1024" s="287"/>
      <c r="H1024" s="287"/>
      <c r="I1024" s="287"/>
      <c r="J1024" s="180"/>
      <c r="K1024" s="182" t="s">
        <v>5</v>
      </c>
      <c r="L1024" s="180"/>
      <c r="M1024" s="180"/>
      <c r="N1024" s="180"/>
      <c r="O1024" s="180"/>
      <c r="P1024" s="180"/>
      <c r="Q1024" s="180"/>
      <c r="R1024" s="183"/>
      <c r="T1024" s="184"/>
      <c r="U1024" s="180"/>
      <c r="V1024" s="180"/>
      <c r="W1024" s="180"/>
      <c r="X1024" s="180"/>
      <c r="Y1024" s="180"/>
      <c r="Z1024" s="180"/>
      <c r="AA1024" s="185"/>
      <c r="AT1024" s="186" t="s">
        <v>200</v>
      </c>
      <c r="AU1024" s="186" t="s">
        <v>123</v>
      </c>
      <c r="AV1024" s="11" t="s">
        <v>37</v>
      </c>
      <c r="AW1024" s="11" t="s">
        <v>36</v>
      </c>
      <c r="AX1024" s="11" t="s">
        <v>79</v>
      </c>
      <c r="AY1024" s="186" t="s">
        <v>192</v>
      </c>
    </row>
    <row r="1025" spans="2:65" s="10" customFormat="1" ht="22.5" customHeight="1">
      <c r="B1025" s="171"/>
      <c r="C1025" s="172"/>
      <c r="D1025" s="172"/>
      <c r="E1025" s="173" t="s">
        <v>5</v>
      </c>
      <c r="F1025" s="284" t="s">
        <v>750</v>
      </c>
      <c r="G1025" s="285"/>
      <c r="H1025" s="285"/>
      <c r="I1025" s="285"/>
      <c r="J1025" s="172"/>
      <c r="K1025" s="174">
        <v>-8.7479999999999993</v>
      </c>
      <c r="L1025" s="172"/>
      <c r="M1025" s="172"/>
      <c r="N1025" s="172"/>
      <c r="O1025" s="172"/>
      <c r="P1025" s="172"/>
      <c r="Q1025" s="172"/>
      <c r="R1025" s="175"/>
      <c r="T1025" s="176"/>
      <c r="U1025" s="172"/>
      <c r="V1025" s="172"/>
      <c r="W1025" s="172"/>
      <c r="X1025" s="172"/>
      <c r="Y1025" s="172"/>
      <c r="Z1025" s="172"/>
      <c r="AA1025" s="177"/>
      <c r="AT1025" s="178" t="s">
        <v>200</v>
      </c>
      <c r="AU1025" s="178" t="s">
        <v>123</v>
      </c>
      <c r="AV1025" s="10" t="s">
        <v>123</v>
      </c>
      <c r="AW1025" s="10" t="s">
        <v>36</v>
      </c>
      <c r="AX1025" s="10" t="s">
        <v>79</v>
      </c>
      <c r="AY1025" s="178" t="s">
        <v>192</v>
      </c>
    </row>
    <row r="1026" spans="2:65" s="10" customFormat="1" ht="22.5" customHeight="1">
      <c r="B1026" s="171"/>
      <c r="C1026" s="172"/>
      <c r="D1026" s="172"/>
      <c r="E1026" s="173" t="s">
        <v>5</v>
      </c>
      <c r="F1026" s="284" t="s">
        <v>751</v>
      </c>
      <c r="G1026" s="285"/>
      <c r="H1026" s="285"/>
      <c r="I1026" s="285"/>
      <c r="J1026" s="172"/>
      <c r="K1026" s="174">
        <v>3.78</v>
      </c>
      <c r="L1026" s="172"/>
      <c r="M1026" s="172"/>
      <c r="N1026" s="172"/>
      <c r="O1026" s="172"/>
      <c r="P1026" s="172"/>
      <c r="Q1026" s="172"/>
      <c r="R1026" s="175"/>
      <c r="T1026" s="176"/>
      <c r="U1026" s="172"/>
      <c r="V1026" s="172"/>
      <c r="W1026" s="172"/>
      <c r="X1026" s="172"/>
      <c r="Y1026" s="172"/>
      <c r="Z1026" s="172"/>
      <c r="AA1026" s="177"/>
      <c r="AT1026" s="178" t="s">
        <v>200</v>
      </c>
      <c r="AU1026" s="178" t="s">
        <v>123</v>
      </c>
      <c r="AV1026" s="10" t="s">
        <v>123</v>
      </c>
      <c r="AW1026" s="10" t="s">
        <v>36</v>
      </c>
      <c r="AX1026" s="10" t="s">
        <v>79</v>
      </c>
      <c r="AY1026" s="178" t="s">
        <v>192</v>
      </c>
    </row>
    <row r="1027" spans="2:65" s="11" customFormat="1" ht="22.5" customHeight="1">
      <c r="B1027" s="179"/>
      <c r="C1027" s="180"/>
      <c r="D1027" s="180"/>
      <c r="E1027" s="181" t="s">
        <v>5</v>
      </c>
      <c r="F1027" s="286" t="s">
        <v>735</v>
      </c>
      <c r="G1027" s="287"/>
      <c r="H1027" s="287"/>
      <c r="I1027" s="287"/>
      <c r="J1027" s="180"/>
      <c r="K1027" s="182" t="s">
        <v>5</v>
      </c>
      <c r="L1027" s="180"/>
      <c r="M1027" s="180"/>
      <c r="N1027" s="180"/>
      <c r="O1027" s="180"/>
      <c r="P1027" s="180"/>
      <c r="Q1027" s="180"/>
      <c r="R1027" s="183"/>
      <c r="T1027" s="184"/>
      <c r="U1027" s="180"/>
      <c r="V1027" s="180"/>
      <c r="W1027" s="180"/>
      <c r="X1027" s="180"/>
      <c r="Y1027" s="180"/>
      <c r="Z1027" s="180"/>
      <c r="AA1027" s="185"/>
      <c r="AT1027" s="186" t="s">
        <v>200</v>
      </c>
      <c r="AU1027" s="186" t="s">
        <v>123</v>
      </c>
      <c r="AV1027" s="11" t="s">
        <v>37</v>
      </c>
      <c r="AW1027" s="11" t="s">
        <v>36</v>
      </c>
      <c r="AX1027" s="11" t="s">
        <v>79</v>
      </c>
      <c r="AY1027" s="186" t="s">
        <v>192</v>
      </c>
    </row>
    <row r="1028" spans="2:65" s="10" customFormat="1" ht="22.5" customHeight="1">
      <c r="B1028" s="171"/>
      <c r="C1028" s="172"/>
      <c r="D1028" s="172"/>
      <c r="E1028" s="173" t="s">
        <v>5</v>
      </c>
      <c r="F1028" s="284" t="s">
        <v>752</v>
      </c>
      <c r="G1028" s="285"/>
      <c r="H1028" s="285"/>
      <c r="I1028" s="285"/>
      <c r="J1028" s="172"/>
      <c r="K1028" s="174">
        <v>-8.2080000000000002</v>
      </c>
      <c r="L1028" s="172"/>
      <c r="M1028" s="172"/>
      <c r="N1028" s="172"/>
      <c r="O1028" s="172"/>
      <c r="P1028" s="172"/>
      <c r="Q1028" s="172"/>
      <c r="R1028" s="175"/>
      <c r="T1028" s="176"/>
      <c r="U1028" s="172"/>
      <c r="V1028" s="172"/>
      <c r="W1028" s="172"/>
      <c r="X1028" s="172"/>
      <c r="Y1028" s="172"/>
      <c r="Z1028" s="172"/>
      <c r="AA1028" s="177"/>
      <c r="AT1028" s="178" t="s">
        <v>200</v>
      </c>
      <c r="AU1028" s="178" t="s">
        <v>123</v>
      </c>
      <c r="AV1028" s="10" t="s">
        <v>123</v>
      </c>
      <c r="AW1028" s="10" t="s">
        <v>36</v>
      </c>
      <c r="AX1028" s="10" t="s">
        <v>79</v>
      </c>
      <c r="AY1028" s="178" t="s">
        <v>192</v>
      </c>
    </row>
    <row r="1029" spans="2:65" s="10" customFormat="1" ht="22.5" customHeight="1">
      <c r="B1029" s="171"/>
      <c r="C1029" s="172"/>
      <c r="D1029" s="172"/>
      <c r="E1029" s="173" t="s">
        <v>5</v>
      </c>
      <c r="F1029" s="284" t="s">
        <v>749</v>
      </c>
      <c r="G1029" s="285"/>
      <c r="H1029" s="285"/>
      <c r="I1029" s="285"/>
      <c r="J1029" s="172"/>
      <c r="K1029" s="174">
        <v>1.26</v>
      </c>
      <c r="L1029" s="172"/>
      <c r="M1029" s="172"/>
      <c r="N1029" s="172"/>
      <c r="O1029" s="172"/>
      <c r="P1029" s="172"/>
      <c r="Q1029" s="172"/>
      <c r="R1029" s="175"/>
      <c r="T1029" s="176"/>
      <c r="U1029" s="172"/>
      <c r="V1029" s="172"/>
      <c r="W1029" s="172"/>
      <c r="X1029" s="172"/>
      <c r="Y1029" s="172"/>
      <c r="Z1029" s="172"/>
      <c r="AA1029" s="177"/>
      <c r="AT1029" s="178" t="s">
        <v>200</v>
      </c>
      <c r="AU1029" s="178" t="s">
        <v>123</v>
      </c>
      <c r="AV1029" s="10" t="s">
        <v>123</v>
      </c>
      <c r="AW1029" s="10" t="s">
        <v>36</v>
      </c>
      <c r="AX1029" s="10" t="s">
        <v>79</v>
      </c>
      <c r="AY1029" s="178" t="s">
        <v>192</v>
      </c>
    </row>
    <row r="1030" spans="2:65" s="11" customFormat="1" ht="22.5" customHeight="1">
      <c r="B1030" s="179"/>
      <c r="C1030" s="180"/>
      <c r="D1030" s="180"/>
      <c r="E1030" s="181" t="s">
        <v>5</v>
      </c>
      <c r="F1030" s="286" t="s">
        <v>737</v>
      </c>
      <c r="G1030" s="287"/>
      <c r="H1030" s="287"/>
      <c r="I1030" s="287"/>
      <c r="J1030" s="180"/>
      <c r="K1030" s="182" t="s">
        <v>5</v>
      </c>
      <c r="L1030" s="180"/>
      <c r="M1030" s="180"/>
      <c r="N1030" s="180"/>
      <c r="O1030" s="180"/>
      <c r="P1030" s="180"/>
      <c r="Q1030" s="180"/>
      <c r="R1030" s="183"/>
      <c r="T1030" s="184"/>
      <c r="U1030" s="180"/>
      <c r="V1030" s="180"/>
      <c r="W1030" s="180"/>
      <c r="X1030" s="180"/>
      <c r="Y1030" s="180"/>
      <c r="Z1030" s="180"/>
      <c r="AA1030" s="185"/>
      <c r="AT1030" s="186" t="s">
        <v>200</v>
      </c>
      <c r="AU1030" s="186" t="s">
        <v>123</v>
      </c>
      <c r="AV1030" s="11" t="s">
        <v>37</v>
      </c>
      <c r="AW1030" s="11" t="s">
        <v>36</v>
      </c>
      <c r="AX1030" s="11" t="s">
        <v>79</v>
      </c>
      <c r="AY1030" s="186" t="s">
        <v>192</v>
      </c>
    </row>
    <row r="1031" spans="2:65" s="10" customFormat="1" ht="22.5" customHeight="1">
      <c r="B1031" s="171"/>
      <c r="C1031" s="172"/>
      <c r="D1031" s="172"/>
      <c r="E1031" s="173" t="s">
        <v>5</v>
      </c>
      <c r="F1031" s="284" t="s">
        <v>748</v>
      </c>
      <c r="G1031" s="285"/>
      <c r="H1031" s="285"/>
      <c r="I1031" s="285"/>
      <c r="J1031" s="172"/>
      <c r="K1031" s="174">
        <v>-10.007999999999999</v>
      </c>
      <c r="L1031" s="172"/>
      <c r="M1031" s="172"/>
      <c r="N1031" s="172"/>
      <c r="O1031" s="172"/>
      <c r="P1031" s="172"/>
      <c r="Q1031" s="172"/>
      <c r="R1031" s="175"/>
      <c r="T1031" s="176"/>
      <c r="U1031" s="172"/>
      <c r="V1031" s="172"/>
      <c r="W1031" s="172"/>
      <c r="X1031" s="172"/>
      <c r="Y1031" s="172"/>
      <c r="Z1031" s="172"/>
      <c r="AA1031" s="177"/>
      <c r="AT1031" s="178" t="s">
        <v>200</v>
      </c>
      <c r="AU1031" s="178" t="s">
        <v>123</v>
      </c>
      <c r="AV1031" s="10" t="s">
        <v>123</v>
      </c>
      <c r="AW1031" s="10" t="s">
        <v>36</v>
      </c>
      <c r="AX1031" s="10" t="s">
        <v>79</v>
      </c>
      <c r="AY1031" s="178" t="s">
        <v>192</v>
      </c>
    </row>
    <row r="1032" spans="2:65" s="10" customFormat="1" ht="22.5" customHeight="1">
      <c r="B1032" s="171"/>
      <c r="C1032" s="172"/>
      <c r="D1032" s="172"/>
      <c r="E1032" s="173" t="s">
        <v>5</v>
      </c>
      <c r="F1032" s="284" t="s">
        <v>749</v>
      </c>
      <c r="G1032" s="285"/>
      <c r="H1032" s="285"/>
      <c r="I1032" s="285"/>
      <c r="J1032" s="172"/>
      <c r="K1032" s="174">
        <v>1.26</v>
      </c>
      <c r="L1032" s="172"/>
      <c r="M1032" s="172"/>
      <c r="N1032" s="172"/>
      <c r="O1032" s="172"/>
      <c r="P1032" s="172"/>
      <c r="Q1032" s="172"/>
      <c r="R1032" s="175"/>
      <c r="T1032" s="176"/>
      <c r="U1032" s="172"/>
      <c r="V1032" s="172"/>
      <c r="W1032" s="172"/>
      <c r="X1032" s="172"/>
      <c r="Y1032" s="172"/>
      <c r="Z1032" s="172"/>
      <c r="AA1032" s="177"/>
      <c r="AT1032" s="178" t="s">
        <v>200</v>
      </c>
      <c r="AU1032" s="178" t="s">
        <v>123</v>
      </c>
      <c r="AV1032" s="10" t="s">
        <v>123</v>
      </c>
      <c r="AW1032" s="10" t="s">
        <v>36</v>
      </c>
      <c r="AX1032" s="10" t="s">
        <v>79</v>
      </c>
      <c r="AY1032" s="178" t="s">
        <v>192</v>
      </c>
    </row>
    <row r="1033" spans="2:65" s="12" customFormat="1" ht="22.5" customHeight="1">
      <c r="B1033" s="187"/>
      <c r="C1033" s="188"/>
      <c r="D1033" s="188"/>
      <c r="E1033" s="189" t="s">
        <v>5</v>
      </c>
      <c r="F1033" s="288" t="s">
        <v>218</v>
      </c>
      <c r="G1033" s="289"/>
      <c r="H1033" s="289"/>
      <c r="I1033" s="289"/>
      <c r="J1033" s="188"/>
      <c r="K1033" s="190">
        <v>164.84100000000001</v>
      </c>
      <c r="L1033" s="188"/>
      <c r="M1033" s="188"/>
      <c r="N1033" s="188"/>
      <c r="O1033" s="188"/>
      <c r="P1033" s="188"/>
      <c r="Q1033" s="188"/>
      <c r="R1033" s="191"/>
      <c r="T1033" s="192"/>
      <c r="U1033" s="188"/>
      <c r="V1033" s="188"/>
      <c r="W1033" s="188"/>
      <c r="X1033" s="188"/>
      <c r="Y1033" s="188"/>
      <c r="Z1033" s="188"/>
      <c r="AA1033" s="193"/>
      <c r="AT1033" s="194" t="s">
        <v>200</v>
      </c>
      <c r="AU1033" s="194" t="s">
        <v>123</v>
      </c>
      <c r="AV1033" s="12" t="s">
        <v>197</v>
      </c>
      <c r="AW1033" s="12" t="s">
        <v>36</v>
      </c>
      <c r="AX1033" s="12" t="s">
        <v>37</v>
      </c>
      <c r="AY1033" s="194" t="s">
        <v>192</v>
      </c>
    </row>
    <row r="1034" spans="2:65" s="1" customFormat="1" ht="31.5" customHeight="1">
      <c r="B1034" s="135"/>
      <c r="C1034" s="164" t="s">
        <v>1807</v>
      </c>
      <c r="D1034" s="164" t="s">
        <v>193</v>
      </c>
      <c r="E1034" s="165" t="s">
        <v>1808</v>
      </c>
      <c r="F1034" s="277" t="s">
        <v>1809</v>
      </c>
      <c r="G1034" s="277"/>
      <c r="H1034" s="277"/>
      <c r="I1034" s="277"/>
      <c r="J1034" s="166" t="s">
        <v>196</v>
      </c>
      <c r="K1034" s="167">
        <v>164.84100000000001</v>
      </c>
      <c r="L1034" s="278">
        <v>0</v>
      </c>
      <c r="M1034" s="278"/>
      <c r="N1034" s="279">
        <f>ROUND(L1034*K1034,2)</f>
        <v>0</v>
      </c>
      <c r="O1034" s="279"/>
      <c r="P1034" s="279"/>
      <c r="Q1034" s="279"/>
      <c r="R1034" s="138"/>
      <c r="T1034" s="168" t="s">
        <v>5</v>
      </c>
      <c r="U1034" s="47" t="s">
        <v>44</v>
      </c>
      <c r="V1034" s="39"/>
      <c r="W1034" s="169">
        <f>V1034*K1034</f>
        <v>0</v>
      </c>
      <c r="X1034" s="169">
        <v>2.5000000000000001E-4</v>
      </c>
      <c r="Y1034" s="169">
        <f>X1034*K1034</f>
        <v>4.1210250000000004E-2</v>
      </c>
      <c r="Z1034" s="169">
        <v>0</v>
      </c>
      <c r="AA1034" s="170">
        <f>Z1034*K1034</f>
        <v>0</v>
      </c>
      <c r="AR1034" s="21" t="s">
        <v>287</v>
      </c>
      <c r="AT1034" s="21" t="s">
        <v>193</v>
      </c>
      <c r="AU1034" s="21" t="s">
        <v>123</v>
      </c>
      <c r="AY1034" s="21" t="s">
        <v>192</v>
      </c>
      <c r="BE1034" s="109">
        <f>IF(U1034="základní",N1034,0)</f>
        <v>0</v>
      </c>
      <c r="BF1034" s="109">
        <f>IF(U1034="snížená",N1034,0)</f>
        <v>0</v>
      </c>
      <c r="BG1034" s="109">
        <f>IF(U1034="zákl. přenesená",N1034,0)</f>
        <v>0</v>
      </c>
      <c r="BH1034" s="109">
        <f>IF(U1034="sníž. přenesená",N1034,0)</f>
        <v>0</v>
      </c>
      <c r="BI1034" s="109">
        <f>IF(U1034="nulová",N1034,0)</f>
        <v>0</v>
      </c>
      <c r="BJ1034" s="21" t="s">
        <v>37</v>
      </c>
      <c r="BK1034" s="109">
        <f>ROUND(L1034*K1034,2)</f>
        <v>0</v>
      </c>
      <c r="BL1034" s="21" t="s">
        <v>287</v>
      </c>
      <c r="BM1034" s="21" t="s">
        <v>1810</v>
      </c>
    </row>
    <row r="1035" spans="2:65" s="1" customFormat="1" ht="22.5" customHeight="1">
      <c r="B1035" s="135"/>
      <c r="C1035" s="164" t="s">
        <v>1811</v>
      </c>
      <c r="D1035" s="164" t="s">
        <v>193</v>
      </c>
      <c r="E1035" s="165" t="s">
        <v>1812</v>
      </c>
      <c r="F1035" s="277" t="s">
        <v>1813</v>
      </c>
      <c r="G1035" s="277"/>
      <c r="H1035" s="277"/>
      <c r="I1035" s="277"/>
      <c r="J1035" s="166" t="s">
        <v>196</v>
      </c>
      <c r="K1035" s="167">
        <v>138.24700000000001</v>
      </c>
      <c r="L1035" s="278">
        <v>0</v>
      </c>
      <c r="M1035" s="278"/>
      <c r="N1035" s="279">
        <f>ROUND(L1035*K1035,2)</f>
        <v>0</v>
      </c>
      <c r="O1035" s="279"/>
      <c r="P1035" s="279"/>
      <c r="Q1035" s="279"/>
      <c r="R1035" s="138"/>
      <c r="T1035" s="168" t="s">
        <v>5</v>
      </c>
      <c r="U1035" s="47" t="s">
        <v>44</v>
      </c>
      <c r="V1035" s="39"/>
      <c r="W1035" s="169">
        <f>V1035*K1035</f>
        <v>0</v>
      </c>
      <c r="X1035" s="169">
        <v>0</v>
      </c>
      <c r="Y1035" s="169">
        <f>X1035*K1035</f>
        <v>0</v>
      </c>
      <c r="Z1035" s="169">
        <v>0</v>
      </c>
      <c r="AA1035" s="170">
        <f>Z1035*K1035</f>
        <v>0</v>
      </c>
      <c r="AR1035" s="21" t="s">
        <v>287</v>
      </c>
      <c r="AT1035" s="21" t="s">
        <v>193</v>
      </c>
      <c r="AU1035" s="21" t="s">
        <v>123</v>
      </c>
      <c r="AY1035" s="21" t="s">
        <v>192</v>
      </c>
      <c r="BE1035" s="109">
        <f>IF(U1035="základní",N1035,0)</f>
        <v>0</v>
      </c>
      <c r="BF1035" s="109">
        <f>IF(U1035="snížená",N1035,0)</f>
        <v>0</v>
      </c>
      <c r="BG1035" s="109">
        <f>IF(U1035="zákl. přenesená",N1035,0)</f>
        <v>0</v>
      </c>
      <c r="BH1035" s="109">
        <f>IF(U1035="sníž. přenesená",N1035,0)</f>
        <v>0</v>
      </c>
      <c r="BI1035" s="109">
        <f>IF(U1035="nulová",N1035,0)</f>
        <v>0</v>
      </c>
      <c r="BJ1035" s="21" t="s">
        <v>37</v>
      </c>
      <c r="BK1035" s="109">
        <f>ROUND(L1035*K1035,2)</f>
        <v>0</v>
      </c>
      <c r="BL1035" s="21" t="s">
        <v>287</v>
      </c>
      <c r="BM1035" s="21" t="s">
        <v>1814</v>
      </c>
    </row>
    <row r="1036" spans="2:65" s="10" customFormat="1" ht="22.5" customHeight="1">
      <c r="B1036" s="171"/>
      <c r="C1036" s="172"/>
      <c r="D1036" s="172"/>
      <c r="E1036" s="173" t="s">
        <v>5</v>
      </c>
      <c r="F1036" s="280" t="s">
        <v>893</v>
      </c>
      <c r="G1036" s="281"/>
      <c r="H1036" s="281"/>
      <c r="I1036" s="281"/>
      <c r="J1036" s="172"/>
      <c r="K1036" s="174">
        <v>46.78</v>
      </c>
      <c r="L1036" s="172"/>
      <c r="M1036" s="172"/>
      <c r="N1036" s="172"/>
      <c r="O1036" s="172"/>
      <c r="P1036" s="172"/>
      <c r="Q1036" s="172"/>
      <c r="R1036" s="175"/>
      <c r="T1036" s="176"/>
      <c r="U1036" s="172"/>
      <c r="V1036" s="172"/>
      <c r="W1036" s="172"/>
      <c r="X1036" s="172"/>
      <c r="Y1036" s="172"/>
      <c r="Z1036" s="172"/>
      <c r="AA1036" s="177"/>
      <c r="AT1036" s="178" t="s">
        <v>200</v>
      </c>
      <c r="AU1036" s="178" t="s">
        <v>123</v>
      </c>
      <c r="AV1036" s="10" t="s">
        <v>123</v>
      </c>
      <c r="AW1036" s="10" t="s">
        <v>36</v>
      </c>
      <c r="AX1036" s="10" t="s">
        <v>79</v>
      </c>
      <c r="AY1036" s="178" t="s">
        <v>192</v>
      </c>
    </row>
    <row r="1037" spans="2:65" s="10" customFormat="1" ht="44.25" customHeight="1">
      <c r="B1037" s="171"/>
      <c r="C1037" s="172"/>
      <c r="D1037" s="172"/>
      <c r="E1037" s="173" t="s">
        <v>5</v>
      </c>
      <c r="F1037" s="284" t="s">
        <v>1478</v>
      </c>
      <c r="G1037" s="285"/>
      <c r="H1037" s="285"/>
      <c r="I1037" s="285"/>
      <c r="J1037" s="172"/>
      <c r="K1037" s="174">
        <v>71.150000000000006</v>
      </c>
      <c r="L1037" s="172"/>
      <c r="M1037" s="172"/>
      <c r="N1037" s="172"/>
      <c r="O1037" s="172"/>
      <c r="P1037" s="172"/>
      <c r="Q1037" s="172"/>
      <c r="R1037" s="175"/>
      <c r="T1037" s="176"/>
      <c r="U1037" s="172"/>
      <c r="V1037" s="172"/>
      <c r="W1037" s="172"/>
      <c r="X1037" s="172"/>
      <c r="Y1037" s="172"/>
      <c r="Z1037" s="172"/>
      <c r="AA1037" s="177"/>
      <c r="AT1037" s="178" t="s">
        <v>200</v>
      </c>
      <c r="AU1037" s="178" t="s">
        <v>123</v>
      </c>
      <c r="AV1037" s="10" t="s">
        <v>123</v>
      </c>
      <c r="AW1037" s="10" t="s">
        <v>36</v>
      </c>
      <c r="AX1037" s="10" t="s">
        <v>79</v>
      </c>
      <c r="AY1037" s="178" t="s">
        <v>192</v>
      </c>
    </row>
    <row r="1038" spans="2:65" s="10" customFormat="1" ht="22.5" customHeight="1">
      <c r="B1038" s="171"/>
      <c r="C1038" s="172"/>
      <c r="D1038" s="172"/>
      <c r="E1038" s="173" t="s">
        <v>5</v>
      </c>
      <c r="F1038" s="284" t="s">
        <v>1479</v>
      </c>
      <c r="G1038" s="285"/>
      <c r="H1038" s="285"/>
      <c r="I1038" s="285"/>
      <c r="J1038" s="172"/>
      <c r="K1038" s="174">
        <v>18.36</v>
      </c>
      <c r="L1038" s="172"/>
      <c r="M1038" s="172"/>
      <c r="N1038" s="172"/>
      <c r="O1038" s="172"/>
      <c r="P1038" s="172"/>
      <c r="Q1038" s="172"/>
      <c r="R1038" s="175"/>
      <c r="T1038" s="176"/>
      <c r="U1038" s="172"/>
      <c r="V1038" s="172"/>
      <c r="W1038" s="172"/>
      <c r="X1038" s="172"/>
      <c r="Y1038" s="172"/>
      <c r="Z1038" s="172"/>
      <c r="AA1038" s="177"/>
      <c r="AT1038" s="178" t="s">
        <v>200</v>
      </c>
      <c r="AU1038" s="178" t="s">
        <v>123</v>
      </c>
      <c r="AV1038" s="10" t="s">
        <v>123</v>
      </c>
      <c r="AW1038" s="10" t="s">
        <v>36</v>
      </c>
      <c r="AX1038" s="10" t="s">
        <v>79</v>
      </c>
      <c r="AY1038" s="178" t="s">
        <v>192</v>
      </c>
    </row>
    <row r="1039" spans="2:65" s="11" customFormat="1" ht="22.5" customHeight="1">
      <c r="B1039" s="179"/>
      <c r="C1039" s="180"/>
      <c r="D1039" s="180"/>
      <c r="E1039" s="181" t="s">
        <v>5</v>
      </c>
      <c r="F1039" s="286" t="s">
        <v>1815</v>
      </c>
      <c r="G1039" s="287"/>
      <c r="H1039" s="287"/>
      <c r="I1039" s="287"/>
      <c r="J1039" s="180"/>
      <c r="K1039" s="182" t="s">
        <v>5</v>
      </c>
      <c r="L1039" s="180"/>
      <c r="M1039" s="180"/>
      <c r="N1039" s="180"/>
      <c r="O1039" s="180"/>
      <c r="P1039" s="180"/>
      <c r="Q1039" s="180"/>
      <c r="R1039" s="183"/>
      <c r="T1039" s="184"/>
      <c r="U1039" s="180"/>
      <c r="V1039" s="180"/>
      <c r="W1039" s="180"/>
      <c r="X1039" s="180"/>
      <c r="Y1039" s="180"/>
      <c r="Z1039" s="180"/>
      <c r="AA1039" s="185"/>
      <c r="AT1039" s="186" t="s">
        <v>200</v>
      </c>
      <c r="AU1039" s="186" t="s">
        <v>123</v>
      </c>
      <c r="AV1039" s="11" t="s">
        <v>37</v>
      </c>
      <c r="AW1039" s="11" t="s">
        <v>36</v>
      </c>
      <c r="AX1039" s="11" t="s">
        <v>79</v>
      </c>
      <c r="AY1039" s="186" t="s">
        <v>192</v>
      </c>
    </row>
    <row r="1040" spans="2:65" s="10" customFormat="1" ht="22.5" customHeight="1">
      <c r="B1040" s="171"/>
      <c r="C1040" s="172"/>
      <c r="D1040" s="172"/>
      <c r="E1040" s="173" t="s">
        <v>5</v>
      </c>
      <c r="F1040" s="284" t="s">
        <v>1816</v>
      </c>
      <c r="G1040" s="285"/>
      <c r="H1040" s="285"/>
      <c r="I1040" s="285"/>
      <c r="J1040" s="172"/>
      <c r="K1040" s="174">
        <v>1.9570000000000001</v>
      </c>
      <c r="L1040" s="172"/>
      <c r="M1040" s="172"/>
      <c r="N1040" s="172"/>
      <c r="O1040" s="172"/>
      <c r="P1040" s="172"/>
      <c r="Q1040" s="172"/>
      <c r="R1040" s="175"/>
      <c r="T1040" s="176"/>
      <c r="U1040" s="172"/>
      <c r="V1040" s="172"/>
      <c r="W1040" s="172"/>
      <c r="X1040" s="172"/>
      <c r="Y1040" s="172"/>
      <c r="Z1040" s="172"/>
      <c r="AA1040" s="177"/>
      <c r="AT1040" s="178" t="s">
        <v>200</v>
      </c>
      <c r="AU1040" s="178" t="s">
        <v>123</v>
      </c>
      <c r="AV1040" s="10" t="s">
        <v>123</v>
      </c>
      <c r="AW1040" s="10" t="s">
        <v>36</v>
      </c>
      <c r="AX1040" s="10" t="s">
        <v>79</v>
      </c>
      <c r="AY1040" s="178" t="s">
        <v>192</v>
      </c>
    </row>
    <row r="1041" spans="2:65" s="12" customFormat="1" ht="22.5" customHeight="1">
      <c r="B1041" s="187"/>
      <c r="C1041" s="188"/>
      <c r="D1041" s="188"/>
      <c r="E1041" s="189" t="s">
        <v>5</v>
      </c>
      <c r="F1041" s="288" t="s">
        <v>218</v>
      </c>
      <c r="G1041" s="289"/>
      <c r="H1041" s="289"/>
      <c r="I1041" s="289"/>
      <c r="J1041" s="188"/>
      <c r="K1041" s="190">
        <v>138.24700000000001</v>
      </c>
      <c r="L1041" s="188"/>
      <c r="M1041" s="188"/>
      <c r="N1041" s="188"/>
      <c r="O1041" s="188"/>
      <c r="P1041" s="188"/>
      <c r="Q1041" s="188"/>
      <c r="R1041" s="191"/>
      <c r="T1041" s="192"/>
      <c r="U1041" s="188"/>
      <c r="V1041" s="188"/>
      <c r="W1041" s="188"/>
      <c r="X1041" s="188"/>
      <c r="Y1041" s="188"/>
      <c r="Z1041" s="188"/>
      <c r="AA1041" s="193"/>
      <c r="AT1041" s="194" t="s">
        <v>200</v>
      </c>
      <c r="AU1041" s="194" t="s">
        <v>123</v>
      </c>
      <c r="AV1041" s="12" t="s">
        <v>197</v>
      </c>
      <c r="AW1041" s="12" t="s">
        <v>36</v>
      </c>
      <c r="AX1041" s="12" t="s">
        <v>37</v>
      </c>
      <c r="AY1041" s="194" t="s">
        <v>192</v>
      </c>
    </row>
    <row r="1042" spans="2:65" s="9" customFormat="1" ht="29.85" customHeight="1">
      <c r="B1042" s="153"/>
      <c r="C1042" s="154"/>
      <c r="D1042" s="163" t="s">
        <v>165</v>
      </c>
      <c r="E1042" s="163"/>
      <c r="F1042" s="163"/>
      <c r="G1042" s="163"/>
      <c r="H1042" s="163"/>
      <c r="I1042" s="163"/>
      <c r="J1042" s="163"/>
      <c r="K1042" s="163"/>
      <c r="L1042" s="163"/>
      <c r="M1042" s="163"/>
      <c r="N1042" s="298">
        <f>BK1042</f>
        <v>0</v>
      </c>
      <c r="O1042" s="299"/>
      <c r="P1042" s="299"/>
      <c r="Q1042" s="299"/>
      <c r="R1042" s="156"/>
      <c r="T1042" s="157"/>
      <c r="U1042" s="154"/>
      <c r="V1042" s="154"/>
      <c r="W1042" s="158">
        <f>SUM(W1043:W1045)</f>
        <v>0</v>
      </c>
      <c r="X1042" s="154"/>
      <c r="Y1042" s="158">
        <f>SUM(Y1043:Y1045)</f>
        <v>0.60458400000000001</v>
      </c>
      <c r="Z1042" s="154"/>
      <c r="AA1042" s="159">
        <f>SUM(AA1043:AA1045)</f>
        <v>0</v>
      </c>
      <c r="AR1042" s="160" t="s">
        <v>123</v>
      </c>
      <c r="AT1042" s="161" t="s">
        <v>78</v>
      </c>
      <c r="AU1042" s="161" t="s">
        <v>37</v>
      </c>
      <c r="AY1042" s="160" t="s">
        <v>192</v>
      </c>
      <c r="BK1042" s="162">
        <f>SUM(BK1043:BK1045)</f>
        <v>0</v>
      </c>
    </row>
    <row r="1043" spans="2:65" s="1" customFormat="1" ht="44.25" customHeight="1">
      <c r="B1043" s="135"/>
      <c r="C1043" s="164" t="s">
        <v>1817</v>
      </c>
      <c r="D1043" s="164" t="s">
        <v>193</v>
      </c>
      <c r="E1043" s="165" t="s">
        <v>1818</v>
      </c>
      <c r="F1043" s="277" t="s">
        <v>1819</v>
      </c>
      <c r="G1043" s="277"/>
      <c r="H1043" s="277"/>
      <c r="I1043" s="277"/>
      <c r="J1043" s="166" t="s">
        <v>196</v>
      </c>
      <c r="K1043" s="167">
        <v>32.4</v>
      </c>
      <c r="L1043" s="278">
        <v>0</v>
      </c>
      <c r="M1043" s="278"/>
      <c r="N1043" s="279">
        <f>ROUND(L1043*K1043,2)</f>
        <v>0</v>
      </c>
      <c r="O1043" s="279"/>
      <c r="P1043" s="279"/>
      <c r="Q1043" s="279"/>
      <c r="R1043" s="138"/>
      <c r="T1043" s="168" t="s">
        <v>5</v>
      </c>
      <c r="U1043" s="47" t="s">
        <v>44</v>
      </c>
      <c r="V1043" s="39"/>
      <c r="W1043" s="169">
        <f>V1043*K1043</f>
        <v>0</v>
      </c>
      <c r="X1043" s="169">
        <v>1.866E-2</v>
      </c>
      <c r="Y1043" s="169">
        <f>X1043*K1043</f>
        <v>0.60458400000000001</v>
      </c>
      <c r="Z1043" s="169">
        <v>0</v>
      </c>
      <c r="AA1043" s="170">
        <f>Z1043*K1043</f>
        <v>0</v>
      </c>
      <c r="AR1043" s="21" t="s">
        <v>287</v>
      </c>
      <c r="AT1043" s="21" t="s">
        <v>193</v>
      </c>
      <c r="AU1043" s="21" t="s">
        <v>123</v>
      </c>
      <c r="AY1043" s="21" t="s">
        <v>192</v>
      </c>
      <c r="BE1043" s="109">
        <f>IF(U1043="základní",N1043,0)</f>
        <v>0</v>
      </c>
      <c r="BF1043" s="109">
        <f>IF(U1043="snížená",N1043,0)</f>
        <v>0</v>
      </c>
      <c r="BG1043" s="109">
        <f>IF(U1043="zákl. přenesená",N1043,0)</f>
        <v>0</v>
      </c>
      <c r="BH1043" s="109">
        <f>IF(U1043="sníž. přenesená",N1043,0)</f>
        <v>0</v>
      </c>
      <c r="BI1043" s="109">
        <f>IF(U1043="nulová",N1043,0)</f>
        <v>0</v>
      </c>
      <c r="BJ1043" s="21" t="s">
        <v>37</v>
      </c>
      <c r="BK1043" s="109">
        <f>ROUND(L1043*K1043,2)</f>
        <v>0</v>
      </c>
      <c r="BL1043" s="21" t="s">
        <v>287</v>
      </c>
      <c r="BM1043" s="21" t="s">
        <v>1820</v>
      </c>
    </row>
    <row r="1044" spans="2:65" s="10" customFormat="1" ht="22.5" customHeight="1">
      <c r="B1044" s="171"/>
      <c r="C1044" s="172"/>
      <c r="D1044" s="172"/>
      <c r="E1044" s="173" t="s">
        <v>5</v>
      </c>
      <c r="F1044" s="280" t="s">
        <v>1821</v>
      </c>
      <c r="G1044" s="281"/>
      <c r="H1044" s="281"/>
      <c r="I1044" s="281"/>
      <c r="J1044" s="172"/>
      <c r="K1044" s="174">
        <v>32.4</v>
      </c>
      <c r="L1044" s="172"/>
      <c r="M1044" s="172"/>
      <c r="N1044" s="172"/>
      <c r="O1044" s="172"/>
      <c r="P1044" s="172"/>
      <c r="Q1044" s="172"/>
      <c r="R1044" s="175"/>
      <c r="T1044" s="176"/>
      <c r="U1044" s="172"/>
      <c r="V1044" s="172"/>
      <c r="W1044" s="172"/>
      <c r="X1044" s="172"/>
      <c r="Y1044" s="172"/>
      <c r="Z1044" s="172"/>
      <c r="AA1044" s="177"/>
      <c r="AT1044" s="178" t="s">
        <v>200</v>
      </c>
      <c r="AU1044" s="178" t="s">
        <v>123</v>
      </c>
      <c r="AV1044" s="10" t="s">
        <v>123</v>
      </c>
      <c r="AW1044" s="10" t="s">
        <v>36</v>
      </c>
      <c r="AX1044" s="10" t="s">
        <v>37</v>
      </c>
      <c r="AY1044" s="178" t="s">
        <v>192</v>
      </c>
    </row>
    <row r="1045" spans="2:65" s="1" customFormat="1" ht="31.5" customHeight="1">
      <c r="B1045" s="135"/>
      <c r="C1045" s="164" t="s">
        <v>1822</v>
      </c>
      <c r="D1045" s="164" t="s">
        <v>193</v>
      </c>
      <c r="E1045" s="165" t="s">
        <v>1823</v>
      </c>
      <c r="F1045" s="277" t="s">
        <v>1824</v>
      </c>
      <c r="G1045" s="277"/>
      <c r="H1045" s="277"/>
      <c r="I1045" s="277"/>
      <c r="J1045" s="166" t="s">
        <v>995</v>
      </c>
      <c r="K1045" s="207">
        <v>0</v>
      </c>
      <c r="L1045" s="278">
        <v>0</v>
      </c>
      <c r="M1045" s="278"/>
      <c r="N1045" s="279">
        <f>ROUND(L1045*K1045,2)</f>
        <v>0</v>
      </c>
      <c r="O1045" s="279"/>
      <c r="P1045" s="279"/>
      <c r="Q1045" s="279"/>
      <c r="R1045" s="138"/>
      <c r="T1045" s="168" t="s">
        <v>5</v>
      </c>
      <c r="U1045" s="47" t="s">
        <v>44</v>
      </c>
      <c r="V1045" s="39"/>
      <c r="W1045" s="169">
        <f>V1045*K1045</f>
        <v>0</v>
      </c>
      <c r="X1045" s="169">
        <v>0</v>
      </c>
      <c r="Y1045" s="169">
        <f>X1045*K1045</f>
        <v>0</v>
      </c>
      <c r="Z1045" s="169">
        <v>0</v>
      </c>
      <c r="AA1045" s="170">
        <f>Z1045*K1045</f>
        <v>0</v>
      </c>
      <c r="AR1045" s="21" t="s">
        <v>287</v>
      </c>
      <c r="AT1045" s="21" t="s">
        <v>193</v>
      </c>
      <c r="AU1045" s="21" t="s">
        <v>123</v>
      </c>
      <c r="AY1045" s="21" t="s">
        <v>192</v>
      </c>
      <c r="BE1045" s="109">
        <f>IF(U1045="základní",N1045,0)</f>
        <v>0</v>
      </c>
      <c r="BF1045" s="109">
        <f>IF(U1045="snížená",N1045,0)</f>
        <v>0</v>
      </c>
      <c r="BG1045" s="109">
        <f>IF(U1045="zákl. přenesená",N1045,0)</f>
        <v>0</v>
      </c>
      <c r="BH1045" s="109">
        <f>IF(U1045="sníž. přenesená",N1045,0)</f>
        <v>0</v>
      </c>
      <c r="BI1045" s="109">
        <f>IF(U1045="nulová",N1045,0)</f>
        <v>0</v>
      </c>
      <c r="BJ1045" s="21" t="s">
        <v>37</v>
      </c>
      <c r="BK1045" s="109">
        <f>ROUND(L1045*K1045,2)</f>
        <v>0</v>
      </c>
      <c r="BL1045" s="21" t="s">
        <v>287</v>
      </c>
      <c r="BM1045" s="21" t="s">
        <v>1825</v>
      </c>
    </row>
    <row r="1046" spans="2:65" s="9" customFormat="1" ht="37.35" customHeight="1">
      <c r="B1046" s="153"/>
      <c r="C1046" s="154"/>
      <c r="D1046" s="155" t="s">
        <v>166</v>
      </c>
      <c r="E1046" s="155"/>
      <c r="F1046" s="155"/>
      <c r="G1046" s="155"/>
      <c r="H1046" s="155"/>
      <c r="I1046" s="155"/>
      <c r="J1046" s="155"/>
      <c r="K1046" s="155"/>
      <c r="L1046" s="155"/>
      <c r="M1046" s="155"/>
      <c r="N1046" s="302">
        <f>BK1046</f>
        <v>0</v>
      </c>
      <c r="O1046" s="303"/>
      <c r="P1046" s="303"/>
      <c r="Q1046" s="303"/>
      <c r="R1046" s="156"/>
      <c r="T1046" s="157"/>
      <c r="U1046" s="154"/>
      <c r="V1046" s="154"/>
      <c r="W1046" s="158">
        <f>W1047</f>
        <v>0</v>
      </c>
      <c r="X1046" s="154"/>
      <c r="Y1046" s="158">
        <f>Y1047</f>
        <v>0</v>
      </c>
      <c r="Z1046" s="154"/>
      <c r="AA1046" s="159">
        <f>AA1047</f>
        <v>0</v>
      </c>
      <c r="AR1046" s="160" t="s">
        <v>204</v>
      </c>
      <c r="AT1046" s="161" t="s">
        <v>78</v>
      </c>
      <c r="AU1046" s="161" t="s">
        <v>79</v>
      </c>
      <c r="AY1046" s="160" t="s">
        <v>192</v>
      </c>
      <c r="BK1046" s="162">
        <f>BK1047</f>
        <v>0</v>
      </c>
    </row>
    <row r="1047" spans="2:65" s="9" customFormat="1" ht="19.95" customHeight="1">
      <c r="B1047" s="153"/>
      <c r="C1047" s="154"/>
      <c r="D1047" s="163" t="s">
        <v>167</v>
      </c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298">
        <f>BK1047</f>
        <v>0</v>
      </c>
      <c r="O1047" s="299"/>
      <c r="P1047" s="299"/>
      <c r="Q1047" s="299"/>
      <c r="R1047" s="156"/>
      <c r="T1047" s="157"/>
      <c r="U1047" s="154"/>
      <c r="V1047" s="154"/>
      <c r="W1047" s="158">
        <f>W1048</f>
        <v>0</v>
      </c>
      <c r="X1047" s="154"/>
      <c r="Y1047" s="158">
        <f>Y1048</f>
        <v>0</v>
      </c>
      <c r="Z1047" s="154"/>
      <c r="AA1047" s="159">
        <f>AA1048</f>
        <v>0</v>
      </c>
      <c r="AR1047" s="160" t="s">
        <v>204</v>
      </c>
      <c r="AT1047" s="161" t="s">
        <v>78</v>
      </c>
      <c r="AU1047" s="161" t="s">
        <v>37</v>
      </c>
      <c r="AY1047" s="160" t="s">
        <v>192</v>
      </c>
      <c r="BK1047" s="162">
        <f>BK1048</f>
        <v>0</v>
      </c>
    </row>
    <row r="1048" spans="2:65" s="1" customFormat="1" ht="31.5" customHeight="1">
      <c r="B1048" s="135"/>
      <c r="C1048" s="164" t="s">
        <v>1826</v>
      </c>
      <c r="D1048" s="164" t="s">
        <v>193</v>
      </c>
      <c r="E1048" s="165" t="s">
        <v>1827</v>
      </c>
      <c r="F1048" s="277" t="s">
        <v>1828</v>
      </c>
      <c r="G1048" s="277"/>
      <c r="H1048" s="277"/>
      <c r="I1048" s="277"/>
      <c r="J1048" s="166" t="s">
        <v>1829</v>
      </c>
      <c r="K1048" s="167">
        <v>1</v>
      </c>
      <c r="L1048" s="278">
        <v>0</v>
      </c>
      <c r="M1048" s="278"/>
      <c r="N1048" s="279">
        <f>ROUND(L1048*K1048,2)</f>
        <v>0</v>
      </c>
      <c r="O1048" s="279"/>
      <c r="P1048" s="279"/>
      <c r="Q1048" s="279"/>
      <c r="R1048" s="138"/>
      <c r="T1048" s="168" t="s">
        <v>5</v>
      </c>
      <c r="U1048" s="47" t="s">
        <v>44</v>
      </c>
      <c r="V1048" s="39"/>
      <c r="W1048" s="169">
        <f>V1048*K1048</f>
        <v>0</v>
      </c>
      <c r="X1048" s="169">
        <v>0</v>
      </c>
      <c r="Y1048" s="169">
        <f>X1048*K1048</f>
        <v>0</v>
      </c>
      <c r="Z1048" s="169">
        <v>0</v>
      </c>
      <c r="AA1048" s="170">
        <f>Z1048*K1048</f>
        <v>0</v>
      </c>
      <c r="AR1048" s="21" t="s">
        <v>614</v>
      </c>
      <c r="AT1048" s="21" t="s">
        <v>193</v>
      </c>
      <c r="AU1048" s="21" t="s">
        <v>123</v>
      </c>
      <c r="AY1048" s="21" t="s">
        <v>192</v>
      </c>
      <c r="BE1048" s="109">
        <f>IF(U1048="základní",N1048,0)</f>
        <v>0</v>
      </c>
      <c r="BF1048" s="109">
        <f>IF(U1048="snížená",N1048,0)</f>
        <v>0</v>
      </c>
      <c r="BG1048" s="109">
        <f>IF(U1048="zákl. přenesená",N1048,0)</f>
        <v>0</v>
      </c>
      <c r="BH1048" s="109">
        <f>IF(U1048="sníž. přenesená",N1048,0)</f>
        <v>0</v>
      </c>
      <c r="BI1048" s="109">
        <f>IF(U1048="nulová",N1048,0)</f>
        <v>0</v>
      </c>
      <c r="BJ1048" s="21" t="s">
        <v>37</v>
      </c>
      <c r="BK1048" s="109">
        <f>ROUND(L1048*K1048,2)</f>
        <v>0</v>
      </c>
      <c r="BL1048" s="21" t="s">
        <v>614</v>
      </c>
      <c r="BM1048" s="21" t="s">
        <v>1830</v>
      </c>
    </row>
    <row r="1049" spans="2:65" s="9" customFormat="1" ht="37.35" customHeight="1">
      <c r="B1049" s="153"/>
      <c r="C1049" s="154"/>
      <c r="D1049" s="155" t="s">
        <v>168</v>
      </c>
      <c r="E1049" s="155"/>
      <c r="F1049" s="155"/>
      <c r="G1049" s="155"/>
      <c r="H1049" s="155"/>
      <c r="I1049" s="155"/>
      <c r="J1049" s="155"/>
      <c r="K1049" s="155"/>
      <c r="L1049" s="155"/>
      <c r="M1049" s="155"/>
      <c r="N1049" s="304">
        <f>BK1049</f>
        <v>0</v>
      </c>
      <c r="O1049" s="305"/>
      <c r="P1049" s="305"/>
      <c r="Q1049" s="305"/>
      <c r="R1049" s="156"/>
      <c r="T1049" s="157"/>
      <c r="U1049" s="154"/>
      <c r="V1049" s="154"/>
      <c r="W1049" s="158">
        <f>SUM(W1050:W1052)</f>
        <v>0</v>
      </c>
      <c r="X1049" s="154"/>
      <c r="Y1049" s="158">
        <f>SUM(Y1050:Y1052)</f>
        <v>0</v>
      </c>
      <c r="Z1049" s="154"/>
      <c r="AA1049" s="159">
        <f>SUM(AA1050:AA1052)</f>
        <v>0</v>
      </c>
      <c r="AR1049" s="160" t="s">
        <v>197</v>
      </c>
      <c r="AT1049" s="161" t="s">
        <v>78</v>
      </c>
      <c r="AU1049" s="161" t="s">
        <v>79</v>
      </c>
      <c r="AY1049" s="160" t="s">
        <v>192</v>
      </c>
      <c r="BK1049" s="162">
        <f>SUM(BK1050:BK1052)</f>
        <v>0</v>
      </c>
    </row>
    <row r="1050" spans="2:65" s="1" customFormat="1" ht="31.5" customHeight="1">
      <c r="B1050" s="135"/>
      <c r="C1050" s="164" t="s">
        <v>1831</v>
      </c>
      <c r="D1050" s="164" t="s">
        <v>193</v>
      </c>
      <c r="E1050" s="165" t="s">
        <v>1832</v>
      </c>
      <c r="F1050" s="277" t="s">
        <v>1833</v>
      </c>
      <c r="G1050" s="277"/>
      <c r="H1050" s="277"/>
      <c r="I1050" s="277"/>
      <c r="J1050" s="166" t="s">
        <v>1834</v>
      </c>
      <c r="K1050" s="167">
        <v>24</v>
      </c>
      <c r="L1050" s="278">
        <v>0</v>
      </c>
      <c r="M1050" s="278"/>
      <c r="N1050" s="279">
        <f>ROUND(L1050*K1050,2)</f>
        <v>0</v>
      </c>
      <c r="O1050" s="279"/>
      <c r="P1050" s="279"/>
      <c r="Q1050" s="279"/>
      <c r="R1050" s="138"/>
      <c r="T1050" s="168" t="s">
        <v>5</v>
      </c>
      <c r="U1050" s="47" t="s">
        <v>44</v>
      </c>
      <c r="V1050" s="39"/>
      <c r="W1050" s="169">
        <f>V1050*K1050</f>
        <v>0</v>
      </c>
      <c r="X1050" s="169">
        <v>0</v>
      </c>
      <c r="Y1050" s="169">
        <f>X1050*K1050</f>
        <v>0</v>
      </c>
      <c r="Z1050" s="169">
        <v>0</v>
      </c>
      <c r="AA1050" s="170">
        <f>Z1050*K1050</f>
        <v>0</v>
      </c>
      <c r="AR1050" s="21" t="s">
        <v>1835</v>
      </c>
      <c r="AT1050" s="21" t="s">
        <v>193</v>
      </c>
      <c r="AU1050" s="21" t="s">
        <v>37</v>
      </c>
      <c r="AY1050" s="21" t="s">
        <v>192</v>
      </c>
      <c r="BE1050" s="109">
        <f>IF(U1050="základní",N1050,0)</f>
        <v>0</v>
      </c>
      <c r="BF1050" s="109">
        <f>IF(U1050="snížená",N1050,0)</f>
        <v>0</v>
      </c>
      <c r="BG1050" s="109">
        <f>IF(U1050="zákl. přenesená",N1050,0)</f>
        <v>0</v>
      </c>
      <c r="BH1050" s="109">
        <f>IF(U1050="sníž. přenesená",N1050,0)</f>
        <v>0</v>
      </c>
      <c r="BI1050" s="109">
        <f>IF(U1050="nulová",N1050,0)</f>
        <v>0</v>
      </c>
      <c r="BJ1050" s="21" t="s">
        <v>37</v>
      </c>
      <c r="BK1050" s="109">
        <f>ROUND(L1050*K1050,2)</f>
        <v>0</v>
      </c>
      <c r="BL1050" s="21" t="s">
        <v>1835</v>
      </c>
      <c r="BM1050" s="21" t="s">
        <v>1836</v>
      </c>
    </row>
    <row r="1051" spans="2:65" s="1" customFormat="1" ht="44.25" customHeight="1">
      <c r="B1051" s="135"/>
      <c r="C1051" s="164" t="s">
        <v>1837</v>
      </c>
      <c r="D1051" s="164" t="s">
        <v>193</v>
      </c>
      <c r="E1051" s="165" t="s">
        <v>1838</v>
      </c>
      <c r="F1051" s="277" t="s">
        <v>1839</v>
      </c>
      <c r="G1051" s="277"/>
      <c r="H1051" s="277"/>
      <c r="I1051" s="277"/>
      <c r="J1051" s="166" t="s">
        <v>1834</v>
      </c>
      <c r="K1051" s="167">
        <v>32</v>
      </c>
      <c r="L1051" s="278">
        <v>0</v>
      </c>
      <c r="M1051" s="278"/>
      <c r="N1051" s="279">
        <f>ROUND(L1051*K1051,2)</f>
        <v>0</v>
      </c>
      <c r="O1051" s="279"/>
      <c r="P1051" s="279"/>
      <c r="Q1051" s="279"/>
      <c r="R1051" s="138"/>
      <c r="T1051" s="168" t="s">
        <v>5</v>
      </c>
      <c r="U1051" s="47" t="s">
        <v>44</v>
      </c>
      <c r="V1051" s="39"/>
      <c r="W1051" s="169">
        <f>V1051*K1051</f>
        <v>0</v>
      </c>
      <c r="X1051" s="169">
        <v>0</v>
      </c>
      <c r="Y1051" s="169">
        <f>X1051*K1051</f>
        <v>0</v>
      </c>
      <c r="Z1051" s="169">
        <v>0</v>
      </c>
      <c r="AA1051" s="170">
        <f>Z1051*K1051</f>
        <v>0</v>
      </c>
      <c r="AR1051" s="21" t="s">
        <v>1835</v>
      </c>
      <c r="AT1051" s="21" t="s">
        <v>193</v>
      </c>
      <c r="AU1051" s="21" t="s">
        <v>37</v>
      </c>
      <c r="AY1051" s="21" t="s">
        <v>192</v>
      </c>
      <c r="BE1051" s="109">
        <f>IF(U1051="základní",N1051,0)</f>
        <v>0</v>
      </c>
      <c r="BF1051" s="109">
        <f>IF(U1051="snížená",N1051,0)</f>
        <v>0</v>
      </c>
      <c r="BG1051" s="109">
        <f>IF(U1051="zákl. přenesená",N1051,0)</f>
        <v>0</v>
      </c>
      <c r="BH1051" s="109">
        <f>IF(U1051="sníž. přenesená",N1051,0)</f>
        <v>0</v>
      </c>
      <c r="BI1051" s="109">
        <f>IF(U1051="nulová",N1051,0)</f>
        <v>0</v>
      </c>
      <c r="BJ1051" s="21" t="s">
        <v>37</v>
      </c>
      <c r="BK1051" s="109">
        <f>ROUND(L1051*K1051,2)</f>
        <v>0</v>
      </c>
      <c r="BL1051" s="21" t="s">
        <v>1835</v>
      </c>
      <c r="BM1051" s="21" t="s">
        <v>1840</v>
      </c>
    </row>
    <row r="1052" spans="2:65" s="1" customFormat="1" ht="44.25" customHeight="1">
      <c r="B1052" s="135"/>
      <c r="C1052" s="164" t="s">
        <v>1841</v>
      </c>
      <c r="D1052" s="164" t="s">
        <v>193</v>
      </c>
      <c r="E1052" s="165" t="s">
        <v>1842</v>
      </c>
      <c r="F1052" s="277" t="s">
        <v>1843</v>
      </c>
      <c r="G1052" s="277"/>
      <c r="H1052" s="277"/>
      <c r="I1052" s="277"/>
      <c r="J1052" s="166" t="s">
        <v>1834</v>
      </c>
      <c r="K1052" s="167">
        <v>6</v>
      </c>
      <c r="L1052" s="278">
        <v>0</v>
      </c>
      <c r="M1052" s="278"/>
      <c r="N1052" s="279">
        <f>ROUND(L1052*K1052,2)</f>
        <v>0</v>
      </c>
      <c r="O1052" s="279"/>
      <c r="P1052" s="279"/>
      <c r="Q1052" s="279"/>
      <c r="R1052" s="138"/>
      <c r="T1052" s="168" t="s">
        <v>5</v>
      </c>
      <c r="U1052" s="47" t="s">
        <v>44</v>
      </c>
      <c r="V1052" s="39"/>
      <c r="W1052" s="169">
        <f>V1052*K1052</f>
        <v>0</v>
      </c>
      <c r="X1052" s="169">
        <v>0</v>
      </c>
      <c r="Y1052" s="169">
        <f>X1052*K1052</f>
        <v>0</v>
      </c>
      <c r="Z1052" s="169">
        <v>0</v>
      </c>
      <c r="AA1052" s="170">
        <f>Z1052*K1052</f>
        <v>0</v>
      </c>
      <c r="AR1052" s="21" t="s">
        <v>1835</v>
      </c>
      <c r="AT1052" s="21" t="s">
        <v>193</v>
      </c>
      <c r="AU1052" s="21" t="s">
        <v>37</v>
      </c>
      <c r="AY1052" s="21" t="s">
        <v>192</v>
      </c>
      <c r="BE1052" s="109">
        <f>IF(U1052="základní",N1052,0)</f>
        <v>0</v>
      </c>
      <c r="BF1052" s="109">
        <f>IF(U1052="snížená",N1052,0)</f>
        <v>0</v>
      </c>
      <c r="BG1052" s="109">
        <f>IF(U1052="zákl. přenesená",N1052,0)</f>
        <v>0</v>
      </c>
      <c r="BH1052" s="109">
        <f>IF(U1052="sníž. přenesená",N1052,0)</f>
        <v>0</v>
      </c>
      <c r="BI1052" s="109">
        <f>IF(U1052="nulová",N1052,0)</f>
        <v>0</v>
      </c>
      <c r="BJ1052" s="21" t="s">
        <v>37</v>
      </c>
      <c r="BK1052" s="109">
        <f>ROUND(L1052*K1052,2)</f>
        <v>0</v>
      </c>
      <c r="BL1052" s="21" t="s">
        <v>1835</v>
      </c>
      <c r="BM1052" s="21" t="s">
        <v>1844</v>
      </c>
    </row>
    <row r="1053" spans="2:65" s="1" customFormat="1" ht="49.95" customHeight="1">
      <c r="B1053" s="38"/>
      <c r="C1053" s="39"/>
      <c r="D1053" s="155" t="s">
        <v>1845</v>
      </c>
      <c r="E1053" s="39"/>
      <c r="F1053" s="39"/>
      <c r="G1053" s="39"/>
      <c r="H1053" s="39"/>
      <c r="I1053" s="39"/>
      <c r="J1053" s="39"/>
      <c r="K1053" s="39"/>
      <c r="L1053" s="39"/>
      <c r="M1053" s="39"/>
      <c r="N1053" s="302">
        <f>BK1053</f>
        <v>0</v>
      </c>
      <c r="O1053" s="303"/>
      <c r="P1053" s="303"/>
      <c r="Q1053" s="303"/>
      <c r="R1053" s="40"/>
      <c r="T1053" s="208"/>
      <c r="U1053" s="59"/>
      <c r="V1053" s="59"/>
      <c r="W1053" s="59"/>
      <c r="X1053" s="59"/>
      <c r="Y1053" s="59"/>
      <c r="Z1053" s="59"/>
      <c r="AA1053" s="61"/>
      <c r="AT1053" s="21" t="s">
        <v>78</v>
      </c>
      <c r="AU1053" s="21" t="s">
        <v>79</v>
      </c>
      <c r="AY1053" s="21" t="s">
        <v>1846</v>
      </c>
      <c r="BK1053" s="109">
        <v>0</v>
      </c>
    </row>
    <row r="1054" spans="2:65" s="1" customFormat="1" ht="6.9" customHeight="1">
      <c r="B1054" s="62"/>
      <c r="C1054" s="63"/>
      <c r="D1054" s="63"/>
      <c r="E1054" s="63"/>
      <c r="F1054" s="63"/>
      <c r="G1054" s="63"/>
      <c r="H1054" s="63"/>
      <c r="I1054" s="63"/>
      <c r="J1054" s="63"/>
      <c r="K1054" s="63"/>
      <c r="L1054" s="63"/>
      <c r="M1054" s="63"/>
      <c r="N1054" s="63"/>
      <c r="O1054" s="63"/>
      <c r="P1054" s="63"/>
      <c r="Q1054" s="63"/>
      <c r="R1054" s="64"/>
    </row>
  </sheetData>
  <mergeCells count="1645">
    <mergeCell ref="N953:Q953"/>
    <mergeCell ref="N962:Q962"/>
    <mergeCell ref="N973:Q973"/>
    <mergeCell ref="N986:Q986"/>
    <mergeCell ref="N1042:Q1042"/>
    <mergeCell ref="N1046:Q1046"/>
    <mergeCell ref="N1047:Q1047"/>
    <mergeCell ref="N1049:Q1049"/>
    <mergeCell ref="N1053:Q1053"/>
    <mergeCell ref="H1:K1"/>
    <mergeCell ref="S2:AC2"/>
    <mergeCell ref="F1052:I1052"/>
    <mergeCell ref="L1052:M1052"/>
    <mergeCell ref="N1052:Q1052"/>
    <mergeCell ref="N151:Q151"/>
    <mergeCell ref="N152:Q152"/>
    <mergeCell ref="N153:Q153"/>
    <mergeCell ref="N238:Q238"/>
    <mergeCell ref="N356:Q356"/>
    <mergeCell ref="N436:Q436"/>
    <mergeCell ref="N487:Q487"/>
    <mergeCell ref="N505:Q505"/>
    <mergeCell ref="N650:Q650"/>
    <mergeCell ref="N685:Q685"/>
    <mergeCell ref="N691:Q691"/>
    <mergeCell ref="N693:Q693"/>
    <mergeCell ref="N694:Q694"/>
    <mergeCell ref="N716:Q716"/>
    <mergeCell ref="N724:Q724"/>
    <mergeCell ref="N739:Q739"/>
    <mergeCell ref="N759:Q759"/>
    <mergeCell ref="N786:Q786"/>
    <mergeCell ref="N802:Q802"/>
    <mergeCell ref="N807:Q807"/>
    <mergeCell ref="N817:Q817"/>
    <mergeCell ref="N823:Q823"/>
    <mergeCell ref="N831:Q831"/>
    <mergeCell ref="N845:Q845"/>
    <mergeCell ref="N858:Q858"/>
    <mergeCell ref="N869:Q869"/>
    <mergeCell ref="N884:Q884"/>
    <mergeCell ref="N918:Q918"/>
    <mergeCell ref="N926:Q926"/>
    <mergeCell ref="F1039:I1039"/>
    <mergeCell ref="F1040:I1040"/>
    <mergeCell ref="F1041:I1041"/>
    <mergeCell ref="F1043:I1043"/>
    <mergeCell ref="L1043:M1043"/>
    <mergeCell ref="N1043:Q1043"/>
    <mergeCell ref="F1044:I1044"/>
    <mergeCell ref="F1045:I1045"/>
    <mergeCell ref="L1045:M1045"/>
    <mergeCell ref="N1045:Q1045"/>
    <mergeCell ref="F1048:I1048"/>
    <mergeCell ref="L1048:M1048"/>
    <mergeCell ref="N1048:Q1048"/>
    <mergeCell ref="F1050:I1050"/>
    <mergeCell ref="L1050:M1050"/>
    <mergeCell ref="N1050:Q1050"/>
    <mergeCell ref="F1051:I1051"/>
    <mergeCell ref="L1051:M1051"/>
    <mergeCell ref="N1051:Q1051"/>
    <mergeCell ref="F1026:I1026"/>
    <mergeCell ref="F1027:I1027"/>
    <mergeCell ref="F1028:I1028"/>
    <mergeCell ref="F1029:I1029"/>
    <mergeCell ref="F1030:I1030"/>
    <mergeCell ref="F1031:I1031"/>
    <mergeCell ref="F1032:I1032"/>
    <mergeCell ref="F1033:I1033"/>
    <mergeCell ref="F1034:I1034"/>
    <mergeCell ref="L1034:M1034"/>
    <mergeCell ref="N1034:Q1034"/>
    <mergeCell ref="F1035:I1035"/>
    <mergeCell ref="L1035:M1035"/>
    <mergeCell ref="N1035:Q1035"/>
    <mergeCell ref="F1036:I1036"/>
    <mergeCell ref="F1037:I1037"/>
    <mergeCell ref="F1038:I1038"/>
    <mergeCell ref="F1009:I1009"/>
    <mergeCell ref="F1010:I1010"/>
    <mergeCell ref="F1011:I1011"/>
    <mergeCell ref="F1012:I1012"/>
    <mergeCell ref="F1013:I1013"/>
    <mergeCell ref="F1014:I1014"/>
    <mergeCell ref="F1015:I1015"/>
    <mergeCell ref="F1016:I1016"/>
    <mergeCell ref="F1017:I1017"/>
    <mergeCell ref="F1018:I1018"/>
    <mergeCell ref="F1019:I1019"/>
    <mergeCell ref="F1020:I1020"/>
    <mergeCell ref="F1021:I1021"/>
    <mergeCell ref="F1022:I1022"/>
    <mergeCell ref="F1023:I1023"/>
    <mergeCell ref="F1024:I1024"/>
    <mergeCell ref="F1025:I1025"/>
    <mergeCell ref="F992:I992"/>
    <mergeCell ref="F993:I993"/>
    <mergeCell ref="F994:I994"/>
    <mergeCell ref="F995:I995"/>
    <mergeCell ref="F996:I996"/>
    <mergeCell ref="F997:I997"/>
    <mergeCell ref="F998:I998"/>
    <mergeCell ref="F999:I999"/>
    <mergeCell ref="F1000:I1000"/>
    <mergeCell ref="F1001:I1001"/>
    <mergeCell ref="F1002:I1002"/>
    <mergeCell ref="F1003:I1003"/>
    <mergeCell ref="F1004:I1004"/>
    <mergeCell ref="F1005:I1005"/>
    <mergeCell ref="F1006:I1006"/>
    <mergeCell ref="F1007:I1007"/>
    <mergeCell ref="F1008:I1008"/>
    <mergeCell ref="F982:I982"/>
    <mergeCell ref="F983:I983"/>
    <mergeCell ref="L983:M983"/>
    <mergeCell ref="N983:Q983"/>
    <mergeCell ref="F984:I984"/>
    <mergeCell ref="L984:M984"/>
    <mergeCell ref="N984:Q984"/>
    <mergeCell ref="F985:I985"/>
    <mergeCell ref="L985:M985"/>
    <mergeCell ref="N985:Q985"/>
    <mergeCell ref="F987:I987"/>
    <mergeCell ref="L987:M987"/>
    <mergeCell ref="N987:Q987"/>
    <mergeCell ref="F988:I988"/>
    <mergeCell ref="F989:I989"/>
    <mergeCell ref="F990:I990"/>
    <mergeCell ref="F991:I991"/>
    <mergeCell ref="F974:I974"/>
    <mergeCell ref="L974:M974"/>
    <mergeCell ref="N974:Q974"/>
    <mergeCell ref="F975:I975"/>
    <mergeCell ref="F976:I976"/>
    <mergeCell ref="L976:M976"/>
    <mergeCell ref="N976:Q976"/>
    <mergeCell ref="F977:I977"/>
    <mergeCell ref="L977:M977"/>
    <mergeCell ref="N977:Q977"/>
    <mergeCell ref="F978:I978"/>
    <mergeCell ref="F979:I979"/>
    <mergeCell ref="L979:M979"/>
    <mergeCell ref="N979:Q979"/>
    <mergeCell ref="F980:I980"/>
    <mergeCell ref="F981:I981"/>
    <mergeCell ref="L981:M981"/>
    <mergeCell ref="N981:Q981"/>
    <mergeCell ref="F964:I964"/>
    <mergeCell ref="F965:I965"/>
    <mergeCell ref="L965:M965"/>
    <mergeCell ref="N965:Q965"/>
    <mergeCell ref="F966:I966"/>
    <mergeCell ref="F967:I967"/>
    <mergeCell ref="L967:M967"/>
    <mergeCell ref="N967:Q967"/>
    <mergeCell ref="F968:I968"/>
    <mergeCell ref="L968:M968"/>
    <mergeCell ref="N968:Q968"/>
    <mergeCell ref="F969:I969"/>
    <mergeCell ref="F970:I970"/>
    <mergeCell ref="F971:I971"/>
    <mergeCell ref="F972:I972"/>
    <mergeCell ref="L972:M972"/>
    <mergeCell ref="N972:Q972"/>
    <mergeCell ref="F954:I954"/>
    <mergeCell ref="L954:M954"/>
    <mergeCell ref="N954:Q954"/>
    <mergeCell ref="F955:I955"/>
    <mergeCell ref="L955:M955"/>
    <mergeCell ref="N955:Q955"/>
    <mergeCell ref="F956:I956"/>
    <mergeCell ref="F957:I957"/>
    <mergeCell ref="L957:M957"/>
    <mergeCell ref="N957:Q957"/>
    <mergeCell ref="F958:I958"/>
    <mergeCell ref="F959:I959"/>
    <mergeCell ref="F960:I960"/>
    <mergeCell ref="F961:I961"/>
    <mergeCell ref="L961:M961"/>
    <mergeCell ref="N961:Q961"/>
    <mergeCell ref="F963:I963"/>
    <mergeCell ref="L963:M963"/>
    <mergeCell ref="N963:Q963"/>
    <mergeCell ref="F944:I944"/>
    <mergeCell ref="F945:I945"/>
    <mergeCell ref="L945:M945"/>
    <mergeCell ref="N945:Q945"/>
    <mergeCell ref="F946:I946"/>
    <mergeCell ref="F947:I947"/>
    <mergeCell ref="F948:I948"/>
    <mergeCell ref="F949:I949"/>
    <mergeCell ref="L949:M949"/>
    <mergeCell ref="N949:Q949"/>
    <mergeCell ref="F950:I950"/>
    <mergeCell ref="F951:I951"/>
    <mergeCell ref="L951:M951"/>
    <mergeCell ref="N951:Q951"/>
    <mergeCell ref="F952:I952"/>
    <mergeCell ref="L952:M952"/>
    <mergeCell ref="N952:Q952"/>
    <mergeCell ref="F929:I929"/>
    <mergeCell ref="F930:I930"/>
    <mergeCell ref="F931:I931"/>
    <mergeCell ref="F932:I932"/>
    <mergeCell ref="F933:I933"/>
    <mergeCell ref="F934:I934"/>
    <mergeCell ref="F935:I935"/>
    <mergeCell ref="F936:I936"/>
    <mergeCell ref="F937:I937"/>
    <mergeCell ref="F938:I938"/>
    <mergeCell ref="F939:I939"/>
    <mergeCell ref="F940:I940"/>
    <mergeCell ref="F941:I941"/>
    <mergeCell ref="F942:I942"/>
    <mergeCell ref="F943:I943"/>
    <mergeCell ref="L943:M943"/>
    <mergeCell ref="N943:Q943"/>
    <mergeCell ref="F921:I921"/>
    <mergeCell ref="L921:M921"/>
    <mergeCell ref="N921:Q921"/>
    <mergeCell ref="F922:I922"/>
    <mergeCell ref="L922:M922"/>
    <mergeCell ref="N922:Q922"/>
    <mergeCell ref="F923:I923"/>
    <mergeCell ref="L923:M923"/>
    <mergeCell ref="N923:Q923"/>
    <mergeCell ref="F924:I924"/>
    <mergeCell ref="L924:M924"/>
    <mergeCell ref="N924:Q924"/>
    <mergeCell ref="F925:I925"/>
    <mergeCell ref="F927:I927"/>
    <mergeCell ref="L927:M927"/>
    <mergeCell ref="N927:Q927"/>
    <mergeCell ref="F928:I928"/>
    <mergeCell ref="F914:I914"/>
    <mergeCell ref="L914:M914"/>
    <mergeCell ref="N914:Q914"/>
    <mergeCell ref="F915:I915"/>
    <mergeCell ref="L915:M915"/>
    <mergeCell ref="N915:Q915"/>
    <mergeCell ref="F916:I916"/>
    <mergeCell ref="L916:M916"/>
    <mergeCell ref="N916:Q916"/>
    <mergeCell ref="F917:I917"/>
    <mergeCell ref="L917:M917"/>
    <mergeCell ref="N917:Q917"/>
    <mergeCell ref="F919:I919"/>
    <mergeCell ref="L919:M919"/>
    <mergeCell ref="N919:Q919"/>
    <mergeCell ref="F920:I920"/>
    <mergeCell ref="L920:M920"/>
    <mergeCell ref="N920:Q920"/>
    <mergeCell ref="F905:I905"/>
    <mergeCell ref="F906:I906"/>
    <mergeCell ref="F907:I907"/>
    <mergeCell ref="L907:M907"/>
    <mergeCell ref="N907:Q907"/>
    <mergeCell ref="F908:I908"/>
    <mergeCell ref="F909:I909"/>
    <mergeCell ref="L909:M909"/>
    <mergeCell ref="N909:Q909"/>
    <mergeCell ref="F910:I910"/>
    <mergeCell ref="F911:I911"/>
    <mergeCell ref="L911:M911"/>
    <mergeCell ref="N911:Q911"/>
    <mergeCell ref="F912:I912"/>
    <mergeCell ref="L912:M912"/>
    <mergeCell ref="N912:Q912"/>
    <mergeCell ref="F913:I913"/>
    <mergeCell ref="F894:I894"/>
    <mergeCell ref="L894:M894"/>
    <mergeCell ref="N894:Q894"/>
    <mergeCell ref="F895:I895"/>
    <mergeCell ref="F896:I896"/>
    <mergeCell ref="L896:M896"/>
    <mergeCell ref="N896:Q896"/>
    <mergeCell ref="F897:I897"/>
    <mergeCell ref="F898:I898"/>
    <mergeCell ref="L898:M898"/>
    <mergeCell ref="N898:Q898"/>
    <mergeCell ref="F899:I899"/>
    <mergeCell ref="F900:I900"/>
    <mergeCell ref="F901:I901"/>
    <mergeCell ref="F902:I902"/>
    <mergeCell ref="F903:I903"/>
    <mergeCell ref="F904:I904"/>
    <mergeCell ref="F885:I885"/>
    <mergeCell ref="L885:M885"/>
    <mergeCell ref="N885:Q885"/>
    <mergeCell ref="F886:I886"/>
    <mergeCell ref="F887:I887"/>
    <mergeCell ref="F888:I888"/>
    <mergeCell ref="F889:I889"/>
    <mergeCell ref="F890:I890"/>
    <mergeCell ref="F891:I891"/>
    <mergeCell ref="L891:M891"/>
    <mergeCell ref="N891:Q891"/>
    <mergeCell ref="F892:I892"/>
    <mergeCell ref="L892:M892"/>
    <mergeCell ref="N892:Q892"/>
    <mergeCell ref="F893:I893"/>
    <mergeCell ref="L893:M893"/>
    <mergeCell ref="N893:Q893"/>
    <mergeCell ref="F878:I878"/>
    <mergeCell ref="L878:M878"/>
    <mergeCell ref="N878:Q878"/>
    <mergeCell ref="F879:I879"/>
    <mergeCell ref="L879:M879"/>
    <mergeCell ref="N879:Q879"/>
    <mergeCell ref="F880:I880"/>
    <mergeCell ref="L880:M880"/>
    <mergeCell ref="N880:Q880"/>
    <mergeCell ref="F881:I881"/>
    <mergeCell ref="L881:M881"/>
    <mergeCell ref="N881:Q881"/>
    <mergeCell ref="F882:I882"/>
    <mergeCell ref="L882:M882"/>
    <mergeCell ref="N882:Q882"/>
    <mergeCell ref="F883:I883"/>
    <mergeCell ref="L883:M883"/>
    <mergeCell ref="N883:Q883"/>
    <mergeCell ref="F872:I872"/>
    <mergeCell ref="L872:M872"/>
    <mergeCell ref="N872:Q872"/>
    <mergeCell ref="F873:I873"/>
    <mergeCell ref="L873:M873"/>
    <mergeCell ref="N873:Q873"/>
    <mergeCell ref="F874:I874"/>
    <mergeCell ref="L874:M874"/>
    <mergeCell ref="N874:Q874"/>
    <mergeCell ref="F875:I875"/>
    <mergeCell ref="L875:M875"/>
    <mergeCell ref="N875:Q875"/>
    <mergeCell ref="F876:I876"/>
    <mergeCell ref="L876:M876"/>
    <mergeCell ref="N876:Q876"/>
    <mergeCell ref="F877:I877"/>
    <mergeCell ref="L877:M877"/>
    <mergeCell ref="N877:Q877"/>
    <mergeCell ref="F863:I863"/>
    <mergeCell ref="F864:I864"/>
    <mergeCell ref="L864:M864"/>
    <mergeCell ref="N864:Q864"/>
    <mergeCell ref="F865:I865"/>
    <mergeCell ref="F866:I866"/>
    <mergeCell ref="L866:M866"/>
    <mergeCell ref="N866:Q866"/>
    <mergeCell ref="F867:I867"/>
    <mergeCell ref="F868:I868"/>
    <mergeCell ref="L868:M868"/>
    <mergeCell ref="N868:Q868"/>
    <mergeCell ref="F870:I870"/>
    <mergeCell ref="L870:M870"/>
    <mergeCell ref="N870:Q870"/>
    <mergeCell ref="F871:I871"/>
    <mergeCell ref="L871:M871"/>
    <mergeCell ref="N871:Q871"/>
    <mergeCell ref="F853:I853"/>
    <mergeCell ref="L853:M853"/>
    <mergeCell ref="N853:Q853"/>
    <mergeCell ref="F854:I854"/>
    <mergeCell ref="F855:I855"/>
    <mergeCell ref="F856:I856"/>
    <mergeCell ref="F857:I857"/>
    <mergeCell ref="L857:M857"/>
    <mergeCell ref="N857:Q857"/>
    <mergeCell ref="F859:I859"/>
    <mergeCell ref="L859:M859"/>
    <mergeCell ref="N859:Q859"/>
    <mergeCell ref="F860:I860"/>
    <mergeCell ref="L860:M860"/>
    <mergeCell ref="N860:Q860"/>
    <mergeCell ref="F861:I861"/>
    <mergeCell ref="F862:I862"/>
    <mergeCell ref="L862:M862"/>
    <mergeCell ref="N862:Q862"/>
    <mergeCell ref="F843:I843"/>
    <mergeCell ref="L843:M843"/>
    <mergeCell ref="N843:Q843"/>
    <mergeCell ref="F844:I844"/>
    <mergeCell ref="L844:M844"/>
    <mergeCell ref="N844:Q844"/>
    <mergeCell ref="F846:I846"/>
    <mergeCell ref="L846:M846"/>
    <mergeCell ref="N846:Q846"/>
    <mergeCell ref="F847:I847"/>
    <mergeCell ref="F848:I848"/>
    <mergeCell ref="L848:M848"/>
    <mergeCell ref="N848:Q848"/>
    <mergeCell ref="F849:I849"/>
    <mergeCell ref="F850:I850"/>
    <mergeCell ref="F851:I851"/>
    <mergeCell ref="F852:I852"/>
    <mergeCell ref="F837:I837"/>
    <mergeCell ref="L837:M837"/>
    <mergeCell ref="N837:Q837"/>
    <mergeCell ref="F838:I838"/>
    <mergeCell ref="L838:M838"/>
    <mergeCell ref="N838:Q838"/>
    <mergeCell ref="F839:I839"/>
    <mergeCell ref="L839:M839"/>
    <mergeCell ref="N839:Q839"/>
    <mergeCell ref="F840:I840"/>
    <mergeCell ref="L840:M840"/>
    <mergeCell ref="N840:Q840"/>
    <mergeCell ref="F841:I841"/>
    <mergeCell ref="L841:M841"/>
    <mergeCell ref="N841:Q841"/>
    <mergeCell ref="F842:I842"/>
    <mergeCell ref="L842:M842"/>
    <mergeCell ref="N842:Q842"/>
    <mergeCell ref="F830:I830"/>
    <mergeCell ref="L830:M830"/>
    <mergeCell ref="N830:Q830"/>
    <mergeCell ref="F832:I832"/>
    <mergeCell ref="L832:M832"/>
    <mergeCell ref="N832:Q832"/>
    <mergeCell ref="F833:I833"/>
    <mergeCell ref="L833:M833"/>
    <mergeCell ref="N833:Q833"/>
    <mergeCell ref="F834:I834"/>
    <mergeCell ref="L834:M834"/>
    <mergeCell ref="N834:Q834"/>
    <mergeCell ref="F835:I835"/>
    <mergeCell ref="L835:M835"/>
    <mergeCell ref="N835:Q835"/>
    <mergeCell ref="F836:I836"/>
    <mergeCell ref="L836:M836"/>
    <mergeCell ref="N836:Q836"/>
    <mergeCell ref="F824:I824"/>
    <mergeCell ref="L824:M824"/>
    <mergeCell ref="N824:Q824"/>
    <mergeCell ref="F825:I825"/>
    <mergeCell ref="L825:M825"/>
    <mergeCell ref="N825:Q825"/>
    <mergeCell ref="F826:I826"/>
    <mergeCell ref="L826:M826"/>
    <mergeCell ref="N826:Q826"/>
    <mergeCell ref="F827:I827"/>
    <mergeCell ref="L827:M827"/>
    <mergeCell ref="N827:Q827"/>
    <mergeCell ref="F828:I828"/>
    <mergeCell ref="L828:M828"/>
    <mergeCell ref="N828:Q828"/>
    <mergeCell ref="F829:I829"/>
    <mergeCell ref="L829:M829"/>
    <mergeCell ref="N829:Q829"/>
    <mergeCell ref="F816:I816"/>
    <mergeCell ref="L816:M816"/>
    <mergeCell ref="N816:Q816"/>
    <mergeCell ref="F818:I818"/>
    <mergeCell ref="L818:M818"/>
    <mergeCell ref="N818:Q818"/>
    <mergeCell ref="F819:I819"/>
    <mergeCell ref="L819:M819"/>
    <mergeCell ref="N819:Q819"/>
    <mergeCell ref="F820:I820"/>
    <mergeCell ref="L820:M820"/>
    <mergeCell ref="N820:Q820"/>
    <mergeCell ref="F821:I821"/>
    <mergeCell ref="L821:M821"/>
    <mergeCell ref="N821:Q821"/>
    <mergeCell ref="F822:I822"/>
    <mergeCell ref="L822:M822"/>
    <mergeCell ref="N822:Q822"/>
    <mergeCell ref="F810:I810"/>
    <mergeCell ref="L810:M810"/>
    <mergeCell ref="N810:Q810"/>
    <mergeCell ref="F811:I811"/>
    <mergeCell ref="L811:M811"/>
    <mergeCell ref="N811:Q811"/>
    <mergeCell ref="F812:I812"/>
    <mergeCell ref="L812:M812"/>
    <mergeCell ref="N812:Q812"/>
    <mergeCell ref="F813:I813"/>
    <mergeCell ref="L813:M813"/>
    <mergeCell ref="N813:Q813"/>
    <mergeCell ref="F814:I814"/>
    <mergeCell ref="L814:M814"/>
    <mergeCell ref="N814:Q814"/>
    <mergeCell ref="F815:I815"/>
    <mergeCell ref="L815:M815"/>
    <mergeCell ref="N815:Q815"/>
    <mergeCell ref="F803:I803"/>
    <mergeCell ref="L803:M803"/>
    <mergeCell ref="N803:Q803"/>
    <mergeCell ref="F804:I804"/>
    <mergeCell ref="L804:M804"/>
    <mergeCell ref="N804:Q804"/>
    <mergeCell ref="F805:I805"/>
    <mergeCell ref="L805:M805"/>
    <mergeCell ref="N805:Q805"/>
    <mergeCell ref="F806:I806"/>
    <mergeCell ref="L806:M806"/>
    <mergeCell ref="N806:Q806"/>
    <mergeCell ref="F808:I808"/>
    <mergeCell ref="L808:M808"/>
    <mergeCell ref="N808:Q808"/>
    <mergeCell ref="F809:I809"/>
    <mergeCell ref="L809:M809"/>
    <mergeCell ref="N809:Q809"/>
    <mergeCell ref="F796:I796"/>
    <mergeCell ref="L796:M796"/>
    <mergeCell ref="N796:Q796"/>
    <mergeCell ref="F797:I797"/>
    <mergeCell ref="L797:M797"/>
    <mergeCell ref="N797:Q797"/>
    <mergeCell ref="F798:I798"/>
    <mergeCell ref="L798:M798"/>
    <mergeCell ref="N798:Q798"/>
    <mergeCell ref="F799:I799"/>
    <mergeCell ref="L799:M799"/>
    <mergeCell ref="N799:Q799"/>
    <mergeCell ref="F800:I800"/>
    <mergeCell ref="L800:M800"/>
    <mergeCell ref="N800:Q800"/>
    <mergeCell ref="F801:I801"/>
    <mergeCell ref="L801:M801"/>
    <mergeCell ref="N801:Q801"/>
    <mergeCell ref="F790:I790"/>
    <mergeCell ref="L790:M790"/>
    <mergeCell ref="N790:Q790"/>
    <mergeCell ref="F791:I791"/>
    <mergeCell ref="L791:M791"/>
    <mergeCell ref="N791:Q791"/>
    <mergeCell ref="F792:I792"/>
    <mergeCell ref="L792:M792"/>
    <mergeCell ref="N792:Q792"/>
    <mergeCell ref="F793:I793"/>
    <mergeCell ref="L793:M793"/>
    <mergeCell ref="N793:Q793"/>
    <mergeCell ref="F794:I794"/>
    <mergeCell ref="L794:M794"/>
    <mergeCell ref="N794:Q794"/>
    <mergeCell ref="F795:I795"/>
    <mergeCell ref="L795:M795"/>
    <mergeCell ref="N795:Q795"/>
    <mergeCell ref="F783:I783"/>
    <mergeCell ref="L783:M783"/>
    <mergeCell ref="N783:Q783"/>
    <mergeCell ref="F784:I784"/>
    <mergeCell ref="L784:M784"/>
    <mergeCell ref="N784:Q784"/>
    <mergeCell ref="F785:I785"/>
    <mergeCell ref="L785:M785"/>
    <mergeCell ref="N785:Q785"/>
    <mergeCell ref="F787:I787"/>
    <mergeCell ref="L787:M787"/>
    <mergeCell ref="N787:Q787"/>
    <mergeCell ref="F788:I788"/>
    <mergeCell ref="L788:M788"/>
    <mergeCell ref="N788:Q788"/>
    <mergeCell ref="F789:I789"/>
    <mergeCell ref="L789:M789"/>
    <mergeCell ref="N789:Q789"/>
    <mergeCell ref="F777:I777"/>
    <mergeCell ref="L777:M777"/>
    <mergeCell ref="N777:Q777"/>
    <mergeCell ref="F778:I778"/>
    <mergeCell ref="L778:M778"/>
    <mergeCell ref="N778:Q778"/>
    <mergeCell ref="F779:I779"/>
    <mergeCell ref="L779:M779"/>
    <mergeCell ref="N779:Q779"/>
    <mergeCell ref="F780:I780"/>
    <mergeCell ref="L780:M780"/>
    <mergeCell ref="N780:Q780"/>
    <mergeCell ref="F781:I781"/>
    <mergeCell ref="L781:M781"/>
    <mergeCell ref="N781:Q781"/>
    <mergeCell ref="F782:I782"/>
    <mergeCell ref="L782:M782"/>
    <mergeCell ref="N782:Q782"/>
    <mergeCell ref="F771:I771"/>
    <mergeCell ref="L771:M771"/>
    <mergeCell ref="N771:Q771"/>
    <mergeCell ref="F772:I772"/>
    <mergeCell ref="L772:M772"/>
    <mergeCell ref="N772:Q772"/>
    <mergeCell ref="F773:I773"/>
    <mergeCell ref="L773:M773"/>
    <mergeCell ref="N773:Q773"/>
    <mergeCell ref="F774:I774"/>
    <mergeCell ref="L774:M774"/>
    <mergeCell ref="N774:Q774"/>
    <mergeCell ref="F775:I775"/>
    <mergeCell ref="L775:M775"/>
    <mergeCell ref="N775:Q775"/>
    <mergeCell ref="F776:I776"/>
    <mergeCell ref="L776:M776"/>
    <mergeCell ref="N776:Q776"/>
    <mergeCell ref="F765:I765"/>
    <mergeCell ref="L765:M765"/>
    <mergeCell ref="N765:Q765"/>
    <mergeCell ref="F766:I766"/>
    <mergeCell ref="L766:M766"/>
    <mergeCell ref="N766:Q766"/>
    <mergeCell ref="F767:I767"/>
    <mergeCell ref="L767:M767"/>
    <mergeCell ref="N767:Q767"/>
    <mergeCell ref="F768:I768"/>
    <mergeCell ref="L768:M768"/>
    <mergeCell ref="N768:Q768"/>
    <mergeCell ref="F769:I769"/>
    <mergeCell ref="L769:M769"/>
    <mergeCell ref="N769:Q769"/>
    <mergeCell ref="F770:I770"/>
    <mergeCell ref="L770:M770"/>
    <mergeCell ref="N770:Q770"/>
    <mergeCell ref="F758:I758"/>
    <mergeCell ref="L758:M758"/>
    <mergeCell ref="N758:Q758"/>
    <mergeCell ref="F760:I760"/>
    <mergeCell ref="L760:M760"/>
    <mergeCell ref="N760:Q760"/>
    <mergeCell ref="F761:I761"/>
    <mergeCell ref="L761:M761"/>
    <mergeCell ref="N761:Q761"/>
    <mergeCell ref="F762:I762"/>
    <mergeCell ref="L762:M762"/>
    <mergeCell ref="N762:Q762"/>
    <mergeCell ref="F763:I763"/>
    <mergeCell ref="L763:M763"/>
    <mergeCell ref="N763:Q763"/>
    <mergeCell ref="F764:I764"/>
    <mergeCell ref="L764:M764"/>
    <mergeCell ref="N764:Q764"/>
    <mergeCell ref="F752:I752"/>
    <mergeCell ref="L752:M752"/>
    <mergeCell ref="N752:Q752"/>
    <mergeCell ref="F753:I753"/>
    <mergeCell ref="L753:M753"/>
    <mergeCell ref="N753:Q753"/>
    <mergeCell ref="F754:I754"/>
    <mergeCell ref="L754:M754"/>
    <mergeCell ref="N754:Q754"/>
    <mergeCell ref="F755:I755"/>
    <mergeCell ref="L755:M755"/>
    <mergeCell ref="N755:Q755"/>
    <mergeCell ref="F756:I756"/>
    <mergeCell ref="L756:M756"/>
    <mergeCell ref="N756:Q756"/>
    <mergeCell ref="F757:I757"/>
    <mergeCell ref="L757:M757"/>
    <mergeCell ref="N757:Q757"/>
    <mergeCell ref="F746:I746"/>
    <mergeCell ref="L746:M746"/>
    <mergeCell ref="N746:Q746"/>
    <mergeCell ref="F747:I747"/>
    <mergeCell ref="L747:M747"/>
    <mergeCell ref="N747:Q747"/>
    <mergeCell ref="F748:I748"/>
    <mergeCell ref="L748:M748"/>
    <mergeCell ref="N748:Q748"/>
    <mergeCell ref="F749:I749"/>
    <mergeCell ref="L749:M749"/>
    <mergeCell ref="N749:Q749"/>
    <mergeCell ref="F750:I750"/>
    <mergeCell ref="L750:M750"/>
    <mergeCell ref="N750:Q750"/>
    <mergeCell ref="F751:I751"/>
    <mergeCell ref="L751:M751"/>
    <mergeCell ref="N751:Q751"/>
    <mergeCell ref="F740:I740"/>
    <mergeCell ref="L740:M740"/>
    <mergeCell ref="N740:Q740"/>
    <mergeCell ref="F741:I741"/>
    <mergeCell ref="L741:M741"/>
    <mergeCell ref="N741:Q741"/>
    <mergeCell ref="F742:I742"/>
    <mergeCell ref="L742:M742"/>
    <mergeCell ref="N742:Q742"/>
    <mergeCell ref="F743:I743"/>
    <mergeCell ref="L743:M743"/>
    <mergeCell ref="N743:Q743"/>
    <mergeCell ref="F744:I744"/>
    <mergeCell ref="L744:M744"/>
    <mergeCell ref="N744:Q744"/>
    <mergeCell ref="F745:I745"/>
    <mergeCell ref="L745:M745"/>
    <mergeCell ref="N745:Q745"/>
    <mergeCell ref="F733:I733"/>
    <mergeCell ref="L733:M733"/>
    <mergeCell ref="N733:Q733"/>
    <mergeCell ref="F734:I734"/>
    <mergeCell ref="L734:M734"/>
    <mergeCell ref="N734:Q734"/>
    <mergeCell ref="F735:I735"/>
    <mergeCell ref="L735:M735"/>
    <mergeCell ref="N735:Q735"/>
    <mergeCell ref="F736:I736"/>
    <mergeCell ref="L736:M736"/>
    <mergeCell ref="N736:Q736"/>
    <mergeCell ref="F737:I737"/>
    <mergeCell ref="L737:M737"/>
    <mergeCell ref="N737:Q737"/>
    <mergeCell ref="F738:I738"/>
    <mergeCell ref="L738:M738"/>
    <mergeCell ref="N738:Q738"/>
    <mergeCell ref="F727:I727"/>
    <mergeCell ref="L727:M727"/>
    <mergeCell ref="N727:Q727"/>
    <mergeCell ref="F728:I728"/>
    <mergeCell ref="L728:M728"/>
    <mergeCell ref="N728:Q728"/>
    <mergeCell ref="F729:I729"/>
    <mergeCell ref="L729:M729"/>
    <mergeCell ref="N729:Q729"/>
    <mergeCell ref="F730:I730"/>
    <mergeCell ref="L730:M730"/>
    <mergeCell ref="N730:Q730"/>
    <mergeCell ref="F731:I731"/>
    <mergeCell ref="L731:M731"/>
    <mergeCell ref="N731:Q731"/>
    <mergeCell ref="F732:I732"/>
    <mergeCell ref="L732:M732"/>
    <mergeCell ref="N732:Q732"/>
    <mergeCell ref="F719:I719"/>
    <mergeCell ref="F720:I720"/>
    <mergeCell ref="L720:M720"/>
    <mergeCell ref="N720:Q720"/>
    <mergeCell ref="F721:I721"/>
    <mergeCell ref="L721:M721"/>
    <mergeCell ref="N721:Q721"/>
    <mergeCell ref="F722:I722"/>
    <mergeCell ref="F723:I723"/>
    <mergeCell ref="L723:M723"/>
    <mergeCell ref="N723:Q723"/>
    <mergeCell ref="F725:I725"/>
    <mergeCell ref="L725:M725"/>
    <mergeCell ref="N725:Q725"/>
    <mergeCell ref="F726:I726"/>
    <mergeCell ref="L726:M726"/>
    <mergeCell ref="N726:Q726"/>
    <mergeCell ref="F711:I711"/>
    <mergeCell ref="F712:I712"/>
    <mergeCell ref="L712:M712"/>
    <mergeCell ref="N712:Q712"/>
    <mergeCell ref="F713:I713"/>
    <mergeCell ref="L713:M713"/>
    <mergeCell ref="N713:Q713"/>
    <mergeCell ref="F714:I714"/>
    <mergeCell ref="F715:I715"/>
    <mergeCell ref="L715:M715"/>
    <mergeCell ref="N715:Q715"/>
    <mergeCell ref="F717:I717"/>
    <mergeCell ref="L717:M717"/>
    <mergeCell ref="N717:Q717"/>
    <mergeCell ref="F718:I718"/>
    <mergeCell ref="L718:M718"/>
    <mergeCell ref="N718:Q718"/>
    <mergeCell ref="F701:I701"/>
    <mergeCell ref="L701:M701"/>
    <mergeCell ref="N701:Q701"/>
    <mergeCell ref="F702:I702"/>
    <mergeCell ref="F703:I703"/>
    <mergeCell ref="F704:I704"/>
    <mergeCell ref="F705:I705"/>
    <mergeCell ref="L705:M705"/>
    <mergeCell ref="N705:Q705"/>
    <mergeCell ref="F706:I706"/>
    <mergeCell ref="F707:I707"/>
    <mergeCell ref="L707:M707"/>
    <mergeCell ref="N707:Q707"/>
    <mergeCell ref="F708:I708"/>
    <mergeCell ref="F709:I709"/>
    <mergeCell ref="F710:I710"/>
    <mergeCell ref="L710:M710"/>
    <mergeCell ref="N710:Q710"/>
    <mergeCell ref="F689:I689"/>
    <mergeCell ref="F690:I690"/>
    <mergeCell ref="L690:M690"/>
    <mergeCell ref="N690:Q690"/>
    <mergeCell ref="F692:I692"/>
    <mergeCell ref="L692:M692"/>
    <mergeCell ref="N692:Q692"/>
    <mergeCell ref="F695:I695"/>
    <mergeCell ref="L695:M695"/>
    <mergeCell ref="N695:Q695"/>
    <mergeCell ref="F696:I696"/>
    <mergeCell ref="F697:I697"/>
    <mergeCell ref="F698:I698"/>
    <mergeCell ref="F699:I699"/>
    <mergeCell ref="L699:M699"/>
    <mergeCell ref="N699:Q699"/>
    <mergeCell ref="F700:I700"/>
    <mergeCell ref="F680:I680"/>
    <mergeCell ref="F681:I681"/>
    <mergeCell ref="L681:M681"/>
    <mergeCell ref="N681:Q681"/>
    <mergeCell ref="F682:I682"/>
    <mergeCell ref="F683:I683"/>
    <mergeCell ref="L683:M683"/>
    <mergeCell ref="N683:Q683"/>
    <mergeCell ref="F684:I684"/>
    <mergeCell ref="F686:I686"/>
    <mergeCell ref="L686:M686"/>
    <mergeCell ref="N686:Q686"/>
    <mergeCell ref="F687:I687"/>
    <mergeCell ref="L687:M687"/>
    <mergeCell ref="N687:Q687"/>
    <mergeCell ref="F688:I688"/>
    <mergeCell ref="L688:M688"/>
    <mergeCell ref="N688:Q688"/>
    <mergeCell ref="F671:I671"/>
    <mergeCell ref="L671:M671"/>
    <mergeCell ref="N671:Q671"/>
    <mergeCell ref="F672:I672"/>
    <mergeCell ref="F673:I673"/>
    <mergeCell ref="F674:I674"/>
    <mergeCell ref="F675:I675"/>
    <mergeCell ref="L675:M675"/>
    <mergeCell ref="N675:Q675"/>
    <mergeCell ref="F676:I676"/>
    <mergeCell ref="F677:I677"/>
    <mergeCell ref="L677:M677"/>
    <mergeCell ref="N677:Q677"/>
    <mergeCell ref="F678:I678"/>
    <mergeCell ref="F679:I679"/>
    <mergeCell ref="L679:M679"/>
    <mergeCell ref="N679:Q679"/>
    <mergeCell ref="F660:I660"/>
    <mergeCell ref="F661:I661"/>
    <mergeCell ref="L661:M661"/>
    <mergeCell ref="N661:Q661"/>
    <mergeCell ref="F662:I662"/>
    <mergeCell ref="L662:M662"/>
    <mergeCell ref="N662:Q662"/>
    <mergeCell ref="F663:I663"/>
    <mergeCell ref="F664:I664"/>
    <mergeCell ref="F665:I665"/>
    <mergeCell ref="F666:I666"/>
    <mergeCell ref="F667:I667"/>
    <mergeCell ref="L667:M667"/>
    <mergeCell ref="N667:Q667"/>
    <mergeCell ref="F668:I668"/>
    <mergeCell ref="F669:I669"/>
    <mergeCell ref="F670:I670"/>
    <mergeCell ref="F651:I651"/>
    <mergeCell ref="L651:M651"/>
    <mergeCell ref="N651:Q651"/>
    <mergeCell ref="F652:I652"/>
    <mergeCell ref="F653:I653"/>
    <mergeCell ref="F654:I654"/>
    <mergeCell ref="F655:I655"/>
    <mergeCell ref="L655:M655"/>
    <mergeCell ref="N655:Q655"/>
    <mergeCell ref="F656:I656"/>
    <mergeCell ref="F657:I657"/>
    <mergeCell ref="L657:M657"/>
    <mergeCell ref="N657:Q657"/>
    <mergeCell ref="F658:I658"/>
    <mergeCell ref="F659:I659"/>
    <mergeCell ref="L659:M659"/>
    <mergeCell ref="N659:Q659"/>
    <mergeCell ref="F643:I643"/>
    <mergeCell ref="L643:M643"/>
    <mergeCell ref="N643:Q643"/>
    <mergeCell ref="F644:I644"/>
    <mergeCell ref="F645:I645"/>
    <mergeCell ref="L645:M645"/>
    <mergeCell ref="N645:Q645"/>
    <mergeCell ref="F646:I646"/>
    <mergeCell ref="L646:M646"/>
    <mergeCell ref="N646:Q646"/>
    <mergeCell ref="F647:I647"/>
    <mergeCell ref="L647:M647"/>
    <mergeCell ref="N647:Q647"/>
    <mergeCell ref="F648:I648"/>
    <mergeCell ref="L648:M648"/>
    <mergeCell ref="N648:Q648"/>
    <mergeCell ref="F649:I649"/>
    <mergeCell ref="L649:M649"/>
    <mergeCell ref="N649:Q649"/>
    <mergeCell ref="F634:I634"/>
    <mergeCell ref="L634:M634"/>
    <mergeCell ref="N634:Q634"/>
    <mergeCell ref="F635:I635"/>
    <mergeCell ref="L635:M635"/>
    <mergeCell ref="N635:Q635"/>
    <mergeCell ref="F636:I636"/>
    <mergeCell ref="L636:M636"/>
    <mergeCell ref="N636:Q636"/>
    <mergeCell ref="F637:I637"/>
    <mergeCell ref="F638:I638"/>
    <mergeCell ref="F639:I639"/>
    <mergeCell ref="F640:I640"/>
    <mergeCell ref="F641:I641"/>
    <mergeCell ref="L641:M641"/>
    <mergeCell ref="N641:Q641"/>
    <mergeCell ref="F642:I642"/>
    <mergeCell ref="F623:I623"/>
    <mergeCell ref="F624:I624"/>
    <mergeCell ref="F625:I625"/>
    <mergeCell ref="F626:I626"/>
    <mergeCell ref="L626:M626"/>
    <mergeCell ref="N626:Q626"/>
    <mergeCell ref="F627:I627"/>
    <mergeCell ref="L627:M627"/>
    <mergeCell ref="N627:Q627"/>
    <mergeCell ref="F628:I628"/>
    <mergeCell ref="F629:I629"/>
    <mergeCell ref="F630:I630"/>
    <mergeCell ref="F631:I631"/>
    <mergeCell ref="L631:M631"/>
    <mergeCell ref="N631:Q631"/>
    <mergeCell ref="F632:I632"/>
    <mergeCell ref="F633:I633"/>
    <mergeCell ref="F610:I610"/>
    <mergeCell ref="F611:I611"/>
    <mergeCell ref="F612:I612"/>
    <mergeCell ref="F613:I613"/>
    <mergeCell ref="L613:M613"/>
    <mergeCell ref="N613:Q613"/>
    <mergeCell ref="F614:I614"/>
    <mergeCell ref="F615:I615"/>
    <mergeCell ref="L615:M615"/>
    <mergeCell ref="N615:Q615"/>
    <mergeCell ref="F616:I616"/>
    <mergeCell ref="F617:I617"/>
    <mergeCell ref="F618:I618"/>
    <mergeCell ref="F619:I619"/>
    <mergeCell ref="F620:I620"/>
    <mergeCell ref="F621:I621"/>
    <mergeCell ref="F622:I622"/>
    <mergeCell ref="L622:M622"/>
    <mergeCell ref="N622:Q622"/>
    <mergeCell ref="F597:I597"/>
    <mergeCell ref="F598:I598"/>
    <mergeCell ref="F599:I599"/>
    <mergeCell ref="F600:I600"/>
    <mergeCell ref="F601:I601"/>
    <mergeCell ref="F602:I602"/>
    <mergeCell ref="F603:I603"/>
    <mergeCell ref="F604:I604"/>
    <mergeCell ref="F605:I605"/>
    <mergeCell ref="L605:M605"/>
    <mergeCell ref="N605:Q605"/>
    <mergeCell ref="F606:I606"/>
    <mergeCell ref="F607:I607"/>
    <mergeCell ref="L607:M607"/>
    <mergeCell ref="N607:Q607"/>
    <mergeCell ref="F608:I608"/>
    <mergeCell ref="F609:I609"/>
    <mergeCell ref="L609:M609"/>
    <mergeCell ref="N609:Q609"/>
    <mergeCell ref="F582:I582"/>
    <mergeCell ref="L582:M582"/>
    <mergeCell ref="N582:Q582"/>
    <mergeCell ref="F583:I583"/>
    <mergeCell ref="F584:I584"/>
    <mergeCell ref="F585:I585"/>
    <mergeCell ref="F586:I586"/>
    <mergeCell ref="F587:I587"/>
    <mergeCell ref="F588:I588"/>
    <mergeCell ref="F589:I589"/>
    <mergeCell ref="F590:I590"/>
    <mergeCell ref="F591:I591"/>
    <mergeCell ref="F592:I592"/>
    <mergeCell ref="F593:I593"/>
    <mergeCell ref="F594:I594"/>
    <mergeCell ref="F595:I595"/>
    <mergeCell ref="F596:I596"/>
    <mergeCell ref="F565:I565"/>
    <mergeCell ref="F566:I566"/>
    <mergeCell ref="F567:I567"/>
    <mergeCell ref="F568:I568"/>
    <mergeCell ref="F569:I569"/>
    <mergeCell ref="F570:I570"/>
    <mergeCell ref="F571:I571"/>
    <mergeCell ref="F572:I572"/>
    <mergeCell ref="F573:I573"/>
    <mergeCell ref="F574:I574"/>
    <mergeCell ref="F575:I575"/>
    <mergeCell ref="F576:I576"/>
    <mergeCell ref="F577:I577"/>
    <mergeCell ref="F578:I578"/>
    <mergeCell ref="F579:I579"/>
    <mergeCell ref="F580:I580"/>
    <mergeCell ref="F581:I581"/>
    <mergeCell ref="F548:I548"/>
    <mergeCell ref="F549:I549"/>
    <mergeCell ref="F550:I550"/>
    <mergeCell ref="F551:I551"/>
    <mergeCell ref="F552:I552"/>
    <mergeCell ref="F553:I553"/>
    <mergeCell ref="F554:I554"/>
    <mergeCell ref="F555:I555"/>
    <mergeCell ref="F556:I556"/>
    <mergeCell ref="F557:I557"/>
    <mergeCell ref="F558:I558"/>
    <mergeCell ref="F559:I559"/>
    <mergeCell ref="F560:I560"/>
    <mergeCell ref="F561:I561"/>
    <mergeCell ref="F562:I562"/>
    <mergeCell ref="F563:I563"/>
    <mergeCell ref="F564:I564"/>
    <mergeCell ref="F531:I531"/>
    <mergeCell ref="F532:I532"/>
    <mergeCell ref="F533:I533"/>
    <mergeCell ref="F534:I534"/>
    <mergeCell ref="F535:I535"/>
    <mergeCell ref="F536:I536"/>
    <mergeCell ref="F537:I537"/>
    <mergeCell ref="F538:I538"/>
    <mergeCell ref="F539:I539"/>
    <mergeCell ref="F540:I540"/>
    <mergeCell ref="F541:I541"/>
    <mergeCell ref="F542:I542"/>
    <mergeCell ref="F543:I543"/>
    <mergeCell ref="F544:I544"/>
    <mergeCell ref="F545:I545"/>
    <mergeCell ref="F546:I546"/>
    <mergeCell ref="F547:I547"/>
    <mergeCell ref="F514:I514"/>
    <mergeCell ref="F515:I515"/>
    <mergeCell ref="F516:I516"/>
    <mergeCell ref="F517:I517"/>
    <mergeCell ref="F518:I518"/>
    <mergeCell ref="F519:I519"/>
    <mergeCell ref="F520:I520"/>
    <mergeCell ref="F521:I521"/>
    <mergeCell ref="F522:I522"/>
    <mergeCell ref="F523:I523"/>
    <mergeCell ref="F524:I524"/>
    <mergeCell ref="F525:I525"/>
    <mergeCell ref="F526:I526"/>
    <mergeCell ref="F527:I527"/>
    <mergeCell ref="F528:I528"/>
    <mergeCell ref="F529:I529"/>
    <mergeCell ref="F530:I530"/>
    <mergeCell ref="F502:I502"/>
    <mergeCell ref="F503:I503"/>
    <mergeCell ref="L503:M503"/>
    <mergeCell ref="N503:Q503"/>
    <mergeCell ref="F504:I504"/>
    <mergeCell ref="F506:I506"/>
    <mergeCell ref="L506:M506"/>
    <mergeCell ref="N506:Q506"/>
    <mergeCell ref="F507:I507"/>
    <mergeCell ref="F508:I508"/>
    <mergeCell ref="L508:M508"/>
    <mergeCell ref="N508:Q508"/>
    <mergeCell ref="F509:I509"/>
    <mergeCell ref="F510:I510"/>
    <mergeCell ref="F511:I511"/>
    <mergeCell ref="F512:I512"/>
    <mergeCell ref="F513:I513"/>
    <mergeCell ref="F493:I493"/>
    <mergeCell ref="F494:I494"/>
    <mergeCell ref="L494:M494"/>
    <mergeCell ref="N494:Q494"/>
    <mergeCell ref="F495:I495"/>
    <mergeCell ref="L495:M495"/>
    <mergeCell ref="N495:Q495"/>
    <mergeCell ref="F496:I496"/>
    <mergeCell ref="F497:I497"/>
    <mergeCell ref="L497:M497"/>
    <mergeCell ref="N497:Q497"/>
    <mergeCell ref="F498:I498"/>
    <mergeCell ref="F499:I499"/>
    <mergeCell ref="L499:M499"/>
    <mergeCell ref="N499:Q499"/>
    <mergeCell ref="F500:I500"/>
    <mergeCell ref="F501:I501"/>
    <mergeCell ref="L501:M501"/>
    <mergeCell ref="N501:Q501"/>
    <mergeCell ref="F485:I485"/>
    <mergeCell ref="L485:M485"/>
    <mergeCell ref="N485:Q485"/>
    <mergeCell ref="F486:I486"/>
    <mergeCell ref="L486:M486"/>
    <mergeCell ref="N486:Q486"/>
    <mergeCell ref="F488:I488"/>
    <mergeCell ref="L488:M488"/>
    <mergeCell ref="N488:Q488"/>
    <mergeCell ref="F489:I489"/>
    <mergeCell ref="F490:I490"/>
    <mergeCell ref="L490:M490"/>
    <mergeCell ref="N490:Q490"/>
    <mergeCell ref="F491:I491"/>
    <mergeCell ref="F492:I492"/>
    <mergeCell ref="L492:M492"/>
    <mergeCell ref="N492:Q492"/>
    <mergeCell ref="F474:I474"/>
    <mergeCell ref="F475:I475"/>
    <mergeCell ref="L475:M475"/>
    <mergeCell ref="N475:Q475"/>
    <mergeCell ref="F476:I476"/>
    <mergeCell ref="F477:I477"/>
    <mergeCell ref="F478:I478"/>
    <mergeCell ref="F479:I479"/>
    <mergeCell ref="F480:I480"/>
    <mergeCell ref="F481:I481"/>
    <mergeCell ref="L481:M481"/>
    <mergeCell ref="N481:Q481"/>
    <mergeCell ref="F482:I482"/>
    <mergeCell ref="F483:I483"/>
    <mergeCell ref="L483:M483"/>
    <mergeCell ref="N483:Q483"/>
    <mergeCell ref="F484:I484"/>
    <mergeCell ref="F461:I461"/>
    <mergeCell ref="F462:I462"/>
    <mergeCell ref="F463:I463"/>
    <mergeCell ref="F464:I464"/>
    <mergeCell ref="F465:I465"/>
    <mergeCell ref="L465:M465"/>
    <mergeCell ref="N465:Q465"/>
    <mergeCell ref="F466:I466"/>
    <mergeCell ref="L466:M466"/>
    <mergeCell ref="N466:Q466"/>
    <mergeCell ref="F467:I467"/>
    <mergeCell ref="F468:I468"/>
    <mergeCell ref="F469:I469"/>
    <mergeCell ref="F470:I470"/>
    <mergeCell ref="F471:I471"/>
    <mergeCell ref="F472:I472"/>
    <mergeCell ref="F473:I473"/>
    <mergeCell ref="F448:I448"/>
    <mergeCell ref="F449:I449"/>
    <mergeCell ref="L449:M449"/>
    <mergeCell ref="N449:Q449"/>
    <mergeCell ref="F450:I450"/>
    <mergeCell ref="F451:I451"/>
    <mergeCell ref="F452:I452"/>
    <mergeCell ref="F453:I453"/>
    <mergeCell ref="F454:I454"/>
    <mergeCell ref="F455:I455"/>
    <mergeCell ref="F456:I456"/>
    <mergeCell ref="F457:I457"/>
    <mergeCell ref="L457:M457"/>
    <mergeCell ref="N457:Q457"/>
    <mergeCell ref="F458:I458"/>
    <mergeCell ref="F459:I459"/>
    <mergeCell ref="F460:I460"/>
    <mergeCell ref="F438:I438"/>
    <mergeCell ref="F439:I439"/>
    <mergeCell ref="L439:M439"/>
    <mergeCell ref="N439:Q439"/>
    <mergeCell ref="F440:I440"/>
    <mergeCell ref="F441:I441"/>
    <mergeCell ref="L441:M441"/>
    <mergeCell ref="N441:Q441"/>
    <mergeCell ref="F442:I442"/>
    <mergeCell ref="F443:I443"/>
    <mergeCell ref="F444:I444"/>
    <mergeCell ref="F445:I445"/>
    <mergeCell ref="L445:M445"/>
    <mergeCell ref="N445:Q445"/>
    <mergeCell ref="F446:I446"/>
    <mergeCell ref="F447:I447"/>
    <mergeCell ref="L447:M447"/>
    <mergeCell ref="N447:Q447"/>
    <mergeCell ref="F424:I424"/>
    <mergeCell ref="F425:I425"/>
    <mergeCell ref="F426:I426"/>
    <mergeCell ref="F427:I427"/>
    <mergeCell ref="L427:M427"/>
    <mergeCell ref="N427:Q427"/>
    <mergeCell ref="F428:I428"/>
    <mergeCell ref="F429:I429"/>
    <mergeCell ref="L429:M429"/>
    <mergeCell ref="N429:Q429"/>
    <mergeCell ref="F430:I430"/>
    <mergeCell ref="F431:I431"/>
    <mergeCell ref="F432:I432"/>
    <mergeCell ref="F433:I433"/>
    <mergeCell ref="F434:I434"/>
    <mergeCell ref="F435:I435"/>
    <mergeCell ref="F437:I437"/>
    <mergeCell ref="L437:M437"/>
    <mergeCell ref="N437:Q437"/>
    <mergeCell ref="F411:I411"/>
    <mergeCell ref="F412:I412"/>
    <mergeCell ref="F413:I413"/>
    <mergeCell ref="F414:I414"/>
    <mergeCell ref="F415:I415"/>
    <mergeCell ref="F416:I416"/>
    <mergeCell ref="L416:M416"/>
    <mergeCell ref="N416:Q416"/>
    <mergeCell ref="F417:I417"/>
    <mergeCell ref="F418:I418"/>
    <mergeCell ref="L418:M418"/>
    <mergeCell ref="N418:Q418"/>
    <mergeCell ref="F419:I419"/>
    <mergeCell ref="F420:I420"/>
    <mergeCell ref="F421:I421"/>
    <mergeCell ref="F422:I422"/>
    <mergeCell ref="F423:I423"/>
    <mergeCell ref="F400:I400"/>
    <mergeCell ref="F401:I401"/>
    <mergeCell ref="L401:M401"/>
    <mergeCell ref="N401:Q401"/>
    <mergeCell ref="F402:I402"/>
    <mergeCell ref="F403:I403"/>
    <mergeCell ref="L403:M403"/>
    <mergeCell ref="N403:Q403"/>
    <mergeCell ref="F404:I404"/>
    <mergeCell ref="F405:I405"/>
    <mergeCell ref="L405:M405"/>
    <mergeCell ref="N405:Q405"/>
    <mergeCell ref="F406:I406"/>
    <mergeCell ref="F407:I407"/>
    <mergeCell ref="F408:I408"/>
    <mergeCell ref="F409:I409"/>
    <mergeCell ref="F410:I410"/>
    <mergeCell ref="F389:I389"/>
    <mergeCell ref="F390:I390"/>
    <mergeCell ref="F391:I391"/>
    <mergeCell ref="F392:I392"/>
    <mergeCell ref="L392:M392"/>
    <mergeCell ref="N392:Q392"/>
    <mergeCell ref="F393:I393"/>
    <mergeCell ref="F394:I394"/>
    <mergeCell ref="F395:I395"/>
    <mergeCell ref="F396:I396"/>
    <mergeCell ref="L396:M396"/>
    <mergeCell ref="N396:Q396"/>
    <mergeCell ref="F397:I397"/>
    <mergeCell ref="L397:M397"/>
    <mergeCell ref="N397:Q397"/>
    <mergeCell ref="F398:I398"/>
    <mergeCell ref="F399:I399"/>
    <mergeCell ref="L399:M399"/>
    <mergeCell ref="N399:Q399"/>
    <mergeCell ref="F381:I381"/>
    <mergeCell ref="L381:M381"/>
    <mergeCell ref="N381:Q381"/>
    <mergeCell ref="F382:I382"/>
    <mergeCell ref="L382:M382"/>
    <mergeCell ref="N382:Q382"/>
    <mergeCell ref="F383:I383"/>
    <mergeCell ref="F384:I384"/>
    <mergeCell ref="L384:M384"/>
    <mergeCell ref="N384:Q384"/>
    <mergeCell ref="F385:I385"/>
    <mergeCell ref="F386:I386"/>
    <mergeCell ref="L386:M386"/>
    <mergeCell ref="N386:Q386"/>
    <mergeCell ref="F387:I387"/>
    <mergeCell ref="F388:I388"/>
    <mergeCell ref="L388:M388"/>
    <mergeCell ref="N388:Q388"/>
    <mergeCell ref="F368:I368"/>
    <mergeCell ref="F369:I369"/>
    <mergeCell ref="F370:I370"/>
    <mergeCell ref="F371:I371"/>
    <mergeCell ref="F372:I372"/>
    <mergeCell ref="L372:M372"/>
    <mergeCell ref="N372:Q372"/>
    <mergeCell ref="F373:I373"/>
    <mergeCell ref="F374:I374"/>
    <mergeCell ref="F375:I375"/>
    <mergeCell ref="F376:I376"/>
    <mergeCell ref="F377:I377"/>
    <mergeCell ref="F378:I378"/>
    <mergeCell ref="L378:M378"/>
    <mergeCell ref="N378:Q378"/>
    <mergeCell ref="F379:I379"/>
    <mergeCell ref="F380:I380"/>
    <mergeCell ref="L380:M380"/>
    <mergeCell ref="N380:Q380"/>
    <mergeCell ref="F355:I355"/>
    <mergeCell ref="F357:I357"/>
    <mergeCell ref="L357:M357"/>
    <mergeCell ref="N357:Q357"/>
    <mergeCell ref="F358:I358"/>
    <mergeCell ref="F359:I359"/>
    <mergeCell ref="L359:M359"/>
    <mergeCell ref="N359:Q359"/>
    <mergeCell ref="F360:I360"/>
    <mergeCell ref="F361:I361"/>
    <mergeCell ref="F362:I362"/>
    <mergeCell ref="F363:I363"/>
    <mergeCell ref="F364:I364"/>
    <mergeCell ref="F365:I365"/>
    <mergeCell ref="F366:I366"/>
    <mergeCell ref="F367:I367"/>
    <mergeCell ref="L367:M367"/>
    <mergeCell ref="N367:Q367"/>
    <mergeCell ref="F344:I344"/>
    <mergeCell ref="F345:I345"/>
    <mergeCell ref="F346:I346"/>
    <mergeCell ref="L346:M346"/>
    <mergeCell ref="N346:Q346"/>
    <mergeCell ref="F347:I347"/>
    <mergeCell ref="L347:M347"/>
    <mergeCell ref="N347:Q347"/>
    <mergeCell ref="F348:I348"/>
    <mergeCell ref="F349:I349"/>
    <mergeCell ref="F350:I350"/>
    <mergeCell ref="F351:I351"/>
    <mergeCell ref="F352:I352"/>
    <mergeCell ref="L352:M352"/>
    <mergeCell ref="N352:Q352"/>
    <mergeCell ref="F353:I353"/>
    <mergeCell ref="F354:I354"/>
    <mergeCell ref="L354:M354"/>
    <mergeCell ref="N354:Q354"/>
    <mergeCell ref="F329:I329"/>
    <mergeCell ref="F330:I330"/>
    <mergeCell ref="F331:I331"/>
    <mergeCell ref="F332:I332"/>
    <mergeCell ref="L332:M332"/>
    <mergeCell ref="N332:Q332"/>
    <mergeCell ref="F333:I333"/>
    <mergeCell ref="F334:I334"/>
    <mergeCell ref="F335:I335"/>
    <mergeCell ref="F336:I336"/>
    <mergeCell ref="F337:I337"/>
    <mergeCell ref="F338:I338"/>
    <mergeCell ref="F339:I339"/>
    <mergeCell ref="F340:I340"/>
    <mergeCell ref="F341:I341"/>
    <mergeCell ref="F342:I342"/>
    <mergeCell ref="F343:I343"/>
    <mergeCell ref="F314:I314"/>
    <mergeCell ref="F315:I315"/>
    <mergeCell ref="F316:I316"/>
    <mergeCell ref="F317:I317"/>
    <mergeCell ref="F318:I318"/>
    <mergeCell ref="L318:M318"/>
    <mergeCell ref="N318:Q318"/>
    <mergeCell ref="F319:I319"/>
    <mergeCell ref="F320:I320"/>
    <mergeCell ref="F321:I321"/>
    <mergeCell ref="F322:I322"/>
    <mergeCell ref="F323:I323"/>
    <mergeCell ref="F324:I324"/>
    <mergeCell ref="F325:I325"/>
    <mergeCell ref="F326:I326"/>
    <mergeCell ref="F327:I327"/>
    <mergeCell ref="F328:I328"/>
    <mergeCell ref="F303:I303"/>
    <mergeCell ref="L303:M303"/>
    <mergeCell ref="N303:Q303"/>
    <mergeCell ref="F304:I304"/>
    <mergeCell ref="F305:I305"/>
    <mergeCell ref="F306:I306"/>
    <mergeCell ref="F307:I307"/>
    <mergeCell ref="F308:I308"/>
    <mergeCell ref="F309:I309"/>
    <mergeCell ref="F310:I310"/>
    <mergeCell ref="F311:I311"/>
    <mergeCell ref="F312:I312"/>
    <mergeCell ref="L312:M312"/>
    <mergeCell ref="N312:Q312"/>
    <mergeCell ref="F313:I313"/>
    <mergeCell ref="L313:M313"/>
    <mergeCell ref="N313:Q313"/>
    <mergeCell ref="F286:I286"/>
    <mergeCell ref="F287:I287"/>
    <mergeCell ref="F288:I288"/>
    <mergeCell ref="F289:I289"/>
    <mergeCell ref="F290:I290"/>
    <mergeCell ref="F291:I291"/>
    <mergeCell ref="F292:I292"/>
    <mergeCell ref="F293:I293"/>
    <mergeCell ref="F294:I294"/>
    <mergeCell ref="F295:I295"/>
    <mergeCell ref="F296:I296"/>
    <mergeCell ref="F297:I297"/>
    <mergeCell ref="F298:I298"/>
    <mergeCell ref="F299:I299"/>
    <mergeCell ref="F300:I300"/>
    <mergeCell ref="F301:I301"/>
    <mergeCell ref="F302:I302"/>
    <mergeCell ref="N273:Q273"/>
    <mergeCell ref="F274:I274"/>
    <mergeCell ref="F275:I275"/>
    <mergeCell ref="F276:I276"/>
    <mergeCell ref="F277:I277"/>
    <mergeCell ref="F278:I278"/>
    <mergeCell ref="F279:I279"/>
    <mergeCell ref="L279:M279"/>
    <mergeCell ref="N279:Q279"/>
    <mergeCell ref="F280:I280"/>
    <mergeCell ref="F281:I281"/>
    <mergeCell ref="F282:I282"/>
    <mergeCell ref="F283:I283"/>
    <mergeCell ref="F284:I284"/>
    <mergeCell ref="F285:I285"/>
    <mergeCell ref="L285:M285"/>
    <mergeCell ref="N285:Q285"/>
    <mergeCell ref="F258:I258"/>
    <mergeCell ref="F259:I259"/>
    <mergeCell ref="F260:I260"/>
    <mergeCell ref="F261:I261"/>
    <mergeCell ref="F262:I262"/>
    <mergeCell ref="F263:I263"/>
    <mergeCell ref="F264:I264"/>
    <mergeCell ref="F265:I265"/>
    <mergeCell ref="F266:I266"/>
    <mergeCell ref="F267:I267"/>
    <mergeCell ref="F268:I268"/>
    <mergeCell ref="F269:I269"/>
    <mergeCell ref="F270:I270"/>
    <mergeCell ref="F271:I271"/>
    <mergeCell ref="F272:I272"/>
    <mergeCell ref="F273:I273"/>
    <mergeCell ref="L273:M273"/>
    <mergeCell ref="F245:I245"/>
    <mergeCell ref="L245:M245"/>
    <mergeCell ref="N245:Q245"/>
    <mergeCell ref="F246:I246"/>
    <mergeCell ref="F247:I247"/>
    <mergeCell ref="F248:I248"/>
    <mergeCell ref="F249:I249"/>
    <mergeCell ref="F250:I250"/>
    <mergeCell ref="L250:M250"/>
    <mergeCell ref="N250:Q250"/>
    <mergeCell ref="F251:I251"/>
    <mergeCell ref="F252:I252"/>
    <mergeCell ref="F253:I253"/>
    <mergeCell ref="F254:I254"/>
    <mergeCell ref="F255:I255"/>
    <mergeCell ref="F256:I256"/>
    <mergeCell ref="F257:I257"/>
    <mergeCell ref="F231:I231"/>
    <mergeCell ref="F232:I232"/>
    <mergeCell ref="F233:I233"/>
    <mergeCell ref="F234:I234"/>
    <mergeCell ref="F235:I235"/>
    <mergeCell ref="F236:I236"/>
    <mergeCell ref="F237:I237"/>
    <mergeCell ref="F239:I239"/>
    <mergeCell ref="L239:M239"/>
    <mergeCell ref="N239:Q239"/>
    <mergeCell ref="F240:I240"/>
    <mergeCell ref="F241:I241"/>
    <mergeCell ref="F242:I242"/>
    <mergeCell ref="L242:M242"/>
    <mergeCell ref="N242:Q242"/>
    <mergeCell ref="F243:I243"/>
    <mergeCell ref="F244:I244"/>
    <mergeCell ref="F216:I216"/>
    <mergeCell ref="F217:I217"/>
    <mergeCell ref="L217:M217"/>
    <mergeCell ref="N217:Q217"/>
    <mergeCell ref="F218:I218"/>
    <mergeCell ref="F219:I219"/>
    <mergeCell ref="F220:I220"/>
    <mergeCell ref="F221:I221"/>
    <mergeCell ref="F222:I222"/>
    <mergeCell ref="F223:I223"/>
    <mergeCell ref="F224:I224"/>
    <mergeCell ref="F225:I225"/>
    <mergeCell ref="F226:I226"/>
    <mergeCell ref="F227:I227"/>
    <mergeCell ref="F228:I228"/>
    <mergeCell ref="F229:I229"/>
    <mergeCell ref="F230:I230"/>
    <mergeCell ref="F205:I205"/>
    <mergeCell ref="F206:I206"/>
    <mergeCell ref="F207:I207"/>
    <mergeCell ref="F208:I208"/>
    <mergeCell ref="F209:I209"/>
    <mergeCell ref="F210:I210"/>
    <mergeCell ref="F211:I211"/>
    <mergeCell ref="L211:M211"/>
    <mergeCell ref="N211:Q211"/>
    <mergeCell ref="F212:I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194:I194"/>
    <mergeCell ref="F195:I195"/>
    <mergeCell ref="F196:I196"/>
    <mergeCell ref="L196:M196"/>
    <mergeCell ref="N196:Q196"/>
    <mergeCell ref="F197:I197"/>
    <mergeCell ref="L197:M197"/>
    <mergeCell ref="N197:Q197"/>
    <mergeCell ref="F198:I198"/>
    <mergeCell ref="F199:I199"/>
    <mergeCell ref="F200:I200"/>
    <mergeCell ref="F201:I201"/>
    <mergeCell ref="L201:M201"/>
    <mergeCell ref="N201:Q201"/>
    <mergeCell ref="F202:I202"/>
    <mergeCell ref="F203:I203"/>
    <mergeCell ref="F204:I204"/>
    <mergeCell ref="F181:I181"/>
    <mergeCell ref="F182:I182"/>
    <mergeCell ref="F183:I183"/>
    <mergeCell ref="F184:I184"/>
    <mergeCell ref="F185:I185"/>
    <mergeCell ref="F186:I186"/>
    <mergeCell ref="F187:I187"/>
    <mergeCell ref="F188:I188"/>
    <mergeCell ref="F189:I189"/>
    <mergeCell ref="F190:I190"/>
    <mergeCell ref="L190:M190"/>
    <mergeCell ref="N190:Q190"/>
    <mergeCell ref="F191:I191"/>
    <mergeCell ref="L191:M191"/>
    <mergeCell ref="N191:Q191"/>
    <mergeCell ref="F192:I192"/>
    <mergeCell ref="F193:I193"/>
    <mergeCell ref="F168:I168"/>
    <mergeCell ref="F169:I169"/>
    <mergeCell ref="F170:I170"/>
    <mergeCell ref="F171:I171"/>
    <mergeCell ref="F172:I172"/>
    <mergeCell ref="L172:M172"/>
    <mergeCell ref="N172:Q172"/>
    <mergeCell ref="F173:I173"/>
    <mergeCell ref="L173:M173"/>
    <mergeCell ref="N173:Q173"/>
    <mergeCell ref="F174:I174"/>
    <mergeCell ref="F175:I175"/>
    <mergeCell ref="F176:I176"/>
    <mergeCell ref="F177:I177"/>
    <mergeCell ref="F178:I178"/>
    <mergeCell ref="F179:I179"/>
    <mergeCell ref="F180:I180"/>
    <mergeCell ref="F157:I157"/>
    <mergeCell ref="L157:M157"/>
    <mergeCell ref="N157:Q157"/>
    <mergeCell ref="F158:I158"/>
    <mergeCell ref="F159:I159"/>
    <mergeCell ref="L159:M159"/>
    <mergeCell ref="N159:Q159"/>
    <mergeCell ref="F160:I160"/>
    <mergeCell ref="F161:I161"/>
    <mergeCell ref="F162:I162"/>
    <mergeCell ref="F163:I163"/>
    <mergeCell ref="F164:I164"/>
    <mergeCell ref="F165:I165"/>
    <mergeCell ref="F166:I166"/>
    <mergeCell ref="L166:M166"/>
    <mergeCell ref="N166:Q166"/>
    <mergeCell ref="F167:I167"/>
    <mergeCell ref="L167:M167"/>
    <mergeCell ref="N167:Q167"/>
    <mergeCell ref="N132:Q132"/>
    <mergeCell ref="L134:Q134"/>
    <mergeCell ref="C140:Q140"/>
    <mergeCell ref="F142:P142"/>
    <mergeCell ref="F143:P143"/>
    <mergeCell ref="M145:P145"/>
    <mergeCell ref="M147:Q147"/>
    <mergeCell ref="M148:Q148"/>
    <mergeCell ref="F150:I150"/>
    <mergeCell ref="L150:M150"/>
    <mergeCell ref="N150:Q150"/>
    <mergeCell ref="F154:I154"/>
    <mergeCell ref="L154:M154"/>
    <mergeCell ref="N154:Q154"/>
    <mergeCell ref="F155:I155"/>
    <mergeCell ref="F156:I156"/>
    <mergeCell ref="L156:M156"/>
    <mergeCell ref="N156:Q156"/>
    <mergeCell ref="N119:Q119"/>
    <mergeCell ref="N120:Q120"/>
    <mergeCell ref="N121:Q121"/>
    <mergeCell ref="N122:Q122"/>
    <mergeCell ref="N123:Q123"/>
    <mergeCell ref="N124:Q124"/>
    <mergeCell ref="N126:Q126"/>
    <mergeCell ref="D127:H127"/>
    <mergeCell ref="N127:Q127"/>
    <mergeCell ref="D128:H128"/>
    <mergeCell ref="N128:Q128"/>
    <mergeCell ref="D129:H129"/>
    <mergeCell ref="N129:Q129"/>
    <mergeCell ref="D130:H130"/>
    <mergeCell ref="N130:Q130"/>
    <mergeCell ref="D131:H131"/>
    <mergeCell ref="N131:Q13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N115:Q115"/>
    <mergeCell ref="N116:Q116"/>
    <mergeCell ref="N117:Q117"/>
    <mergeCell ref="N118:Q118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</mergeCells>
  <hyperlinks>
    <hyperlink ref="F1:G1" location="C2" display="1) Krycí list rozpočtu"/>
    <hyperlink ref="H1:K1" location="C86" display="2) Rekapitulace rozpočtu"/>
    <hyperlink ref="L1" location="C15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78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8"/>
      <c r="B1" s="15"/>
      <c r="C1" s="15"/>
      <c r="D1" s="16" t="s">
        <v>1</v>
      </c>
      <c r="E1" s="15"/>
      <c r="F1" s="17" t="s">
        <v>118</v>
      </c>
      <c r="G1" s="17"/>
      <c r="H1" s="306" t="s">
        <v>119</v>
      </c>
      <c r="I1" s="306"/>
      <c r="J1" s="306"/>
      <c r="K1" s="306"/>
      <c r="L1" s="17" t="s">
        <v>120</v>
      </c>
      <c r="M1" s="15"/>
      <c r="N1" s="15"/>
      <c r="O1" s="16" t="s">
        <v>121</v>
      </c>
      <c r="P1" s="15"/>
      <c r="Q1" s="15"/>
      <c r="R1" s="15"/>
      <c r="S1" s="17" t="s">
        <v>122</v>
      </c>
      <c r="T1" s="17"/>
      <c r="U1" s="118"/>
      <c r="V1" s="1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" customHeight="1">
      <c r="C2" s="209" t="s">
        <v>7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S2" s="252" t="s">
        <v>8</v>
      </c>
      <c r="T2" s="253"/>
      <c r="U2" s="253"/>
      <c r="V2" s="253"/>
      <c r="W2" s="253"/>
      <c r="X2" s="253"/>
      <c r="Y2" s="253"/>
      <c r="Z2" s="253"/>
      <c r="AA2" s="253"/>
      <c r="AB2" s="253"/>
      <c r="AC2" s="253"/>
      <c r="AT2" s="21" t="s">
        <v>90</v>
      </c>
    </row>
    <row r="3" spans="1:66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123</v>
      </c>
    </row>
    <row r="4" spans="1:66" ht="36.9" customHeight="1">
      <c r="B4" s="25"/>
      <c r="C4" s="211" t="s">
        <v>124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6"/>
      <c r="T4" s="27" t="s">
        <v>13</v>
      </c>
      <c r="AT4" s="21" t="s">
        <v>6</v>
      </c>
    </row>
    <row r="5" spans="1:66" ht="6.9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>
      <c r="B6" s="25"/>
      <c r="C6" s="29"/>
      <c r="D6" s="33" t="s">
        <v>20</v>
      </c>
      <c r="E6" s="29"/>
      <c r="F6" s="254" t="str">
        <f>'Rekapitulace stavby'!K6</f>
        <v>Tenisová hala Česká Třebová</v>
      </c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9"/>
      <c r="R6" s="26"/>
    </row>
    <row r="7" spans="1:66" s="1" customFormat="1" ht="32.85" customHeight="1">
      <c r="B7" s="38"/>
      <c r="C7" s="39"/>
      <c r="D7" s="32" t="s">
        <v>125</v>
      </c>
      <c r="E7" s="39"/>
      <c r="F7" s="217" t="s">
        <v>1847</v>
      </c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39"/>
      <c r="R7" s="40"/>
    </row>
    <row r="8" spans="1:66" s="1" customFormat="1" ht="14.4" customHeight="1">
      <c r="B8" s="38"/>
      <c r="C8" s="39"/>
      <c r="D8" s="33" t="s">
        <v>22</v>
      </c>
      <c r="E8" s="39"/>
      <c r="F8" s="31" t="s">
        <v>5</v>
      </c>
      <c r="G8" s="39"/>
      <c r="H8" s="39"/>
      <c r="I8" s="39"/>
      <c r="J8" s="39"/>
      <c r="K8" s="39"/>
      <c r="L8" s="39"/>
      <c r="M8" s="33" t="s">
        <v>23</v>
      </c>
      <c r="N8" s="39"/>
      <c r="O8" s="31" t="s">
        <v>5</v>
      </c>
      <c r="P8" s="39"/>
      <c r="Q8" s="39"/>
      <c r="R8" s="40"/>
    </row>
    <row r="9" spans="1:66" s="1" customFormat="1" ht="14.4" customHeight="1">
      <c r="B9" s="38"/>
      <c r="C9" s="39"/>
      <c r="D9" s="33" t="s">
        <v>24</v>
      </c>
      <c r="E9" s="39"/>
      <c r="F9" s="31" t="s">
        <v>25</v>
      </c>
      <c r="G9" s="39"/>
      <c r="H9" s="39"/>
      <c r="I9" s="39"/>
      <c r="J9" s="39"/>
      <c r="K9" s="39"/>
      <c r="L9" s="39"/>
      <c r="M9" s="33" t="s">
        <v>26</v>
      </c>
      <c r="N9" s="39"/>
      <c r="O9" s="257" t="str">
        <f>'Rekapitulace stavby'!AN8</f>
        <v>1. 2. 2016</v>
      </c>
      <c r="P9" s="258"/>
      <c r="Q9" s="39"/>
      <c r="R9" s="40"/>
    </row>
    <row r="10" spans="1:66" s="1" customFormat="1" ht="10.8" customHeight="1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66" s="1" customFormat="1" ht="14.4" customHeight="1">
      <c r="B11" s="38"/>
      <c r="C11" s="39"/>
      <c r="D11" s="33" t="s">
        <v>28</v>
      </c>
      <c r="E11" s="39"/>
      <c r="F11" s="39"/>
      <c r="G11" s="39"/>
      <c r="H11" s="39"/>
      <c r="I11" s="39"/>
      <c r="J11" s="39"/>
      <c r="K11" s="39"/>
      <c r="L11" s="39"/>
      <c r="M11" s="33" t="s">
        <v>29</v>
      </c>
      <c r="N11" s="39"/>
      <c r="O11" s="215" t="s">
        <v>5</v>
      </c>
      <c r="P11" s="215"/>
      <c r="Q11" s="39"/>
      <c r="R11" s="40"/>
    </row>
    <row r="12" spans="1:66" s="1" customFormat="1" ht="18" customHeight="1">
      <c r="B12" s="38"/>
      <c r="C12" s="39"/>
      <c r="D12" s="39"/>
      <c r="E12" s="31" t="s">
        <v>30</v>
      </c>
      <c r="F12" s="39"/>
      <c r="G12" s="39"/>
      <c r="H12" s="39"/>
      <c r="I12" s="39"/>
      <c r="J12" s="39"/>
      <c r="K12" s="39"/>
      <c r="L12" s="39"/>
      <c r="M12" s="33" t="s">
        <v>31</v>
      </c>
      <c r="N12" s="39"/>
      <c r="O12" s="215" t="s">
        <v>5</v>
      </c>
      <c r="P12" s="215"/>
      <c r="Q12" s="39"/>
      <c r="R12" s="40"/>
    </row>
    <row r="13" spans="1:66" s="1" customFormat="1" ht="6.9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</row>
    <row r="14" spans="1:66" s="1" customFormat="1" ht="14.4" customHeight="1">
      <c r="B14" s="38"/>
      <c r="C14" s="39"/>
      <c r="D14" s="33" t="s">
        <v>32</v>
      </c>
      <c r="E14" s="39"/>
      <c r="F14" s="39"/>
      <c r="G14" s="39"/>
      <c r="H14" s="39"/>
      <c r="I14" s="39"/>
      <c r="J14" s="39"/>
      <c r="K14" s="39"/>
      <c r="L14" s="39"/>
      <c r="M14" s="33" t="s">
        <v>29</v>
      </c>
      <c r="N14" s="39"/>
      <c r="O14" s="259" t="str">
        <f>IF('Rekapitulace stavby'!AN13="","",'Rekapitulace stavby'!AN13)</f>
        <v>Vyplň údaj</v>
      </c>
      <c r="P14" s="215"/>
      <c r="Q14" s="39"/>
      <c r="R14" s="40"/>
    </row>
    <row r="15" spans="1:66" s="1" customFormat="1" ht="18" customHeight="1">
      <c r="B15" s="38"/>
      <c r="C15" s="39"/>
      <c r="D15" s="39"/>
      <c r="E15" s="259" t="str">
        <f>IF('Rekapitulace stavby'!E14="","",'Rekapitulace stavby'!E14)</f>
        <v>Vyplň údaj</v>
      </c>
      <c r="F15" s="260"/>
      <c r="G15" s="260"/>
      <c r="H15" s="260"/>
      <c r="I15" s="260"/>
      <c r="J15" s="260"/>
      <c r="K15" s="260"/>
      <c r="L15" s="260"/>
      <c r="M15" s="33" t="s">
        <v>31</v>
      </c>
      <c r="N15" s="39"/>
      <c r="O15" s="259" t="str">
        <f>IF('Rekapitulace stavby'!AN14="","",'Rekapitulace stavby'!AN14)</f>
        <v>Vyplň údaj</v>
      </c>
      <c r="P15" s="215"/>
      <c r="Q15" s="39"/>
      <c r="R15" s="40"/>
    </row>
    <row r="16" spans="1:66" s="1" customFormat="1" ht="6.9" customHeight="1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2:18" s="1" customFormat="1" ht="14.4" customHeight="1">
      <c r="B17" s="38"/>
      <c r="C17" s="39"/>
      <c r="D17" s="33" t="s">
        <v>34</v>
      </c>
      <c r="E17" s="39"/>
      <c r="F17" s="39"/>
      <c r="G17" s="39"/>
      <c r="H17" s="39"/>
      <c r="I17" s="39"/>
      <c r="J17" s="39"/>
      <c r="K17" s="39"/>
      <c r="L17" s="39"/>
      <c r="M17" s="33" t="s">
        <v>29</v>
      </c>
      <c r="N17" s="39"/>
      <c r="O17" s="215" t="s">
        <v>5</v>
      </c>
      <c r="P17" s="215"/>
      <c r="Q17" s="39"/>
      <c r="R17" s="40"/>
    </row>
    <row r="18" spans="2:18" s="1" customFormat="1" ht="18" customHeight="1">
      <c r="B18" s="38"/>
      <c r="C18" s="39"/>
      <c r="D18" s="39"/>
      <c r="E18" s="31" t="s">
        <v>35</v>
      </c>
      <c r="F18" s="39"/>
      <c r="G18" s="39"/>
      <c r="H18" s="39"/>
      <c r="I18" s="39"/>
      <c r="J18" s="39"/>
      <c r="K18" s="39"/>
      <c r="L18" s="39"/>
      <c r="M18" s="33" t="s">
        <v>31</v>
      </c>
      <c r="N18" s="39"/>
      <c r="O18" s="215" t="s">
        <v>5</v>
      </c>
      <c r="P18" s="215"/>
      <c r="Q18" s="39"/>
      <c r="R18" s="40"/>
    </row>
    <row r="19" spans="2:18" s="1" customFormat="1" ht="6.9" customHeight="1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2:18" s="1" customFormat="1" ht="14.4" customHeight="1">
      <c r="B20" s="38"/>
      <c r="C20" s="39"/>
      <c r="D20" s="33" t="s">
        <v>38</v>
      </c>
      <c r="E20" s="39"/>
      <c r="F20" s="39"/>
      <c r="G20" s="39"/>
      <c r="H20" s="39"/>
      <c r="I20" s="39"/>
      <c r="J20" s="39"/>
      <c r="K20" s="39"/>
      <c r="L20" s="39"/>
      <c r="M20" s="33" t="s">
        <v>29</v>
      </c>
      <c r="N20" s="39"/>
      <c r="O20" s="215" t="str">
        <f>IF('Rekapitulace stavby'!AN19="","",'Rekapitulace stavby'!AN19)</f>
        <v/>
      </c>
      <c r="P20" s="215"/>
      <c r="Q20" s="39"/>
      <c r="R20" s="40"/>
    </row>
    <row r="21" spans="2:18" s="1" customFormat="1" ht="18" customHeight="1">
      <c r="B21" s="38"/>
      <c r="C21" s="39"/>
      <c r="D21" s="39"/>
      <c r="E21" s="31" t="str">
        <f>IF('Rekapitulace stavby'!E20="","",'Rekapitulace stavby'!E20)</f>
        <v xml:space="preserve"> </v>
      </c>
      <c r="F21" s="39"/>
      <c r="G21" s="39"/>
      <c r="H21" s="39"/>
      <c r="I21" s="39"/>
      <c r="J21" s="39"/>
      <c r="K21" s="39"/>
      <c r="L21" s="39"/>
      <c r="M21" s="33" t="s">
        <v>31</v>
      </c>
      <c r="N21" s="39"/>
      <c r="O21" s="215" t="str">
        <f>IF('Rekapitulace stavby'!AN20="","",'Rekapitulace stavby'!AN20)</f>
        <v/>
      </c>
      <c r="P21" s="215"/>
      <c r="Q21" s="39"/>
      <c r="R21" s="40"/>
    </row>
    <row r="22" spans="2:18" s="1" customFormat="1" ht="6.9" customHeight="1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2:18" s="1" customFormat="1" ht="14.4" customHeight="1">
      <c r="B23" s="38"/>
      <c r="C23" s="39"/>
      <c r="D23" s="33" t="s">
        <v>39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22.5" customHeight="1">
      <c r="B24" s="38"/>
      <c r="C24" s="39"/>
      <c r="D24" s="39"/>
      <c r="E24" s="220" t="s">
        <v>5</v>
      </c>
      <c r="F24" s="220"/>
      <c r="G24" s="220"/>
      <c r="H24" s="220"/>
      <c r="I24" s="220"/>
      <c r="J24" s="220"/>
      <c r="K24" s="220"/>
      <c r="L24" s="220"/>
      <c r="M24" s="39"/>
      <c r="N24" s="39"/>
      <c r="O24" s="39"/>
      <c r="P24" s="39"/>
      <c r="Q24" s="39"/>
      <c r="R24" s="40"/>
    </row>
    <row r="25" spans="2:18" s="1" customFormat="1" ht="6.9" customHeigh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s="1" customFormat="1" ht="6.9" customHeight="1">
      <c r="B26" s="38"/>
      <c r="C26" s="39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39"/>
      <c r="R26" s="40"/>
    </row>
    <row r="27" spans="2:18" s="1" customFormat="1" ht="14.4" customHeight="1">
      <c r="B27" s="38"/>
      <c r="C27" s="39"/>
      <c r="D27" s="119" t="s">
        <v>127</v>
      </c>
      <c r="E27" s="39"/>
      <c r="F27" s="39"/>
      <c r="G27" s="39"/>
      <c r="H27" s="39"/>
      <c r="I27" s="39"/>
      <c r="J27" s="39"/>
      <c r="K27" s="39"/>
      <c r="L27" s="39"/>
      <c r="M27" s="221">
        <f>N88</f>
        <v>0</v>
      </c>
      <c r="N27" s="221"/>
      <c r="O27" s="221"/>
      <c r="P27" s="221"/>
      <c r="Q27" s="39"/>
      <c r="R27" s="40"/>
    </row>
    <row r="28" spans="2:18" s="1" customFormat="1" ht="14.4" customHeight="1">
      <c r="B28" s="38"/>
      <c r="C28" s="39"/>
      <c r="D28" s="37" t="s">
        <v>112</v>
      </c>
      <c r="E28" s="39"/>
      <c r="F28" s="39"/>
      <c r="G28" s="39"/>
      <c r="H28" s="39"/>
      <c r="I28" s="39"/>
      <c r="J28" s="39"/>
      <c r="K28" s="39"/>
      <c r="L28" s="39"/>
      <c r="M28" s="221">
        <f>N96</f>
        <v>0</v>
      </c>
      <c r="N28" s="221"/>
      <c r="O28" s="221"/>
      <c r="P28" s="221"/>
      <c r="Q28" s="39"/>
      <c r="R28" s="40"/>
    </row>
    <row r="29" spans="2:18" s="1" customFormat="1" ht="6.9" customHeight="1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2:18" s="1" customFormat="1" ht="25.35" customHeight="1">
      <c r="B30" s="38"/>
      <c r="C30" s="39"/>
      <c r="D30" s="120" t="s">
        <v>42</v>
      </c>
      <c r="E30" s="39"/>
      <c r="F30" s="39"/>
      <c r="G30" s="39"/>
      <c r="H30" s="39"/>
      <c r="I30" s="39"/>
      <c r="J30" s="39"/>
      <c r="K30" s="39"/>
      <c r="L30" s="39"/>
      <c r="M30" s="261">
        <f>ROUND(M27+M28,0)</f>
        <v>0</v>
      </c>
      <c r="N30" s="256"/>
      <c r="O30" s="256"/>
      <c r="P30" s="256"/>
      <c r="Q30" s="39"/>
      <c r="R30" s="40"/>
    </row>
    <row r="31" spans="2:18" s="1" customFormat="1" ht="6.9" customHeight="1">
      <c r="B31" s="38"/>
      <c r="C31" s="39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39"/>
      <c r="R31" s="40"/>
    </row>
    <row r="32" spans="2:18" s="1" customFormat="1" ht="14.4" customHeight="1">
      <c r="B32" s="38"/>
      <c r="C32" s="39"/>
      <c r="D32" s="45" t="s">
        <v>43</v>
      </c>
      <c r="E32" s="45" t="s">
        <v>44</v>
      </c>
      <c r="F32" s="46">
        <v>0.21</v>
      </c>
      <c r="G32" s="121" t="s">
        <v>45</v>
      </c>
      <c r="H32" s="262">
        <f>(SUM(BE96:BE103)+SUM(BE121:BE176))</f>
        <v>0</v>
      </c>
      <c r="I32" s="256"/>
      <c r="J32" s="256"/>
      <c r="K32" s="39"/>
      <c r="L32" s="39"/>
      <c r="M32" s="262">
        <f>ROUND((SUM(BE96:BE103)+SUM(BE121:BE176)), 0)*F32</f>
        <v>0</v>
      </c>
      <c r="N32" s="256"/>
      <c r="O32" s="256"/>
      <c r="P32" s="256"/>
      <c r="Q32" s="39"/>
      <c r="R32" s="40"/>
    </row>
    <row r="33" spans="2:18" s="1" customFormat="1" ht="14.4" customHeight="1">
      <c r="B33" s="38"/>
      <c r="C33" s="39"/>
      <c r="D33" s="39"/>
      <c r="E33" s="45" t="s">
        <v>46</v>
      </c>
      <c r="F33" s="46">
        <v>0.15</v>
      </c>
      <c r="G33" s="121" t="s">
        <v>45</v>
      </c>
      <c r="H33" s="262">
        <f>(SUM(BF96:BF103)+SUM(BF121:BF176))</f>
        <v>0</v>
      </c>
      <c r="I33" s="256"/>
      <c r="J33" s="256"/>
      <c r="K33" s="39"/>
      <c r="L33" s="39"/>
      <c r="M33" s="262">
        <f>ROUND((SUM(BF96:BF103)+SUM(BF121:BF176)), 0)*F33</f>
        <v>0</v>
      </c>
      <c r="N33" s="256"/>
      <c r="O33" s="256"/>
      <c r="P33" s="256"/>
      <c r="Q33" s="39"/>
      <c r="R33" s="40"/>
    </row>
    <row r="34" spans="2:18" s="1" customFormat="1" ht="14.4" hidden="1" customHeight="1">
      <c r="B34" s="38"/>
      <c r="C34" s="39"/>
      <c r="D34" s="39"/>
      <c r="E34" s="45" t="s">
        <v>47</v>
      </c>
      <c r="F34" s="46">
        <v>0.21</v>
      </c>
      <c r="G34" s="121" t="s">
        <v>45</v>
      </c>
      <c r="H34" s="262">
        <f>(SUM(BG96:BG103)+SUM(BG121:BG176))</f>
        <v>0</v>
      </c>
      <c r="I34" s="256"/>
      <c r="J34" s="256"/>
      <c r="K34" s="39"/>
      <c r="L34" s="39"/>
      <c r="M34" s="262">
        <v>0</v>
      </c>
      <c r="N34" s="256"/>
      <c r="O34" s="256"/>
      <c r="P34" s="256"/>
      <c r="Q34" s="39"/>
      <c r="R34" s="40"/>
    </row>
    <row r="35" spans="2:18" s="1" customFormat="1" ht="14.4" hidden="1" customHeight="1">
      <c r="B35" s="38"/>
      <c r="C35" s="39"/>
      <c r="D35" s="39"/>
      <c r="E35" s="45" t="s">
        <v>48</v>
      </c>
      <c r="F35" s="46">
        <v>0.15</v>
      </c>
      <c r="G35" s="121" t="s">
        <v>45</v>
      </c>
      <c r="H35" s="262">
        <f>(SUM(BH96:BH103)+SUM(BH121:BH176))</f>
        <v>0</v>
      </c>
      <c r="I35" s="256"/>
      <c r="J35" s="256"/>
      <c r="K35" s="39"/>
      <c r="L35" s="39"/>
      <c r="M35" s="262">
        <v>0</v>
      </c>
      <c r="N35" s="256"/>
      <c r="O35" s="256"/>
      <c r="P35" s="256"/>
      <c r="Q35" s="39"/>
      <c r="R35" s="40"/>
    </row>
    <row r="36" spans="2:18" s="1" customFormat="1" ht="14.4" hidden="1" customHeight="1">
      <c r="B36" s="38"/>
      <c r="C36" s="39"/>
      <c r="D36" s="39"/>
      <c r="E36" s="45" t="s">
        <v>49</v>
      </c>
      <c r="F36" s="46">
        <v>0</v>
      </c>
      <c r="G36" s="121" t="s">
        <v>45</v>
      </c>
      <c r="H36" s="262">
        <f>(SUM(BI96:BI103)+SUM(BI121:BI176))</f>
        <v>0</v>
      </c>
      <c r="I36" s="256"/>
      <c r="J36" s="256"/>
      <c r="K36" s="39"/>
      <c r="L36" s="39"/>
      <c r="M36" s="262">
        <v>0</v>
      </c>
      <c r="N36" s="256"/>
      <c r="O36" s="256"/>
      <c r="P36" s="256"/>
      <c r="Q36" s="39"/>
      <c r="R36" s="40"/>
    </row>
    <row r="37" spans="2:18" s="1" customFormat="1" ht="6.9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</row>
    <row r="38" spans="2:18" s="1" customFormat="1" ht="25.35" customHeight="1">
      <c r="B38" s="38"/>
      <c r="C38" s="117"/>
      <c r="D38" s="122" t="s">
        <v>50</v>
      </c>
      <c r="E38" s="78"/>
      <c r="F38" s="78"/>
      <c r="G38" s="123" t="s">
        <v>51</v>
      </c>
      <c r="H38" s="124" t="s">
        <v>52</v>
      </c>
      <c r="I38" s="78"/>
      <c r="J38" s="78"/>
      <c r="K38" s="78"/>
      <c r="L38" s="263">
        <f>SUM(M30:M36)</f>
        <v>0</v>
      </c>
      <c r="M38" s="263"/>
      <c r="N38" s="263"/>
      <c r="O38" s="263"/>
      <c r="P38" s="264"/>
      <c r="Q38" s="117"/>
      <c r="R38" s="40"/>
    </row>
    <row r="39" spans="2:18" s="1" customFormat="1" ht="14.4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2:18" s="1" customFormat="1" ht="14.4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ht="12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2:18" ht="12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 ht="12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 ht="12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 ht="12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 ht="12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 ht="12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 ht="12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 ht="12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>
      <c r="B50" s="38"/>
      <c r="C50" s="39"/>
      <c r="D50" s="53" t="s">
        <v>53</v>
      </c>
      <c r="E50" s="54"/>
      <c r="F50" s="54"/>
      <c r="G50" s="54"/>
      <c r="H50" s="55"/>
      <c r="I50" s="39"/>
      <c r="J50" s="53" t="s">
        <v>54</v>
      </c>
      <c r="K50" s="54"/>
      <c r="L50" s="54"/>
      <c r="M50" s="54"/>
      <c r="N50" s="54"/>
      <c r="O50" s="54"/>
      <c r="P50" s="55"/>
      <c r="Q50" s="39"/>
      <c r="R50" s="40"/>
    </row>
    <row r="51" spans="2:18" ht="12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 ht="12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 ht="12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 ht="12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 ht="12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 ht="12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 ht="12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 ht="12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>
      <c r="B59" s="38"/>
      <c r="C59" s="39"/>
      <c r="D59" s="58" t="s">
        <v>55</v>
      </c>
      <c r="E59" s="59"/>
      <c r="F59" s="59"/>
      <c r="G59" s="60" t="s">
        <v>56</v>
      </c>
      <c r="H59" s="61"/>
      <c r="I59" s="39"/>
      <c r="J59" s="58" t="s">
        <v>55</v>
      </c>
      <c r="K59" s="59"/>
      <c r="L59" s="59"/>
      <c r="M59" s="59"/>
      <c r="N59" s="60" t="s">
        <v>56</v>
      </c>
      <c r="O59" s="59"/>
      <c r="P59" s="61"/>
      <c r="Q59" s="39"/>
      <c r="R59" s="40"/>
    </row>
    <row r="60" spans="2:18" ht="12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>
      <c r="B61" s="38"/>
      <c r="C61" s="39"/>
      <c r="D61" s="53" t="s">
        <v>57</v>
      </c>
      <c r="E61" s="54"/>
      <c r="F61" s="54"/>
      <c r="G61" s="54"/>
      <c r="H61" s="55"/>
      <c r="I61" s="39"/>
      <c r="J61" s="53" t="s">
        <v>58</v>
      </c>
      <c r="K61" s="54"/>
      <c r="L61" s="54"/>
      <c r="M61" s="54"/>
      <c r="N61" s="54"/>
      <c r="O61" s="54"/>
      <c r="P61" s="55"/>
      <c r="Q61" s="39"/>
      <c r="R61" s="40"/>
    </row>
    <row r="62" spans="2:18" ht="12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 ht="12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 ht="12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18" ht="12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18" ht="12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18" ht="12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18" ht="12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18" ht="12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18" s="1" customFormat="1">
      <c r="B70" s="38"/>
      <c r="C70" s="39"/>
      <c r="D70" s="58" t="s">
        <v>55</v>
      </c>
      <c r="E70" s="59"/>
      <c r="F70" s="59"/>
      <c r="G70" s="60" t="s">
        <v>56</v>
      </c>
      <c r="H70" s="61"/>
      <c r="I70" s="39"/>
      <c r="J70" s="58" t="s">
        <v>55</v>
      </c>
      <c r="K70" s="59"/>
      <c r="L70" s="59"/>
      <c r="M70" s="59"/>
      <c r="N70" s="60" t="s">
        <v>56</v>
      </c>
      <c r="O70" s="59"/>
      <c r="P70" s="61"/>
      <c r="Q70" s="39"/>
      <c r="R70" s="40"/>
    </row>
    <row r="71" spans="2:18" s="1" customFormat="1" ht="14.4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18" s="1" customFormat="1" ht="6.9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spans="2:18" s="1" customFormat="1" ht="36.9" customHeight="1">
      <c r="B76" s="38"/>
      <c r="C76" s="211" t="s">
        <v>128</v>
      </c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40"/>
    </row>
    <row r="77" spans="2:18" s="1" customFormat="1" ht="6.9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2:18" s="1" customFormat="1" ht="30" customHeight="1">
      <c r="B78" s="38"/>
      <c r="C78" s="33" t="s">
        <v>20</v>
      </c>
      <c r="D78" s="39"/>
      <c r="E78" s="39"/>
      <c r="F78" s="254" t="str">
        <f>F6</f>
        <v>Tenisová hala Česká Třebová</v>
      </c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39"/>
      <c r="R78" s="40"/>
    </row>
    <row r="79" spans="2:18" s="1" customFormat="1" ht="36.9" customHeight="1">
      <c r="B79" s="38"/>
      <c r="C79" s="72" t="s">
        <v>125</v>
      </c>
      <c r="D79" s="39"/>
      <c r="E79" s="39"/>
      <c r="F79" s="231" t="str">
        <f>F7</f>
        <v>02 - S02-Navržená kanalizační přípojka dešťové kanalizace DN 300+nádrž</v>
      </c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39"/>
      <c r="R79" s="40"/>
    </row>
    <row r="80" spans="2:18" s="1" customFormat="1" ht="6.9" customHeight="1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0"/>
    </row>
    <row r="81" spans="2:47" s="1" customFormat="1" ht="18" customHeight="1">
      <c r="B81" s="38"/>
      <c r="C81" s="33" t="s">
        <v>24</v>
      </c>
      <c r="D81" s="39"/>
      <c r="E81" s="39"/>
      <c r="F81" s="31" t="str">
        <f>F9</f>
        <v xml:space="preserve"> </v>
      </c>
      <c r="G81" s="39"/>
      <c r="H81" s="39"/>
      <c r="I81" s="39"/>
      <c r="J81" s="39"/>
      <c r="K81" s="33" t="s">
        <v>26</v>
      </c>
      <c r="L81" s="39"/>
      <c r="M81" s="258" t="str">
        <f>IF(O9="","",O9)</f>
        <v>1. 2. 2016</v>
      </c>
      <c r="N81" s="258"/>
      <c r="O81" s="258"/>
      <c r="P81" s="258"/>
      <c r="Q81" s="39"/>
      <c r="R81" s="40"/>
    </row>
    <row r="82" spans="2:47" s="1" customFormat="1" ht="6.9" customHeight="1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0"/>
    </row>
    <row r="83" spans="2:47" s="1" customFormat="1" ht="13.2">
      <c r="B83" s="38"/>
      <c r="C83" s="33" t="s">
        <v>28</v>
      </c>
      <c r="D83" s="39"/>
      <c r="E83" s="39"/>
      <c r="F83" s="31" t="str">
        <f>E12</f>
        <v>TK Česká Třebová,Husova 22. Česká Třebová</v>
      </c>
      <c r="G83" s="39"/>
      <c r="H83" s="39"/>
      <c r="I83" s="39"/>
      <c r="J83" s="39"/>
      <c r="K83" s="33" t="s">
        <v>34</v>
      </c>
      <c r="L83" s="39"/>
      <c r="M83" s="215" t="str">
        <f>E18</f>
        <v>Projekce Vrbický s,r,o,, Holice</v>
      </c>
      <c r="N83" s="215"/>
      <c r="O83" s="215"/>
      <c r="P83" s="215"/>
      <c r="Q83" s="215"/>
      <c r="R83" s="40"/>
    </row>
    <row r="84" spans="2:47" s="1" customFormat="1" ht="14.4" customHeight="1">
      <c r="B84" s="38"/>
      <c r="C84" s="33" t="s">
        <v>32</v>
      </c>
      <c r="D84" s="39"/>
      <c r="E84" s="39"/>
      <c r="F84" s="31" t="str">
        <f>IF(E15="","",E15)</f>
        <v>Vyplň údaj</v>
      </c>
      <c r="G84" s="39"/>
      <c r="H84" s="39"/>
      <c r="I84" s="39"/>
      <c r="J84" s="39"/>
      <c r="K84" s="33" t="s">
        <v>38</v>
      </c>
      <c r="L84" s="39"/>
      <c r="M84" s="215" t="str">
        <f>E21</f>
        <v xml:space="preserve"> </v>
      </c>
      <c r="N84" s="215"/>
      <c r="O84" s="215"/>
      <c r="P84" s="215"/>
      <c r="Q84" s="215"/>
      <c r="R84" s="40"/>
    </row>
    <row r="85" spans="2:47" s="1" customFormat="1" ht="10.35" customHeight="1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</row>
    <row r="86" spans="2:47" s="1" customFormat="1" ht="29.25" customHeight="1">
      <c r="B86" s="38"/>
      <c r="C86" s="265" t="s">
        <v>129</v>
      </c>
      <c r="D86" s="266"/>
      <c r="E86" s="266"/>
      <c r="F86" s="266"/>
      <c r="G86" s="266"/>
      <c r="H86" s="117"/>
      <c r="I86" s="117"/>
      <c r="J86" s="117"/>
      <c r="K86" s="117"/>
      <c r="L86" s="117"/>
      <c r="M86" s="117"/>
      <c r="N86" s="265" t="s">
        <v>130</v>
      </c>
      <c r="O86" s="266"/>
      <c r="P86" s="266"/>
      <c r="Q86" s="266"/>
      <c r="R86" s="40"/>
    </row>
    <row r="87" spans="2:47" s="1" customFormat="1" ht="10.35" customHeight="1"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0"/>
    </row>
    <row r="88" spans="2:47" s="1" customFormat="1" ht="29.25" customHeight="1">
      <c r="B88" s="38"/>
      <c r="C88" s="125" t="s">
        <v>131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250">
        <f>N121</f>
        <v>0</v>
      </c>
      <c r="O88" s="267"/>
      <c r="P88" s="267"/>
      <c r="Q88" s="267"/>
      <c r="R88" s="40"/>
      <c r="AU88" s="21" t="s">
        <v>132</v>
      </c>
    </row>
    <row r="89" spans="2:47" s="6" customFormat="1" ht="24.9" customHeight="1">
      <c r="B89" s="126"/>
      <c r="C89" s="127"/>
      <c r="D89" s="128" t="s">
        <v>133</v>
      </c>
      <c r="E89" s="127"/>
      <c r="F89" s="127"/>
      <c r="G89" s="127"/>
      <c r="H89" s="127"/>
      <c r="I89" s="127"/>
      <c r="J89" s="127"/>
      <c r="K89" s="127"/>
      <c r="L89" s="127"/>
      <c r="M89" s="127"/>
      <c r="N89" s="268">
        <f>N122</f>
        <v>0</v>
      </c>
      <c r="O89" s="269"/>
      <c r="P89" s="269"/>
      <c r="Q89" s="269"/>
      <c r="R89" s="129"/>
    </row>
    <row r="90" spans="2:47" s="7" customFormat="1" ht="19.95" customHeight="1">
      <c r="B90" s="130"/>
      <c r="C90" s="131"/>
      <c r="D90" s="105" t="s">
        <v>134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46">
        <f>N123</f>
        <v>0</v>
      </c>
      <c r="O90" s="270"/>
      <c r="P90" s="270"/>
      <c r="Q90" s="270"/>
      <c r="R90" s="132"/>
    </row>
    <row r="91" spans="2:47" s="7" customFormat="1" ht="19.95" customHeight="1">
      <c r="B91" s="130"/>
      <c r="C91" s="131"/>
      <c r="D91" s="105" t="s">
        <v>137</v>
      </c>
      <c r="E91" s="131"/>
      <c r="F91" s="131"/>
      <c r="G91" s="131"/>
      <c r="H91" s="131"/>
      <c r="I91" s="131"/>
      <c r="J91" s="131"/>
      <c r="K91" s="131"/>
      <c r="L91" s="131"/>
      <c r="M91" s="131"/>
      <c r="N91" s="246">
        <f>N146</f>
        <v>0</v>
      </c>
      <c r="O91" s="270"/>
      <c r="P91" s="270"/>
      <c r="Q91" s="270"/>
      <c r="R91" s="132"/>
    </row>
    <row r="92" spans="2:47" s="7" customFormat="1" ht="19.95" customHeight="1">
      <c r="B92" s="130"/>
      <c r="C92" s="131"/>
      <c r="D92" s="105" t="s">
        <v>1848</v>
      </c>
      <c r="E92" s="131"/>
      <c r="F92" s="131"/>
      <c r="G92" s="131"/>
      <c r="H92" s="131"/>
      <c r="I92" s="131"/>
      <c r="J92" s="131"/>
      <c r="K92" s="131"/>
      <c r="L92" s="131"/>
      <c r="M92" s="131"/>
      <c r="N92" s="246">
        <f>N148</f>
        <v>0</v>
      </c>
      <c r="O92" s="270"/>
      <c r="P92" s="270"/>
      <c r="Q92" s="270"/>
      <c r="R92" s="132"/>
    </row>
    <row r="93" spans="2:47" s="7" customFormat="1" ht="19.95" customHeight="1">
      <c r="B93" s="130"/>
      <c r="C93" s="131"/>
      <c r="D93" s="105" t="s">
        <v>142</v>
      </c>
      <c r="E93" s="131"/>
      <c r="F93" s="131"/>
      <c r="G93" s="131"/>
      <c r="H93" s="131"/>
      <c r="I93" s="131"/>
      <c r="J93" s="131"/>
      <c r="K93" s="131"/>
      <c r="L93" s="131"/>
      <c r="M93" s="131"/>
      <c r="N93" s="246">
        <f>N173</f>
        <v>0</v>
      </c>
      <c r="O93" s="270"/>
      <c r="P93" s="270"/>
      <c r="Q93" s="270"/>
      <c r="R93" s="132"/>
    </row>
    <row r="94" spans="2:47" s="6" customFormat="1" ht="24.9" customHeight="1">
      <c r="B94" s="126"/>
      <c r="C94" s="127"/>
      <c r="D94" s="128" t="s">
        <v>168</v>
      </c>
      <c r="E94" s="127"/>
      <c r="F94" s="127"/>
      <c r="G94" s="127"/>
      <c r="H94" s="127"/>
      <c r="I94" s="127"/>
      <c r="J94" s="127"/>
      <c r="K94" s="127"/>
      <c r="L94" s="127"/>
      <c r="M94" s="127"/>
      <c r="N94" s="268">
        <f>N175</f>
        <v>0</v>
      </c>
      <c r="O94" s="269"/>
      <c r="P94" s="269"/>
      <c r="Q94" s="269"/>
      <c r="R94" s="129"/>
    </row>
    <row r="95" spans="2:47" s="1" customFormat="1" ht="21.75" customHeight="1"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40"/>
    </row>
    <row r="96" spans="2:47" s="1" customFormat="1" ht="29.25" customHeight="1">
      <c r="B96" s="38"/>
      <c r="C96" s="125" t="s">
        <v>169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267">
        <f>ROUND(N97+N98+N99+N100+N101+N102,0)</f>
        <v>0</v>
      </c>
      <c r="O96" s="271"/>
      <c r="P96" s="271"/>
      <c r="Q96" s="271"/>
      <c r="R96" s="40"/>
      <c r="T96" s="133"/>
      <c r="U96" s="134" t="s">
        <v>43</v>
      </c>
    </row>
    <row r="97" spans="2:65" s="1" customFormat="1" ht="18" customHeight="1">
      <c r="B97" s="135"/>
      <c r="C97" s="136"/>
      <c r="D97" s="247" t="s">
        <v>170</v>
      </c>
      <c r="E97" s="272"/>
      <c r="F97" s="272"/>
      <c r="G97" s="272"/>
      <c r="H97" s="272"/>
      <c r="I97" s="136"/>
      <c r="J97" s="136"/>
      <c r="K97" s="136"/>
      <c r="L97" s="136"/>
      <c r="M97" s="136"/>
      <c r="N97" s="245">
        <f>ROUND(N88*T97,0)</f>
        <v>0</v>
      </c>
      <c r="O97" s="273"/>
      <c r="P97" s="273"/>
      <c r="Q97" s="273"/>
      <c r="R97" s="138"/>
      <c r="S97" s="136"/>
      <c r="T97" s="139"/>
      <c r="U97" s="140" t="s">
        <v>44</v>
      </c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2" t="s">
        <v>171</v>
      </c>
      <c r="AZ97" s="141"/>
      <c r="BA97" s="141"/>
      <c r="BB97" s="141"/>
      <c r="BC97" s="141"/>
      <c r="BD97" s="141"/>
      <c r="BE97" s="143">
        <f t="shared" ref="BE97:BE102" si="0">IF(U97="základní",N97,0)</f>
        <v>0</v>
      </c>
      <c r="BF97" s="143">
        <f t="shared" ref="BF97:BF102" si="1">IF(U97="snížená",N97,0)</f>
        <v>0</v>
      </c>
      <c r="BG97" s="143">
        <f t="shared" ref="BG97:BG102" si="2">IF(U97="zákl. přenesená",N97,0)</f>
        <v>0</v>
      </c>
      <c r="BH97" s="143">
        <f t="shared" ref="BH97:BH102" si="3">IF(U97="sníž. přenesená",N97,0)</f>
        <v>0</v>
      </c>
      <c r="BI97" s="143">
        <f t="shared" ref="BI97:BI102" si="4">IF(U97="nulová",N97,0)</f>
        <v>0</v>
      </c>
      <c r="BJ97" s="142" t="s">
        <v>37</v>
      </c>
      <c r="BK97" s="141"/>
      <c r="BL97" s="141"/>
      <c r="BM97" s="141"/>
    </row>
    <row r="98" spans="2:65" s="1" customFormat="1" ht="18" customHeight="1">
      <c r="B98" s="135"/>
      <c r="C98" s="136"/>
      <c r="D98" s="247" t="s">
        <v>172</v>
      </c>
      <c r="E98" s="272"/>
      <c r="F98" s="272"/>
      <c r="G98" s="272"/>
      <c r="H98" s="272"/>
      <c r="I98" s="136"/>
      <c r="J98" s="136"/>
      <c r="K98" s="136"/>
      <c r="L98" s="136"/>
      <c r="M98" s="136"/>
      <c r="N98" s="245">
        <f>ROUND(N88*T98,0)</f>
        <v>0</v>
      </c>
      <c r="O98" s="273"/>
      <c r="P98" s="273"/>
      <c r="Q98" s="273"/>
      <c r="R98" s="138"/>
      <c r="S98" s="136"/>
      <c r="T98" s="139"/>
      <c r="U98" s="140" t="s">
        <v>44</v>
      </c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2" t="s">
        <v>171</v>
      </c>
      <c r="AZ98" s="141"/>
      <c r="BA98" s="141"/>
      <c r="BB98" s="141"/>
      <c r="BC98" s="141"/>
      <c r="BD98" s="141"/>
      <c r="BE98" s="143">
        <f t="shared" si="0"/>
        <v>0</v>
      </c>
      <c r="BF98" s="143">
        <f t="shared" si="1"/>
        <v>0</v>
      </c>
      <c r="BG98" s="143">
        <f t="shared" si="2"/>
        <v>0</v>
      </c>
      <c r="BH98" s="143">
        <f t="shared" si="3"/>
        <v>0</v>
      </c>
      <c r="BI98" s="143">
        <f t="shared" si="4"/>
        <v>0</v>
      </c>
      <c r="BJ98" s="142" t="s">
        <v>37</v>
      </c>
      <c r="BK98" s="141"/>
      <c r="BL98" s="141"/>
      <c r="BM98" s="141"/>
    </row>
    <row r="99" spans="2:65" s="1" customFormat="1" ht="18" customHeight="1">
      <c r="B99" s="135"/>
      <c r="C99" s="136"/>
      <c r="D99" s="247" t="s">
        <v>173</v>
      </c>
      <c r="E99" s="272"/>
      <c r="F99" s="272"/>
      <c r="G99" s="272"/>
      <c r="H99" s="272"/>
      <c r="I99" s="136"/>
      <c r="J99" s="136"/>
      <c r="K99" s="136"/>
      <c r="L99" s="136"/>
      <c r="M99" s="136"/>
      <c r="N99" s="245">
        <f>ROUND(N88*T99,0)</f>
        <v>0</v>
      </c>
      <c r="O99" s="273"/>
      <c r="P99" s="273"/>
      <c r="Q99" s="273"/>
      <c r="R99" s="138"/>
      <c r="S99" s="136"/>
      <c r="T99" s="139"/>
      <c r="U99" s="140" t="s">
        <v>44</v>
      </c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2" t="s">
        <v>171</v>
      </c>
      <c r="AZ99" s="141"/>
      <c r="BA99" s="141"/>
      <c r="BB99" s="141"/>
      <c r="BC99" s="141"/>
      <c r="BD99" s="141"/>
      <c r="BE99" s="143">
        <f t="shared" si="0"/>
        <v>0</v>
      </c>
      <c r="BF99" s="143">
        <f t="shared" si="1"/>
        <v>0</v>
      </c>
      <c r="BG99" s="143">
        <f t="shared" si="2"/>
        <v>0</v>
      </c>
      <c r="BH99" s="143">
        <f t="shared" si="3"/>
        <v>0</v>
      </c>
      <c r="BI99" s="143">
        <f t="shared" si="4"/>
        <v>0</v>
      </c>
      <c r="BJ99" s="142" t="s">
        <v>37</v>
      </c>
      <c r="BK99" s="141"/>
      <c r="BL99" s="141"/>
      <c r="BM99" s="141"/>
    </row>
    <row r="100" spans="2:65" s="1" customFormat="1" ht="18" customHeight="1">
      <c r="B100" s="135"/>
      <c r="C100" s="136"/>
      <c r="D100" s="247" t="s">
        <v>174</v>
      </c>
      <c r="E100" s="272"/>
      <c r="F100" s="272"/>
      <c r="G100" s="272"/>
      <c r="H100" s="272"/>
      <c r="I100" s="136"/>
      <c r="J100" s="136"/>
      <c r="K100" s="136"/>
      <c r="L100" s="136"/>
      <c r="M100" s="136"/>
      <c r="N100" s="245">
        <f>ROUND(N88*T100,0)</f>
        <v>0</v>
      </c>
      <c r="O100" s="273"/>
      <c r="P100" s="273"/>
      <c r="Q100" s="273"/>
      <c r="R100" s="138"/>
      <c r="S100" s="136"/>
      <c r="T100" s="139"/>
      <c r="U100" s="140" t="s">
        <v>44</v>
      </c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2" t="s">
        <v>171</v>
      </c>
      <c r="AZ100" s="141"/>
      <c r="BA100" s="141"/>
      <c r="BB100" s="141"/>
      <c r="BC100" s="141"/>
      <c r="BD100" s="141"/>
      <c r="BE100" s="143">
        <f t="shared" si="0"/>
        <v>0</v>
      </c>
      <c r="BF100" s="143">
        <f t="shared" si="1"/>
        <v>0</v>
      </c>
      <c r="BG100" s="143">
        <f t="shared" si="2"/>
        <v>0</v>
      </c>
      <c r="BH100" s="143">
        <f t="shared" si="3"/>
        <v>0</v>
      </c>
      <c r="BI100" s="143">
        <f t="shared" si="4"/>
        <v>0</v>
      </c>
      <c r="BJ100" s="142" t="s">
        <v>37</v>
      </c>
      <c r="BK100" s="141"/>
      <c r="BL100" s="141"/>
      <c r="BM100" s="141"/>
    </row>
    <row r="101" spans="2:65" s="1" customFormat="1" ht="18" customHeight="1">
      <c r="B101" s="135"/>
      <c r="C101" s="136"/>
      <c r="D101" s="247" t="s">
        <v>175</v>
      </c>
      <c r="E101" s="272"/>
      <c r="F101" s="272"/>
      <c r="G101" s="272"/>
      <c r="H101" s="272"/>
      <c r="I101" s="136"/>
      <c r="J101" s="136"/>
      <c r="K101" s="136"/>
      <c r="L101" s="136"/>
      <c r="M101" s="136"/>
      <c r="N101" s="245">
        <f>ROUND(N88*T101,0)</f>
        <v>0</v>
      </c>
      <c r="O101" s="273"/>
      <c r="P101" s="273"/>
      <c r="Q101" s="273"/>
      <c r="R101" s="138"/>
      <c r="S101" s="136"/>
      <c r="T101" s="139"/>
      <c r="U101" s="140" t="s">
        <v>44</v>
      </c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2" t="s">
        <v>171</v>
      </c>
      <c r="AZ101" s="141"/>
      <c r="BA101" s="141"/>
      <c r="BB101" s="141"/>
      <c r="BC101" s="141"/>
      <c r="BD101" s="141"/>
      <c r="BE101" s="143">
        <f t="shared" si="0"/>
        <v>0</v>
      </c>
      <c r="BF101" s="143">
        <f t="shared" si="1"/>
        <v>0</v>
      </c>
      <c r="BG101" s="143">
        <f t="shared" si="2"/>
        <v>0</v>
      </c>
      <c r="BH101" s="143">
        <f t="shared" si="3"/>
        <v>0</v>
      </c>
      <c r="BI101" s="143">
        <f t="shared" si="4"/>
        <v>0</v>
      </c>
      <c r="BJ101" s="142" t="s">
        <v>37</v>
      </c>
      <c r="BK101" s="141"/>
      <c r="BL101" s="141"/>
      <c r="BM101" s="141"/>
    </row>
    <row r="102" spans="2:65" s="1" customFormat="1" ht="18" customHeight="1">
      <c r="B102" s="135"/>
      <c r="C102" s="136"/>
      <c r="D102" s="137" t="s">
        <v>176</v>
      </c>
      <c r="E102" s="136"/>
      <c r="F102" s="136"/>
      <c r="G102" s="136"/>
      <c r="H102" s="136"/>
      <c r="I102" s="136"/>
      <c r="J102" s="136"/>
      <c r="K102" s="136"/>
      <c r="L102" s="136"/>
      <c r="M102" s="136"/>
      <c r="N102" s="245">
        <f>ROUND(N88*T102,0)</f>
        <v>0</v>
      </c>
      <c r="O102" s="273"/>
      <c r="P102" s="273"/>
      <c r="Q102" s="273"/>
      <c r="R102" s="138"/>
      <c r="S102" s="136"/>
      <c r="T102" s="144"/>
      <c r="U102" s="145" t="s">
        <v>44</v>
      </c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2" t="s">
        <v>177</v>
      </c>
      <c r="AZ102" s="141"/>
      <c r="BA102" s="141"/>
      <c r="BB102" s="141"/>
      <c r="BC102" s="141"/>
      <c r="BD102" s="141"/>
      <c r="BE102" s="143">
        <f t="shared" si="0"/>
        <v>0</v>
      </c>
      <c r="BF102" s="143">
        <f t="shared" si="1"/>
        <v>0</v>
      </c>
      <c r="BG102" s="143">
        <f t="shared" si="2"/>
        <v>0</v>
      </c>
      <c r="BH102" s="143">
        <f t="shared" si="3"/>
        <v>0</v>
      </c>
      <c r="BI102" s="143">
        <f t="shared" si="4"/>
        <v>0</v>
      </c>
      <c r="BJ102" s="142" t="s">
        <v>37</v>
      </c>
      <c r="BK102" s="141"/>
      <c r="BL102" s="141"/>
      <c r="BM102" s="141"/>
    </row>
    <row r="103" spans="2:65" s="1" customFormat="1" ht="12"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40"/>
    </row>
    <row r="104" spans="2:65" s="1" customFormat="1" ht="29.25" customHeight="1">
      <c r="B104" s="38"/>
      <c r="C104" s="116" t="s">
        <v>117</v>
      </c>
      <c r="D104" s="117"/>
      <c r="E104" s="117"/>
      <c r="F104" s="117"/>
      <c r="G104" s="117"/>
      <c r="H104" s="117"/>
      <c r="I104" s="117"/>
      <c r="J104" s="117"/>
      <c r="K104" s="117"/>
      <c r="L104" s="251">
        <f>ROUND(SUM(N88+N96),0)</f>
        <v>0</v>
      </c>
      <c r="M104" s="251"/>
      <c r="N104" s="251"/>
      <c r="O104" s="251"/>
      <c r="P104" s="251"/>
      <c r="Q104" s="251"/>
      <c r="R104" s="40"/>
    </row>
    <row r="105" spans="2:65" s="1" customFormat="1" ht="6.9" customHeight="1"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4"/>
    </row>
    <row r="109" spans="2:65" s="1" customFormat="1" ht="6.9" customHeight="1"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7"/>
    </row>
    <row r="110" spans="2:65" s="1" customFormat="1" ht="36.9" customHeight="1">
      <c r="B110" s="38"/>
      <c r="C110" s="211" t="s">
        <v>178</v>
      </c>
      <c r="D110" s="256"/>
      <c r="E110" s="256"/>
      <c r="F110" s="256"/>
      <c r="G110" s="256"/>
      <c r="H110" s="256"/>
      <c r="I110" s="256"/>
      <c r="J110" s="256"/>
      <c r="K110" s="256"/>
      <c r="L110" s="256"/>
      <c r="M110" s="256"/>
      <c r="N110" s="256"/>
      <c r="O110" s="256"/>
      <c r="P110" s="256"/>
      <c r="Q110" s="256"/>
      <c r="R110" s="40"/>
    </row>
    <row r="111" spans="2:65" s="1" customFormat="1" ht="6.9" customHeight="1"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40"/>
    </row>
    <row r="112" spans="2:65" s="1" customFormat="1" ht="30" customHeight="1">
      <c r="B112" s="38"/>
      <c r="C112" s="33" t="s">
        <v>20</v>
      </c>
      <c r="D112" s="39"/>
      <c r="E112" s="39"/>
      <c r="F112" s="254" t="str">
        <f>F6</f>
        <v>Tenisová hala Česká Třebová</v>
      </c>
      <c r="G112" s="255"/>
      <c r="H112" s="255"/>
      <c r="I112" s="255"/>
      <c r="J112" s="255"/>
      <c r="K112" s="255"/>
      <c r="L112" s="255"/>
      <c r="M112" s="255"/>
      <c r="N112" s="255"/>
      <c r="O112" s="255"/>
      <c r="P112" s="255"/>
      <c r="Q112" s="39"/>
      <c r="R112" s="40"/>
    </row>
    <row r="113" spans="2:65" s="1" customFormat="1" ht="36.9" customHeight="1">
      <c r="B113" s="38"/>
      <c r="C113" s="72" t="s">
        <v>125</v>
      </c>
      <c r="D113" s="39"/>
      <c r="E113" s="39"/>
      <c r="F113" s="231" t="str">
        <f>F7</f>
        <v>02 - S02-Navržená kanalizační přípojka dešťové kanalizace DN 300+nádrž</v>
      </c>
      <c r="G113" s="256"/>
      <c r="H113" s="256"/>
      <c r="I113" s="256"/>
      <c r="J113" s="256"/>
      <c r="K113" s="256"/>
      <c r="L113" s="256"/>
      <c r="M113" s="256"/>
      <c r="N113" s="256"/>
      <c r="O113" s="256"/>
      <c r="P113" s="256"/>
      <c r="Q113" s="39"/>
      <c r="R113" s="40"/>
    </row>
    <row r="114" spans="2:65" s="1" customFormat="1" ht="6.9" customHeight="1"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40"/>
    </row>
    <row r="115" spans="2:65" s="1" customFormat="1" ht="18" customHeight="1">
      <c r="B115" s="38"/>
      <c r="C115" s="33" t="s">
        <v>24</v>
      </c>
      <c r="D115" s="39"/>
      <c r="E115" s="39"/>
      <c r="F115" s="31" t="str">
        <f>F9</f>
        <v xml:space="preserve"> </v>
      </c>
      <c r="G115" s="39"/>
      <c r="H115" s="39"/>
      <c r="I115" s="39"/>
      <c r="J115" s="39"/>
      <c r="K115" s="33" t="s">
        <v>26</v>
      </c>
      <c r="L115" s="39"/>
      <c r="M115" s="258" t="str">
        <f>IF(O9="","",O9)</f>
        <v>1. 2. 2016</v>
      </c>
      <c r="N115" s="258"/>
      <c r="O115" s="258"/>
      <c r="P115" s="258"/>
      <c r="Q115" s="39"/>
      <c r="R115" s="40"/>
    </row>
    <row r="116" spans="2:65" s="1" customFormat="1" ht="6.9" customHeight="1"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0"/>
    </row>
    <row r="117" spans="2:65" s="1" customFormat="1" ht="13.2">
      <c r="B117" s="38"/>
      <c r="C117" s="33" t="s">
        <v>28</v>
      </c>
      <c r="D117" s="39"/>
      <c r="E117" s="39"/>
      <c r="F117" s="31" t="str">
        <f>E12</f>
        <v>TK Česká Třebová,Husova 22. Česká Třebová</v>
      </c>
      <c r="G117" s="39"/>
      <c r="H117" s="39"/>
      <c r="I117" s="39"/>
      <c r="J117" s="39"/>
      <c r="K117" s="33" t="s">
        <v>34</v>
      </c>
      <c r="L117" s="39"/>
      <c r="M117" s="215" t="str">
        <f>E18</f>
        <v>Projekce Vrbický s,r,o,, Holice</v>
      </c>
      <c r="N117" s="215"/>
      <c r="O117" s="215"/>
      <c r="P117" s="215"/>
      <c r="Q117" s="215"/>
      <c r="R117" s="40"/>
    </row>
    <row r="118" spans="2:65" s="1" customFormat="1" ht="14.4" customHeight="1">
      <c r="B118" s="38"/>
      <c r="C118" s="33" t="s">
        <v>32</v>
      </c>
      <c r="D118" s="39"/>
      <c r="E118" s="39"/>
      <c r="F118" s="31" t="str">
        <f>IF(E15="","",E15)</f>
        <v>Vyplň údaj</v>
      </c>
      <c r="G118" s="39"/>
      <c r="H118" s="39"/>
      <c r="I118" s="39"/>
      <c r="J118" s="39"/>
      <c r="K118" s="33" t="s">
        <v>38</v>
      </c>
      <c r="L118" s="39"/>
      <c r="M118" s="215" t="str">
        <f>E21</f>
        <v xml:space="preserve"> </v>
      </c>
      <c r="N118" s="215"/>
      <c r="O118" s="215"/>
      <c r="P118" s="215"/>
      <c r="Q118" s="215"/>
      <c r="R118" s="40"/>
    </row>
    <row r="119" spans="2:65" s="1" customFormat="1" ht="10.35" customHeight="1"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40"/>
    </row>
    <row r="120" spans="2:65" s="8" customFormat="1" ht="29.25" customHeight="1">
      <c r="B120" s="146"/>
      <c r="C120" s="147" t="s">
        <v>179</v>
      </c>
      <c r="D120" s="148" t="s">
        <v>180</v>
      </c>
      <c r="E120" s="148" t="s">
        <v>61</v>
      </c>
      <c r="F120" s="274" t="s">
        <v>181</v>
      </c>
      <c r="G120" s="274"/>
      <c r="H120" s="274"/>
      <c r="I120" s="274"/>
      <c r="J120" s="148" t="s">
        <v>182</v>
      </c>
      <c r="K120" s="148" t="s">
        <v>183</v>
      </c>
      <c r="L120" s="275" t="s">
        <v>184</v>
      </c>
      <c r="M120" s="275"/>
      <c r="N120" s="274" t="s">
        <v>130</v>
      </c>
      <c r="O120" s="274"/>
      <c r="P120" s="274"/>
      <c r="Q120" s="276"/>
      <c r="R120" s="149"/>
      <c r="T120" s="79" t="s">
        <v>185</v>
      </c>
      <c r="U120" s="80" t="s">
        <v>43</v>
      </c>
      <c r="V120" s="80" t="s">
        <v>186</v>
      </c>
      <c r="W120" s="80" t="s">
        <v>187</v>
      </c>
      <c r="X120" s="80" t="s">
        <v>188</v>
      </c>
      <c r="Y120" s="80" t="s">
        <v>189</v>
      </c>
      <c r="Z120" s="80" t="s">
        <v>190</v>
      </c>
      <c r="AA120" s="81" t="s">
        <v>191</v>
      </c>
    </row>
    <row r="121" spans="2:65" s="1" customFormat="1" ht="29.25" customHeight="1">
      <c r="B121" s="38"/>
      <c r="C121" s="83" t="s">
        <v>127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295">
        <f>BK121</f>
        <v>0</v>
      </c>
      <c r="O121" s="296"/>
      <c r="P121" s="296"/>
      <c r="Q121" s="296"/>
      <c r="R121" s="40"/>
      <c r="T121" s="82"/>
      <c r="U121" s="54"/>
      <c r="V121" s="54"/>
      <c r="W121" s="150">
        <f>W122+W175+W177</f>
        <v>0</v>
      </c>
      <c r="X121" s="54"/>
      <c r="Y121" s="150">
        <f>Y122+Y175+Y177</f>
        <v>45.647269999999999</v>
      </c>
      <c r="Z121" s="54"/>
      <c r="AA121" s="151">
        <f>AA122+AA175+AA177</f>
        <v>0</v>
      </c>
      <c r="AT121" s="21" t="s">
        <v>78</v>
      </c>
      <c r="AU121" s="21" t="s">
        <v>132</v>
      </c>
      <c r="BK121" s="152">
        <f>BK122+BK175+BK177</f>
        <v>0</v>
      </c>
    </row>
    <row r="122" spans="2:65" s="9" customFormat="1" ht="37.35" customHeight="1">
      <c r="B122" s="153"/>
      <c r="C122" s="154"/>
      <c r="D122" s="155" t="s">
        <v>133</v>
      </c>
      <c r="E122" s="155"/>
      <c r="F122" s="155"/>
      <c r="G122" s="155"/>
      <c r="H122" s="155"/>
      <c r="I122" s="155"/>
      <c r="J122" s="155"/>
      <c r="K122" s="155"/>
      <c r="L122" s="155"/>
      <c r="M122" s="155"/>
      <c r="N122" s="297">
        <f>BK122</f>
        <v>0</v>
      </c>
      <c r="O122" s="268"/>
      <c r="P122" s="268"/>
      <c r="Q122" s="268"/>
      <c r="R122" s="156"/>
      <c r="T122" s="157"/>
      <c r="U122" s="154"/>
      <c r="V122" s="154"/>
      <c r="W122" s="158">
        <f>W123+W146+W148+W173</f>
        <v>0</v>
      </c>
      <c r="X122" s="154"/>
      <c r="Y122" s="158">
        <f>Y123+Y146+Y148+Y173</f>
        <v>45.647269999999999</v>
      </c>
      <c r="Z122" s="154"/>
      <c r="AA122" s="159">
        <f>AA123+AA146+AA148+AA173</f>
        <v>0</v>
      </c>
      <c r="AR122" s="160" t="s">
        <v>37</v>
      </c>
      <c r="AT122" s="161" t="s">
        <v>78</v>
      </c>
      <c r="AU122" s="161" t="s">
        <v>79</v>
      </c>
      <c r="AY122" s="160" t="s">
        <v>192</v>
      </c>
      <c r="BK122" s="162">
        <f>BK123+BK146+BK148+BK173</f>
        <v>0</v>
      </c>
    </row>
    <row r="123" spans="2:65" s="9" customFormat="1" ht="19.95" customHeight="1">
      <c r="B123" s="153"/>
      <c r="C123" s="154"/>
      <c r="D123" s="163" t="s">
        <v>134</v>
      </c>
      <c r="E123" s="163"/>
      <c r="F123" s="163"/>
      <c r="G123" s="163"/>
      <c r="H123" s="163"/>
      <c r="I123" s="163"/>
      <c r="J123" s="163"/>
      <c r="K123" s="163"/>
      <c r="L123" s="163"/>
      <c r="M123" s="163"/>
      <c r="N123" s="298">
        <f>BK123</f>
        <v>0</v>
      </c>
      <c r="O123" s="299"/>
      <c r="P123" s="299"/>
      <c r="Q123" s="299"/>
      <c r="R123" s="156"/>
      <c r="T123" s="157"/>
      <c r="U123" s="154"/>
      <c r="V123" s="154"/>
      <c r="W123" s="158">
        <f>SUM(W124:W145)</f>
        <v>0</v>
      </c>
      <c r="X123" s="154"/>
      <c r="Y123" s="158">
        <f>SUM(Y124:Y145)</f>
        <v>5.9499999999999997E-2</v>
      </c>
      <c r="Z123" s="154"/>
      <c r="AA123" s="159">
        <f>SUM(AA124:AA145)</f>
        <v>0</v>
      </c>
      <c r="AR123" s="160" t="s">
        <v>37</v>
      </c>
      <c r="AT123" s="161" t="s">
        <v>78</v>
      </c>
      <c r="AU123" s="161" t="s">
        <v>37</v>
      </c>
      <c r="AY123" s="160" t="s">
        <v>192</v>
      </c>
      <c r="BK123" s="162">
        <f>SUM(BK124:BK145)</f>
        <v>0</v>
      </c>
    </row>
    <row r="124" spans="2:65" s="1" customFormat="1" ht="31.5" customHeight="1">
      <c r="B124" s="135"/>
      <c r="C124" s="164" t="s">
        <v>37</v>
      </c>
      <c r="D124" s="164" t="s">
        <v>193</v>
      </c>
      <c r="E124" s="165" t="s">
        <v>224</v>
      </c>
      <c r="F124" s="277" t="s">
        <v>225</v>
      </c>
      <c r="G124" s="277"/>
      <c r="H124" s="277"/>
      <c r="I124" s="277"/>
      <c r="J124" s="166" t="s">
        <v>207</v>
      </c>
      <c r="K124" s="167">
        <v>209</v>
      </c>
      <c r="L124" s="278">
        <v>0</v>
      </c>
      <c r="M124" s="278"/>
      <c r="N124" s="279">
        <f t="shared" ref="N124:N133" si="5">ROUND(L124*K124,2)</f>
        <v>0</v>
      </c>
      <c r="O124" s="279"/>
      <c r="P124" s="279"/>
      <c r="Q124" s="279"/>
      <c r="R124" s="138"/>
      <c r="T124" s="168" t="s">
        <v>5</v>
      </c>
      <c r="U124" s="47" t="s">
        <v>44</v>
      </c>
      <c r="V124" s="39"/>
      <c r="W124" s="169">
        <f t="shared" ref="W124:W133" si="6">V124*K124</f>
        <v>0</v>
      </c>
      <c r="X124" s="169">
        <v>0</v>
      </c>
      <c r="Y124" s="169">
        <f t="shared" ref="Y124:Y133" si="7">X124*K124</f>
        <v>0</v>
      </c>
      <c r="Z124" s="169">
        <v>0</v>
      </c>
      <c r="AA124" s="170">
        <f t="shared" ref="AA124:AA133" si="8">Z124*K124</f>
        <v>0</v>
      </c>
      <c r="AR124" s="21" t="s">
        <v>197</v>
      </c>
      <c r="AT124" s="21" t="s">
        <v>193</v>
      </c>
      <c r="AU124" s="21" t="s">
        <v>123</v>
      </c>
      <c r="AY124" s="21" t="s">
        <v>192</v>
      </c>
      <c r="BE124" s="109">
        <f t="shared" ref="BE124:BE133" si="9">IF(U124="základní",N124,0)</f>
        <v>0</v>
      </c>
      <c r="BF124" s="109">
        <f t="shared" ref="BF124:BF133" si="10">IF(U124="snížená",N124,0)</f>
        <v>0</v>
      </c>
      <c r="BG124" s="109">
        <f t="shared" ref="BG124:BG133" si="11">IF(U124="zákl. přenesená",N124,0)</f>
        <v>0</v>
      </c>
      <c r="BH124" s="109">
        <f t="shared" ref="BH124:BH133" si="12">IF(U124="sníž. přenesená",N124,0)</f>
        <v>0</v>
      </c>
      <c r="BI124" s="109">
        <f t="shared" ref="BI124:BI133" si="13">IF(U124="nulová",N124,0)</f>
        <v>0</v>
      </c>
      <c r="BJ124" s="21" t="s">
        <v>37</v>
      </c>
      <c r="BK124" s="109">
        <f t="shared" ref="BK124:BK133" si="14">ROUND(L124*K124,2)</f>
        <v>0</v>
      </c>
      <c r="BL124" s="21" t="s">
        <v>197</v>
      </c>
      <c r="BM124" s="21" t="s">
        <v>1849</v>
      </c>
    </row>
    <row r="125" spans="2:65" s="1" customFormat="1" ht="31.5" customHeight="1">
      <c r="B125" s="135"/>
      <c r="C125" s="164" t="s">
        <v>123</v>
      </c>
      <c r="D125" s="164" t="s">
        <v>193</v>
      </c>
      <c r="E125" s="165" t="s">
        <v>231</v>
      </c>
      <c r="F125" s="277" t="s">
        <v>232</v>
      </c>
      <c r="G125" s="277"/>
      <c r="H125" s="277"/>
      <c r="I125" s="277"/>
      <c r="J125" s="166" t="s">
        <v>207</v>
      </c>
      <c r="K125" s="167">
        <v>209</v>
      </c>
      <c r="L125" s="278">
        <v>0</v>
      </c>
      <c r="M125" s="278"/>
      <c r="N125" s="279">
        <f t="shared" si="5"/>
        <v>0</v>
      </c>
      <c r="O125" s="279"/>
      <c r="P125" s="279"/>
      <c r="Q125" s="279"/>
      <c r="R125" s="138"/>
      <c r="T125" s="168" t="s">
        <v>5</v>
      </c>
      <c r="U125" s="47" t="s">
        <v>44</v>
      </c>
      <c r="V125" s="39"/>
      <c r="W125" s="169">
        <f t="shared" si="6"/>
        <v>0</v>
      </c>
      <c r="X125" s="169">
        <v>0</v>
      </c>
      <c r="Y125" s="169">
        <f t="shared" si="7"/>
        <v>0</v>
      </c>
      <c r="Z125" s="169">
        <v>0</v>
      </c>
      <c r="AA125" s="170">
        <f t="shared" si="8"/>
        <v>0</v>
      </c>
      <c r="AR125" s="21" t="s">
        <v>197</v>
      </c>
      <c r="AT125" s="21" t="s">
        <v>193</v>
      </c>
      <c r="AU125" s="21" t="s">
        <v>123</v>
      </c>
      <c r="AY125" s="21" t="s">
        <v>192</v>
      </c>
      <c r="BE125" s="109">
        <f t="shared" si="9"/>
        <v>0</v>
      </c>
      <c r="BF125" s="109">
        <f t="shared" si="10"/>
        <v>0</v>
      </c>
      <c r="BG125" s="109">
        <f t="shared" si="11"/>
        <v>0</v>
      </c>
      <c r="BH125" s="109">
        <f t="shared" si="12"/>
        <v>0</v>
      </c>
      <c r="BI125" s="109">
        <f t="shared" si="13"/>
        <v>0</v>
      </c>
      <c r="BJ125" s="21" t="s">
        <v>37</v>
      </c>
      <c r="BK125" s="109">
        <f t="shared" si="14"/>
        <v>0</v>
      </c>
      <c r="BL125" s="21" t="s">
        <v>197</v>
      </c>
      <c r="BM125" s="21" t="s">
        <v>1850</v>
      </c>
    </row>
    <row r="126" spans="2:65" s="1" customFormat="1" ht="31.5" customHeight="1">
      <c r="B126" s="135"/>
      <c r="C126" s="164" t="s">
        <v>204</v>
      </c>
      <c r="D126" s="164" t="s">
        <v>193</v>
      </c>
      <c r="E126" s="165" t="s">
        <v>1851</v>
      </c>
      <c r="F126" s="277" t="s">
        <v>1852</v>
      </c>
      <c r="G126" s="277"/>
      <c r="H126" s="277"/>
      <c r="I126" s="277"/>
      <c r="J126" s="166" t="s">
        <v>207</v>
      </c>
      <c r="K126" s="167">
        <v>329.5</v>
      </c>
      <c r="L126" s="278">
        <v>0</v>
      </c>
      <c r="M126" s="278"/>
      <c r="N126" s="279">
        <f t="shared" si="5"/>
        <v>0</v>
      </c>
      <c r="O126" s="279"/>
      <c r="P126" s="279"/>
      <c r="Q126" s="279"/>
      <c r="R126" s="138"/>
      <c r="T126" s="168" t="s">
        <v>5</v>
      </c>
      <c r="U126" s="47" t="s">
        <v>44</v>
      </c>
      <c r="V126" s="39"/>
      <c r="W126" s="169">
        <f t="shared" si="6"/>
        <v>0</v>
      </c>
      <c r="X126" s="169">
        <v>0</v>
      </c>
      <c r="Y126" s="169">
        <f t="shared" si="7"/>
        <v>0</v>
      </c>
      <c r="Z126" s="169">
        <v>0</v>
      </c>
      <c r="AA126" s="170">
        <f t="shared" si="8"/>
        <v>0</v>
      </c>
      <c r="AR126" s="21" t="s">
        <v>197</v>
      </c>
      <c r="AT126" s="21" t="s">
        <v>193</v>
      </c>
      <c r="AU126" s="21" t="s">
        <v>123</v>
      </c>
      <c r="AY126" s="21" t="s">
        <v>192</v>
      </c>
      <c r="BE126" s="109">
        <f t="shared" si="9"/>
        <v>0</v>
      </c>
      <c r="BF126" s="109">
        <f t="shared" si="10"/>
        <v>0</v>
      </c>
      <c r="BG126" s="109">
        <f t="shared" si="11"/>
        <v>0</v>
      </c>
      <c r="BH126" s="109">
        <f t="shared" si="12"/>
        <v>0</v>
      </c>
      <c r="BI126" s="109">
        <f t="shared" si="13"/>
        <v>0</v>
      </c>
      <c r="BJ126" s="21" t="s">
        <v>37</v>
      </c>
      <c r="BK126" s="109">
        <f t="shared" si="14"/>
        <v>0</v>
      </c>
      <c r="BL126" s="21" t="s">
        <v>197</v>
      </c>
      <c r="BM126" s="21" t="s">
        <v>1853</v>
      </c>
    </row>
    <row r="127" spans="2:65" s="1" customFormat="1" ht="31.5" customHeight="1">
      <c r="B127" s="135"/>
      <c r="C127" s="164" t="s">
        <v>197</v>
      </c>
      <c r="D127" s="164" t="s">
        <v>193</v>
      </c>
      <c r="E127" s="165" t="s">
        <v>1854</v>
      </c>
      <c r="F127" s="277" t="s">
        <v>1855</v>
      </c>
      <c r="G127" s="277"/>
      <c r="H127" s="277"/>
      <c r="I127" s="277"/>
      <c r="J127" s="166" t="s">
        <v>207</v>
      </c>
      <c r="K127" s="167">
        <v>329.5</v>
      </c>
      <c r="L127" s="278">
        <v>0</v>
      </c>
      <c r="M127" s="278"/>
      <c r="N127" s="279">
        <f t="shared" si="5"/>
        <v>0</v>
      </c>
      <c r="O127" s="279"/>
      <c r="P127" s="279"/>
      <c r="Q127" s="279"/>
      <c r="R127" s="138"/>
      <c r="T127" s="168" t="s">
        <v>5</v>
      </c>
      <c r="U127" s="47" t="s">
        <v>44</v>
      </c>
      <c r="V127" s="39"/>
      <c r="W127" s="169">
        <f t="shared" si="6"/>
        <v>0</v>
      </c>
      <c r="X127" s="169">
        <v>0</v>
      </c>
      <c r="Y127" s="169">
        <f t="shared" si="7"/>
        <v>0</v>
      </c>
      <c r="Z127" s="169">
        <v>0</v>
      </c>
      <c r="AA127" s="170">
        <f t="shared" si="8"/>
        <v>0</v>
      </c>
      <c r="AR127" s="21" t="s">
        <v>197</v>
      </c>
      <c r="AT127" s="21" t="s">
        <v>193</v>
      </c>
      <c r="AU127" s="21" t="s">
        <v>123</v>
      </c>
      <c r="AY127" s="21" t="s">
        <v>192</v>
      </c>
      <c r="BE127" s="109">
        <f t="shared" si="9"/>
        <v>0</v>
      </c>
      <c r="BF127" s="109">
        <f t="shared" si="10"/>
        <v>0</v>
      </c>
      <c r="BG127" s="109">
        <f t="shared" si="11"/>
        <v>0</v>
      </c>
      <c r="BH127" s="109">
        <f t="shared" si="12"/>
        <v>0</v>
      </c>
      <c r="BI127" s="109">
        <f t="shared" si="13"/>
        <v>0</v>
      </c>
      <c r="BJ127" s="21" t="s">
        <v>37</v>
      </c>
      <c r="BK127" s="109">
        <f t="shared" si="14"/>
        <v>0</v>
      </c>
      <c r="BL127" s="21" t="s">
        <v>197</v>
      </c>
      <c r="BM127" s="21" t="s">
        <v>1856</v>
      </c>
    </row>
    <row r="128" spans="2:65" s="1" customFormat="1" ht="31.5" customHeight="1">
      <c r="B128" s="135"/>
      <c r="C128" s="164" t="s">
        <v>219</v>
      </c>
      <c r="D128" s="164" t="s">
        <v>193</v>
      </c>
      <c r="E128" s="165" t="s">
        <v>1857</v>
      </c>
      <c r="F128" s="277" t="s">
        <v>1858</v>
      </c>
      <c r="G128" s="277"/>
      <c r="H128" s="277"/>
      <c r="I128" s="277"/>
      <c r="J128" s="166" t="s">
        <v>207</v>
      </c>
      <c r="K128" s="167">
        <v>12.3</v>
      </c>
      <c r="L128" s="278">
        <v>0</v>
      </c>
      <c r="M128" s="278"/>
      <c r="N128" s="279">
        <f t="shared" si="5"/>
        <v>0</v>
      </c>
      <c r="O128" s="279"/>
      <c r="P128" s="279"/>
      <c r="Q128" s="279"/>
      <c r="R128" s="138"/>
      <c r="T128" s="168" t="s">
        <v>5</v>
      </c>
      <c r="U128" s="47" t="s">
        <v>44</v>
      </c>
      <c r="V128" s="39"/>
      <c r="W128" s="169">
        <f t="shared" si="6"/>
        <v>0</v>
      </c>
      <c r="X128" s="169">
        <v>0</v>
      </c>
      <c r="Y128" s="169">
        <f t="shared" si="7"/>
        <v>0</v>
      </c>
      <c r="Z128" s="169">
        <v>0</v>
      </c>
      <c r="AA128" s="170">
        <f t="shared" si="8"/>
        <v>0</v>
      </c>
      <c r="AR128" s="21" t="s">
        <v>197</v>
      </c>
      <c r="AT128" s="21" t="s">
        <v>193</v>
      </c>
      <c r="AU128" s="21" t="s">
        <v>123</v>
      </c>
      <c r="AY128" s="21" t="s">
        <v>192</v>
      </c>
      <c r="BE128" s="109">
        <f t="shared" si="9"/>
        <v>0</v>
      </c>
      <c r="BF128" s="109">
        <f t="shared" si="10"/>
        <v>0</v>
      </c>
      <c r="BG128" s="109">
        <f t="shared" si="11"/>
        <v>0</v>
      </c>
      <c r="BH128" s="109">
        <f t="shared" si="12"/>
        <v>0</v>
      </c>
      <c r="BI128" s="109">
        <f t="shared" si="13"/>
        <v>0</v>
      </c>
      <c r="BJ128" s="21" t="s">
        <v>37</v>
      </c>
      <c r="BK128" s="109">
        <f t="shared" si="14"/>
        <v>0</v>
      </c>
      <c r="BL128" s="21" t="s">
        <v>197</v>
      </c>
      <c r="BM128" s="21" t="s">
        <v>1859</v>
      </c>
    </row>
    <row r="129" spans="2:65" s="1" customFormat="1" ht="31.5" customHeight="1">
      <c r="B129" s="135"/>
      <c r="C129" s="164" t="s">
        <v>223</v>
      </c>
      <c r="D129" s="164" t="s">
        <v>193</v>
      </c>
      <c r="E129" s="165" t="s">
        <v>1860</v>
      </c>
      <c r="F129" s="277" t="s">
        <v>1861</v>
      </c>
      <c r="G129" s="277"/>
      <c r="H129" s="277"/>
      <c r="I129" s="277"/>
      <c r="J129" s="166" t="s">
        <v>207</v>
      </c>
      <c r="K129" s="167">
        <v>12.3</v>
      </c>
      <c r="L129" s="278">
        <v>0</v>
      </c>
      <c r="M129" s="278"/>
      <c r="N129" s="279">
        <f t="shared" si="5"/>
        <v>0</v>
      </c>
      <c r="O129" s="279"/>
      <c r="P129" s="279"/>
      <c r="Q129" s="279"/>
      <c r="R129" s="138"/>
      <c r="T129" s="168" t="s">
        <v>5</v>
      </c>
      <c r="U129" s="47" t="s">
        <v>44</v>
      </c>
      <c r="V129" s="39"/>
      <c r="W129" s="169">
        <f t="shared" si="6"/>
        <v>0</v>
      </c>
      <c r="X129" s="169">
        <v>0</v>
      </c>
      <c r="Y129" s="169">
        <f t="shared" si="7"/>
        <v>0</v>
      </c>
      <c r="Z129" s="169">
        <v>0</v>
      </c>
      <c r="AA129" s="170">
        <f t="shared" si="8"/>
        <v>0</v>
      </c>
      <c r="AR129" s="21" t="s">
        <v>197</v>
      </c>
      <c r="AT129" s="21" t="s">
        <v>193</v>
      </c>
      <c r="AU129" s="21" t="s">
        <v>123</v>
      </c>
      <c r="AY129" s="21" t="s">
        <v>192</v>
      </c>
      <c r="BE129" s="109">
        <f t="shared" si="9"/>
        <v>0</v>
      </c>
      <c r="BF129" s="109">
        <f t="shared" si="10"/>
        <v>0</v>
      </c>
      <c r="BG129" s="109">
        <f t="shared" si="11"/>
        <v>0</v>
      </c>
      <c r="BH129" s="109">
        <f t="shared" si="12"/>
        <v>0</v>
      </c>
      <c r="BI129" s="109">
        <f t="shared" si="13"/>
        <v>0</v>
      </c>
      <c r="BJ129" s="21" t="s">
        <v>37</v>
      </c>
      <c r="BK129" s="109">
        <f t="shared" si="14"/>
        <v>0</v>
      </c>
      <c r="BL129" s="21" t="s">
        <v>197</v>
      </c>
      <c r="BM129" s="21" t="s">
        <v>1862</v>
      </c>
    </row>
    <row r="130" spans="2:65" s="1" customFormat="1" ht="22.5" customHeight="1">
      <c r="B130" s="135"/>
      <c r="C130" s="164" t="s">
        <v>230</v>
      </c>
      <c r="D130" s="164" t="s">
        <v>193</v>
      </c>
      <c r="E130" s="165" t="s">
        <v>1863</v>
      </c>
      <c r="F130" s="277" t="s">
        <v>1864</v>
      </c>
      <c r="G130" s="277"/>
      <c r="H130" s="277"/>
      <c r="I130" s="277"/>
      <c r="J130" s="166" t="s">
        <v>196</v>
      </c>
      <c r="K130" s="167">
        <v>85</v>
      </c>
      <c r="L130" s="278">
        <v>0</v>
      </c>
      <c r="M130" s="278"/>
      <c r="N130" s="279">
        <f t="shared" si="5"/>
        <v>0</v>
      </c>
      <c r="O130" s="279"/>
      <c r="P130" s="279"/>
      <c r="Q130" s="279"/>
      <c r="R130" s="138"/>
      <c r="T130" s="168" t="s">
        <v>5</v>
      </c>
      <c r="U130" s="47" t="s">
        <v>44</v>
      </c>
      <c r="V130" s="39"/>
      <c r="W130" s="169">
        <f t="shared" si="6"/>
        <v>0</v>
      </c>
      <c r="X130" s="169">
        <v>6.9999999999999999E-4</v>
      </c>
      <c r="Y130" s="169">
        <f t="shared" si="7"/>
        <v>5.9499999999999997E-2</v>
      </c>
      <c r="Z130" s="169">
        <v>0</v>
      </c>
      <c r="AA130" s="170">
        <f t="shared" si="8"/>
        <v>0</v>
      </c>
      <c r="AR130" s="21" t="s">
        <v>197</v>
      </c>
      <c r="AT130" s="21" t="s">
        <v>193</v>
      </c>
      <c r="AU130" s="21" t="s">
        <v>123</v>
      </c>
      <c r="AY130" s="21" t="s">
        <v>192</v>
      </c>
      <c r="BE130" s="109">
        <f t="shared" si="9"/>
        <v>0</v>
      </c>
      <c r="BF130" s="109">
        <f t="shared" si="10"/>
        <v>0</v>
      </c>
      <c r="BG130" s="109">
        <f t="shared" si="11"/>
        <v>0</v>
      </c>
      <c r="BH130" s="109">
        <f t="shared" si="12"/>
        <v>0</v>
      </c>
      <c r="BI130" s="109">
        <f t="shared" si="13"/>
        <v>0</v>
      </c>
      <c r="BJ130" s="21" t="s">
        <v>37</v>
      </c>
      <c r="BK130" s="109">
        <f t="shared" si="14"/>
        <v>0</v>
      </c>
      <c r="BL130" s="21" t="s">
        <v>197</v>
      </c>
      <c r="BM130" s="21" t="s">
        <v>1865</v>
      </c>
    </row>
    <row r="131" spans="2:65" s="1" customFormat="1" ht="22.5" customHeight="1">
      <c r="B131" s="135"/>
      <c r="C131" s="164" t="s">
        <v>234</v>
      </c>
      <c r="D131" s="164" t="s">
        <v>193</v>
      </c>
      <c r="E131" s="165" t="s">
        <v>1866</v>
      </c>
      <c r="F131" s="277" t="s">
        <v>1867</v>
      </c>
      <c r="G131" s="277"/>
      <c r="H131" s="277"/>
      <c r="I131" s="277"/>
      <c r="J131" s="166" t="s">
        <v>196</v>
      </c>
      <c r="K131" s="167">
        <v>85</v>
      </c>
      <c r="L131" s="278">
        <v>0</v>
      </c>
      <c r="M131" s="278"/>
      <c r="N131" s="279">
        <f t="shared" si="5"/>
        <v>0</v>
      </c>
      <c r="O131" s="279"/>
      <c r="P131" s="279"/>
      <c r="Q131" s="279"/>
      <c r="R131" s="138"/>
      <c r="T131" s="168" t="s">
        <v>5</v>
      </c>
      <c r="U131" s="47" t="s">
        <v>44</v>
      </c>
      <c r="V131" s="39"/>
      <c r="W131" s="169">
        <f t="shared" si="6"/>
        <v>0</v>
      </c>
      <c r="X131" s="169">
        <v>0</v>
      </c>
      <c r="Y131" s="169">
        <f t="shared" si="7"/>
        <v>0</v>
      </c>
      <c r="Z131" s="169">
        <v>0</v>
      </c>
      <c r="AA131" s="170">
        <f t="shared" si="8"/>
        <v>0</v>
      </c>
      <c r="AR131" s="21" t="s">
        <v>197</v>
      </c>
      <c r="AT131" s="21" t="s">
        <v>193</v>
      </c>
      <c r="AU131" s="21" t="s">
        <v>123</v>
      </c>
      <c r="AY131" s="21" t="s">
        <v>192</v>
      </c>
      <c r="BE131" s="109">
        <f t="shared" si="9"/>
        <v>0</v>
      </c>
      <c r="BF131" s="109">
        <f t="shared" si="10"/>
        <v>0</v>
      </c>
      <c r="BG131" s="109">
        <f t="shared" si="11"/>
        <v>0</v>
      </c>
      <c r="BH131" s="109">
        <f t="shared" si="12"/>
        <v>0</v>
      </c>
      <c r="BI131" s="109">
        <f t="shared" si="13"/>
        <v>0</v>
      </c>
      <c r="BJ131" s="21" t="s">
        <v>37</v>
      </c>
      <c r="BK131" s="109">
        <f t="shared" si="14"/>
        <v>0</v>
      </c>
      <c r="BL131" s="21" t="s">
        <v>197</v>
      </c>
      <c r="BM131" s="21" t="s">
        <v>1868</v>
      </c>
    </row>
    <row r="132" spans="2:65" s="1" customFormat="1" ht="31.5" customHeight="1">
      <c r="B132" s="135"/>
      <c r="C132" s="164" t="s">
        <v>253</v>
      </c>
      <c r="D132" s="164" t="s">
        <v>193</v>
      </c>
      <c r="E132" s="165" t="s">
        <v>266</v>
      </c>
      <c r="F132" s="277" t="s">
        <v>267</v>
      </c>
      <c r="G132" s="277"/>
      <c r="H132" s="277"/>
      <c r="I132" s="277"/>
      <c r="J132" s="166" t="s">
        <v>207</v>
      </c>
      <c r="K132" s="167">
        <v>550.79999999999995</v>
      </c>
      <c r="L132" s="278">
        <v>0</v>
      </c>
      <c r="M132" s="278"/>
      <c r="N132" s="279">
        <f t="shared" si="5"/>
        <v>0</v>
      </c>
      <c r="O132" s="279"/>
      <c r="P132" s="279"/>
      <c r="Q132" s="279"/>
      <c r="R132" s="138"/>
      <c r="T132" s="168" t="s">
        <v>5</v>
      </c>
      <c r="U132" s="47" t="s">
        <v>44</v>
      </c>
      <c r="V132" s="39"/>
      <c r="W132" s="169">
        <f t="shared" si="6"/>
        <v>0</v>
      </c>
      <c r="X132" s="169">
        <v>0</v>
      </c>
      <c r="Y132" s="169">
        <f t="shared" si="7"/>
        <v>0</v>
      </c>
      <c r="Z132" s="169">
        <v>0</v>
      </c>
      <c r="AA132" s="170">
        <f t="shared" si="8"/>
        <v>0</v>
      </c>
      <c r="AR132" s="21" t="s">
        <v>197</v>
      </c>
      <c r="AT132" s="21" t="s">
        <v>193</v>
      </c>
      <c r="AU132" s="21" t="s">
        <v>123</v>
      </c>
      <c r="AY132" s="21" t="s">
        <v>192</v>
      </c>
      <c r="BE132" s="109">
        <f t="shared" si="9"/>
        <v>0</v>
      </c>
      <c r="BF132" s="109">
        <f t="shared" si="10"/>
        <v>0</v>
      </c>
      <c r="BG132" s="109">
        <f t="shared" si="11"/>
        <v>0</v>
      </c>
      <c r="BH132" s="109">
        <f t="shared" si="12"/>
        <v>0</v>
      </c>
      <c r="BI132" s="109">
        <f t="shared" si="13"/>
        <v>0</v>
      </c>
      <c r="BJ132" s="21" t="s">
        <v>37</v>
      </c>
      <c r="BK132" s="109">
        <f t="shared" si="14"/>
        <v>0</v>
      </c>
      <c r="BL132" s="21" t="s">
        <v>197</v>
      </c>
      <c r="BM132" s="21" t="s">
        <v>1869</v>
      </c>
    </row>
    <row r="133" spans="2:65" s="1" customFormat="1" ht="31.5" customHeight="1">
      <c r="B133" s="135"/>
      <c r="C133" s="164" t="s">
        <v>97</v>
      </c>
      <c r="D133" s="164" t="s">
        <v>193</v>
      </c>
      <c r="E133" s="165" t="s">
        <v>1870</v>
      </c>
      <c r="F133" s="277" t="s">
        <v>1871</v>
      </c>
      <c r="G133" s="277"/>
      <c r="H133" s="277"/>
      <c r="I133" s="277"/>
      <c r="J133" s="166" t="s">
        <v>207</v>
      </c>
      <c r="K133" s="167">
        <v>927.7</v>
      </c>
      <c r="L133" s="278">
        <v>0</v>
      </c>
      <c r="M133" s="278"/>
      <c r="N133" s="279">
        <f t="shared" si="5"/>
        <v>0</v>
      </c>
      <c r="O133" s="279"/>
      <c r="P133" s="279"/>
      <c r="Q133" s="279"/>
      <c r="R133" s="138"/>
      <c r="T133" s="168" t="s">
        <v>5</v>
      </c>
      <c r="U133" s="47" t="s">
        <v>44</v>
      </c>
      <c r="V133" s="39"/>
      <c r="W133" s="169">
        <f t="shared" si="6"/>
        <v>0</v>
      </c>
      <c r="X133" s="169">
        <v>0</v>
      </c>
      <c r="Y133" s="169">
        <f t="shared" si="7"/>
        <v>0</v>
      </c>
      <c r="Z133" s="169">
        <v>0</v>
      </c>
      <c r="AA133" s="170">
        <f t="shared" si="8"/>
        <v>0</v>
      </c>
      <c r="AR133" s="21" t="s">
        <v>197</v>
      </c>
      <c r="AT133" s="21" t="s">
        <v>193</v>
      </c>
      <c r="AU133" s="21" t="s">
        <v>123</v>
      </c>
      <c r="AY133" s="21" t="s">
        <v>192</v>
      </c>
      <c r="BE133" s="109">
        <f t="shared" si="9"/>
        <v>0</v>
      </c>
      <c r="BF133" s="109">
        <f t="shared" si="10"/>
        <v>0</v>
      </c>
      <c r="BG133" s="109">
        <f t="shared" si="11"/>
        <v>0</v>
      </c>
      <c r="BH133" s="109">
        <f t="shared" si="12"/>
        <v>0</v>
      </c>
      <c r="BI133" s="109">
        <f t="shared" si="13"/>
        <v>0</v>
      </c>
      <c r="BJ133" s="21" t="s">
        <v>37</v>
      </c>
      <c r="BK133" s="109">
        <f t="shared" si="14"/>
        <v>0</v>
      </c>
      <c r="BL133" s="21" t="s">
        <v>197</v>
      </c>
      <c r="BM133" s="21" t="s">
        <v>1872</v>
      </c>
    </row>
    <row r="134" spans="2:65" s="10" customFormat="1" ht="22.5" customHeight="1">
      <c r="B134" s="171"/>
      <c r="C134" s="172"/>
      <c r="D134" s="172"/>
      <c r="E134" s="173" t="s">
        <v>5</v>
      </c>
      <c r="F134" s="280" t="s">
        <v>1873</v>
      </c>
      <c r="G134" s="281"/>
      <c r="H134" s="281"/>
      <c r="I134" s="281"/>
      <c r="J134" s="172"/>
      <c r="K134" s="174">
        <v>927.7</v>
      </c>
      <c r="L134" s="172"/>
      <c r="M134" s="172"/>
      <c r="N134" s="172"/>
      <c r="O134" s="172"/>
      <c r="P134" s="172"/>
      <c r="Q134" s="172"/>
      <c r="R134" s="175"/>
      <c r="T134" s="176"/>
      <c r="U134" s="172"/>
      <c r="V134" s="172"/>
      <c r="W134" s="172"/>
      <c r="X134" s="172"/>
      <c r="Y134" s="172"/>
      <c r="Z134" s="172"/>
      <c r="AA134" s="177"/>
      <c r="AT134" s="178" t="s">
        <v>200</v>
      </c>
      <c r="AU134" s="178" t="s">
        <v>123</v>
      </c>
      <c r="AV134" s="10" t="s">
        <v>123</v>
      </c>
      <c r="AW134" s="10" t="s">
        <v>36</v>
      </c>
      <c r="AX134" s="10" t="s">
        <v>37</v>
      </c>
      <c r="AY134" s="178" t="s">
        <v>192</v>
      </c>
    </row>
    <row r="135" spans="2:65" s="1" customFormat="1" ht="31.5" customHeight="1">
      <c r="B135" s="135"/>
      <c r="C135" s="164" t="s">
        <v>100</v>
      </c>
      <c r="D135" s="164" t="s">
        <v>193</v>
      </c>
      <c r="E135" s="165" t="s">
        <v>271</v>
      </c>
      <c r="F135" s="277" t="s">
        <v>272</v>
      </c>
      <c r="G135" s="277"/>
      <c r="H135" s="277"/>
      <c r="I135" s="277"/>
      <c r="J135" s="166" t="s">
        <v>207</v>
      </c>
      <c r="K135" s="167">
        <v>173.9</v>
      </c>
      <c r="L135" s="278">
        <v>0</v>
      </c>
      <c r="M135" s="278"/>
      <c r="N135" s="279">
        <f>ROUND(L135*K135,2)</f>
        <v>0</v>
      </c>
      <c r="O135" s="279"/>
      <c r="P135" s="279"/>
      <c r="Q135" s="279"/>
      <c r="R135" s="138"/>
      <c r="T135" s="168" t="s">
        <v>5</v>
      </c>
      <c r="U135" s="47" t="s">
        <v>44</v>
      </c>
      <c r="V135" s="39"/>
      <c r="W135" s="169">
        <f>V135*K135</f>
        <v>0</v>
      </c>
      <c r="X135" s="169">
        <v>0</v>
      </c>
      <c r="Y135" s="169">
        <f>X135*K135</f>
        <v>0</v>
      </c>
      <c r="Z135" s="169">
        <v>0</v>
      </c>
      <c r="AA135" s="170">
        <f>Z135*K135</f>
        <v>0</v>
      </c>
      <c r="AR135" s="21" t="s">
        <v>197</v>
      </c>
      <c r="AT135" s="21" t="s">
        <v>193</v>
      </c>
      <c r="AU135" s="21" t="s">
        <v>123</v>
      </c>
      <c r="AY135" s="21" t="s">
        <v>192</v>
      </c>
      <c r="BE135" s="109">
        <f>IF(U135="základní",N135,0)</f>
        <v>0</v>
      </c>
      <c r="BF135" s="109">
        <f>IF(U135="snížená",N135,0)</f>
        <v>0</v>
      </c>
      <c r="BG135" s="109">
        <f>IF(U135="zákl. přenesená",N135,0)</f>
        <v>0</v>
      </c>
      <c r="BH135" s="109">
        <f>IF(U135="sníž. přenesená",N135,0)</f>
        <v>0</v>
      </c>
      <c r="BI135" s="109">
        <f>IF(U135="nulová",N135,0)</f>
        <v>0</v>
      </c>
      <c r="BJ135" s="21" t="s">
        <v>37</v>
      </c>
      <c r="BK135" s="109">
        <f>ROUND(L135*K135,2)</f>
        <v>0</v>
      </c>
      <c r="BL135" s="21" t="s">
        <v>197</v>
      </c>
      <c r="BM135" s="21" t="s">
        <v>1874</v>
      </c>
    </row>
    <row r="136" spans="2:65" s="10" customFormat="1" ht="22.5" customHeight="1">
      <c r="B136" s="171"/>
      <c r="C136" s="172"/>
      <c r="D136" s="172"/>
      <c r="E136" s="173" t="s">
        <v>5</v>
      </c>
      <c r="F136" s="280" t="s">
        <v>1875</v>
      </c>
      <c r="G136" s="281"/>
      <c r="H136" s="281"/>
      <c r="I136" s="281"/>
      <c r="J136" s="172"/>
      <c r="K136" s="174">
        <v>173.9</v>
      </c>
      <c r="L136" s="172"/>
      <c r="M136" s="172"/>
      <c r="N136" s="172"/>
      <c r="O136" s="172"/>
      <c r="P136" s="172"/>
      <c r="Q136" s="172"/>
      <c r="R136" s="175"/>
      <c r="T136" s="176"/>
      <c r="U136" s="172"/>
      <c r="V136" s="172"/>
      <c r="W136" s="172"/>
      <c r="X136" s="172"/>
      <c r="Y136" s="172"/>
      <c r="Z136" s="172"/>
      <c r="AA136" s="177"/>
      <c r="AT136" s="178" t="s">
        <v>200</v>
      </c>
      <c r="AU136" s="178" t="s">
        <v>123</v>
      </c>
      <c r="AV136" s="10" t="s">
        <v>123</v>
      </c>
      <c r="AW136" s="10" t="s">
        <v>36</v>
      </c>
      <c r="AX136" s="10" t="s">
        <v>37</v>
      </c>
      <c r="AY136" s="178" t="s">
        <v>192</v>
      </c>
    </row>
    <row r="137" spans="2:65" s="1" customFormat="1" ht="22.5" customHeight="1">
      <c r="B137" s="135"/>
      <c r="C137" s="164" t="s">
        <v>103</v>
      </c>
      <c r="D137" s="164" t="s">
        <v>193</v>
      </c>
      <c r="E137" s="165" t="s">
        <v>1876</v>
      </c>
      <c r="F137" s="277" t="s">
        <v>1877</v>
      </c>
      <c r="G137" s="277"/>
      <c r="H137" s="277"/>
      <c r="I137" s="277"/>
      <c r="J137" s="166" t="s">
        <v>207</v>
      </c>
      <c r="K137" s="167">
        <v>173.9</v>
      </c>
      <c r="L137" s="278">
        <v>0</v>
      </c>
      <c r="M137" s="278"/>
      <c r="N137" s="279">
        <f>ROUND(L137*K137,2)</f>
        <v>0</v>
      </c>
      <c r="O137" s="279"/>
      <c r="P137" s="279"/>
      <c r="Q137" s="279"/>
      <c r="R137" s="138"/>
      <c r="T137" s="168" t="s">
        <v>5</v>
      </c>
      <c r="U137" s="47" t="s">
        <v>44</v>
      </c>
      <c r="V137" s="39"/>
      <c r="W137" s="169">
        <f>V137*K137</f>
        <v>0</v>
      </c>
      <c r="X137" s="169">
        <v>0</v>
      </c>
      <c r="Y137" s="169">
        <f>X137*K137</f>
        <v>0</v>
      </c>
      <c r="Z137" s="169">
        <v>0</v>
      </c>
      <c r="AA137" s="170">
        <f>Z137*K137</f>
        <v>0</v>
      </c>
      <c r="AR137" s="21" t="s">
        <v>197</v>
      </c>
      <c r="AT137" s="21" t="s">
        <v>193</v>
      </c>
      <c r="AU137" s="21" t="s">
        <v>123</v>
      </c>
      <c r="AY137" s="21" t="s">
        <v>192</v>
      </c>
      <c r="BE137" s="109">
        <f>IF(U137="základní",N137,0)</f>
        <v>0</v>
      </c>
      <c r="BF137" s="109">
        <f>IF(U137="snížená",N137,0)</f>
        <v>0</v>
      </c>
      <c r="BG137" s="109">
        <f>IF(U137="zákl. přenesená",N137,0)</f>
        <v>0</v>
      </c>
      <c r="BH137" s="109">
        <f>IF(U137="sníž. přenesená",N137,0)</f>
        <v>0</v>
      </c>
      <c r="BI137" s="109">
        <f>IF(U137="nulová",N137,0)</f>
        <v>0</v>
      </c>
      <c r="BJ137" s="21" t="s">
        <v>37</v>
      </c>
      <c r="BK137" s="109">
        <f>ROUND(L137*K137,2)</f>
        <v>0</v>
      </c>
      <c r="BL137" s="21" t="s">
        <v>197</v>
      </c>
      <c r="BM137" s="21" t="s">
        <v>1878</v>
      </c>
    </row>
    <row r="138" spans="2:65" s="1" customFormat="1" ht="22.5" customHeight="1">
      <c r="B138" s="135"/>
      <c r="C138" s="164" t="s">
        <v>106</v>
      </c>
      <c r="D138" s="164" t="s">
        <v>193</v>
      </c>
      <c r="E138" s="165" t="s">
        <v>288</v>
      </c>
      <c r="F138" s="277" t="s">
        <v>289</v>
      </c>
      <c r="G138" s="277"/>
      <c r="H138" s="277"/>
      <c r="I138" s="277"/>
      <c r="J138" s="166" t="s">
        <v>207</v>
      </c>
      <c r="K138" s="167">
        <v>173.9</v>
      </c>
      <c r="L138" s="278">
        <v>0</v>
      </c>
      <c r="M138" s="278"/>
      <c r="N138" s="279">
        <f>ROUND(L138*K138,2)</f>
        <v>0</v>
      </c>
      <c r="O138" s="279"/>
      <c r="P138" s="279"/>
      <c r="Q138" s="279"/>
      <c r="R138" s="138"/>
      <c r="T138" s="168" t="s">
        <v>5</v>
      </c>
      <c r="U138" s="47" t="s">
        <v>44</v>
      </c>
      <c r="V138" s="39"/>
      <c r="W138" s="169">
        <f>V138*K138</f>
        <v>0</v>
      </c>
      <c r="X138" s="169">
        <v>0</v>
      </c>
      <c r="Y138" s="169">
        <f>X138*K138</f>
        <v>0</v>
      </c>
      <c r="Z138" s="169">
        <v>0</v>
      </c>
      <c r="AA138" s="170">
        <f>Z138*K138</f>
        <v>0</v>
      </c>
      <c r="AR138" s="21" t="s">
        <v>197</v>
      </c>
      <c r="AT138" s="21" t="s">
        <v>193</v>
      </c>
      <c r="AU138" s="21" t="s">
        <v>123</v>
      </c>
      <c r="AY138" s="21" t="s">
        <v>192</v>
      </c>
      <c r="BE138" s="109">
        <f>IF(U138="základní",N138,0)</f>
        <v>0</v>
      </c>
      <c r="BF138" s="109">
        <f>IF(U138="snížená",N138,0)</f>
        <v>0</v>
      </c>
      <c r="BG138" s="109">
        <f>IF(U138="zákl. přenesená",N138,0)</f>
        <v>0</v>
      </c>
      <c r="BH138" s="109">
        <f>IF(U138="sníž. přenesená",N138,0)</f>
        <v>0</v>
      </c>
      <c r="BI138" s="109">
        <f>IF(U138="nulová",N138,0)</f>
        <v>0</v>
      </c>
      <c r="BJ138" s="21" t="s">
        <v>37</v>
      </c>
      <c r="BK138" s="109">
        <f>ROUND(L138*K138,2)</f>
        <v>0</v>
      </c>
      <c r="BL138" s="21" t="s">
        <v>197</v>
      </c>
      <c r="BM138" s="21" t="s">
        <v>1879</v>
      </c>
    </row>
    <row r="139" spans="2:65" s="1" customFormat="1" ht="31.5" customHeight="1">
      <c r="B139" s="135"/>
      <c r="C139" s="164" t="s">
        <v>282</v>
      </c>
      <c r="D139" s="164" t="s">
        <v>193</v>
      </c>
      <c r="E139" s="165" t="s">
        <v>292</v>
      </c>
      <c r="F139" s="277" t="s">
        <v>293</v>
      </c>
      <c r="G139" s="277"/>
      <c r="H139" s="277"/>
      <c r="I139" s="277"/>
      <c r="J139" s="166" t="s">
        <v>294</v>
      </c>
      <c r="K139" s="167">
        <v>278.24</v>
      </c>
      <c r="L139" s="278">
        <v>0</v>
      </c>
      <c r="M139" s="278"/>
      <c r="N139" s="279">
        <f>ROUND(L139*K139,2)</f>
        <v>0</v>
      </c>
      <c r="O139" s="279"/>
      <c r="P139" s="279"/>
      <c r="Q139" s="279"/>
      <c r="R139" s="138"/>
      <c r="T139" s="168" t="s">
        <v>5</v>
      </c>
      <c r="U139" s="47" t="s">
        <v>44</v>
      </c>
      <c r="V139" s="39"/>
      <c r="W139" s="169">
        <f>V139*K139</f>
        <v>0</v>
      </c>
      <c r="X139" s="169">
        <v>0</v>
      </c>
      <c r="Y139" s="169">
        <f>X139*K139</f>
        <v>0</v>
      </c>
      <c r="Z139" s="169">
        <v>0</v>
      </c>
      <c r="AA139" s="170">
        <f>Z139*K139</f>
        <v>0</v>
      </c>
      <c r="AR139" s="21" t="s">
        <v>197</v>
      </c>
      <c r="AT139" s="21" t="s">
        <v>193</v>
      </c>
      <c r="AU139" s="21" t="s">
        <v>123</v>
      </c>
      <c r="AY139" s="21" t="s">
        <v>192</v>
      </c>
      <c r="BE139" s="109">
        <f>IF(U139="základní",N139,0)</f>
        <v>0</v>
      </c>
      <c r="BF139" s="109">
        <f>IF(U139="snížená",N139,0)</f>
        <v>0</v>
      </c>
      <c r="BG139" s="109">
        <f>IF(U139="zákl. přenesená",N139,0)</f>
        <v>0</v>
      </c>
      <c r="BH139" s="109">
        <f>IF(U139="sníž. přenesená",N139,0)</f>
        <v>0</v>
      </c>
      <c r="BI139" s="109">
        <f>IF(U139="nulová",N139,0)</f>
        <v>0</v>
      </c>
      <c r="BJ139" s="21" t="s">
        <v>37</v>
      </c>
      <c r="BK139" s="109">
        <f>ROUND(L139*K139,2)</f>
        <v>0</v>
      </c>
      <c r="BL139" s="21" t="s">
        <v>197</v>
      </c>
      <c r="BM139" s="21" t="s">
        <v>1880</v>
      </c>
    </row>
    <row r="140" spans="2:65" s="10" customFormat="1" ht="22.5" customHeight="1">
      <c r="B140" s="171"/>
      <c r="C140" s="172"/>
      <c r="D140" s="172"/>
      <c r="E140" s="173" t="s">
        <v>5</v>
      </c>
      <c r="F140" s="280" t="s">
        <v>1881</v>
      </c>
      <c r="G140" s="281"/>
      <c r="H140" s="281"/>
      <c r="I140" s="281"/>
      <c r="J140" s="172"/>
      <c r="K140" s="174">
        <v>278.24</v>
      </c>
      <c r="L140" s="172"/>
      <c r="M140" s="172"/>
      <c r="N140" s="172"/>
      <c r="O140" s="172"/>
      <c r="P140" s="172"/>
      <c r="Q140" s="172"/>
      <c r="R140" s="175"/>
      <c r="T140" s="176"/>
      <c r="U140" s="172"/>
      <c r="V140" s="172"/>
      <c r="W140" s="172"/>
      <c r="X140" s="172"/>
      <c r="Y140" s="172"/>
      <c r="Z140" s="172"/>
      <c r="AA140" s="177"/>
      <c r="AT140" s="178" t="s">
        <v>200</v>
      </c>
      <c r="AU140" s="178" t="s">
        <v>123</v>
      </c>
      <c r="AV140" s="10" t="s">
        <v>123</v>
      </c>
      <c r="AW140" s="10" t="s">
        <v>36</v>
      </c>
      <c r="AX140" s="10" t="s">
        <v>37</v>
      </c>
      <c r="AY140" s="178" t="s">
        <v>192</v>
      </c>
    </row>
    <row r="141" spans="2:65" s="1" customFormat="1" ht="31.5" customHeight="1">
      <c r="B141" s="135"/>
      <c r="C141" s="164" t="s">
        <v>11</v>
      </c>
      <c r="D141" s="164" t="s">
        <v>193</v>
      </c>
      <c r="E141" s="165" t="s">
        <v>298</v>
      </c>
      <c r="F141" s="277" t="s">
        <v>299</v>
      </c>
      <c r="G141" s="277"/>
      <c r="H141" s="277"/>
      <c r="I141" s="277"/>
      <c r="J141" s="166" t="s">
        <v>207</v>
      </c>
      <c r="K141" s="167">
        <v>289.10000000000002</v>
      </c>
      <c r="L141" s="278">
        <v>0</v>
      </c>
      <c r="M141" s="278"/>
      <c r="N141" s="279">
        <f>ROUND(L141*K141,2)</f>
        <v>0</v>
      </c>
      <c r="O141" s="279"/>
      <c r="P141" s="279"/>
      <c r="Q141" s="279"/>
      <c r="R141" s="138"/>
      <c r="T141" s="168" t="s">
        <v>5</v>
      </c>
      <c r="U141" s="47" t="s">
        <v>44</v>
      </c>
      <c r="V141" s="39"/>
      <c r="W141" s="169">
        <f>V141*K141</f>
        <v>0</v>
      </c>
      <c r="X141" s="169">
        <v>0</v>
      </c>
      <c r="Y141" s="169">
        <f>X141*K141</f>
        <v>0</v>
      </c>
      <c r="Z141" s="169">
        <v>0</v>
      </c>
      <c r="AA141" s="170">
        <f>Z141*K141</f>
        <v>0</v>
      </c>
      <c r="AR141" s="21" t="s">
        <v>197</v>
      </c>
      <c r="AT141" s="21" t="s">
        <v>193</v>
      </c>
      <c r="AU141" s="21" t="s">
        <v>123</v>
      </c>
      <c r="AY141" s="21" t="s">
        <v>192</v>
      </c>
      <c r="BE141" s="109">
        <f>IF(U141="základní",N141,0)</f>
        <v>0</v>
      </c>
      <c r="BF141" s="109">
        <f>IF(U141="snížená",N141,0)</f>
        <v>0</v>
      </c>
      <c r="BG141" s="109">
        <f>IF(U141="zákl. přenesená",N141,0)</f>
        <v>0</v>
      </c>
      <c r="BH141" s="109">
        <f>IF(U141="sníž. přenesená",N141,0)</f>
        <v>0</v>
      </c>
      <c r="BI141" s="109">
        <f>IF(U141="nulová",N141,0)</f>
        <v>0</v>
      </c>
      <c r="BJ141" s="21" t="s">
        <v>37</v>
      </c>
      <c r="BK141" s="109">
        <f>ROUND(L141*K141,2)</f>
        <v>0</v>
      </c>
      <c r="BL141" s="21" t="s">
        <v>197</v>
      </c>
      <c r="BM141" s="21" t="s">
        <v>1882</v>
      </c>
    </row>
    <row r="142" spans="2:65" s="1" customFormat="1" ht="44.25" customHeight="1">
      <c r="B142" s="135"/>
      <c r="C142" s="164" t="s">
        <v>287</v>
      </c>
      <c r="D142" s="164" t="s">
        <v>193</v>
      </c>
      <c r="E142" s="165" t="s">
        <v>1883</v>
      </c>
      <c r="F142" s="277" t="s">
        <v>1884</v>
      </c>
      <c r="G142" s="277"/>
      <c r="H142" s="277"/>
      <c r="I142" s="277"/>
      <c r="J142" s="166" t="s">
        <v>207</v>
      </c>
      <c r="K142" s="167">
        <v>18.7</v>
      </c>
      <c r="L142" s="278">
        <v>0</v>
      </c>
      <c r="M142" s="278"/>
      <c r="N142" s="279">
        <f>ROUND(L142*K142,2)</f>
        <v>0</v>
      </c>
      <c r="O142" s="279"/>
      <c r="P142" s="279"/>
      <c r="Q142" s="279"/>
      <c r="R142" s="138"/>
      <c r="T142" s="168" t="s">
        <v>5</v>
      </c>
      <c r="U142" s="47" t="s">
        <v>44</v>
      </c>
      <c r="V142" s="39"/>
      <c r="W142" s="169">
        <f>V142*K142</f>
        <v>0</v>
      </c>
      <c r="X142" s="169">
        <v>0</v>
      </c>
      <c r="Y142" s="169">
        <f>X142*K142</f>
        <v>0</v>
      </c>
      <c r="Z142" s="169">
        <v>0</v>
      </c>
      <c r="AA142" s="170">
        <f>Z142*K142</f>
        <v>0</v>
      </c>
      <c r="AR142" s="21" t="s">
        <v>197</v>
      </c>
      <c r="AT142" s="21" t="s">
        <v>193</v>
      </c>
      <c r="AU142" s="21" t="s">
        <v>123</v>
      </c>
      <c r="AY142" s="21" t="s">
        <v>192</v>
      </c>
      <c r="BE142" s="109">
        <f>IF(U142="základní",N142,0)</f>
        <v>0</v>
      </c>
      <c r="BF142" s="109">
        <f>IF(U142="snížená",N142,0)</f>
        <v>0</v>
      </c>
      <c r="BG142" s="109">
        <f>IF(U142="zákl. přenesená",N142,0)</f>
        <v>0</v>
      </c>
      <c r="BH142" s="109">
        <f>IF(U142="sníž. přenesená",N142,0)</f>
        <v>0</v>
      </c>
      <c r="BI142" s="109">
        <f>IF(U142="nulová",N142,0)</f>
        <v>0</v>
      </c>
      <c r="BJ142" s="21" t="s">
        <v>37</v>
      </c>
      <c r="BK142" s="109">
        <f>ROUND(L142*K142,2)</f>
        <v>0</v>
      </c>
      <c r="BL142" s="21" t="s">
        <v>197</v>
      </c>
      <c r="BM142" s="21" t="s">
        <v>1885</v>
      </c>
    </row>
    <row r="143" spans="2:65" s="1" customFormat="1" ht="31.5" customHeight="1">
      <c r="B143" s="135"/>
      <c r="C143" s="164" t="s">
        <v>291</v>
      </c>
      <c r="D143" s="164" t="s">
        <v>193</v>
      </c>
      <c r="E143" s="165" t="s">
        <v>1886</v>
      </c>
      <c r="F143" s="277" t="s">
        <v>1887</v>
      </c>
      <c r="G143" s="277"/>
      <c r="H143" s="277"/>
      <c r="I143" s="277"/>
      <c r="J143" s="166" t="s">
        <v>207</v>
      </c>
      <c r="K143" s="167">
        <v>18.7</v>
      </c>
      <c r="L143" s="278">
        <v>0</v>
      </c>
      <c r="M143" s="278"/>
      <c r="N143" s="279">
        <f>ROUND(L143*K143,2)</f>
        <v>0</v>
      </c>
      <c r="O143" s="279"/>
      <c r="P143" s="279"/>
      <c r="Q143" s="279"/>
      <c r="R143" s="138"/>
      <c r="T143" s="168" t="s">
        <v>5</v>
      </c>
      <c r="U143" s="47" t="s">
        <v>44</v>
      </c>
      <c r="V143" s="39"/>
      <c r="W143" s="169">
        <f>V143*K143</f>
        <v>0</v>
      </c>
      <c r="X143" s="169">
        <v>0</v>
      </c>
      <c r="Y143" s="169">
        <f>X143*K143</f>
        <v>0</v>
      </c>
      <c r="Z143" s="169">
        <v>0</v>
      </c>
      <c r="AA143" s="170">
        <f>Z143*K143</f>
        <v>0</v>
      </c>
      <c r="AR143" s="21" t="s">
        <v>197</v>
      </c>
      <c r="AT143" s="21" t="s">
        <v>193</v>
      </c>
      <c r="AU143" s="21" t="s">
        <v>123</v>
      </c>
      <c r="AY143" s="21" t="s">
        <v>192</v>
      </c>
      <c r="BE143" s="109">
        <f>IF(U143="základní",N143,0)</f>
        <v>0</v>
      </c>
      <c r="BF143" s="109">
        <f>IF(U143="snížená",N143,0)</f>
        <v>0</v>
      </c>
      <c r="BG143" s="109">
        <f>IF(U143="zákl. přenesená",N143,0)</f>
        <v>0</v>
      </c>
      <c r="BH143" s="109">
        <f>IF(U143="sníž. přenesená",N143,0)</f>
        <v>0</v>
      </c>
      <c r="BI143" s="109">
        <f>IF(U143="nulová",N143,0)</f>
        <v>0</v>
      </c>
      <c r="BJ143" s="21" t="s">
        <v>37</v>
      </c>
      <c r="BK143" s="109">
        <f>ROUND(L143*K143,2)</f>
        <v>0</v>
      </c>
      <c r="BL143" s="21" t="s">
        <v>197</v>
      </c>
      <c r="BM143" s="21" t="s">
        <v>1888</v>
      </c>
    </row>
    <row r="144" spans="2:65" s="1" customFormat="1" ht="31.5" customHeight="1">
      <c r="B144" s="135"/>
      <c r="C144" s="164" t="s">
        <v>297</v>
      </c>
      <c r="D144" s="164" t="s">
        <v>193</v>
      </c>
      <c r="E144" s="165" t="s">
        <v>1889</v>
      </c>
      <c r="F144" s="277" t="s">
        <v>1890</v>
      </c>
      <c r="G144" s="277"/>
      <c r="H144" s="277"/>
      <c r="I144" s="277"/>
      <c r="J144" s="166" t="s">
        <v>207</v>
      </c>
      <c r="K144" s="167">
        <v>69.099999999999994</v>
      </c>
      <c r="L144" s="278">
        <v>0</v>
      </c>
      <c r="M144" s="278"/>
      <c r="N144" s="279">
        <f>ROUND(L144*K144,2)</f>
        <v>0</v>
      </c>
      <c r="O144" s="279"/>
      <c r="P144" s="279"/>
      <c r="Q144" s="279"/>
      <c r="R144" s="138"/>
      <c r="T144" s="168" t="s">
        <v>5</v>
      </c>
      <c r="U144" s="47" t="s">
        <v>44</v>
      </c>
      <c r="V144" s="39"/>
      <c r="W144" s="169">
        <f>V144*K144</f>
        <v>0</v>
      </c>
      <c r="X144" s="169">
        <v>0</v>
      </c>
      <c r="Y144" s="169">
        <f>X144*K144</f>
        <v>0</v>
      </c>
      <c r="Z144" s="169">
        <v>0</v>
      </c>
      <c r="AA144" s="170">
        <f>Z144*K144</f>
        <v>0</v>
      </c>
      <c r="AR144" s="21" t="s">
        <v>197</v>
      </c>
      <c r="AT144" s="21" t="s">
        <v>193</v>
      </c>
      <c r="AU144" s="21" t="s">
        <v>123</v>
      </c>
      <c r="AY144" s="21" t="s">
        <v>192</v>
      </c>
      <c r="BE144" s="109">
        <f>IF(U144="základní",N144,0)</f>
        <v>0</v>
      </c>
      <c r="BF144" s="109">
        <f>IF(U144="snížená",N144,0)</f>
        <v>0</v>
      </c>
      <c r="BG144" s="109">
        <f>IF(U144="zákl. přenesená",N144,0)</f>
        <v>0</v>
      </c>
      <c r="BH144" s="109">
        <f>IF(U144="sníž. přenesená",N144,0)</f>
        <v>0</v>
      </c>
      <c r="BI144" s="109">
        <f>IF(U144="nulová",N144,0)</f>
        <v>0</v>
      </c>
      <c r="BJ144" s="21" t="s">
        <v>37</v>
      </c>
      <c r="BK144" s="109">
        <f>ROUND(L144*K144,2)</f>
        <v>0</v>
      </c>
      <c r="BL144" s="21" t="s">
        <v>197</v>
      </c>
      <c r="BM144" s="21" t="s">
        <v>1891</v>
      </c>
    </row>
    <row r="145" spans="2:65" s="1" customFormat="1" ht="31.5" customHeight="1">
      <c r="B145" s="135"/>
      <c r="C145" s="164" t="s">
        <v>315</v>
      </c>
      <c r="D145" s="164" t="s">
        <v>193</v>
      </c>
      <c r="E145" s="165" t="s">
        <v>1892</v>
      </c>
      <c r="F145" s="277" t="s">
        <v>1893</v>
      </c>
      <c r="G145" s="277"/>
      <c r="H145" s="277"/>
      <c r="I145" s="277"/>
      <c r="J145" s="166" t="s">
        <v>207</v>
      </c>
      <c r="K145" s="167">
        <v>69.099999999999994</v>
      </c>
      <c r="L145" s="278">
        <v>0</v>
      </c>
      <c r="M145" s="278"/>
      <c r="N145" s="279">
        <f>ROUND(L145*K145,2)</f>
        <v>0</v>
      </c>
      <c r="O145" s="279"/>
      <c r="P145" s="279"/>
      <c r="Q145" s="279"/>
      <c r="R145" s="138"/>
      <c r="T145" s="168" t="s">
        <v>5</v>
      </c>
      <c r="U145" s="47" t="s">
        <v>44</v>
      </c>
      <c r="V145" s="39"/>
      <c r="W145" s="169">
        <f>V145*K145</f>
        <v>0</v>
      </c>
      <c r="X145" s="169">
        <v>0</v>
      </c>
      <c r="Y145" s="169">
        <f>X145*K145</f>
        <v>0</v>
      </c>
      <c r="Z145" s="169">
        <v>0</v>
      </c>
      <c r="AA145" s="170">
        <f>Z145*K145</f>
        <v>0</v>
      </c>
      <c r="AR145" s="21" t="s">
        <v>197</v>
      </c>
      <c r="AT145" s="21" t="s">
        <v>193</v>
      </c>
      <c r="AU145" s="21" t="s">
        <v>123</v>
      </c>
      <c r="AY145" s="21" t="s">
        <v>192</v>
      </c>
      <c r="BE145" s="109">
        <f>IF(U145="základní",N145,0)</f>
        <v>0</v>
      </c>
      <c r="BF145" s="109">
        <f>IF(U145="snížená",N145,0)</f>
        <v>0</v>
      </c>
      <c r="BG145" s="109">
        <f>IF(U145="zákl. přenesená",N145,0)</f>
        <v>0</v>
      </c>
      <c r="BH145" s="109">
        <f>IF(U145="sníž. přenesená",N145,0)</f>
        <v>0</v>
      </c>
      <c r="BI145" s="109">
        <f>IF(U145="nulová",N145,0)</f>
        <v>0</v>
      </c>
      <c r="BJ145" s="21" t="s">
        <v>37</v>
      </c>
      <c r="BK145" s="109">
        <f>ROUND(L145*K145,2)</f>
        <v>0</v>
      </c>
      <c r="BL145" s="21" t="s">
        <v>197</v>
      </c>
      <c r="BM145" s="21" t="s">
        <v>1894</v>
      </c>
    </row>
    <row r="146" spans="2:65" s="9" customFormat="1" ht="29.85" customHeight="1">
      <c r="B146" s="153"/>
      <c r="C146" s="154"/>
      <c r="D146" s="163" t="s">
        <v>137</v>
      </c>
      <c r="E146" s="163"/>
      <c r="F146" s="163"/>
      <c r="G146" s="163"/>
      <c r="H146" s="163"/>
      <c r="I146" s="163"/>
      <c r="J146" s="163"/>
      <c r="K146" s="163"/>
      <c r="L146" s="163"/>
      <c r="M146" s="163"/>
      <c r="N146" s="300">
        <f>BK146</f>
        <v>0</v>
      </c>
      <c r="O146" s="301"/>
      <c r="P146" s="301"/>
      <c r="Q146" s="301"/>
      <c r="R146" s="156"/>
      <c r="T146" s="157"/>
      <c r="U146" s="154"/>
      <c r="V146" s="154"/>
      <c r="W146" s="158">
        <f>W147</f>
        <v>0</v>
      </c>
      <c r="X146" s="154"/>
      <c r="Y146" s="158">
        <f>Y147</f>
        <v>0</v>
      </c>
      <c r="Z146" s="154"/>
      <c r="AA146" s="159">
        <f>AA147</f>
        <v>0</v>
      </c>
      <c r="AR146" s="160" t="s">
        <v>37</v>
      </c>
      <c r="AT146" s="161" t="s">
        <v>78</v>
      </c>
      <c r="AU146" s="161" t="s">
        <v>37</v>
      </c>
      <c r="AY146" s="160" t="s">
        <v>192</v>
      </c>
      <c r="BK146" s="162">
        <f>BK147</f>
        <v>0</v>
      </c>
    </row>
    <row r="147" spans="2:65" s="1" customFormat="1" ht="31.5" customHeight="1">
      <c r="B147" s="135"/>
      <c r="C147" s="164" t="s">
        <v>320</v>
      </c>
      <c r="D147" s="164" t="s">
        <v>193</v>
      </c>
      <c r="E147" s="165" t="s">
        <v>1895</v>
      </c>
      <c r="F147" s="277" t="s">
        <v>1896</v>
      </c>
      <c r="G147" s="277"/>
      <c r="H147" s="277"/>
      <c r="I147" s="277"/>
      <c r="J147" s="166" t="s">
        <v>207</v>
      </c>
      <c r="K147" s="167">
        <v>28.8</v>
      </c>
      <c r="L147" s="278">
        <v>0</v>
      </c>
      <c r="M147" s="278"/>
      <c r="N147" s="279">
        <f>ROUND(L147*K147,2)</f>
        <v>0</v>
      </c>
      <c r="O147" s="279"/>
      <c r="P147" s="279"/>
      <c r="Q147" s="279"/>
      <c r="R147" s="138"/>
      <c r="T147" s="168" t="s">
        <v>5</v>
      </c>
      <c r="U147" s="47" t="s">
        <v>44</v>
      </c>
      <c r="V147" s="39"/>
      <c r="W147" s="169">
        <f>V147*K147</f>
        <v>0</v>
      </c>
      <c r="X147" s="169">
        <v>0</v>
      </c>
      <c r="Y147" s="169">
        <f>X147*K147</f>
        <v>0</v>
      </c>
      <c r="Z147" s="169">
        <v>0</v>
      </c>
      <c r="AA147" s="170">
        <f>Z147*K147</f>
        <v>0</v>
      </c>
      <c r="AR147" s="21" t="s">
        <v>197</v>
      </c>
      <c r="AT147" s="21" t="s">
        <v>193</v>
      </c>
      <c r="AU147" s="21" t="s">
        <v>123</v>
      </c>
      <c r="AY147" s="21" t="s">
        <v>192</v>
      </c>
      <c r="BE147" s="109">
        <f>IF(U147="základní",N147,0)</f>
        <v>0</v>
      </c>
      <c r="BF147" s="109">
        <f>IF(U147="snížená",N147,0)</f>
        <v>0</v>
      </c>
      <c r="BG147" s="109">
        <f>IF(U147="zákl. přenesená",N147,0)</f>
        <v>0</v>
      </c>
      <c r="BH147" s="109">
        <f>IF(U147="sníž. přenesená",N147,0)</f>
        <v>0</v>
      </c>
      <c r="BI147" s="109">
        <f>IF(U147="nulová",N147,0)</f>
        <v>0</v>
      </c>
      <c r="BJ147" s="21" t="s">
        <v>37</v>
      </c>
      <c r="BK147" s="109">
        <f>ROUND(L147*K147,2)</f>
        <v>0</v>
      </c>
      <c r="BL147" s="21" t="s">
        <v>197</v>
      </c>
      <c r="BM147" s="21" t="s">
        <v>1897</v>
      </c>
    </row>
    <row r="148" spans="2:65" s="9" customFormat="1" ht="29.85" customHeight="1">
      <c r="B148" s="153"/>
      <c r="C148" s="154"/>
      <c r="D148" s="163" t="s">
        <v>1848</v>
      </c>
      <c r="E148" s="163"/>
      <c r="F148" s="163"/>
      <c r="G148" s="163"/>
      <c r="H148" s="163"/>
      <c r="I148" s="163"/>
      <c r="J148" s="163"/>
      <c r="K148" s="163"/>
      <c r="L148" s="163"/>
      <c r="M148" s="163"/>
      <c r="N148" s="300">
        <f>BK148</f>
        <v>0</v>
      </c>
      <c r="O148" s="301"/>
      <c r="P148" s="301"/>
      <c r="Q148" s="301"/>
      <c r="R148" s="156"/>
      <c r="T148" s="157"/>
      <c r="U148" s="154"/>
      <c r="V148" s="154"/>
      <c r="W148" s="158">
        <f>SUM(W149:W172)</f>
        <v>0</v>
      </c>
      <c r="X148" s="154"/>
      <c r="Y148" s="158">
        <f>SUM(Y149:Y172)</f>
        <v>45.587769999999999</v>
      </c>
      <c r="Z148" s="154"/>
      <c r="AA148" s="159">
        <f>SUM(AA149:AA172)</f>
        <v>0</v>
      </c>
      <c r="AR148" s="160" t="s">
        <v>37</v>
      </c>
      <c r="AT148" s="161" t="s">
        <v>78</v>
      </c>
      <c r="AU148" s="161" t="s">
        <v>37</v>
      </c>
      <c r="AY148" s="160" t="s">
        <v>192</v>
      </c>
      <c r="BK148" s="162">
        <f>SUM(BK149:BK172)</f>
        <v>0</v>
      </c>
    </row>
    <row r="149" spans="2:65" s="1" customFormat="1" ht="44.25" customHeight="1">
      <c r="B149" s="135"/>
      <c r="C149" s="164" t="s">
        <v>10</v>
      </c>
      <c r="D149" s="164" t="s">
        <v>193</v>
      </c>
      <c r="E149" s="165" t="s">
        <v>1898</v>
      </c>
      <c r="F149" s="277" t="s">
        <v>1899</v>
      </c>
      <c r="G149" s="277"/>
      <c r="H149" s="277"/>
      <c r="I149" s="277"/>
      <c r="J149" s="166" t="s">
        <v>529</v>
      </c>
      <c r="K149" s="167">
        <v>122</v>
      </c>
      <c r="L149" s="278">
        <v>0</v>
      </c>
      <c r="M149" s="278"/>
      <c r="N149" s="279">
        <f t="shared" ref="N149:N172" si="15">ROUND(L149*K149,2)</f>
        <v>0</v>
      </c>
      <c r="O149" s="279"/>
      <c r="P149" s="279"/>
      <c r="Q149" s="279"/>
      <c r="R149" s="138"/>
      <c r="T149" s="168" t="s">
        <v>5</v>
      </c>
      <c r="U149" s="47" t="s">
        <v>44</v>
      </c>
      <c r="V149" s="39"/>
      <c r="W149" s="169">
        <f t="shared" ref="W149:W172" si="16">V149*K149</f>
        <v>0</v>
      </c>
      <c r="X149" s="169">
        <v>0</v>
      </c>
      <c r="Y149" s="169">
        <f t="shared" ref="Y149:Y172" si="17">X149*K149</f>
        <v>0</v>
      </c>
      <c r="Z149" s="169">
        <v>0</v>
      </c>
      <c r="AA149" s="170">
        <f t="shared" ref="AA149:AA172" si="18">Z149*K149</f>
        <v>0</v>
      </c>
      <c r="AR149" s="21" t="s">
        <v>197</v>
      </c>
      <c r="AT149" s="21" t="s">
        <v>193</v>
      </c>
      <c r="AU149" s="21" t="s">
        <v>123</v>
      </c>
      <c r="AY149" s="21" t="s">
        <v>192</v>
      </c>
      <c r="BE149" s="109">
        <f t="shared" ref="BE149:BE172" si="19">IF(U149="základní",N149,0)</f>
        <v>0</v>
      </c>
      <c r="BF149" s="109">
        <f t="shared" ref="BF149:BF172" si="20">IF(U149="snížená",N149,0)</f>
        <v>0</v>
      </c>
      <c r="BG149" s="109">
        <f t="shared" ref="BG149:BG172" si="21">IF(U149="zákl. přenesená",N149,0)</f>
        <v>0</v>
      </c>
      <c r="BH149" s="109">
        <f t="shared" ref="BH149:BH172" si="22">IF(U149="sníž. přenesená",N149,0)</f>
        <v>0</v>
      </c>
      <c r="BI149" s="109">
        <f t="shared" ref="BI149:BI172" si="23">IF(U149="nulová",N149,0)</f>
        <v>0</v>
      </c>
      <c r="BJ149" s="21" t="s">
        <v>37</v>
      </c>
      <c r="BK149" s="109">
        <f t="shared" ref="BK149:BK172" si="24">ROUND(L149*K149,2)</f>
        <v>0</v>
      </c>
      <c r="BL149" s="21" t="s">
        <v>197</v>
      </c>
      <c r="BM149" s="21" t="s">
        <v>1900</v>
      </c>
    </row>
    <row r="150" spans="2:65" s="1" customFormat="1" ht="44.25" customHeight="1">
      <c r="B150" s="135"/>
      <c r="C150" s="164" t="s">
        <v>331</v>
      </c>
      <c r="D150" s="164" t="s">
        <v>193</v>
      </c>
      <c r="E150" s="165" t="s">
        <v>1901</v>
      </c>
      <c r="F150" s="277" t="s">
        <v>1902</v>
      </c>
      <c r="G150" s="277"/>
      <c r="H150" s="277"/>
      <c r="I150" s="277"/>
      <c r="J150" s="166" t="s">
        <v>529</v>
      </c>
      <c r="K150" s="167">
        <v>44</v>
      </c>
      <c r="L150" s="278">
        <v>0</v>
      </c>
      <c r="M150" s="278"/>
      <c r="N150" s="279">
        <f t="shared" si="15"/>
        <v>0</v>
      </c>
      <c r="O150" s="279"/>
      <c r="P150" s="279"/>
      <c r="Q150" s="279"/>
      <c r="R150" s="138"/>
      <c r="T150" s="168" t="s">
        <v>5</v>
      </c>
      <c r="U150" s="47" t="s">
        <v>44</v>
      </c>
      <c r="V150" s="39"/>
      <c r="W150" s="169">
        <f t="shared" si="16"/>
        <v>0</v>
      </c>
      <c r="X150" s="169">
        <v>0</v>
      </c>
      <c r="Y150" s="169">
        <f t="shared" si="17"/>
        <v>0</v>
      </c>
      <c r="Z150" s="169">
        <v>0</v>
      </c>
      <c r="AA150" s="170">
        <f t="shared" si="18"/>
        <v>0</v>
      </c>
      <c r="AR150" s="21" t="s">
        <v>197</v>
      </c>
      <c r="AT150" s="21" t="s">
        <v>193</v>
      </c>
      <c r="AU150" s="21" t="s">
        <v>123</v>
      </c>
      <c r="AY150" s="21" t="s">
        <v>192</v>
      </c>
      <c r="BE150" s="109">
        <f t="shared" si="19"/>
        <v>0</v>
      </c>
      <c r="BF150" s="109">
        <f t="shared" si="20"/>
        <v>0</v>
      </c>
      <c r="BG150" s="109">
        <f t="shared" si="21"/>
        <v>0</v>
      </c>
      <c r="BH150" s="109">
        <f t="shared" si="22"/>
        <v>0</v>
      </c>
      <c r="BI150" s="109">
        <f t="shared" si="23"/>
        <v>0</v>
      </c>
      <c r="BJ150" s="21" t="s">
        <v>37</v>
      </c>
      <c r="BK150" s="109">
        <f t="shared" si="24"/>
        <v>0</v>
      </c>
      <c r="BL150" s="21" t="s">
        <v>197</v>
      </c>
      <c r="BM150" s="21" t="s">
        <v>1903</v>
      </c>
    </row>
    <row r="151" spans="2:65" s="1" customFormat="1" ht="44.25" customHeight="1">
      <c r="B151" s="135"/>
      <c r="C151" s="164" t="s">
        <v>349</v>
      </c>
      <c r="D151" s="164" t="s">
        <v>193</v>
      </c>
      <c r="E151" s="165" t="s">
        <v>1904</v>
      </c>
      <c r="F151" s="277" t="s">
        <v>1905</v>
      </c>
      <c r="G151" s="277"/>
      <c r="H151" s="277"/>
      <c r="I151" s="277"/>
      <c r="J151" s="166" t="s">
        <v>529</v>
      </c>
      <c r="K151" s="167">
        <v>38</v>
      </c>
      <c r="L151" s="278">
        <v>0</v>
      </c>
      <c r="M151" s="278"/>
      <c r="N151" s="279">
        <f t="shared" si="15"/>
        <v>0</v>
      </c>
      <c r="O151" s="279"/>
      <c r="P151" s="279"/>
      <c r="Q151" s="279"/>
      <c r="R151" s="138"/>
      <c r="T151" s="168" t="s">
        <v>5</v>
      </c>
      <c r="U151" s="47" t="s">
        <v>44</v>
      </c>
      <c r="V151" s="39"/>
      <c r="W151" s="169">
        <f t="shared" si="16"/>
        <v>0</v>
      </c>
      <c r="X151" s="169">
        <v>0</v>
      </c>
      <c r="Y151" s="169">
        <f t="shared" si="17"/>
        <v>0</v>
      </c>
      <c r="Z151" s="169">
        <v>0</v>
      </c>
      <c r="AA151" s="170">
        <f t="shared" si="18"/>
        <v>0</v>
      </c>
      <c r="AR151" s="21" t="s">
        <v>197</v>
      </c>
      <c r="AT151" s="21" t="s">
        <v>193</v>
      </c>
      <c r="AU151" s="21" t="s">
        <v>123</v>
      </c>
      <c r="AY151" s="21" t="s">
        <v>192</v>
      </c>
      <c r="BE151" s="109">
        <f t="shared" si="19"/>
        <v>0</v>
      </c>
      <c r="BF151" s="109">
        <f t="shared" si="20"/>
        <v>0</v>
      </c>
      <c r="BG151" s="109">
        <f t="shared" si="21"/>
        <v>0</v>
      </c>
      <c r="BH151" s="109">
        <f t="shared" si="22"/>
        <v>0</v>
      </c>
      <c r="BI151" s="109">
        <f t="shared" si="23"/>
        <v>0</v>
      </c>
      <c r="BJ151" s="21" t="s">
        <v>37</v>
      </c>
      <c r="BK151" s="109">
        <f t="shared" si="24"/>
        <v>0</v>
      </c>
      <c r="BL151" s="21" t="s">
        <v>197</v>
      </c>
      <c r="BM151" s="21" t="s">
        <v>1906</v>
      </c>
    </row>
    <row r="152" spans="2:65" s="1" customFormat="1" ht="31.5" customHeight="1">
      <c r="B152" s="135"/>
      <c r="C152" s="164" t="s">
        <v>356</v>
      </c>
      <c r="D152" s="164" t="s">
        <v>193</v>
      </c>
      <c r="E152" s="165" t="s">
        <v>1907</v>
      </c>
      <c r="F152" s="277" t="s">
        <v>1908</v>
      </c>
      <c r="G152" s="277"/>
      <c r="H152" s="277"/>
      <c r="I152" s="277"/>
      <c r="J152" s="166" t="s">
        <v>475</v>
      </c>
      <c r="K152" s="167">
        <v>8</v>
      </c>
      <c r="L152" s="278">
        <v>0</v>
      </c>
      <c r="M152" s="278"/>
      <c r="N152" s="279">
        <f t="shared" si="15"/>
        <v>0</v>
      </c>
      <c r="O152" s="279"/>
      <c r="P152" s="279"/>
      <c r="Q152" s="279"/>
      <c r="R152" s="138"/>
      <c r="T152" s="168" t="s">
        <v>5</v>
      </c>
      <c r="U152" s="47" t="s">
        <v>44</v>
      </c>
      <c r="V152" s="39"/>
      <c r="W152" s="169">
        <f t="shared" si="16"/>
        <v>0</v>
      </c>
      <c r="X152" s="169">
        <v>7.0200000000000002E-3</v>
      </c>
      <c r="Y152" s="169">
        <f t="shared" si="17"/>
        <v>5.6160000000000002E-2</v>
      </c>
      <c r="Z152" s="169">
        <v>0</v>
      </c>
      <c r="AA152" s="170">
        <f t="shared" si="18"/>
        <v>0</v>
      </c>
      <c r="AR152" s="21" t="s">
        <v>197</v>
      </c>
      <c r="AT152" s="21" t="s">
        <v>193</v>
      </c>
      <c r="AU152" s="21" t="s">
        <v>123</v>
      </c>
      <c r="AY152" s="21" t="s">
        <v>192</v>
      </c>
      <c r="BE152" s="109">
        <f t="shared" si="19"/>
        <v>0</v>
      </c>
      <c r="BF152" s="109">
        <f t="shared" si="20"/>
        <v>0</v>
      </c>
      <c r="BG152" s="109">
        <f t="shared" si="21"/>
        <v>0</v>
      </c>
      <c r="BH152" s="109">
        <f t="shared" si="22"/>
        <v>0</v>
      </c>
      <c r="BI152" s="109">
        <f t="shared" si="23"/>
        <v>0</v>
      </c>
      <c r="BJ152" s="21" t="s">
        <v>37</v>
      </c>
      <c r="BK152" s="109">
        <f t="shared" si="24"/>
        <v>0</v>
      </c>
      <c r="BL152" s="21" t="s">
        <v>197</v>
      </c>
      <c r="BM152" s="21" t="s">
        <v>1909</v>
      </c>
    </row>
    <row r="153" spans="2:65" s="1" customFormat="1" ht="22.5" customHeight="1">
      <c r="B153" s="135"/>
      <c r="C153" s="203" t="s">
        <v>362</v>
      </c>
      <c r="D153" s="203" t="s">
        <v>521</v>
      </c>
      <c r="E153" s="204" t="s">
        <v>1910</v>
      </c>
      <c r="F153" s="292" t="s">
        <v>1911</v>
      </c>
      <c r="G153" s="292"/>
      <c r="H153" s="292"/>
      <c r="I153" s="292"/>
      <c r="J153" s="205" t="s">
        <v>529</v>
      </c>
      <c r="K153" s="206">
        <v>122</v>
      </c>
      <c r="L153" s="293">
        <v>0</v>
      </c>
      <c r="M153" s="293"/>
      <c r="N153" s="294">
        <f t="shared" si="15"/>
        <v>0</v>
      </c>
      <c r="O153" s="279"/>
      <c r="P153" s="279"/>
      <c r="Q153" s="279"/>
      <c r="R153" s="138"/>
      <c r="T153" s="168" t="s">
        <v>5</v>
      </c>
      <c r="U153" s="47" t="s">
        <v>44</v>
      </c>
      <c r="V153" s="39"/>
      <c r="W153" s="169">
        <f t="shared" si="16"/>
        <v>0</v>
      </c>
      <c r="X153" s="169">
        <v>0</v>
      </c>
      <c r="Y153" s="169">
        <f t="shared" si="17"/>
        <v>0</v>
      </c>
      <c r="Z153" s="169">
        <v>0</v>
      </c>
      <c r="AA153" s="170">
        <f t="shared" si="18"/>
        <v>0</v>
      </c>
      <c r="AR153" s="21" t="s">
        <v>234</v>
      </c>
      <c r="AT153" s="21" t="s">
        <v>521</v>
      </c>
      <c r="AU153" s="21" t="s">
        <v>123</v>
      </c>
      <c r="AY153" s="21" t="s">
        <v>192</v>
      </c>
      <c r="BE153" s="109">
        <f t="shared" si="19"/>
        <v>0</v>
      </c>
      <c r="BF153" s="109">
        <f t="shared" si="20"/>
        <v>0</v>
      </c>
      <c r="BG153" s="109">
        <f t="shared" si="21"/>
        <v>0</v>
      </c>
      <c r="BH153" s="109">
        <f t="shared" si="22"/>
        <v>0</v>
      </c>
      <c r="BI153" s="109">
        <f t="shared" si="23"/>
        <v>0</v>
      </c>
      <c r="BJ153" s="21" t="s">
        <v>37</v>
      </c>
      <c r="BK153" s="109">
        <f t="shared" si="24"/>
        <v>0</v>
      </c>
      <c r="BL153" s="21" t="s">
        <v>197</v>
      </c>
      <c r="BM153" s="21" t="s">
        <v>1912</v>
      </c>
    </row>
    <row r="154" spans="2:65" s="1" customFormat="1" ht="22.5" customHeight="1">
      <c r="B154" s="135"/>
      <c r="C154" s="203" t="s">
        <v>377</v>
      </c>
      <c r="D154" s="203" t="s">
        <v>521</v>
      </c>
      <c r="E154" s="204" t="s">
        <v>1913</v>
      </c>
      <c r="F154" s="292" t="s">
        <v>1914</v>
      </c>
      <c r="G154" s="292"/>
      <c r="H154" s="292"/>
      <c r="I154" s="292"/>
      <c r="J154" s="205" t="s">
        <v>529</v>
      </c>
      <c r="K154" s="206">
        <v>44</v>
      </c>
      <c r="L154" s="293">
        <v>0</v>
      </c>
      <c r="M154" s="293"/>
      <c r="N154" s="294">
        <f t="shared" si="15"/>
        <v>0</v>
      </c>
      <c r="O154" s="279"/>
      <c r="P154" s="279"/>
      <c r="Q154" s="279"/>
      <c r="R154" s="138"/>
      <c r="T154" s="168" t="s">
        <v>5</v>
      </c>
      <c r="U154" s="47" t="s">
        <v>44</v>
      </c>
      <c r="V154" s="39"/>
      <c r="W154" s="169">
        <f t="shared" si="16"/>
        <v>0</v>
      </c>
      <c r="X154" s="169">
        <v>0</v>
      </c>
      <c r="Y154" s="169">
        <f t="shared" si="17"/>
        <v>0</v>
      </c>
      <c r="Z154" s="169">
        <v>0</v>
      </c>
      <c r="AA154" s="170">
        <f t="shared" si="18"/>
        <v>0</v>
      </c>
      <c r="AR154" s="21" t="s">
        <v>234</v>
      </c>
      <c r="AT154" s="21" t="s">
        <v>521</v>
      </c>
      <c r="AU154" s="21" t="s">
        <v>123</v>
      </c>
      <c r="AY154" s="21" t="s">
        <v>192</v>
      </c>
      <c r="BE154" s="109">
        <f t="shared" si="19"/>
        <v>0</v>
      </c>
      <c r="BF154" s="109">
        <f t="shared" si="20"/>
        <v>0</v>
      </c>
      <c r="BG154" s="109">
        <f t="shared" si="21"/>
        <v>0</v>
      </c>
      <c r="BH154" s="109">
        <f t="shared" si="22"/>
        <v>0</v>
      </c>
      <c r="BI154" s="109">
        <f t="shared" si="23"/>
        <v>0</v>
      </c>
      <c r="BJ154" s="21" t="s">
        <v>37</v>
      </c>
      <c r="BK154" s="109">
        <f t="shared" si="24"/>
        <v>0</v>
      </c>
      <c r="BL154" s="21" t="s">
        <v>197</v>
      </c>
      <c r="BM154" s="21" t="s">
        <v>1915</v>
      </c>
    </row>
    <row r="155" spans="2:65" s="1" customFormat="1" ht="22.5" customHeight="1">
      <c r="B155" s="135"/>
      <c r="C155" s="203" t="s">
        <v>386</v>
      </c>
      <c r="D155" s="203" t="s">
        <v>521</v>
      </c>
      <c r="E155" s="204" t="s">
        <v>1916</v>
      </c>
      <c r="F155" s="292" t="s">
        <v>1917</v>
      </c>
      <c r="G155" s="292"/>
      <c r="H155" s="292"/>
      <c r="I155" s="292"/>
      <c r="J155" s="205" t="s">
        <v>529</v>
      </c>
      <c r="K155" s="206">
        <v>38</v>
      </c>
      <c r="L155" s="293">
        <v>0</v>
      </c>
      <c r="M155" s="293"/>
      <c r="N155" s="294">
        <f t="shared" si="15"/>
        <v>0</v>
      </c>
      <c r="O155" s="279"/>
      <c r="P155" s="279"/>
      <c r="Q155" s="279"/>
      <c r="R155" s="138"/>
      <c r="T155" s="168" t="s">
        <v>5</v>
      </c>
      <c r="U155" s="47" t="s">
        <v>44</v>
      </c>
      <c r="V155" s="39"/>
      <c r="W155" s="169">
        <f t="shared" si="16"/>
        <v>0</v>
      </c>
      <c r="X155" s="169">
        <v>0</v>
      </c>
      <c r="Y155" s="169">
        <f t="shared" si="17"/>
        <v>0</v>
      </c>
      <c r="Z155" s="169">
        <v>0</v>
      </c>
      <c r="AA155" s="170">
        <f t="shared" si="18"/>
        <v>0</v>
      </c>
      <c r="AR155" s="21" t="s">
        <v>234</v>
      </c>
      <c r="AT155" s="21" t="s">
        <v>521</v>
      </c>
      <c r="AU155" s="21" t="s">
        <v>123</v>
      </c>
      <c r="AY155" s="21" t="s">
        <v>192</v>
      </c>
      <c r="BE155" s="109">
        <f t="shared" si="19"/>
        <v>0</v>
      </c>
      <c r="BF155" s="109">
        <f t="shared" si="20"/>
        <v>0</v>
      </c>
      <c r="BG155" s="109">
        <f t="shared" si="21"/>
        <v>0</v>
      </c>
      <c r="BH155" s="109">
        <f t="shared" si="22"/>
        <v>0</v>
      </c>
      <c r="BI155" s="109">
        <f t="shared" si="23"/>
        <v>0</v>
      </c>
      <c r="BJ155" s="21" t="s">
        <v>37</v>
      </c>
      <c r="BK155" s="109">
        <f t="shared" si="24"/>
        <v>0</v>
      </c>
      <c r="BL155" s="21" t="s">
        <v>197</v>
      </c>
      <c r="BM155" s="21" t="s">
        <v>1918</v>
      </c>
    </row>
    <row r="156" spans="2:65" s="1" customFormat="1" ht="31.5" customHeight="1">
      <c r="B156" s="135"/>
      <c r="C156" s="164" t="s">
        <v>390</v>
      </c>
      <c r="D156" s="164" t="s">
        <v>193</v>
      </c>
      <c r="E156" s="165" t="s">
        <v>1919</v>
      </c>
      <c r="F156" s="277" t="s">
        <v>1920</v>
      </c>
      <c r="G156" s="277"/>
      <c r="H156" s="277"/>
      <c r="I156" s="277"/>
      <c r="J156" s="166" t="s">
        <v>475</v>
      </c>
      <c r="K156" s="167">
        <v>2</v>
      </c>
      <c r="L156" s="278">
        <v>0</v>
      </c>
      <c r="M156" s="278"/>
      <c r="N156" s="279">
        <f t="shared" si="15"/>
        <v>0</v>
      </c>
      <c r="O156" s="279"/>
      <c r="P156" s="279"/>
      <c r="Q156" s="279"/>
      <c r="R156" s="138"/>
      <c r="T156" s="168" t="s">
        <v>5</v>
      </c>
      <c r="U156" s="47" t="s">
        <v>44</v>
      </c>
      <c r="V156" s="39"/>
      <c r="W156" s="169">
        <f t="shared" si="16"/>
        <v>0</v>
      </c>
      <c r="X156" s="169">
        <v>0</v>
      </c>
      <c r="Y156" s="169">
        <f t="shared" si="17"/>
        <v>0</v>
      </c>
      <c r="Z156" s="169">
        <v>0</v>
      </c>
      <c r="AA156" s="170">
        <f t="shared" si="18"/>
        <v>0</v>
      </c>
      <c r="AR156" s="21" t="s">
        <v>197</v>
      </c>
      <c r="AT156" s="21" t="s">
        <v>193</v>
      </c>
      <c r="AU156" s="21" t="s">
        <v>123</v>
      </c>
      <c r="AY156" s="21" t="s">
        <v>192</v>
      </c>
      <c r="BE156" s="109">
        <f t="shared" si="19"/>
        <v>0</v>
      </c>
      <c r="BF156" s="109">
        <f t="shared" si="20"/>
        <v>0</v>
      </c>
      <c r="BG156" s="109">
        <f t="shared" si="21"/>
        <v>0</v>
      </c>
      <c r="BH156" s="109">
        <f t="shared" si="22"/>
        <v>0</v>
      </c>
      <c r="BI156" s="109">
        <f t="shared" si="23"/>
        <v>0</v>
      </c>
      <c r="BJ156" s="21" t="s">
        <v>37</v>
      </c>
      <c r="BK156" s="109">
        <f t="shared" si="24"/>
        <v>0</v>
      </c>
      <c r="BL156" s="21" t="s">
        <v>197</v>
      </c>
      <c r="BM156" s="21" t="s">
        <v>1921</v>
      </c>
    </row>
    <row r="157" spans="2:65" s="1" customFormat="1" ht="31.5" customHeight="1">
      <c r="B157" s="135"/>
      <c r="C157" s="164" t="s">
        <v>397</v>
      </c>
      <c r="D157" s="164" t="s">
        <v>193</v>
      </c>
      <c r="E157" s="165" t="s">
        <v>1922</v>
      </c>
      <c r="F157" s="277" t="s">
        <v>1923</v>
      </c>
      <c r="G157" s="277"/>
      <c r="H157" s="277"/>
      <c r="I157" s="277"/>
      <c r="J157" s="166" t="s">
        <v>475</v>
      </c>
      <c r="K157" s="167">
        <v>2</v>
      </c>
      <c r="L157" s="278">
        <v>0</v>
      </c>
      <c r="M157" s="278"/>
      <c r="N157" s="279">
        <f t="shared" si="15"/>
        <v>0</v>
      </c>
      <c r="O157" s="279"/>
      <c r="P157" s="279"/>
      <c r="Q157" s="279"/>
      <c r="R157" s="138"/>
      <c r="T157" s="168" t="s">
        <v>5</v>
      </c>
      <c r="U157" s="47" t="s">
        <v>44</v>
      </c>
      <c r="V157" s="39"/>
      <c r="W157" s="169">
        <f t="shared" si="16"/>
        <v>0</v>
      </c>
      <c r="X157" s="169">
        <v>0</v>
      </c>
      <c r="Y157" s="169">
        <f t="shared" si="17"/>
        <v>0</v>
      </c>
      <c r="Z157" s="169">
        <v>0</v>
      </c>
      <c r="AA157" s="170">
        <f t="shared" si="18"/>
        <v>0</v>
      </c>
      <c r="AR157" s="21" t="s">
        <v>197</v>
      </c>
      <c r="AT157" s="21" t="s">
        <v>193</v>
      </c>
      <c r="AU157" s="21" t="s">
        <v>123</v>
      </c>
      <c r="AY157" s="21" t="s">
        <v>192</v>
      </c>
      <c r="BE157" s="109">
        <f t="shared" si="19"/>
        <v>0</v>
      </c>
      <c r="BF157" s="109">
        <f t="shared" si="20"/>
        <v>0</v>
      </c>
      <c r="BG157" s="109">
        <f t="shared" si="21"/>
        <v>0</v>
      </c>
      <c r="BH157" s="109">
        <f t="shared" si="22"/>
        <v>0</v>
      </c>
      <c r="BI157" s="109">
        <f t="shared" si="23"/>
        <v>0</v>
      </c>
      <c r="BJ157" s="21" t="s">
        <v>37</v>
      </c>
      <c r="BK157" s="109">
        <f t="shared" si="24"/>
        <v>0</v>
      </c>
      <c r="BL157" s="21" t="s">
        <v>197</v>
      </c>
      <c r="BM157" s="21" t="s">
        <v>1924</v>
      </c>
    </row>
    <row r="158" spans="2:65" s="1" customFormat="1" ht="22.5" customHeight="1">
      <c r="B158" s="135"/>
      <c r="C158" s="203" t="s">
        <v>407</v>
      </c>
      <c r="D158" s="203" t="s">
        <v>521</v>
      </c>
      <c r="E158" s="204" t="s">
        <v>1925</v>
      </c>
      <c r="F158" s="292" t="s">
        <v>1926</v>
      </c>
      <c r="G158" s="292"/>
      <c r="H158" s="292"/>
      <c r="I158" s="292"/>
      <c r="J158" s="205" t="s">
        <v>475</v>
      </c>
      <c r="K158" s="206">
        <v>2</v>
      </c>
      <c r="L158" s="293">
        <v>0</v>
      </c>
      <c r="M158" s="293"/>
      <c r="N158" s="294">
        <f t="shared" si="15"/>
        <v>0</v>
      </c>
      <c r="O158" s="279"/>
      <c r="P158" s="279"/>
      <c r="Q158" s="279"/>
      <c r="R158" s="138"/>
      <c r="T158" s="168" t="s">
        <v>5</v>
      </c>
      <c r="U158" s="47" t="s">
        <v>44</v>
      </c>
      <c r="V158" s="39"/>
      <c r="W158" s="169">
        <f t="shared" si="16"/>
        <v>0</v>
      </c>
      <c r="X158" s="169">
        <v>0</v>
      </c>
      <c r="Y158" s="169">
        <f t="shared" si="17"/>
        <v>0</v>
      </c>
      <c r="Z158" s="169">
        <v>0</v>
      </c>
      <c r="AA158" s="170">
        <f t="shared" si="18"/>
        <v>0</v>
      </c>
      <c r="AR158" s="21" t="s">
        <v>234</v>
      </c>
      <c r="AT158" s="21" t="s">
        <v>521</v>
      </c>
      <c r="AU158" s="21" t="s">
        <v>123</v>
      </c>
      <c r="AY158" s="21" t="s">
        <v>192</v>
      </c>
      <c r="BE158" s="109">
        <f t="shared" si="19"/>
        <v>0</v>
      </c>
      <c r="BF158" s="109">
        <f t="shared" si="20"/>
        <v>0</v>
      </c>
      <c r="BG158" s="109">
        <f t="shared" si="21"/>
        <v>0</v>
      </c>
      <c r="BH158" s="109">
        <f t="shared" si="22"/>
        <v>0</v>
      </c>
      <c r="BI158" s="109">
        <f t="shared" si="23"/>
        <v>0</v>
      </c>
      <c r="BJ158" s="21" t="s">
        <v>37</v>
      </c>
      <c r="BK158" s="109">
        <f t="shared" si="24"/>
        <v>0</v>
      </c>
      <c r="BL158" s="21" t="s">
        <v>197</v>
      </c>
      <c r="BM158" s="21" t="s">
        <v>1927</v>
      </c>
    </row>
    <row r="159" spans="2:65" s="1" customFormat="1" ht="22.5" customHeight="1">
      <c r="B159" s="135"/>
      <c r="C159" s="203" t="s">
        <v>417</v>
      </c>
      <c r="D159" s="203" t="s">
        <v>521</v>
      </c>
      <c r="E159" s="204" t="s">
        <v>1928</v>
      </c>
      <c r="F159" s="292" t="s">
        <v>1929</v>
      </c>
      <c r="G159" s="292"/>
      <c r="H159" s="292"/>
      <c r="I159" s="292"/>
      <c r="J159" s="205" t="s">
        <v>475</v>
      </c>
      <c r="K159" s="206">
        <v>2</v>
      </c>
      <c r="L159" s="293">
        <v>0</v>
      </c>
      <c r="M159" s="293"/>
      <c r="N159" s="294">
        <f t="shared" si="15"/>
        <v>0</v>
      </c>
      <c r="O159" s="279"/>
      <c r="P159" s="279"/>
      <c r="Q159" s="279"/>
      <c r="R159" s="138"/>
      <c r="T159" s="168" t="s">
        <v>5</v>
      </c>
      <c r="U159" s="47" t="s">
        <v>44</v>
      </c>
      <c r="V159" s="39"/>
      <c r="W159" s="169">
        <f t="shared" si="16"/>
        <v>0</v>
      </c>
      <c r="X159" s="169">
        <v>0</v>
      </c>
      <c r="Y159" s="169">
        <f t="shared" si="17"/>
        <v>0</v>
      </c>
      <c r="Z159" s="169">
        <v>0</v>
      </c>
      <c r="AA159" s="170">
        <f t="shared" si="18"/>
        <v>0</v>
      </c>
      <c r="AR159" s="21" t="s">
        <v>234</v>
      </c>
      <c r="AT159" s="21" t="s">
        <v>521</v>
      </c>
      <c r="AU159" s="21" t="s">
        <v>123</v>
      </c>
      <c r="AY159" s="21" t="s">
        <v>192</v>
      </c>
      <c r="BE159" s="109">
        <f t="shared" si="19"/>
        <v>0</v>
      </c>
      <c r="BF159" s="109">
        <f t="shared" si="20"/>
        <v>0</v>
      </c>
      <c r="BG159" s="109">
        <f t="shared" si="21"/>
        <v>0</v>
      </c>
      <c r="BH159" s="109">
        <f t="shared" si="22"/>
        <v>0</v>
      </c>
      <c r="BI159" s="109">
        <f t="shared" si="23"/>
        <v>0</v>
      </c>
      <c r="BJ159" s="21" t="s">
        <v>37</v>
      </c>
      <c r="BK159" s="109">
        <f t="shared" si="24"/>
        <v>0</v>
      </c>
      <c r="BL159" s="21" t="s">
        <v>197</v>
      </c>
      <c r="BM159" s="21" t="s">
        <v>1930</v>
      </c>
    </row>
    <row r="160" spans="2:65" s="1" customFormat="1" ht="31.5" customHeight="1">
      <c r="B160" s="135"/>
      <c r="C160" s="164" t="s">
        <v>421</v>
      </c>
      <c r="D160" s="164" t="s">
        <v>193</v>
      </c>
      <c r="E160" s="165" t="s">
        <v>1931</v>
      </c>
      <c r="F160" s="277" t="s">
        <v>1932</v>
      </c>
      <c r="G160" s="277"/>
      <c r="H160" s="277"/>
      <c r="I160" s="277"/>
      <c r="J160" s="166" t="s">
        <v>475</v>
      </c>
      <c r="K160" s="167">
        <v>2</v>
      </c>
      <c r="L160" s="278">
        <v>0</v>
      </c>
      <c r="M160" s="278"/>
      <c r="N160" s="279">
        <f t="shared" si="15"/>
        <v>0</v>
      </c>
      <c r="O160" s="279"/>
      <c r="P160" s="279"/>
      <c r="Q160" s="279"/>
      <c r="R160" s="138"/>
      <c r="T160" s="168" t="s">
        <v>5</v>
      </c>
      <c r="U160" s="47" t="s">
        <v>44</v>
      </c>
      <c r="V160" s="39"/>
      <c r="W160" s="169">
        <f t="shared" si="16"/>
        <v>0</v>
      </c>
      <c r="X160" s="169">
        <v>0.1056</v>
      </c>
      <c r="Y160" s="169">
        <f t="shared" si="17"/>
        <v>0.2112</v>
      </c>
      <c r="Z160" s="169">
        <v>0</v>
      </c>
      <c r="AA160" s="170">
        <f t="shared" si="18"/>
        <v>0</v>
      </c>
      <c r="AR160" s="21" t="s">
        <v>197</v>
      </c>
      <c r="AT160" s="21" t="s">
        <v>193</v>
      </c>
      <c r="AU160" s="21" t="s">
        <v>123</v>
      </c>
      <c r="AY160" s="21" t="s">
        <v>192</v>
      </c>
      <c r="BE160" s="109">
        <f t="shared" si="19"/>
        <v>0</v>
      </c>
      <c r="BF160" s="109">
        <f t="shared" si="20"/>
        <v>0</v>
      </c>
      <c r="BG160" s="109">
        <f t="shared" si="21"/>
        <v>0</v>
      </c>
      <c r="BH160" s="109">
        <f t="shared" si="22"/>
        <v>0</v>
      </c>
      <c r="BI160" s="109">
        <f t="shared" si="23"/>
        <v>0</v>
      </c>
      <c r="BJ160" s="21" t="s">
        <v>37</v>
      </c>
      <c r="BK160" s="109">
        <f t="shared" si="24"/>
        <v>0</v>
      </c>
      <c r="BL160" s="21" t="s">
        <v>197</v>
      </c>
      <c r="BM160" s="21" t="s">
        <v>1933</v>
      </c>
    </row>
    <row r="161" spans="2:65" s="1" customFormat="1" ht="31.5" customHeight="1">
      <c r="B161" s="135"/>
      <c r="C161" s="164" t="s">
        <v>428</v>
      </c>
      <c r="D161" s="164" t="s">
        <v>193</v>
      </c>
      <c r="E161" s="165" t="s">
        <v>1934</v>
      </c>
      <c r="F161" s="277" t="s">
        <v>1935</v>
      </c>
      <c r="G161" s="277"/>
      <c r="H161" s="277"/>
      <c r="I161" s="277"/>
      <c r="J161" s="166" t="s">
        <v>475</v>
      </c>
      <c r="K161" s="167">
        <v>2</v>
      </c>
      <c r="L161" s="278">
        <v>0</v>
      </c>
      <c r="M161" s="278"/>
      <c r="N161" s="279">
        <f t="shared" si="15"/>
        <v>0</v>
      </c>
      <c r="O161" s="279"/>
      <c r="P161" s="279"/>
      <c r="Q161" s="279"/>
      <c r="R161" s="138"/>
      <c r="T161" s="168" t="s">
        <v>5</v>
      </c>
      <c r="U161" s="47" t="s">
        <v>44</v>
      </c>
      <c r="V161" s="39"/>
      <c r="W161" s="169">
        <f t="shared" si="16"/>
        <v>0</v>
      </c>
      <c r="X161" s="169">
        <v>0.1056</v>
      </c>
      <c r="Y161" s="169">
        <f t="shared" si="17"/>
        <v>0.2112</v>
      </c>
      <c r="Z161" s="169">
        <v>0</v>
      </c>
      <c r="AA161" s="170">
        <f t="shared" si="18"/>
        <v>0</v>
      </c>
      <c r="AR161" s="21" t="s">
        <v>197</v>
      </c>
      <c r="AT161" s="21" t="s">
        <v>193</v>
      </c>
      <c r="AU161" s="21" t="s">
        <v>123</v>
      </c>
      <c r="AY161" s="21" t="s">
        <v>192</v>
      </c>
      <c r="BE161" s="109">
        <f t="shared" si="19"/>
        <v>0</v>
      </c>
      <c r="BF161" s="109">
        <f t="shared" si="20"/>
        <v>0</v>
      </c>
      <c r="BG161" s="109">
        <f t="shared" si="21"/>
        <v>0</v>
      </c>
      <c r="BH161" s="109">
        <f t="shared" si="22"/>
        <v>0</v>
      </c>
      <c r="BI161" s="109">
        <f t="shared" si="23"/>
        <v>0</v>
      </c>
      <c r="BJ161" s="21" t="s">
        <v>37</v>
      </c>
      <c r="BK161" s="109">
        <f t="shared" si="24"/>
        <v>0</v>
      </c>
      <c r="BL161" s="21" t="s">
        <v>197</v>
      </c>
      <c r="BM161" s="21" t="s">
        <v>1936</v>
      </c>
    </row>
    <row r="162" spans="2:65" s="1" customFormat="1" ht="31.5" customHeight="1">
      <c r="B162" s="135"/>
      <c r="C162" s="164" t="s">
        <v>433</v>
      </c>
      <c r="D162" s="164" t="s">
        <v>193</v>
      </c>
      <c r="E162" s="165" t="s">
        <v>1937</v>
      </c>
      <c r="F162" s="277" t="s">
        <v>1938</v>
      </c>
      <c r="G162" s="277"/>
      <c r="H162" s="277"/>
      <c r="I162" s="277"/>
      <c r="J162" s="166" t="s">
        <v>475</v>
      </c>
      <c r="K162" s="167">
        <v>1</v>
      </c>
      <c r="L162" s="278">
        <v>0</v>
      </c>
      <c r="M162" s="278"/>
      <c r="N162" s="279">
        <f t="shared" si="15"/>
        <v>0</v>
      </c>
      <c r="O162" s="279"/>
      <c r="P162" s="279"/>
      <c r="Q162" s="279"/>
      <c r="R162" s="138"/>
      <c r="T162" s="168" t="s">
        <v>5</v>
      </c>
      <c r="U162" s="47" t="s">
        <v>44</v>
      </c>
      <c r="V162" s="39"/>
      <c r="W162" s="169">
        <f t="shared" si="16"/>
        <v>0</v>
      </c>
      <c r="X162" s="169">
        <v>0.10661</v>
      </c>
      <c r="Y162" s="169">
        <f t="shared" si="17"/>
        <v>0.10661</v>
      </c>
      <c r="Z162" s="169">
        <v>0</v>
      </c>
      <c r="AA162" s="170">
        <f t="shared" si="18"/>
        <v>0</v>
      </c>
      <c r="AR162" s="21" t="s">
        <v>197</v>
      </c>
      <c r="AT162" s="21" t="s">
        <v>193</v>
      </c>
      <c r="AU162" s="21" t="s">
        <v>123</v>
      </c>
      <c r="AY162" s="21" t="s">
        <v>192</v>
      </c>
      <c r="BE162" s="109">
        <f t="shared" si="19"/>
        <v>0</v>
      </c>
      <c r="BF162" s="109">
        <f t="shared" si="20"/>
        <v>0</v>
      </c>
      <c r="BG162" s="109">
        <f t="shared" si="21"/>
        <v>0</v>
      </c>
      <c r="BH162" s="109">
        <f t="shared" si="22"/>
        <v>0</v>
      </c>
      <c r="BI162" s="109">
        <f t="shared" si="23"/>
        <v>0</v>
      </c>
      <c r="BJ162" s="21" t="s">
        <v>37</v>
      </c>
      <c r="BK162" s="109">
        <f t="shared" si="24"/>
        <v>0</v>
      </c>
      <c r="BL162" s="21" t="s">
        <v>197</v>
      </c>
      <c r="BM162" s="21" t="s">
        <v>1939</v>
      </c>
    </row>
    <row r="163" spans="2:65" s="1" customFormat="1" ht="31.5" customHeight="1">
      <c r="B163" s="135"/>
      <c r="C163" s="164" t="s">
        <v>438</v>
      </c>
      <c r="D163" s="164" t="s">
        <v>193</v>
      </c>
      <c r="E163" s="165" t="s">
        <v>1940</v>
      </c>
      <c r="F163" s="277" t="s">
        <v>1941</v>
      </c>
      <c r="G163" s="277"/>
      <c r="H163" s="277"/>
      <c r="I163" s="277"/>
      <c r="J163" s="166" t="s">
        <v>475</v>
      </c>
      <c r="K163" s="167">
        <v>2</v>
      </c>
      <c r="L163" s="278">
        <v>0</v>
      </c>
      <c r="M163" s="278"/>
      <c r="N163" s="279">
        <f t="shared" si="15"/>
        <v>0</v>
      </c>
      <c r="O163" s="279"/>
      <c r="P163" s="279"/>
      <c r="Q163" s="279"/>
      <c r="R163" s="138"/>
      <c r="T163" s="168" t="s">
        <v>5</v>
      </c>
      <c r="U163" s="47" t="s">
        <v>44</v>
      </c>
      <c r="V163" s="39"/>
      <c r="W163" s="169">
        <f t="shared" si="16"/>
        <v>0</v>
      </c>
      <c r="X163" s="169">
        <v>0.10661</v>
      </c>
      <c r="Y163" s="169">
        <f t="shared" si="17"/>
        <v>0.21321999999999999</v>
      </c>
      <c r="Z163" s="169">
        <v>0</v>
      </c>
      <c r="AA163" s="170">
        <f t="shared" si="18"/>
        <v>0</v>
      </c>
      <c r="AR163" s="21" t="s">
        <v>197</v>
      </c>
      <c r="AT163" s="21" t="s">
        <v>193</v>
      </c>
      <c r="AU163" s="21" t="s">
        <v>123</v>
      </c>
      <c r="AY163" s="21" t="s">
        <v>192</v>
      </c>
      <c r="BE163" s="109">
        <f t="shared" si="19"/>
        <v>0</v>
      </c>
      <c r="BF163" s="109">
        <f t="shared" si="20"/>
        <v>0</v>
      </c>
      <c r="BG163" s="109">
        <f t="shared" si="21"/>
        <v>0</v>
      </c>
      <c r="BH163" s="109">
        <f t="shared" si="22"/>
        <v>0</v>
      </c>
      <c r="BI163" s="109">
        <f t="shared" si="23"/>
        <v>0</v>
      </c>
      <c r="BJ163" s="21" t="s">
        <v>37</v>
      </c>
      <c r="BK163" s="109">
        <f t="shared" si="24"/>
        <v>0</v>
      </c>
      <c r="BL163" s="21" t="s">
        <v>197</v>
      </c>
      <c r="BM163" s="21" t="s">
        <v>1942</v>
      </c>
    </row>
    <row r="164" spans="2:65" s="1" customFormat="1" ht="31.5" customHeight="1">
      <c r="B164" s="135"/>
      <c r="C164" s="164" t="s">
        <v>443</v>
      </c>
      <c r="D164" s="164" t="s">
        <v>193</v>
      </c>
      <c r="E164" s="165" t="s">
        <v>1943</v>
      </c>
      <c r="F164" s="277" t="s">
        <v>1944</v>
      </c>
      <c r="G164" s="277"/>
      <c r="H164" s="277"/>
      <c r="I164" s="277"/>
      <c r="J164" s="166" t="s">
        <v>475</v>
      </c>
      <c r="K164" s="167">
        <v>1</v>
      </c>
      <c r="L164" s="278">
        <v>0</v>
      </c>
      <c r="M164" s="278"/>
      <c r="N164" s="279">
        <f t="shared" si="15"/>
        <v>0</v>
      </c>
      <c r="O164" s="279"/>
      <c r="P164" s="279"/>
      <c r="Q164" s="279"/>
      <c r="R164" s="138"/>
      <c r="T164" s="168" t="s">
        <v>5</v>
      </c>
      <c r="U164" s="47" t="s">
        <v>44</v>
      </c>
      <c r="V164" s="39"/>
      <c r="W164" s="169">
        <f t="shared" si="16"/>
        <v>0</v>
      </c>
      <c r="X164" s="169">
        <v>0.11045000000000001</v>
      </c>
      <c r="Y164" s="169">
        <f t="shared" si="17"/>
        <v>0.11045000000000001</v>
      </c>
      <c r="Z164" s="169">
        <v>0</v>
      </c>
      <c r="AA164" s="170">
        <f t="shared" si="18"/>
        <v>0</v>
      </c>
      <c r="AR164" s="21" t="s">
        <v>197</v>
      </c>
      <c r="AT164" s="21" t="s">
        <v>193</v>
      </c>
      <c r="AU164" s="21" t="s">
        <v>123</v>
      </c>
      <c r="AY164" s="21" t="s">
        <v>192</v>
      </c>
      <c r="BE164" s="109">
        <f t="shared" si="19"/>
        <v>0</v>
      </c>
      <c r="BF164" s="109">
        <f t="shared" si="20"/>
        <v>0</v>
      </c>
      <c r="BG164" s="109">
        <f t="shared" si="21"/>
        <v>0</v>
      </c>
      <c r="BH164" s="109">
        <f t="shared" si="22"/>
        <v>0</v>
      </c>
      <c r="BI164" s="109">
        <f t="shared" si="23"/>
        <v>0</v>
      </c>
      <c r="BJ164" s="21" t="s">
        <v>37</v>
      </c>
      <c r="BK164" s="109">
        <f t="shared" si="24"/>
        <v>0</v>
      </c>
      <c r="BL164" s="21" t="s">
        <v>197</v>
      </c>
      <c r="BM164" s="21" t="s">
        <v>1945</v>
      </c>
    </row>
    <row r="165" spans="2:65" s="1" customFormat="1" ht="31.5" customHeight="1">
      <c r="B165" s="135"/>
      <c r="C165" s="164" t="s">
        <v>453</v>
      </c>
      <c r="D165" s="164" t="s">
        <v>193</v>
      </c>
      <c r="E165" s="165" t="s">
        <v>1946</v>
      </c>
      <c r="F165" s="277" t="s">
        <v>1947</v>
      </c>
      <c r="G165" s="277"/>
      <c r="H165" s="277"/>
      <c r="I165" s="277"/>
      <c r="J165" s="166" t="s">
        <v>475</v>
      </c>
      <c r="K165" s="167">
        <v>8</v>
      </c>
      <c r="L165" s="278">
        <v>0</v>
      </c>
      <c r="M165" s="278"/>
      <c r="N165" s="279">
        <f t="shared" si="15"/>
        <v>0</v>
      </c>
      <c r="O165" s="279"/>
      <c r="P165" s="279"/>
      <c r="Q165" s="279"/>
      <c r="R165" s="138"/>
      <c r="T165" s="168" t="s">
        <v>5</v>
      </c>
      <c r="U165" s="47" t="s">
        <v>44</v>
      </c>
      <c r="V165" s="39"/>
      <c r="W165" s="169">
        <f t="shared" si="16"/>
        <v>0</v>
      </c>
      <c r="X165" s="169">
        <v>1.2120000000000001E-2</v>
      </c>
      <c r="Y165" s="169">
        <f t="shared" si="17"/>
        <v>9.6960000000000005E-2</v>
      </c>
      <c r="Z165" s="169">
        <v>0</v>
      </c>
      <c r="AA165" s="170">
        <f t="shared" si="18"/>
        <v>0</v>
      </c>
      <c r="AR165" s="21" t="s">
        <v>197</v>
      </c>
      <c r="AT165" s="21" t="s">
        <v>193</v>
      </c>
      <c r="AU165" s="21" t="s">
        <v>123</v>
      </c>
      <c r="AY165" s="21" t="s">
        <v>192</v>
      </c>
      <c r="BE165" s="109">
        <f t="shared" si="19"/>
        <v>0</v>
      </c>
      <c r="BF165" s="109">
        <f t="shared" si="20"/>
        <v>0</v>
      </c>
      <c r="BG165" s="109">
        <f t="shared" si="21"/>
        <v>0</v>
      </c>
      <c r="BH165" s="109">
        <f t="shared" si="22"/>
        <v>0</v>
      </c>
      <c r="BI165" s="109">
        <f t="shared" si="23"/>
        <v>0</v>
      </c>
      <c r="BJ165" s="21" t="s">
        <v>37</v>
      </c>
      <c r="BK165" s="109">
        <f t="shared" si="24"/>
        <v>0</v>
      </c>
      <c r="BL165" s="21" t="s">
        <v>197</v>
      </c>
      <c r="BM165" s="21" t="s">
        <v>1948</v>
      </c>
    </row>
    <row r="166" spans="2:65" s="1" customFormat="1" ht="31.5" customHeight="1">
      <c r="B166" s="135"/>
      <c r="C166" s="164" t="s">
        <v>460</v>
      </c>
      <c r="D166" s="164" t="s">
        <v>193</v>
      </c>
      <c r="E166" s="165" t="s">
        <v>1949</v>
      </c>
      <c r="F166" s="277" t="s">
        <v>1950</v>
      </c>
      <c r="G166" s="277"/>
      <c r="H166" s="277"/>
      <c r="I166" s="277"/>
      <c r="J166" s="166" t="s">
        <v>475</v>
      </c>
      <c r="K166" s="167">
        <v>8</v>
      </c>
      <c r="L166" s="278">
        <v>0</v>
      </c>
      <c r="M166" s="278"/>
      <c r="N166" s="279">
        <f t="shared" si="15"/>
        <v>0</v>
      </c>
      <c r="O166" s="279"/>
      <c r="P166" s="279"/>
      <c r="Q166" s="279"/>
      <c r="R166" s="138"/>
      <c r="T166" s="168" t="s">
        <v>5</v>
      </c>
      <c r="U166" s="47" t="s">
        <v>44</v>
      </c>
      <c r="V166" s="39"/>
      <c r="W166" s="169">
        <f t="shared" si="16"/>
        <v>0</v>
      </c>
      <c r="X166" s="169">
        <v>0</v>
      </c>
      <c r="Y166" s="169">
        <f t="shared" si="17"/>
        <v>0</v>
      </c>
      <c r="Z166" s="169">
        <v>0</v>
      </c>
      <c r="AA166" s="170">
        <f t="shared" si="18"/>
        <v>0</v>
      </c>
      <c r="AR166" s="21" t="s">
        <v>197</v>
      </c>
      <c r="AT166" s="21" t="s">
        <v>193</v>
      </c>
      <c r="AU166" s="21" t="s">
        <v>123</v>
      </c>
      <c r="AY166" s="21" t="s">
        <v>192</v>
      </c>
      <c r="BE166" s="109">
        <f t="shared" si="19"/>
        <v>0</v>
      </c>
      <c r="BF166" s="109">
        <f t="shared" si="20"/>
        <v>0</v>
      </c>
      <c r="BG166" s="109">
        <f t="shared" si="21"/>
        <v>0</v>
      </c>
      <c r="BH166" s="109">
        <f t="shared" si="22"/>
        <v>0</v>
      </c>
      <c r="BI166" s="109">
        <f t="shared" si="23"/>
        <v>0</v>
      </c>
      <c r="BJ166" s="21" t="s">
        <v>37</v>
      </c>
      <c r="BK166" s="109">
        <f t="shared" si="24"/>
        <v>0</v>
      </c>
      <c r="BL166" s="21" t="s">
        <v>197</v>
      </c>
      <c r="BM166" s="21" t="s">
        <v>1951</v>
      </c>
    </row>
    <row r="167" spans="2:65" s="1" customFormat="1" ht="31.5" customHeight="1">
      <c r="B167" s="135"/>
      <c r="C167" s="164" t="s">
        <v>467</v>
      </c>
      <c r="D167" s="164" t="s">
        <v>193</v>
      </c>
      <c r="E167" s="165" t="s">
        <v>1952</v>
      </c>
      <c r="F167" s="277" t="s">
        <v>1953</v>
      </c>
      <c r="G167" s="277"/>
      <c r="H167" s="277"/>
      <c r="I167" s="277"/>
      <c r="J167" s="166" t="s">
        <v>475</v>
      </c>
      <c r="K167" s="167">
        <v>7</v>
      </c>
      <c r="L167" s="278">
        <v>0</v>
      </c>
      <c r="M167" s="278"/>
      <c r="N167" s="279">
        <f t="shared" si="15"/>
        <v>0</v>
      </c>
      <c r="O167" s="279"/>
      <c r="P167" s="279"/>
      <c r="Q167" s="279"/>
      <c r="R167" s="138"/>
      <c r="T167" s="168" t="s">
        <v>5</v>
      </c>
      <c r="U167" s="47" t="s">
        <v>44</v>
      </c>
      <c r="V167" s="39"/>
      <c r="W167" s="169">
        <f t="shared" si="16"/>
        <v>0</v>
      </c>
      <c r="X167" s="169">
        <v>0.18784999999999999</v>
      </c>
      <c r="Y167" s="169">
        <f t="shared" si="17"/>
        <v>1.3149499999999998</v>
      </c>
      <c r="Z167" s="169">
        <v>0</v>
      </c>
      <c r="AA167" s="170">
        <f t="shared" si="18"/>
        <v>0</v>
      </c>
      <c r="AR167" s="21" t="s">
        <v>197</v>
      </c>
      <c r="AT167" s="21" t="s">
        <v>193</v>
      </c>
      <c r="AU167" s="21" t="s">
        <v>123</v>
      </c>
      <c r="AY167" s="21" t="s">
        <v>192</v>
      </c>
      <c r="BE167" s="109">
        <f t="shared" si="19"/>
        <v>0</v>
      </c>
      <c r="BF167" s="109">
        <f t="shared" si="20"/>
        <v>0</v>
      </c>
      <c r="BG167" s="109">
        <f t="shared" si="21"/>
        <v>0</v>
      </c>
      <c r="BH167" s="109">
        <f t="shared" si="22"/>
        <v>0</v>
      </c>
      <c r="BI167" s="109">
        <f t="shared" si="23"/>
        <v>0</v>
      </c>
      <c r="BJ167" s="21" t="s">
        <v>37</v>
      </c>
      <c r="BK167" s="109">
        <f t="shared" si="24"/>
        <v>0</v>
      </c>
      <c r="BL167" s="21" t="s">
        <v>197</v>
      </c>
      <c r="BM167" s="21" t="s">
        <v>1954</v>
      </c>
    </row>
    <row r="168" spans="2:65" s="1" customFormat="1" ht="31.5" customHeight="1">
      <c r="B168" s="135"/>
      <c r="C168" s="164" t="s">
        <v>472</v>
      </c>
      <c r="D168" s="164" t="s">
        <v>193</v>
      </c>
      <c r="E168" s="165" t="s">
        <v>1955</v>
      </c>
      <c r="F168" s="277" t="s">
        <v>1956</v>
      </c>
      <c r="G168" s="277"/>
      <c r="H168" s="277"/>
      <c r="I168" s="277"/>
      <c r="J168" s="166" t="s">
        <v>475</v>
      </c>
      <c r="K168" s="167">
        <v>1</v>
      </c>
      <c r="L168" s="278">
        <v>0</v>
      </c>
      <c r="M168" s="278"/>
      <c r="N168" s="279">
        <f t="shared" si="15"/>
        <v>0</v>
      </c>
      <c r="O168" s="279"/>
      <c r="P168" s="279"/>
      <c r="Q168" s="279"/>
      <c r="R168" s="138"/>
      <c r="T168" s="168" t="s">
        <v>5</v>
      </c>
      <c r="U168" s="47" t="s">
        <v>44</v>
      </c>
      <c r="V168" s="39"/>
      <c r="W168" s="169">
        <f t="shared" si="16"/>
        <v>0</v>
      </c>
      <c r="X168" s="169">
        <v>0.24542</v>
      </c>
      <c r="Y168" s="169">
        <f t="shared" si="17"/>
        <v>0.24542</v>
      </c>
      <c r="Z168" s="169">
        <v>0</v>
      </c>
      <c r="AA168" s="170">
        <f t="shared" si="18"/>
        <v>0</v>
      </c>
      <c r="AR168" s="21" t="s">
        <v>197</v>
      </c>
      <c r="AT168" s="21" t="s">
        <v>193</v>
      </c>
      <c r="AU168" s="21" t="s">
        <v>123</v>
      </c>
      <c r="AY168" s="21" t="s">
        <v>192</v>
      </c>
      <c r="BE168" s="109">
        <f t="shared" si="19"/>
        <v>0</v>
      </c>
      <c r="BF168" s="109">
        <f t="shared" si="20"/>
        <v>0</v>
      </c>
      <c r="BG168" s="109">
        <f t="shared" si="21"/>
        <v>0</v>
      </c>
      <c r="BH168" s="109">
        <f t="shared" si="22"/>
        <v>0</v>
      </c>
      <c r="BI168" s="109">
        <f t="shared" si="23"/>
        <v>0</v>
      </c>
      <c r="BJ168" s="21" t="s">
        <v>37</v>
      </c>
      <c r="BK168" s="109">
        <f t="shared" si="24"/>
        <v>0</v>
      </c>
      <c r="BL168" s="21" t="s">
        <v>197</v>
      </c>
      <c r="BM168" s="21" t="s">
        <v>1957</v>
      </c>
    </row>
    <row r="169" spans="2:65" s="1" customFormat="1" ht="44.25" customHeight="1">
      <c r="B169" s="135"/>
      <c r="C169" s="164" t="s">
        <v>477</v>
      </c>
      <c r="D169" s="164" t="s">
        <v>193</v>
      </c>
      <c r="E169" s="165" t="s">
        <v>1958</v>
      </c>
      <c r="F169" s="277" t="s">
        <v>1959</v>
      </c>
      <c r="G169" s="277"/>
      <c r="H169" s="277"/>
      <c r="I169" s="277"/>
      <c r="J169" s="166" t="s">
        <v>1130</v>
      </c>
      <c r="K169" s="167">
        <v>1</v>
      </c>
      <c r="L169" s="278">
        <v>0</v>
      </c>
      <c r="M169" s="278"/>
      <c r="N169" s="279">
        <f t="shared" si="15"/>
        <v>0</v>
      </c>
      <c r="O169" s="279"/>
      <c r="P169" s="279"/>
      <c r="Q169" s="279"/>
      <c r="R169" s="138"/>
      <c r="T169" s="168" t="s">
        <v>5</v>
      </c>
      <c r="U169" s="47" t="s">
        <v>44</v>
      </c>
      <c r="V169" s="39"/>
      <c r="W169" s="169">
        <f t="shared" si="16"/>
        <v>0</v>
      </c>
      <c r="X169" s="169">
        <v>43.021599999999999</v>
      </c>
      <c r="Y169" s="169">
        <f t="shared" si="17"/>
        <v>43.021599999999999</v>
      </c>
      <c r="Z169" s="169">
        <v>0</v>
      </c>
      <c r="AA169" s="170">
        <f t="shared" si="18"/>
        <v>0</v>
      </c>
      <c r="AR169" s="21" t="s">
        <v>197</v>
      </c>
      <c r="AT169" s="21" t="s">
        <v>193</v>
      </c>
      <c r="AU169" s="21" t="s">
        <v>123</v>
      </c>
      <c r="AY169" s="21" t="s">
        <v>192</v>
      </c>
      <c r="BE169" s="109">
        <f t="shared" si="19"/>
        <v>0</v>
      </c>
      <c r="BF169" s="109">
        <f t="shared" si="20"/>
        <v>0</v>
      </c>
      <c r="BG169" s="109">
        <f t="shared" si="21"/>
        <v>0</v>
      </c>
      <c r="BH169" s="109">
        <f t="shared" si="22"/>
        <v>0</v>
      </c>
      <c r="BI169" s="109">
        <f t="shared" si="23"/>
        <v>0</v>
      </c>
      <c r="BJ169" s="21" t="s">
        <v>37</v>
      </c>
      <c r="BK169" s="109">
        <f t="shared" si="24"/>
        <v>0</v>
      </c>
      <c r="BL169" s="21" t="s">
        <v>197</v>
      </c>
      <c r="BM169" s="21" t="s">
        <v>1960</v>
      </c>
    </row>
    <row r="170" spans="2:65" s="1" customFormat="1" ht="22.5" customHeight="1">
      <c r="B170" s="135"/>
      <c r="C170" s="164" t="s">
        <v>481</v>
      </c>
      <c r="D170" s="164" t="s">
        <v>193</v>
      </c>
      <c r="E170" s="165" t="s">
        <v>1961</v>
      </c>
      <c r="F170" s="277" t="s">
        <v>1962</v>
      </c>
      <c r="G170" s="277"/>
      <c r="H170" s="277"/>
      <c r="I170" s="277"/>
      <c r="J170" s="166" t="s">
        <v>1130</v>
      </c>
      <c r="K170" s="167">
        <v>1</v>
      </c>
      <c r="L170" s="278">
        <v>0</v>
      </c>
      <c r="M170" s="278"/>
      <c r="N170" s="279">
        <f t="shared" si="15"/>
        <v>0</v>
      </c>
      <c r="O170" s="279"/>
      <c r="P170" s="279"/>
      <c r="Q170" s="279"/>
      <c r="R170" s="138"/>
      <c r="T170" s="168" t="s">
        <v>5</v>
      </c>
      <c r="U170" s="47" t="s">
        <v>44</v>
      </c>
      <c r="V170" s="39"/>
      <c r="W170" s="169">
        <f t="shared" si="16"/>
        <v>0</v>
      </c>
      <c r="X170" s="169">
        <v>0</v>
      </c>
      <c r="Y170" s="169">
        <f t="shared" si="17"/>
        <v>0</v>
      </c>
      <c r="Z170" s="169">
        <v>0</v>
      </c>
      <c r="AA170" s="170">
        <f t="shared" si="18"/>
        <v>0</v>
      </c>
      <c r="AR170" s="21" t="s">
        <v>197</v>
      </c>
      <c r="AT170" s="21" t="s">
        <v>193</v>
      </c>
      <c r="AU170" s="21" t="s">
        <v>123</v>
      </c>
      <c r="AY170" s="21" t="s">
        <v>192</v>
      </c>
      <c r="BE170" s="109">
        <f t="shared" si="19"/>
        <v>0</v>
      </c>
      <c r="BF170" s="109">
        <f t="shared" si="20"/>
        <v>0</v>
      </c>
      <c r="BG170" s="109">
        <f t="shared" si="21"/>
        <v>0</v>
      </c>
      <c r="BH170" s="109">
        <f t="shared" si="22"/>
        <v>0</v>
      </c>
      <c r="BI170" s="109">
        <f t="shared" si="23"/>
        <v>0</v>
      </c>
      <c r="BJ170" s="21" t="s">
        <v>37</v>
      </c>
      <c r="BK170" s="109">
        <f t="shared" si="24"/>
        <v>0</v>
      </c>
      <c r="BL170" s="21" t="s">
        <v>197</v>
      </c>
      <c r="BM170" s="21" t="s">
        <v>1963</v>
      </c>
    </row>
    <row r="171" spans="2:65" s="1" customFormat="1" ht="22.5" customHeight="1">
      <c r="B171" s="135"/>
      <c r="C171" s="164" t="s">
        <v>486</v>
      </c>
      <c r="D171" s="164" t="s">
        <v>193</v>
      </c>
      <c r="E171" s="165" t="s">
        <v>1964</v>
      </c>
      <c r="F171" s="277" t="s">
        <v>1965</v>
      </c>
      <c r="G171" s="277"/>
      <c r="H171" s="277"/>
      <c r="I171" s="277"/>
      <c r="J171" s="166" t="s">
        <v>1130</v>
      </c>
      <c r="K171" s="167">
        <v>1</v>
      </c>
      <c r="L171" s="278">
        <v>0</v>
      </c>
      <c r="M171" s="278"/>
      <c r="N171" s="279">
        <f t="shared" si="15"/>
        <v>0</v>
      </c>
      <c r="O171" s="279"/>
      <c r="P171" s="279"/>
      <c r="Q171" s="279"/>
      <c r="R171" s="138"/>
      <c r="T171" s="168" t="s">
        <v>5</v>
      </c>
      <c r="U171" s="47" t="s">
        <v>44</v>
      </c>
      <c r="V171" s="39"/>
      <c r="W171" s="169">
        <f t="shared" si="16"/>
        <v>0</v>
      </c>
      <c r="X171" s="169">
        <v>0</v>
      </c>
      <c r="Y171" s="169">
        <f t="shared" si="17"/>
        <v>0</v>
      </c>
      <c r="Z171" s="169">
        <v>0</v>
      </c>
      <c r="AA171" s="170">
        <f t="shared" si="18"/>
        <v>0</v>
      </c>
      <c r="AR171" s="21" t="s">
        <v>197</v>
      </c>
      <c r="AT171" s="21" t="s">
        <v>193</v>
      </c>
      <c r="AU171" s="21" t="s">
        <v>123</v>
      </c>
      <c r="AY171" s="21" t="s">
        <v>192</v>
      </c>
      <c r="BE171" s="109">
        <f t="shared" si="19"/>
        <v>0</v>
      </c>
      <c r="BF171" s="109">
        <f t="shared" si="20"/>
        <v>0</v>
      </c>
      <c r="BG171" s="109">
        <f t="shared" si="21"/>
        <v>0</v>
      </c>
      <c r="BH171" s="109">
        <f t="shared" si="22"/>
        <v>0</v>
      </c>
      <c r="BI171" s="109">
        <f t="shared" si="23"/>
        <v>0</v>
      </c>
      <c r="BJ171" s="21" t="s">
        <v>37</v>
      </c>
      <c r="BK171" s="109">
        <f t="shared" si="24"/>
        <v>0</v>
      </c>
      <c r="BL171" s="21" t="s">
        <v>197</v>
      </c>
      <c r="BM171" s="21" t="s">
        <v>1966</v>
      </c>
    </row>
    <row r="172" spans="2:65" s="1" customFormat="1" ht="22.5" customHeight="1">
      <c r="B172" s="135"/>
      <c r="C172" s="164" t="s">
        <v>490</v>
      </c>
      <c r="D172" s="164" t="s">
        <v>193</v>
      </c>
      <c r="E172" s="165" t="s">
        <v>1967</v>
      </c>
      <c r="F172" s="277" t="s">
        <v>1968</v>
      </c>
      <c r="G172" s="277"/>
      <c r="H172" s="277"/>
      <c r="I172" s="277"/>
      <c r="J172" s="166" t="s">
        <v>1130</v>
      </c>
      <c r="K172" s="167">
        <v>1</v>
      </c>
      <c r="L172" s="278">
        <v>0</v>
      </c>
      <c r="M172" s="278"/>
      <c r="N172" s="279">
        <f t="shared" si="15"/>
        <v>0</v>
      </c>
      <c r="O172" s="279"/>
      <c r="P172" s="279"/>
      <c r="Q172" s="279"/>
      <c r="R172" s="138"/>
      <c r="T172" s="168" t="s">
        <v>5</v>
      </c>
      <c r="U172" s="47" t="s">
        <v>44</v>
      </c>
      <c r="V172" s="39"/>
      <c r="W172" s="169">
        <f t="shared" si="16"/>
        <v>0</v>
      </c>
      <c r="X172" s="169">
        <v>0</v>
      </c>
      <c r="Y172" s="169">
        <f t="shared" si="17"/>
        <v>0</v>
      </c>
      <c r="Z172" s="169">
        <v>0</v>
      </c>
      <c r="AA172" s="170">
        <f t="shared" si="18"/>
        <v>0</v>
      </c>
      <c r="AR172" s="21" t="s">
        <v>197</v>
      </c>
      <c r="AT172" s="21" t="s">
        <v>193</v>
      </c>
      <c r="AU172" s="21" t="s">
        <v>123</v>
      </c>
      <c r="AY172" s="21" t="s">
        <v>192</v>
      </c>
      <c r="BE172" s="109">
        <f t="shared" si="19"/>
        <v>0</v>
      </c>
      <c r="BF172" s="109">
        <f t="shared" si="20"/>
        <v>0</v>
      </c>
      <c r="BG172" s="109">
        <f t="shared" si="21"/>
        <v>0</v>
      </c>
      <c r="BH172" s="109">
        <f t="shared" si="22"/>
        <v>0</v>
      </c>
      <c r="BI172" s="109">
        <f t="shared" si="23"/>
        <v>0</v>
      </c>
      <c r="BJ172" s="21" t="s">
        <v>37</v>
      </c>
      <c r="BK172" s="109">
        <f t="shared" si="24"/>
        <v>0</v>
      </c>
      <c r="BL172" s="21" t="s">
        <v>197</v>
      </c>
      <c r="BM172" s="21" t="s">
        <v>1969</v>
      </c>
    </row>
    <row r="173" spans="2:65" s="9" customFormat="1" ht="29.85" customHeight="1">
      <c r="B173" s="153"/>
      <c r="C173" s="154"/>
      <c r="D173" s="163" t="s">
        <v>142</v>
      </c>
      <c r="E173" s="163"/>
      <c r="F173" s="163"/>
      <c r="G173" s="163"/>
      <c r="H173" s="163"/>
      <c r="I173" s="163"/>
      <c r="J173" s="163"/>
      <c r="K173" s="163"/>
      <c r="L173" s="163"/>
      <c r="M173" s="163"/>
      <c r="N173" s="300">
        <f>BK173</f>
        <v>0</v>
      </c>
      <c r="O173" s="301"/>
      <c r="P173" s="301"/>
      <c r="Q173" s="301"/>
      <c r="R173" s="156"/>
      <c r="T173" s="157"/>
      <c r="U173" s="154"/>
      <c r="V173" s="154"/>
      <c r="W173" s="158">
        <f>W174</f>
        <v>0</v>
      </c>
      <c r="X173" s="154"/>
      <c r="Y173" s="158">
        <f>Y174</f>
        <v>0</v>
      </c>
      <c r="Z173" s="154"/>
      <c r="AA173" s="159">
        <f>AA174</f>
        <v>0</v>
      </c>
      <c r="AR173" s="160" t="s">
        <v>37</v>
      </c>
      <c r="AT173" s="161" t="s">
        <v>78</v>
      </c>
      <c r="AU173" s="161" t="s">
        <v>37</v>
      </c>
      <c r="AY173" s="160" t="s">
        <v>192</v>
      </c>
      <c r="BK173" s="162">
        <f>BK174</f>
        <v>0</v>
      </c>
    </row>
    <row r="174" spans="2:65" s="1" customFormat="1" ht="31.5" customHeight="1">
      <c r="B174" s="135"/>
      <c r="C174" s="164" t="s">
        <v>494</v>
      </c>
      <c r="D174" s="164" t="s">
        <v>193</v>
      </c>
      <c r="E174" s="165" t="s">
        <v>1970</v>
      </c>
      <c r="F174" s="277" t="s">
        <v>1971</v>
      </c>
      <c r="G174" s="277"/>
      <c r="H174" s="277"/>
      <c r="I174" s="277"/>
      <c r="J174" s="166" t="s">
        <v>294</v>
      </c>
      <c r="K174" s="167">
        <v>45.646999999999998</v>
      </c>
      <c r="L174" s="278">
        <v>0</v>
      </c>
      <c r="M174" s="278"/>
      <c r="N174" s="279">
        <f>ROUND(L174*K174,2)</f>
        <v>0</v>
      </c>
      <c r="O174" s="279"/>
      <c r="P174" s="279"/>
      <c r="Q174" s="279"/>
      <c r="R174" s="138"/>
      <c r="T174" s="168" t="s">
        <v>5</v>
      </c>
      <c r="U174" s="47" t="s">
        <v>44</v>
      </c>
      <c r="V174" s="39"/>
      <c r="W174" s="169">
        <f>V174*K174</f>
        <v>0</v>
      </c>
      <c r="X174" s="169">
        <v>0</v>
      </c>
      <c r="Y174" s="169">
        <f>X174*K174</f>
        <v>0</v>
      </c>
      <c r="Z174" s="169">
        <v>0</v>
      </c>
      <c r="AA174" s="170">
        <f>Z174*K174</f>
        <v>0</v>
      </c>
      <c r="AR174" s="21" t="s">
        <v>197</v>
      </c>
      <c r="AT174" s="21" t="s">
        <v>193</v>
      </c>
      <c r="AU174" s="21" t="s">
        <v>123</v>
      </c>
      <c r="AY174" s="21" t="s">
        <v>192</v>
      </c>
      <c r="BE174" s="109">
        <f>IF(U174="základní",N174,0)</f>
        <v>0</v>
      </c>
      <c r="BF174" s="109">
        <f>IF(U174="snížená",N174,0)</f>
        <v>0</v>
      </c>
      <c r="BG174" s="109">
        <f>IF(U174="zákl. přenesená",N174,0)</f>
        <v>0</v>
      </c>
      <c r="BH174" s="109">
        <f>IF(U174="sníž. přenesená",N174,0)</f>
        <v>0</v>
      </c>
      <c r="BI174" s="109">
        <f>IF(U174="nulová",N174,0)</f>
        <v>0</v>
      </c>
      <c r="BJ174" s="21" t="s">
        <v>37</v>
      </c>
      <c r="BK174" s="109">
        <f>ROUND(L174*K174,2)</f>
        <v>0</v>
      </c>
      <c r="BL174" s="21" t="s">
        <v>197</v>
      </c>
      <c r="BM174" s="21" t="s">
        <v>1972</v>
      </c>
    </row>
    <row r="175" spans="2:65" s="9" customFormat="1" ht="37.35" customHeight="1">
      <c r="B175" s="153"/>
      <c r="C175" s="154"/>
      <c r="D175" s="155" t="s">
        <v>168</v>
      </c>
      <c r="E175" s="155"/>
      <c r="F175" s="155"/>
      <c r="G175" s="155"/>
      <c r="H175" s="155"/>
      <c r="I175" s="155"/>
      <c r="J175" s="155"/>
      <c r="K175" s="155"/>
      <c r="L175" s="155"/>
      <c r="M175" s="155"/>
      <c r="N175" s="304">
        <f>BK175</f>
        <v>0</v>
      </c>
      <c r="O175" s="305"/>
      <c r="P175" s="305"/>
      <c r="Q175" s="305"/>
      <c r="R175" s="156"/>
      <c r="T175" s="157"/>
      <c r="U175" s="154"/>
      <c r="V175" s="154"/>
      <c r="W175" s="158">
        <f>W176</f>
        <v>0</v>
      </c>
      <c r="X175" s="154"/>
      <c r="Y175" s="158">
        <f>Y176</f>
        <v>0</v>
      </c>
      <c r="Z175" s="154"/>
      <c r="AA175" s="159">
        <f>AA176</f>
        <v>0</v>
      </c>
      <c r="AR175" s="160" t="s">
        <v>197</v>
      </c>
      <c r="AT175" s="161" t="s">
        <v>78</v>
      </c>
      <c r="AU175" s="161" t="s">
        <v>79</v>
      </c>
      <c r="AY175" s="160" t="s">
        <v>192</v>
      </c>
      <c r="BK175" s="162">
        <f>BK176</f>
        <v>0</v>
      </c>
    </row>
    <row r="176" spans="2:65" s="1" customFormat="1" ht="22.5" customHeight="1">
      <c r="B176" s="135"/>
      <c r="C176" s="164" t="s">
        <v>500</v>
      </c>
      <c r="D176" s="164" t="s">
        <v>193</v>
      </c>
      <c r="E176" s="165" t="s">
        <v>1832</v>
      </c>
      <c r="F176" s="277" t="s">
        <v>1973</v>
      </c>
      <c r="G176" s="277"/>
      <c r="H176" s="277"/>
      <c r="I176" s="277"/>
      <c r="J176" s="166" t="s">
        <v>1834</v>
      </c>
      <c r="K176" s="167">
        <v>24</v>
      </c>
      <c r="L176" s="278">
        <v>0</v>
      </c>
      <c r="M176" s="278"/>
      <c r="N176" s="279">
        <f>ROUND(L176*K176,2)</f>
        <v>0</v>
      </c>
      <c r="O176" s="279"/>
      <c r="P176" s="279"/>
      <c r="Q176" s="279"/>
      <c r="R176" s="138"/>
      <c r="T176" s="168" t="s">
        <v>5</v>
      </c>
      <c r="U176" s="47" t="s">
        <v>44</v>
      </c>
      <c r="V176" s="39"/>
      <c r="W176" s="169">
        <f>V176*K176</f>
        <v>0</v>
      </c>
      <c r="X176" s="169">
        <v>0</v>
      </c>
      <c r="Y176" s="169">
        <f>X176*K176</f>
        <v>0</v>
      </c>
      <c r="Z176" s="169">
        <v>0</v>
      </c>
      <c r="AA176" s="170">
        <f>Z176*K176</f>
        <v>0</v>
      </c>
      <c r="AR176" s="21" t="s">
        <v>1835</v>
      </c>
      <c r="AT176" s="21" t="s">
        <v>193</v>
      </c>
      <c r="AU176" s="21" t="s">
        <v>37</v>
      </c>
      <c r="AY176" s="21" t="s">
        <v>192</v>
      </c>
      <c r="BE176" s="109">
        <f>IF(U176="základní",N176,0)</f>
        <v>0</v>
      </c>
      <c r="BF176" s="109">
        <f>IF(U176="snížená",N176,0)</f>
        <v>0</v>
      </c>
      <c r="BG176" s="109">
        <f>IF(U176="zákl. přenesená",N176,0)</f>
        <v>0</v>
      </c>
      <c r="BH176" s="109">
        <f>IF(U176="sníž. přenesená",N176,0)</f>
        <v>0</v>
      </c>
      <c r="BI176" s="109">
        <f>IF(U176="nulová",N176,0)</f>
        <v>0</v>
      </c>
      <c r="BJ176" s="21" t="s">
        <v>37</v>
      </c>
      <c r="BK176" s="109">
        <f>ROUND(L176*K176,2)</f>
        <v>0</v>
      </c>
      <c r="BL176" s="21" t="s">
        <v>1835</v>
      </c>
      <c r="BM176" s="21" t="s">
        <v>1974</v>
      </c>
    </row>
    <row r="177" spans="2:63" s="1" customFormat="1" ht="49.95" customHeight="1">
      <c r="B177" s="38"/>
      <c r="C177" s="39"/>
      <c r="D177" s="155" t="s">
        <v>1845</v>
      </c>
      <c r="E177" s="39"/>
      <c r="F177" s="39"/>
      <c r="G177" s="39"/>
      <c r="H177" s="39"/>
      <c r="I177" s="39"/>
      <c r="J177" s="39"/>
      <c r="K177" s="39"/>
      <c r="L177" s="39"/>
      <c r="M177" s="39"/>
      <c r="N177" s="302">
        <f>BK177</f>
        <v>0</v>
      </c>
      <c r="O177" s="303"/>
      <c r="P177" s="303"/>
      <c r="Q177" s="303"/>
      <c r="R177" s="40"/>
      <c r="T177" s="208"/>
      <c r="U177" s="59"/>
      <c r="V177" s="59"/>
      <c r="W177" s="59"/>
      <c r="X177" s="59"/>
      <c r="Y177" s="59"/>
      <c r="Z177" s="59"/>
      <c r="AA177" s="61"/>
      <c r="AT177" s="21" t="s">
        <v>78</v>
      </c>
      <c r="AU177" s="21" t="s">
        <v>79</v>
      </c>
      <c r="AY177" s="21" t="s">
        <v>1846</v>
      </c>
      <c r="BK177" s="109">
        <v>0</v>
      </c>
    </row>
    <row r="178" spans="2:63" s="1" customFormat="1" ht="6.9" customHeight="1">
      <c r="B178" s="62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4"/>
    </row>
  </sheetData>
  <mergeCells count="217">
    <mergeCell ref="N177:Q177"/>
    <mergeCell ref="H1:K1"/>
    <mergeCell ref="S2:AC2"/>
    <mergeCell ref="F176:I176"/>
    <mergeCell ref="L176:M176"/>
    <mergeCell ref="N176:Q176"/>
    <mergeCell ref="N121:Q121"/>
    <mergeCell ref="N122:Q122"/>
    <mergeCell ref="N123:Q123"/>
    <mergeCell ref="N146:Q146"/>
    <mergeCell ref="N148:Q148"/>
    <mergeCell ref="N173:Q173"/>
    <mergeCell ref="N175:Q175"/>
    <mergeCell ref="F171:I171"/>
    <mergeCell ref="L171:M171"/>
    <mergeCell ref="N171:Q171"/>
    <mergeCell ref="F172:I172"/>
    <mergeCell ref="L172:M172"/>
    <mergeCell ref="N172:Q172"/>
    <mergeCell ref="F174:I174"/>
    <mergeCell ref="L174:M174"/>
    <mergeCell ref="N174:Q174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5:I145"/>
    <mergeCell ref="L145:M145"/>
    <mergeCell ref="N145:Q145"/>
    <mergeCell ref="F147:I147"/>
    <mergeCell ref="L147:M147"/>
    <mergeCell ref="N147:Q147"/>
    <mergeCell ref="F149:I149"/>
    <mergeCell ref="L149:M149"/>
    <mergeCell ref="N149:Q149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8:I138"/>
    <mergeCell ref="L138:M138"/>
    <mergeCell ref="N138:Q138"/>
    <mergeCell ref="F139:I139"/>
    <mergeCell ref="L139:M139"/>
    <mergeCell ref="N139:Q139"/>
    <mergeCell ref="F140:I140"/>
    <mergeCell ref="F141:I141"/>
    <mergeCell ref="L141:M141"/>
    <mergeCell ref="N141:Q141"/>
    <mergeCell ref="F133:I133"/>
    <mergeCell ref="L133:M133"/>
    <mergeCell ref="N133:Q133"/>
    <mergeCell ref="F134:I134"/>
    <mergeCell ref="F135:I135"/>
    <mergeCell ref="L135:M135"/>
    <mergeCell ref="N135:Q135"/>
    <mergeCell ref="F136:I136"/>
    <mergeCell ref="F137:I137"/>
    <mergeCell ref="L137:M137"/>
    <mergeCell ref="N137:Q137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L104:Q104"/>
    <mergeCell ref="C110:Q110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N102:Q102"/>
    <mergeCell ref="N89:Q89"/>
    <mergeCell ref="N90:Q90"/>
    <mergeCell ref="N91:Q91"/>
    <mergeCell ref="N92:Q92"/>
    <mergeCell ref="N93:Q93"/>
    <mergeCell ref="N94:Q94"/>
    <mergeCell ref="N96:Q96"/>
    <mergeCell ref="D97:H97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2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48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8"/>
      <c r="B1" s="15"/>
      <c r="C1" s="15"/>
      <c r="D1" s="16" t="s">
        <v>1</v>
      </c>
      <c r="E1" s="15"/>
      <c r="F1" s="17" t="s">
        <v>118</v>
      </c>
      <c r="G1" s="17"/>
      <c r="H1" s="306" t="s">
        <v>119</v>
      </c>
      <c r="I1" s="306"/>
      <c r="J1" s="306"/>
      <c r="K1" s="306"/>
      <c r="L1" s="17" t="s">
        <v>120</v>
      </c>
      <c r="M1" s="15"/>
      <c r="N1" s="15"/>
      <c r="O1" s="16" t="s">
        <v>121</v>
      </c>
      <c r="P1" s="15"/>
      <c r="Q1" s="15"/>
      <c r="R1" s="15"/>
      <c r="S1" s="17" t="s">
        <v>122</v>
      </c>
      <c r="T1" s="17"/>
      <c r="U1" s="118"/>
      <c r="V1" s="1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" customHeight="1">
      <c r="C2" s="209" t="s">
        <v>7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S2" s="252" t="s">
        <v>8</v>
      </c>
      <c r="T2" s="253"/>
      <c r="U2" s="253"/>
      <c r="V2" s="253"/>
      <c r="W2" s="253"/>
      <c r="X2" s="253"/>
      <c r="Y2" s="253"/>
      <c r="Z2" s="253"/>
      <c r="AA2" s="253"/>
      <c r="AB2" s="253"/>
      <c r="AC2" s="253"/>
      <c r="AT2" s="21" t="s">
        <v>93</v>
      </c>
    </row>
    <row r="3" spans="1:66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123</v>
      </c>
    </row>
    <row r="4" spans="1:66" ht="36.9" customHeight="1">
      <c r="B4" s="25"/>
      <c r="C4" s="211" t="s">
        <v>124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6"/>
      <c r="T4" s="27" t="s">
        <v>13</v>
      </c>
      <c r="AT4" s="21" t="s">
        <v>6</v>
      </c>
    </row>
    <row r="5" spans="1:66" ht="6.9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>
      <c r="B6" s="25"/>
      <c r="C6" s="29"/>
      <c r="D6" s="33" t="s">
        <v>20</v>
      </c>
      <c r="E6" s="29"/>
      <c r="F6" s="254" t="str">
        <f>'Rekapitulace stavby'!K6</f>
        <v>Tenisová hala Česká Třebová</v>
      </c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9"/>
      <c r="R6" s="26"/>
    </row>
    <row r="7" spans="1:66" s="1" customFormat="1" ht="32.85" customHeight="1">
      <c r="B7" s="38"/>
      <c r="C7" s="39"/>
      <c r="D7" s="32" t="s">
        <v>125</v>
      </c>
      <c r="E7" s="39"/>
      <c r="F7" s="217" t="s">
        <v>1975</v>
      </c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39"/>
      <c r="R7" s="40"/>
    </row>
    <row r="8" spans="1:66" s="1" customFormat="1" ht="14.4" customHeight="1">
      <c r="B8" s="38"/>
      <c r="C8" s="39"/>
      <c r="D8" s="33" t="s">
        <v>22</v>
      </c>
      <c r="E8" s="39"/>
      <c r="F8" s="31" t="s">
        <v>5</v>
      </c>
      <c r="G8" s="39"/>
      <c r="H8" s="39"/>
      <c r="I8" s="39"/>
      <c r="J8" s="39"/>
      <c r="K8" s="39"/>
      <c r="L8" s="39"/>
      <c r="M8" s="33" t="s">
        <v>23</v>
      </c>
      <c r="N8" s="39"/>
      <c r="O8" s="31" t="s">
        <v>5</v>
      </c>
      <c r="P8" s="39"/>
      <c r="Q8" s="39"/>
      <c r="R8" s="40"/>
    </row>
    <row r="9" spans="1:66" s="1" customFormat="1" ht="14.4" customHeight="1">
      <c r="B9" s="38"/>
      <c r="C9" s="39"/>
      <c r="D9" s="33" t="s">
        <v>24</v>
      </c>
      <c r="E9" s="39"/>
      <c r="F9" s="31" t="s">
        <v>25</v>
      </c>
      <c r="G9" s="39"/>
      <c r="H9" s="39"/>
      <c r="I9" s="39"/>
      <c r="J9" s="39"/>
      <c r="K9" s="39"/>
      <c r="L9" s="39"/>
      <c r="M9" s="33" t="s">
        <v>26</v>
      </c>
      <c r="N9" s="39"/>
      <c r="O9" s="257" t="str">
        <f>'Rekapitulace stavby'!AN8</f>
        <v>1. 2. 2016</v>
      </c>
      <c r="P9" s="258"/>
      <c r="Q9" s="39"/>
      <c r="R9" s="40"/>
    </row>
    <row r="10" spans="1:66" s="1" customFormat="1" ht="10.8" customHeight="1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66" s="1" customFormat="1" ht="14.4" customHeight="1">
      <c r="B11" s="38"/>
      <c r="C11" s="39"/>
      <c r="D11" s="33" t="s">
        <v>28</v>
      </c>
      <c r="E11" s="39"/>
      <c r="F11" s="39"/>
      <c r="G11" s="39"/>
      <c r="H11" s="39"/>
      <c r="I11" s="39"/>
      <c r="J11" s="39"/>
      <c r="K11" s="39"/>
      <c r="L11" s="39"/>
      <c r="M11" s="33" t="s">
        <v>29</v>
      </c>
      <c r="N11" s="39"/>
      <c r="O11" s="215" t="s">
        <v>5</v>
      </c>
      <c r="P11" s="215"/>
      <c r="Q11" s="39"/>
      <c r="R11" s="40"/>
    </row>
    <row r="12" spans="1:66" s="1" customFormat="1" ht="18" customHeight="1">
      <c r="B12" s="38"/>
      <c r="C12" s="39"/>
      <c r="D12" s="39"/>
      <c r="E12" s="31" t="s">
        <v>30</v>
      </c>
      <c r="F12" s="39"/>
      <c r="G12" s="39"/>
      <c r="H12" s="39"/>
      <c r="I12" s="39"/>
      <c r="J12" s="39"/>
      <c r="K12" s="39"/>
      <c r="L12" s="39"/>
      <c r="M12" s="33" t="s">
        <v>31</v>
      </c>
      <c r="N12" s="39"/>
      <c r="O12" s="215" t="s">
        <v>5</v>
      </c>
      <c r="P12" s="215"/>
      <c r="Q12" s="39"/>
      <c r="R12" s="40"/>
    </row>
    <row r="13" spans="1:66" s="1" customFormat="1" ht="6.9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</row>
    <row r="14" spans="1:66" s="1" customFormat="1" ht="14.4" customHeight="1">
      <c r="B14" s="38"/>
      <c r="C14" s="39"/>
      <c r="D14" s="33" t="s">
        <v>32</v>
      </c>
      <c r="E14" s="39"/>
      <c r="F14" s="39"/>
      <c r="G14" s="39"/>
      <c r="H14" s="39"/>
      <c r="I14" s="39"/>
      <c r="J14" s="39"/>
      <c r="K14" s="39"/>
      <c r="L14" s="39"/>
      <c r="M14" s="33" t="s">
        <v>29</v>
      </c>
      <c r="N14" s="39"/>
      <c r="O14" s="259" t="str">
        <f>IF('Rekapitulace stavby'!AN13="","",'Rekapitulace stavby'!AN13)</f>
        <v>Vyplň údaj</v>
      </c>
      <c r="P14" s="215"/>
      <c r="Q14" s="39"/>
      <c r="R14" s="40"/>
    </row>
    <row r="15" spans="1:66" s="1" customFormat="1" ht="18" customHeight="1">
      <c r="B15" s="38"/>
      <c r="C15" s="39"/>
      <c r="D15" s="39"/>
      <c r="E15" s="259" t="str">
        <f>IF('Rekapitulace stavby'!E14="","",'Rekapitulace stavby'!E14)</f>
        <v>Vyplň údaj</v>
      </c>
      <c r="F15" s="260"/>
      <c r="G15" s="260"/>
      <c r="H15" s="260"/>
      <c r="I15" s="260"/>
      <c r="J15" s="260"/>
      <c r="K15" s="260"/>
      <c r="L15" s="260"/>
      <c r="M15" s="33" t="s">
        <v>31</v>
      </c>
      <c r="N15" s="39"/>
      <c r="O15" s="259" t="str">
        <f>IF('Rekapitulace stavby'!AN14="","",'Rekapitulace stavby'!AN14)</f>
        <v>Vyplň údaj</v>
      </c>
      <c r="P15" s="215"/>
      <c r="Q15" s="39"/>
      <c r="R15" s="40"/>
    </row>
    <row r="16" spans="1:66" s="1" customFormat="1" ht="6.9" customHeight="1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2:18" s="1" customFormat="1" ht="14.4" customHeight="1">
      <c r="B17" s="38"/>
      <c r="C17" s="39"/>
      <c r="D17" s="33" t="s">
        <v>34</v>
      </c>
      <c r="E17" s="39"/>
      <c r="F17" s="39"/>
      <c r="G17" s="39"/>
      <c r="H17" s="39"/>
      <c r="I17" s="39"/>
      <c r="J17" s="39"/>
      <c r="K17" s="39"/>
      <c r="L17" s="39"/>
      <c r="M17" s="33" t="s">
        <v>29</v>
      </c>
      <c r="N17" s="39"/>
      <c r="O17" s="215" t="s">
        <v>5</v>
      </c>
      <c r="P17" s="215"/>
      <c r="Q17" s="39"/>
      <c r="R17" s="40"/>
    </row>
    <row r="18" spans="2:18" s="1" customFormat="1" ht="18" customHeight="1">
      <c r="B18" s="38"/>
      <c r="C18" s="39"/>
      <c r="D18" s="39"/>
      <c r="E18" s="31" t="s">
        <v>35</v>
      </c>
      <c r="F18" s="39"/>
      <c r="G18" s="39"/>
      <c r="H18" s="39"/>
      <c r="I18" s="39"/>
      <c r="J18" s="39"/>
      <c r="K18" s="39"/>
      <c r="L18" s="39"/>
      <c r="M18" s="33" t="s">
        <v>31</v>
      </c>
      <c r="N18" s="39"/>
      <c r="O18" s="215" t="s">
        <v>5</v>
      </c>
      <c r="P18" s="215"/>
      <c r="Q18" s="39"/>
      <c r="R18" s="40"/>
    </row>
    <row r="19" spans="2:18" s="1" customFormat="1" ht="6.9" customHeight="1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2:18" s="1" customFormat="1" ht="14.4" customHeight="1">
      <c r="B20" s="38"/>
      <c r="C20" s="39"/>
      <c r="D20" s="33" t="s">
        <v>38</v>
      </c>
      <c r="E20" s="39"/>
      <c r="F20" s="39"/>
      <c r="G20" s="39"/>
      <c r="H20" s="39"/>
      <c r="I20" s="39"/>
      <c r="J20" s="39"/>
      <c r="K20" s="39"/>
      <c r="L20" s="39"/>
      <c r="M20" s="33" t="s">
        <v>29</v>
      </c>
      <c r="N20" s="39"/>
      <c r="O20" s="215" t="str">
        <f>IF('Rekapitulace stavby'!AN19="","",'Rekapitulace stavby'!AN19)</f>
        <v/>
      </c>
      <c r="P20" s="215"/>
      <c r="Q20" s="39"/>
      <c r="R20" s="40"/>
    </row>
    <row r="21" spans="2:18" s="1" customFormat="1" ht="18" customHeight="1">
      <c r="B21" s="38"/>
      <c r="C21" s="39"/>
      <c r="D21" s="39"/>
      <c r="E21" s="31" t="str">
        <f>IF('Rekapitulace stavby'!E20="","",'Rekapitulace stavby'!E20)</f>
        <v xml:space="preserve"> </v>
      </c>
      <c r="F21" s="39"/>
      <c r="G21" s="39"/>
      <c r="H21" s="39"/>
      <c r="I21" s="39"/>
      <c r="J21" s="39"/>
      <c r="K21" s="39"/>
      <c r="L21" s="39"/>
      <c r="M21" s="33" t="s">
        <v>31</v>
      </c>
      <c r="N21" s="39"/>
      <c r="O21" s="215" t="str">
        <f>IF('Rekapitulace stavby'!AN20="","",'Rekapitulace stavby'!AN20)</f>
        <v/>
      </c>
      <c r="P21" s="215"/>
      <c r="Q21" s="39"/>
      <c r="R21" s="40"/>
    </row>
    <row r="22" spans="2:18" s="1" customFormat="1" ht="6.9" customHeight="1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2:18" s="1" customFormat="1" ht="14.4" customHeight="1">
      <c r="B23" s="38"/>
      <c r="C23" s="39"/>
      <c r="D23" s="33" t="s">
        <v>39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22.5" customHeight="1">
      <c r="B24" s="38"/>
      <c r="C24" s="39"/>
      <c r="D24" s="39"/>
      <c r="E24" s="220" t="s">
        <v>5</v>
      </c>
      <c r="F24" s="220"/>
      <c r="G24" s="220"/>
      <c r="H24" s="220"/>
      <c r="I24" s="220"/>
      <c r="J24" s="220"/>
      <c r="K24" s="220"/>
      <c r="L24" s="220"/>
      <c r="M24" s="39"/>
      <c r="N24" s="39"/>
      <c r="O24" s="39"/>
      <c r="P24" s="39"/>
      <c r="Q24" s="39"/>
      <c r="R24" s="40"/>
    </row>
    <row r="25" spans="2:18" s="1" customFormat="1" ht="6.9" customHeigh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s="1" customFormat="1" ht="6.9" customHeight="1">
      <c r="B26" s="38"/>
      <c r="C26" s="39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39"/>
      <c r="R26" s="40"/>
    </row>
    <row r="27" spans="2:18" s="1" customFormat="1" ht="14.4" customHeight="1">
      <c r="B27" s="38"/>
      <c r="C27" s="39"/>
      <c r="D27" s="119" t="s">
        <v>127</v>
      </c>
      <c r="E27" s="39"/>
      <c r="F27" s="39"/>
      <c r="G27" s="39"/>
      <c r="H27" s="39"/>
      <c r="I27" s="39"/>
      <c r="J27" s="39"/>
      <c r="K27" s="39"/>
      <c r="L27" s="39"/>
      <c r="M27" s="221">
        <f>N88</f>
        <v>0</v>
      </c>
      <c r="N27" s="221"/>
      <c r="O27" s="221"/>
      <c r="P27" s="221"/>
      <c r="Q27" s="39"/>
      <c r="R27" s="40"/>
    </row>
    <row r="28" spans="2:18" s="1" customFormat="1" ht="14.4" customHeight="1">
      <c r="B28" s="38"/>
      <c r="C28" s="39"/>
      <c r="D28" s="37" t="s">
        <v>112</v>
      </c>
      <c r="E28" s="39"/>
      <c r="F28" s="39"/>
      <c r="G28" s="39"/>
      <c r="H28" s="39"/>
      <c r="I28" s="39"/>
      <c r="J28" s="39"/>
      <c r="K28" s="39"/>
      <c r="L28" s="39"/>
      <c r="M28" s="221">
        <f>N95</f>
        <v>0</v>
      </c>
      <c r="N28" s="221"/>
      <c r="O28" s="221"/>
      <c r="P28" s="221"/>
      <c r="Q28" s="39"/>
      <c r="R28" s="40"/>
    </row>
    <row r="29" spans="2:18" s="1" customFormat="1" ht="6.9" customHeight="1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2:18" s="1" customFormat="1" ht="25.35" customHeight="1">
      <c r="B30" s="38"/>
      <c r="C30" s="39"/>
      <c r="D30" s="120" t="s">
        <v>42</v>
      </c>
      <c r="E30" s="39"/>
      <c r="F30" s="39"/>
      <c r="G30" s="39"/>
      <c r="H30" s="39"/>
      <c r="I30" s="39"/>
      <c r="J30" s="39"/>
      <c r="K30" s="39"/>
      <c r="L30" s="39"/>
      <c r="M30" s="261">
        <f>ROUND(M27+M28,0)</f>
        <v>0</v>
      </c>
      <c r="N30" s="256"/>
      <c r="O30" s="256"/>
      <c r="P30" s="256"/>
      <c r="Q30" s="39"/>
      <c r="R30" s="40"/>
    </row>
    <row r="31" spans="2:18" s="1" customFormat="1" ht="6.9" customHeight="1">
      <c r="B31" s="38"/>
      <c r="C31" s="39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39"/>
      <c r="R31" s="40"/>
    </row>
    <row r="32" spans="2:18" s="1" customFormat="1" ht="14.4" customHeight="1">
      <c r="B32" s="38"/>
      <c r="C32" s="39"/>
      <c r="D32" s="45" t="s">
        <v>43</v>
      </c>
      <c r="E32" s="45" t="s">
        <v>44</v>
      </c>
      <c r="F32" s="46">
        <v>0.21</v>
      </c>
      <c r="G32" s="121" t="s">
        <v>45</v>
      </c>
      <c r="H32" s="262">
        <f>(SUM(BE95:BE102)+SUM(BE120:BE146))</f>
        <v>0</v>
      </c>
      <c r="I32" s="256"/>
      <c r="J32" s="256"/>
      <c r="K32" s="39"/>
      <c r="L32" s="39"/>
      <c r="M32" s="262">
        <f>ROUND((SUM(BE95:BE102)+SUM(BE120:BE146)), 0)*F32</f>
        <v>0</v>
      </c>
      <c r="N32" s="256"/>
      <c r="O32" s="256"/>
      <c r="P32" s="256"/>
      <c r="Q32" s="39"/>
      <c r="R32" s="40"/>
    </row>
    <row r="33" spans="2:18" s="1" customFormat="1" ht="14.4" customHeight="1">
      <c r="B33" s="38"/>
      <c r="C33" s="39"/>
      <c r="D33" s="39"/>
      <c r="E33" s="45" t="s">
        <v>46</v>
      </c>
      <c r="F33" s="46">
        <v>0.15</v>
      </c>
      <c r="G33" s="121" t="s">
        <v>45</v>
      </c>
      <c r="H33" s="262">
        <f>(SUM(BF95:BF102)+SUM(BF120:BF146))</f>
        <v>0</v>
      </c>
      <c r="I33" s="256"/>
      <c r="J33" s="256"/>
      <c r="K33" s="39"/>
      <c r="L33" s="39"/>
      <c r="M33" s="262">
        <f>ROUND((SUM(BF95:BF102)+SUM(BF120:BF146)), 0)*F33</f>
        <v>0</v>
      </c>
      <c r="N33" s="256"/>
      <c r="O33" s="256"/>
      <c r="P33" s="256"/>
      <c r="Q33" s="39"/>
      <c r="R33" s="40"/>
    </row>
    <row r="34" spans="2:18" s="1" customFormat="1" ht="14.4" hidden="1" customHeight="1">
      <c r="B34" s="38"/>
      <c r="C34" s="39"/>
      <c r="D34" s="39"/>
      <c r="E34" s="45" t="s">
        <v>47</v>
      </c>
      <c r="F34" s="46">
        <v>0.21</v>
      </c>
      <c r="G34" s="121" t="s">
        <v>45</v>
      </c>
      <c r="H34" s="262">
        <f>(SUM(BG95:BG102)+SUM(BG120:BG146))</f>
        <v>0</v>
      </c>
      <c r="I34" s="256"/>
      <c r="J34" s="256"/>
      <c r="K34" s="39"/>
      <c r="L34" s="39"/>
      <c r="M34" s="262">
        <v>0</v>
      </c>
      <c r="N34" s="256"/>
      <c r="O34" s="256"/>
      <c r="P34" s="256"/>
      <c r="Q34" s="39"/>
      <c r="R34" s="40"/>
    </row>
    <row r="35" spans="2:18" s="1" customFormat="1" ht="14.4" hidden="1" customHeight="1">
      <c r="B35" s="38"/>
      <c r="C35" s="39"/>
      <c r="D35" s="39"/>
      <c r="E35" s="45" t="s">
        <v>48</v>
      </c>
      <c r="F35" s="46">
        <v>0.15</v>
      </c>
      <c r="G35" s="121" t="s">
        <v>45</v>
      </c>
      <c r="H35" s="262">
        <f>(SUM(BH95:BH102)+SUM(BH120:BH146))</f>
        <v>0</v>
      </c>
      <c r="I35" s="256"/>
      <c r="J35" s="256"/>
      <c r="K35" s="39"/>
      <c r="L35" s="39"/>
      <c r="M35" s="262">
        <v>0</v>
      </c>
      <c r="N35" s="256"/>
      <c r="O35" s="256"/>
      <c r="P35" s="256"/>
      <c r="Q35" s="39"/>
      <c r="R35" s="40"/>
    </row>
    <row r="36" spans="2:18" s="1" customFormat="1" ht="14.4" hidden="1" customHeight="1">
      <c r="B36" s="38"/>
      <c r="C36" s="39"/>
      <c r="D36" s="39"/>
      <c r="E36" s="45" t="s">
        <v>49</v>
      </c>
      <c r="F36" s="46">
        <v>0</v>
      </c>
      <c r="G36" s="121" t="s">
        <v>45</v>
      </c>
      <c r="H36" s="262">
        <f>(SUM(BI95:BI102)+SUM(BI120:BI146))</f>
        <v>0</v>
      </c>
      <c r="I36" s="256"/>
      <c r="J36" s="256"/>
      <c r="K36" s="39"/>
      <c r="L36" s="39"/>
      <c r="M36" s="262">
        <v>0</v>
      </c>
      <c r="N36" s="256"/>
      <c r="O36" s="256"/>
      <c r="P36" s="256"/>
      <c r="Q36" s="39"/>
      <c r="R36" s="40"/>
    </row>
    <row r="37" spans="2:18" s="1" customFormat="1" ht="6.9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</row>
    <row r="38" spans="2:18" s="1" customFormat="1" ht="25.35" customHeight="1">
      <c r="B38" s="38"/>
      <c r="C38" s="117"/>
      <c r="D38" s="122" t="s">
        <v>50</v>
      </c>
      <c r="E38" s="78"/>
      <c r="F38" s="78"/>
      <c r="G38" s="123" t="s">
        <v>51</v>
      </c>
      <c r="H38" s="124" t="s">
        <v>52</v>
      </c>
      <c r="I38" s="78"/>
      <c r="J38" s="78"/>
      <c r="K38" s="78"/>
      <c r="L38" s="263">
        <f>SUM(M30:M36)</f>
        <v>0</v>
      </c>
      <c r="M38" s="263"/>
      <c r="N38" s="263"/>
      <c r="O38" s="263"/>
      <c r="P38" s="264"/>
      <c r="Q38" s="117"/>
      <c r="R38" s="40"/>
    </row>
    <row r="39" spans="2:18" s="1" customFormat="1" ht="14.4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2:18" s="1" customFormat="1" ht="14.4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ht="12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2:18" ht="12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 ht="12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 ht="12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 ht="12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 ht="12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 ht="12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 ht="12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 ht="12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>
      <c r="B50" s="38"/>
      <c r="C50" s="39"/>
      <c r="D50" s="53" t="s">
        <v>53</v>
      </c>
      <c r="E50" s="54"/>
      <c r="F50" s="54"/>
      <c r="G50" s="54"/>
      <c r="H50" s="55"/>
      <c r="I50" s="39"/>
      <c r="J50" s="53" t="s">
        <v>54</v>
      </c>
      <c r="K50" s="54"/>
      <c r="L50" s="54"/>
      <c r="M50" s="54"/>
      <c r="N50" s="54"/>
      <c r="O50" s="54"/>
      <c r="P50" s="55"/>
      <c r="Q50" s="39"/>
      <c r="R50" s="40"/>
    </row>
    <row r="51" spans="2:18" ht="12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 ht="12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 ht="12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 ht="12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 ht="12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 ht="12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 ht="12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 ht="12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>
      <c r="B59" s="38"/>
      <c r="C59" s="39"/>
      <c r="D59" s="58" t="s">
        <v>55</v>
      </c>
      <c r="E59" s="59"/>
      <c r="F59" s="59"/>
      <c r="G59" s="60" t="s">
        <v>56</v>
      </c>
      <c r="H59" s="61"/>
      <c r="I59" s="39"/>
      <c r="J59" s="58" t="s">
        <v>55</v>
      </c>
      <c r="K59" s="59"/>
      <c r="L59" s="59"/>
      <c r="M59" s="59"/>
      <c r="N59" s="60" t="s">
        <v>56</v>
      </c>
      <c r="O59" s="59"/>
      <c r="P59" s="61"/>
      <c r="Q59" s="39"/>
      <c r="R59" s="40"/>
    </row>
    <row r="60" spans="2:18" ht="12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>
      <c r="B61" s="38"/>
      <c r="C61" s="39"/>
      <c r="D61" s="53" t="s">
        <v>57</v>
      </c>
      <c r="E61" s="54"/>
      <c r="F61" s="54"/>
      <c r="G61" s="54"/>
      <c r="H61" s="55"/>
      <c r="I61" s="39"/>
      <c r="J61" s="53" t="s">
        <v>58</v>
      </c>
      <c r="K61" s="54"/>
      <c r="L61" s="54"/>
      <c r="M61" s="54"/>
      <c r="N61" s="54"/>
      <c r="O61" s="54"/>
      <c r="P61" s="55"/>
      <c r="Q61" s="39"/>
      <c r="R61" s="40"/>
    </row>
    <row r="62" spans="2:18" ht="12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 ht="12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 ht="12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18" ht="12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18" ht="12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18" ht="12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18" ht="12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18" ht="12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18" s="1" customFormat="1">
      <c r="B70" s="38"/>
      <c r="C70" s="39"/>
      <c r="D70" s="58" t="s">
        <v>55</v>
      </c>
      <c r="E70" s="59"/>
      <c r="F70" s="59"/>
      <c r="G70" s="60" t="s">
        <v>56</v>
      </c>
      <c r="H70" s="61"/>
      <c r="I70" s="39"/>
      <c r="J70" s="58" t="s">
        <v>55</v>
      </c>
      <c r="K70" s="59"/>
      <c r="L70" s="59"/>
      <c r="M70" s="59"/>
      <c r="N70" s="60" t="s">
        <v>56</v>
      </c>
      <c r="O70" s="59"/>
      <c r="P70" s="61"/>
      <c r="Q70" s="39"/>
      <c r="R70" s="40"/>
    </row>
    <row r="71" spans="2:18" s="1" customFormat="1" ht="14.4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18" s="1" customFormat="1" ht="6.9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spans="2:18" s="1" customFormat="1" ht="36.9" customHeight="1">
      <c r="B76" s="38"/>
      <c r="C76" s="211" t="s">
        <v>128</v>
      </c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40"/>
    </row>
    <row r="77" spans="2:18" s="1" customFormat="1" ht="6.9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2:18" s="1" customFormat="1" ht="30" customHeight="1">
      <c r="B78" s="38"/>
      <c r="C78" s="33" t="s">
        <v>20</v>
      </c>
      <c r="D78" s="39"/>
      <c r="E78" s="39"/>
      <c r="F78" s="254" t="str">
        <f>F6</f>
        <v>Tenisová hala Česká Třebová</v>
      </c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39"/>
      <c r="R78" s="40"/>
    </row>
    <row r="79" spans="2:18" s="1" customFormat="1" ht="36.9" customHeight="1">
      <c r="B79" s="38"/>
      <c r="C79" s="72" t="s">
        <v>125</v>
      </c>
      <c r="D79" s="39"/>
      <c r="E79" s="39"/>
      <c r="F79" s="231" t="str">
        <f>F7</f>
        <v>07 - S07-Navržené kovové (průmyslové) oplocení</v>
      </c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39"/>
      <c r="R79" s="40"/>
    </row>
    <row r="80" spans="2:18" s="1" customFormat="1" ht="6.9" customHeight="1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0"/>
    </row>
    <row r="81" spans="2:65" s="1" customFormat="1" ht="18" customHeight="1">
      <c r="B81" s="38"/>
      <c r="C81" s="33" t="s">
        <v>24</v>
      </c>
      <c r="D81" s="39"/>
      <c r="E81" s="39"/>
      <c r="F81" s="31" t="str">
        <f>F9</f>
        <v xml:space="preserve"> </v>
      </c>
      <c r="G81" s="39"/>
      <c r="H81" s="39"/>
      <c r="I81" s="39"/>
      <c r="J81" s="39"/>
      <c r="K81" s="33" t="s">
        <v>26</v>
      </c>
      <c r="L81" s="39"/>
      <c r="M81" s="258" t="str">
        <f>IF(O9="","",O9)</f>
        <v>1. 2. 2016</v>
      </c>
      <c r="N81" s="258"/>
      <c r="O81" s="258"/>
      <c r="P81" s="258"/>
      <c r="Q81" s="39"/>
      <c r="R81" s="40"/>
    </row>
    <row r="82" spans="2:65" s="1" customFormat="1" ht="6.9" customHeight="1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0"/>
    </row>
    <row r="83" spans="2:65" s="1" customFormat="1" ht="13.2">
      <c r="B83" s="38"/>
      <c r="C83" s="33" t="s">
        <v>28</v>
      </c>
      <c r="D83" s="39"/>
      <c r="E83" s="39"/>
      <c r="F83" s="31" t="str">
        <f>E12</f>
        <v>TK Česká Třebová,Husova 22. Česká Třebová</v>
      </c>
      <c r="G83" s="39"/>
      <c r="H83" s="39"/>
      <c r="I83" s="39"/>
      <c r="J83" s="39"/>
      <c r="K83" s="33" t="s">
        <v>34</v>
      </c>
      <c r="L83" s="39"/>
      <c r="M83" s="215" t="str">
        <f>E18</f>
        <v>Projekce Vrbický s,r,o,, Holice</v>
      </c>
      <c r="N83" s="215"/>
      <c r="O83" s="215"/>
      <c r="P83" s="215"/>
      <c r="Q83" s="215"/>
      <c r="R83" s="40"/>
    </row>
    <row r="84" spans="2:65" s="1" customFormat="1" ht="14.4" customHeight="1">
      <c r="B84" s="38"/>
      <c r="C84" s="33" t="s">
        <v>32</v>
      </c>
      <c r="D84" s="39"/>
      <c r="E84" s="39"/>
      <c r="F84" s="31" t="str">
        <f>IF(E15="","",E15)</f>
        <v>Vyplň údaj</v>
      </c>
      <c r="G84" s="39"/>
      <c r="H84" s="39"/>
      <c r="I84" s="39"/>
      <c r="J84" s="39"/>
      <c r="K84" s="33" t="s">
        <v>38</v>
      </c>
      <c r="L84" s="39"/>
      <c r="M84" s="215" t="str">
        <f>E21</f>
        <v xml:space="preserve"> </v>
      </c>
      <c r="N84" s="215"/>
      <c r="O84" s="215"/>
      <c r="P84" s="215"/>
      <c r="Q84" s="215"/>
      <c r="R84" s="40"/>
    </row>
    <row r="85" spans="2:65" s="1" customFormat="1" ht="10.35" customHeight="1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</row>
    <row r="86" spans="2:65" s="1" customFormat="1" ht="29.25" customHeight="1">
      <c r="B86" s="38"/>
      <c r="C86" s="265" t="s">
        <v>129</v>
      </c>
      <c r="D86" s="266"/>
      <c r="E86" s="266"/>
      <c r="F86" s="266"/>
      <c r="G86" s="266"/>
      <c r="H86" s="117"/>
      <c r="I86" s="117"/>
      <c r="J86" s="117"/>
      <c r="K86" s="117"/>
      <c r="L86" s="117"/>
      <c r="M86" s="117"/>
      <c r="N86" s="265" t="s">
        <v>130</v>
      </c>
      <c r="O86" s="266"/>
      <c r="P86" s="266"/>
      <c r="Q86" s="266"/>
      <c r="R86" s="40"/>
    </row>
    <row r="87" spans="2:65" s="1" customFormat="1" ht="10.35" customHeight="1"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0"/>
    </row>
    <row r="88" spans="2:65" s="1" customFormat="1" ht="29.25" customHeight="1">
      <c r="B88" s="38"/>
      <c r="C88" s="125" t="s">
        <v>131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250">
        <f>N120</f>
        <v>0</v>
      </c>
      <c r="O88" s="267"/>
      <c r="P88" s="267"/>
      <c r="Q88" s="267"/>
      <c r="R88" s="40"/>
      <c r="AU88" s="21" t="s">
        <v>132</v>
      </c>
    </row>
    <row r="89" spans="2:65" s="6" customFormat="1" ht="24.9" customHeight="1">
      <c r="B89" s="126"/>
      <c r="C89" s="127"/>
      <c r="D89" s="128" t="s">
        <v>133</v>
      </c>
      <c r="E89" s="127"/>
      <c r="F89" s="127"/>
      <c r="G89" s="127"/>
      <c r="H89" s="127"/>
      <c r="I89" s="127"/>
      <c r="J89" s="127"/>
      <c r="K89" s="127"/>
      <c r="L89" s="127"/>
      <c r="M89" s="127"/>
      <c r="N89" s="268">
        <f>N121</f>
        <v>0</v>
      </c>
      <c r="O89" s="269"/>
      <c r="P89" s="269"/>
      <c r="Q89" s="269"/>
      <c r="R89" s="129"/>
    </row>
    <row r="90" spans="2:65" s="7" customFormat="1" ht="19.95" customHeight="1">
      <c r="B90" s="130"/>
      <c r="C90" s="131"/>
      <c r="D90" s="105" t="s">
        <v>134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46">
        <f>N122</f>
        <v>0</v>
      </c>
      <c r="O90" s="270"/>
      <c r="P90" s="270"/>
      <c r="Q90" s="270"/>
      <c r="R90" s="132"/>
    </row>
    <row r="91" spans="2:65" s="7" customFormat="1" ht="19.95" customHeight="1">
      <c r="B91" s="130"/>
      <c r="C91" s="131"/>
      <c r="D91" s="105" t="s">
        <v>135</v>
      </c>
      <c r="E91" s="131"/>
      <c r="F91" s="131"/>
      <c r="G91" s="131"/>
      <c r="H91" s="131"/>
      <c r="I91" s="131"/>
      <c r="J91" s="131"/>
      <c r="K91" s="131"/>
      <c r="L91" s="131"/>
      <c r="M91" s="131"/>
      <c r="N91" s="246">
        <f>N132</f>
        <v>0</v>
      </c>
      <c r="O91" s="270"/>
      <c r="P91" s="270"/>
      <c r="Q91" s="270"/>
      <c r="R91" s="132"/>
    </row>
    <row r="92" spans="2:65" s="7" customFormat="1" ht="19.95" customHeight="1">
      <c r="B92" s="130"/>
      <c r="C92" s="131"/>
      <c r="D92" s="105" t="s">
        <v>136</v>
      </c>
      <c r="E92" s="131"/>
      <c r="F92" s="131"/>
      <c r="G92" s="131"/>
      <c r="H92" s="131"/>
      <c r="I92" s="131"/>
      <c r="J92" s="131"/>
      <c r="K92" s="131"/>
      <c r="L92" s="131"/>
      <c r="M92" s="131"/>
      <c r="N92" s="246">
        <f>N137</f>
        <v>0</v>
      </c>
      <c r="O92" s="270"/>
      <c r="P92" s="270"/>
      <c r="Q92" s="270"/>
      <c r="R92" s="132"/>
    </row>
    <row r="93" spans="2:65" s="7" customFormat="1" ht="19.95" customHeight="1">
      <c r="B93" s="130"/>
      <c r="C93" s="131"/>
      <c r="D93" s="105" t="s">
        <v>142</v>
      </c>
      <c r="E93" s="131"/>
      <c r="F93" s="131"/>
      <c r="G93" s="131"/>
      <c r="H93" s="131"/>
      <c r="I93" s="131"/>
      <c r="J93" s="131"/>
      <c r="K93" s="131"/>
      <c r="L93" s="131"/>
      <c r="M93" s="131"/>
      <c r="N93" s="246">
        <f>N145</f>
        <v>0</v>
      </c>
      <c r="O93" s="270"/>
      <c r="P93" s="270"/>
      <c r="Q93" s="270"/>
      <c r="R93" s="132"/>
    </row>
    <row r="94" spans="2:65" s="1" customFormat="1" ht="21.75" customHeight="1"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40"/>
    </row>
    <row r="95" spans="2:65" s="1" customFormat="1" ht="29.25" customHeight="1">
      <c r="B95" s="38"/>
      <c r="C95" s="125" t="s">
        <v>169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267">
        <f>ROUND(N96+N97+N98+N99+N100+N101,0)</f>
        <v>0</v>
      </c>
      <c r="O95" s="271"/>
      <c r="P95" s="271"/>
      <c r="Q95" s="271"/>
      <c r="R95" s="40"/>
      <c r="T95" s="133"/>
      <c r="U95" s="134" t="s">
        <v>43</v>
      </c>
    </row>
    <row r="96" spans="2:65" s="1" customFormat="1" ht="18" customHeight="1">
      <c r="B96" s="135"/>
      <c r="C96" s="136"/>
      <c r="D96" s="247" t="s">
        <v>170</v>
      </c>
      <c r="E96" s="272"/>
      <c r="F96" s="272"/>
      <c r="G96" s="272"/>
      <c r="H96" s="272"/>
      <c r="I96" s="136"/>
      <c r="J96" s="136"/>
      <c r="K96" s="136"/>
      <c r="L96" s="136"/>
      <c r="M96" s="136"/>
      <c r="N96" s="245">
        <f>ROUND(N88*T96,0)</f>
        <v>0</v>
      </c>
      <c r="O96" s="273"/>
      <c r="P96" s="273"/>
      <c r="Q96" s="273"/>
      <c r="R96" s="138"/>
      <c r="S96" s="136"/>
      <c r="T96" s="139"/>
      <c r="U96" s="140" t="s">
        <v>44</v>
      </c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2" t="s">
        <v>171</v>
      </c>
      <c r="AZ96" s="141"/>
      <c r="BA96" s="141"/>
      <c r="BB96" s="141"/>
      <c r="BC96" s="141"/>
      <c r="BD96" s="141"/>
      <c r="BE96" s="143">
        <f t="shared" ref="BE96:BE101" si="0">IF(U96="základní",N96,0)</f>
        <v>0</v>
      </c>
      <c r="BF96" s="143">
        <f t="shared" ref="BF96:BF101" si="1">IF(U96="snížená",N96,0)</f>
        <v>0</v>
      </c>
      <c r="BG96" s="143">
        <f t="shared" ref="BG96:BG101" si="2">IF(U96="zákl. přenesená",N96,0)</f>
        <v>0</v>
      </c>
      <c r="BH96" s="143">
        <f t="shared" ref="BH96:BH101" si="3">IF(U96="sníž. přenesená",N96,0)</f>
        <v>0</v>
      </c>
      <c r="BI96" s="143">
        <f t="shared" ref="BI96:BI101" si="4">IF(U96="nulová",N96,0)</f>
        <v>0</v>
      </c>
      <c r="BJ96" s="142" t="s">
        <v>37</v>
      </c>
      <c r="BK96" s="141"/>
      <c r="BL96" s="141"/>
      <c r="BM96" s="141"/>
    </row>
    <row r="97" spans="2:65" s="1" customFormat="1" ht="18" customHeight="1">
      <c r="B97" s="135"/>
      <c r="C97" s="136"/>
      <c r="D97" s="247" t="s">
        <v>172</v>
      </c>
      <c r="E97" s="272"/>
      <c r="F97" s="272"/>
      <c r="G97" s="272"/>
      <c r="H97" s="272"/>
      <c r="I97" s="136"/>
      <c r="J97" s="136"/>
      <c r="K97" s="136"/>
      <c r="L97" s="136"/>
      <c r="M97" s="136"/>
      <c r="N97" s="245">
        <f>ROUND(N88*T97,0)</f>
        <v>0</v>
      </c>
      <c r="O97" s="273"/>
      <c r="P97" s="273"/>
      <c r="Q97" s="273"/>
      <c r="R97" s="138"/>
      <c r="S97" s="136"/>
      <c r="T97" s="139"/>
      <c r="U97" s="140" t="s">
        <v>44</v>
      </c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2" t="s">
        <v>171</v>
      </c>
      <c r="AZ97" s="141"/>
      <c r="BA97" s="141"/>
      <c r="BB97" s="141"/>
      <c r="BC97" s="141"/>
      <c r="BD97" s="141"/>
      <c r="BE97" s="143">
        <f t="shared" si="0"/>
        <v>0</v>
      </c>
      <c r="BF97" s="143">
        <f t="shared" si="1"/>
        <v>0</v>
      </c>
      <c r="BG97" s="143">
        <f t="shared" si="2"/>
        <v>0</v>
      </c>
      <c r="BH97" s="143">
        <f t="shared" si="3"/>
        <v>0</v>
      </c>
      <c r="BI97" s="143">
        <f t="shared" si="4"/>
        <v>0</v>
      </c>
      <c r="BJ97" s="142" t="s">
        <v>37</v>
      </c>
      <c r="BK97" s="141"/>
      <c r="BL97" s="141"/>
      <c r="BM97" s="141"/>
    </row>
    <row r="98" spans="2:65" s="1" customFormat="1" ht="18" customHeight="1">
      <c r="B98" s="135"/>
      <c r="C98" s="136"/>
      <c r="D98" s="247" t="s">
        <v>173</v>
      </c>
      <c r="E98" s="272"/>
      <c r="F98" s="272"/>
      <c r="G98" s="272"/>
      <c r="H98" s="272"/>
      <c r="I98" s="136"/>
      <c r="J98" s="136"/>
      <c r="K98" s="136"/>
      <c r="L98" s="136"/>
      <c r="M98" s="136"/>
      <c r="N98" s="245">
        <f>ROUND(N88*T98,0)</f>
        <v>0</v>
      </c>
      <c r="O98" s="273"/>
      <c r="P98" s="273"/>
      <c r="Q98" s="273"/>
      <c r="R98" s="138"/>
      <c r="S98" s="136"/>
      <c r="T98" s="139"/>
      <c r="U98" s="140" t="s">
        <v>44</v>
      </c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2" t="s">
        <v>171</v>
      </c>
      <c r="AZ98" s="141"/>
      <c r="BA98" s="141"/>
      <c r="BB98" s="141"/>
      <c r="BC98" s="141"/>
      <c r="BD98" s="141"/>
      <c r="BE98" s="143">
        <f t="shared" si="0"/>
        <v>0</v>
      </c>
      <c r="BF98" s="143">
        <f t="shared" si="1"/>
        <v>0</v>
      </c>
      <c r="BG98" s="143">
        <f t="shared" si="2"/>
        <v>0</v>
      </c>
      <c r="BH98" s="143">
        <f t="shared" si="3"/>
        <v>0</v>
      </c>
      <c r="BI98" s="143">
        <f t="shared" si="4"/>
        <v>0</v>
      </c>
      <c r="BJ98" s="142" t="s">
        <v>37</v>
      </c>
      <c r="BK98" s="141"/>
      <c r="BL98" s="141"/>
      <c r="BM98" s="141"/>
    </row>
    <row r="99" spans="2:65" s="1" customFormat="1" ht="18" customHeight="1">
      <c r="B99" s="135"/>
      <c r="C99" s="136"/>
      <c r="D99" s="247" t="s">
        <v>174</v>
      </c>
      <c r="E99" s="272"/>
      <c r="F99" s="272"/>
      <c r="G99" s="272"/>
      <c r="H99" s="272"/>
      <c r="I99" s="136"/>
      <c r="J99" s="136"/>
      <c r="K99" s="136"/>
      <c r="L99" s="136"/>
      <c r="M99" s="136"/>
      <c r="N99" s="245">
        <f>ROUND(N88*T99,0)</f>
        <v>0</v>
      </c>
      <c r="O99" s="273"/>
      <c r="P99" s="273"/>
      <c r="Q99" s="273"/>
      <c r="R99" s="138"/>
      <c r="S99" s="136"/>
      <c r="T99" s="139"/>
      <c r="U99" s="140" t="s">
        <v>44</v>
      </c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2" t="s">
        <v>171</v>
      </c>
      <c r="AZ99" s="141"/>
      <c r="BA99" s="141"/>
      <c r="BB99" s="141"/>
      <c r="BC99" s="141"/>
      <c r="BD99" s="141"/>
      <c r="BE99" s="143">
        <f t="shared" si="0"/>
        <v>0</v>
      </c>
      <c r="BF99" s="143">
        <f t="shared" si="1"/>
        <v>0</v>
      </c>
      <c r="BG99" s="143">
        <f t="shared" si="2"/>
        <v>0</v>
      </c>
      <c r="BH99" s="143">
        <f t="shared" si="3"/>
        <v>0</v>
      </c>
      <c r="BI99" s="143">
        <f t="shared" si="4"/>
        <v>0</v>
      </c>
      <c r="BJ99" s="142" t="s">
        <v>37</v>
      </c>
      <c r="BK99" s="141"/>
      <c r="BL99" s="141"/>
      <c r="BM99" s="141"/>
    </row>
    <row r="100" spans="2:65" s="1" customFormat="1" ht="18" customHeight="1">
      <c r="B100" s="135"/>
      <c r="C100" s="136"/>
      <c r="D100" s="247" t="s">
        <v>175</v>
      </c>
      <c r="E100" s="272"/>
      <c r="F100" s="272"/>
      <c r="G100" s="272"/>
      <c r="H100" s="272"/>
      <c r="I100" s="136"/>
      <c r="J100" s="136"/>
      <c r="K100" s="136"/>
      <c r="L100" s="136"/>
      <c r="M100" s="136"/>
      <c r="N100" s="245">
        <f>ROUND(N88*T100,0)</f>
        <v>0</v>
      </c>
      <c r="O100" s="273"/>
      <c r="P100" s="273"/>
      <c r="Q100" s="273"/>
      <c r="R100" s="138"/>
      <c r="S100" s="136"/>
      <c r="T100" s="139"/>
      <c r="U100" s="140" t="s">
        <v>44</v>
      </c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2" t="s">
        <v>171</v>
      </c>
      <c r="AZ100" s="141"/>
      <c r="BA100" s="141"/>
      <c r="BB100" s="141"/>
      <c r="BC100" s="141"/>
      <c r="BD100" s="141"/>
      <c r="BE100" s="143">
        <f t="shared" si="0"/>
        <v>0</v>
      </c>
      <c r="BF100" s="143">
        <f t="shared" si="1"/>
        <v>0</v>
      </c>
      <c r="BG100" s="143">
        <f t="shared" si="2"/>
        <v>0</v>
      </c>
      <c r="BH100" s="143">
        <f t="shared" si="3"/>
        <v>0</v>
      </c>
      <c r="BI100" s="143">
        <f t="shared" si="4"/>
        <v>0</v>
      </c>
      <c r="BJ100" s="142" t="s">
        <v>37</v>
      </c>
      <c r="BK100" s="141"/>
      <c r="BL100" s="141"/>
      <c r="BM100" s="141"/>
    </row>
    <row r="101" spans="2:65" s="1" customFormat="1" ht="18" customHeight="1">
      <c r="B101" s="135"/>
      <c r="C101" s="136"/>
      <c r="D101" s="137" t="s">
        <v>176</v>
      </c>
      <c r="E101" s="136"/>
      <c r="F101" s="136"/>
      <c r="G101" s="136"/>
      <c r="H101" s="136"/>
      <c r="I101" s="136"/>
      <c r="J101" s="136"/>
      <c r="K101" s="136"/>
      <c r="L101" s="136"/>
      <c r="M101" s="136"/>
      <c r="N101" s="245">
        <f>ROUND(N88*T101,0)</f>
        <v>0</v>
      </c>
      <c r="O101" s="273"/>
      <c r="P101" s="273"/>
      <c r="Q101" s="273"/>
      <c r="R101" s="138"/>
      <c r="S101" s="136"/>
      <c r="T101" s="144"/>
      <c r="U101" s="145" t="s">
        <v>44</v>
      </c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2" t="s">
        <v>177</v>
      </c>
      <c r="AZ101" s="141"/>
      <c r="BA101" s="141"/>
      <c r="BB101" s="141"/>
      <c r="BC101" s="141"/>
      <c r="BD101" s="141"/>
      <c r="BE101" s="143">
        <f t="shared" si="0"/>
        <v>0</v>
      </c>
      <c r="BF101" s="143">
        <f t="shared" si="1"/>
        <v>0</v>
      </c>
      <c r="BG101" s="143">
        <f t="shared" si="2"/>
        <v>0</v>
      </c>
      <c r="BH101" s="143">
        <f t="shared" si="3"/>
        <v>0</v>
      </c>
      <c r="BI101" s="143">
        <f t="shared" si="4"/>
        <v>0</v>
      </c>
      <c r="BJ101" s="142" t="s">
        <v>37</v>
      </c>
      <c r="BK101" s="141"/>
      <c r="BL101" s="141"/>
      <c r="BM101" s="141"/>
    </row>
    <row r="102" spans="2:65" s="1" customFormat="1" ht="12"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40"/>
    </row>
    <row r="103" spans="2:65" s="1" customFormat="1" ht="29.25" customHeight="1">
      <c r="B103" s="38"/>
      <c r="C103" s="116" t="s">
        <v>117</v>
      </c>
      <c r="D103" s="117"/>
      <c r="E103" s="117"/>
      <c r="F103" s="117"/>
      <c r="G103" s="117"/>
      <c r="H103" s="117"/>
      <c r="I103" s="117"/>
      <c r="J103" s="117"/>
      <c r="K103" s="117"/>
      <c r="L103" s="251">
        <f>ROUND(SUM(N88+N95),0)</f>
        <v>0</v>
      </c>
      <c r="M103" s="251"/>
      <c r="N103" s="251"/>
      <c r="O103" s="251"/>
      <c r="P103" s="251"/>
      <c r="Q103" s="251"/>
      <c r="R103" s="40"/>
    </row>
    <row r="104" spans="2:65" s="1" customFormat="1" ht="6.9" customHeight="1"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4"/>
    </row>
    <row r="108" spans="2:65" s="1" customFormat="1" ht="6.9" customHeight="1"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7"/>
    </row>
    <row r="109" spans="2:65" s="1" customFormat="1" ht="36.9" customHeight="1">
      <c r="B109" s="38"/>
      <c r="C109" s="211" t="s">
        <v>178</v>
      </c>
      <c r="D109" s="256"/>
      <c r="E109" s="256"/>
      <c r="F109" s="256"/>
      <c r="G109" s="256"/>
      <c r="H109" s="256"/>
      <c r="I109" s="256"/>
      <c r="J109" s="256"/>
      <c r="K109" s="256"/>
      <c r="L109" s="256"/>
      <c r="M109" s="256"/>
      <c r="N109" s="256"/>
      <c r="O109" s="256"/>
      <c r="P109" s="256"/>
      <c r="Q109" s="256"/>
      <c r="R109" s="40"/>
    </row>
    <row r="110" spans="2:65" s="1" customFormat="1" ht="6.9" customHeight="1"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40"/>
    </row>
    <row r="111" spans="2:65" s="1" customFormat="1" ht="30" customHeight="1">
      <c r="B111" s="38"/>
      <c r="C111" s="33" t="s">
        <v>20</v>
      </c>
      <c r="D111" s="39"/>
      <c r="E111" s="39"/>
      <c r="F111" s="254" t="str">
        <f>F6</f>
        <v>Tenisová hala Česká Třebová</v>
      </c>
      <c r="G111" s="255"/>
      <c r="H111" s="255"/>
      <c r="I111" s="255"/>
      <c r="J111" s="255"/>
      <c r="K111" s="255"/>
      <c r="L111" s="255"/>
      <c r="M111" s="255"/>
      <c r="N111" s="255"/>
      <c r="O111" s="255"/>
      <c r="P111" s="255"/>
      <c r="Q111" s="39"/>
      <c r="R111" s="40"/>
    </row>
    <row r="112" spans="2:65" s="1" customFormat="1" ht="36.9" customHeight="1">
      <c r="B112" s="38"/>
      <c r="C112" s="72" t="s">
        <v>125</v>
      </c>
      <c r="D112" s="39"/>
      <c r="E112" s="39"/>
      <c r="F112" s="231" t="str">
        <f>F7</f>
        <v>07 - S07-Navržené kovové (průmyslové) oplocení</v>
      </c>
      <c r="G112" s="256"/>
      <c r="H112" s="256"/>
      <c r="I112" s="256"/>
      <c r="J112" s="256"/>
      <c r="K112" s="256"/>
      <c r="L112" s="256"/>
      <c r="M112" s="256"/>
      <c r="N112" s="256"/>
      <c r="O112" s="256"/>
      <c r="P112" s="256"/>
      <c r="Q112" s="39"/>
      <c r="R112" s="40"/>
    </row>
    <row r="113" spans="2:65" s="1" customFormat="1" ht="6.9" customHeight="1"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40"/>
    </row>
    <row r="114" spans="2:65" s="1" customFormat="1" ht="18" customHeight="1">
      <c r="B114" s="38"/>
      <c r="C114" s="33" t="s">
        <v>24</v>
      </c>
      <c r="D114" s="39"/>
      <c r="E114" s="39"/>
      <c r="F114" s="31" t="str">
        <f>F9</f>
        <v xml:space="preserve"> </v>
      </c>
      <c r="G114" s="39"/>
      <c r="H114" s="39"/>
      <c r="I114" s="39"/>
      <c r="J114" s="39"/>
      <c r="K114" s="33" t="s">
        <v>26</v>
      </c>
      <c r="L114" s="39"/>
      <c r="M114" s="258" t="str">
        <f>IF(O9="","",O9)</f>
        <v>1. 2. 2016</v>
      </c>
      <c r="N114" s="258"/>
      <c r="O114" s="258"/>
      <c r="P114" s="258"/>
      <c r="Q114" s="39"/>
      <c r="R114" s="40"/>
    </row>
    <row r="115" spans="2:65" s="1" customFormat="1" ht="6.9" customHeight="1"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40"/>
    </row>
    <row r="116" spans="2:65" s="1" customFormat="1" ht="13.2">
      <c r="B116" s="38"/>
      <c r="C116" s="33" t="s">
        <v>28</v>
      </c>
      <c r="D116" s="39"/>
      <c r="E116" s="39"/>
      <c r="F116" s="31" t="str">
        <f>E12</f>
        <v>TK Česká Třebová,Husova 22. Česká Třebová</v>
      </c>
      <c r="G116" s="39"/>
      <c r="H116" s="39"/>
      <c r="I116" s="39"/>
      <c r="J116" s="39"/>
      <c r="K116" s="33" t="s">
        <v>34</v>
      </c>
      <c r="L116" s="39"/>
      <c r="M116" s="215" t="str">
        <f>E18</f>
        <v>Projekce Vrbický s,r,o,, Holice</v>
      </c>
      <c r="N116" s="215"/>
      <c r="O116" s="215"/>
      <c r="P116" s="215"/>
      <c r="Q116" s="215"/>
      <c r="R116" s="40"/>
    </row>
    <row r="117" spans="2:65" s="1" customFormat="1" ht="14.4" customHeight="1">
      <c r="B117" s="38"/>
      <c r="C117" s="33" t="s">
        <v>32</v>
      </c>
      <c r="D117" s="39"/>
      <c r="E117" s="39"/>
      <c r="F117" s="31" t="str">
        <f>IF(E15="","",E15)</f>
        <v>Vyplň údaj</v>
      </c>
      <c r="G117" s="39"/>
      <c r="H117" s="39"/>
      <c r="I117" s="39"/>
      <c r="J117" s="39"/>
      <c r="K117" s="33" t="s">
        <v>38</v>
      </c>
      <c r="L117" s="39"/>
      <c r="M117" s="215" t="str">
        <f>E21</f>
        <v xml:space="preserve"> </v>
      </c>
      <c r="N117" s="215"/>
      <c r="O117" s="215"/>
      <c r="P117" s="215"/>
      <c r="Q117" s="215"/>
      <c r="R117" s="40"/>
    </row>
    <row r="118" spans="2:65" s="1" customFormat="1" ht="10.35" customHeight="1"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40"/>
    </row>
    <row r="119" spans="2:65" s="8" customFormat="1" ht="29.25" customHeight="1">
      <c r="B119" s="146"/>
      <c r="C119" s="147" t="s">
        <v>179</v>
      </c>
      <c r="D119" s="148" t="s">
        <v>180</v>
      </c>
      <c r="E119" s="148" t="s">
        <v>61</v>
      </c>
      <c r="F119" s="274" t="s">
        <v>181</v>
      </c>
      <c r="G119" s="274"/>
      <c r="H119" s="274"/>
      <c r="I119" s="274"/>
      <c r="J119" s="148" t="s">
        <v>182</v>
      </c>
      <c r="K119" s="148" t="s">
        <v>183</v>
      </c>
      <c r="L119" s="275" t="s">
        <v>184</v>
      </c>
      <c r="M119" s="275"/>
      <c r="N119" s="274" t="s">
        <v>130</v>
      </c>
      <c r="O119" s="274"/>
      <c r="P119" s="274"/>
      <c r="Q119" s="276"/>
      <c r="R119" s="149"/>
      <c r="T119" s="79" t="s">
        <v>185</v>
      </c>
      <c r="U119" s="80" t="s">
        <v>43</v>
      </c>
      <c r="V119" s="80" t="s">
        <v>186</v>
      </c>
      <c r="W119" s="80" t="s">
        <v>187</v>
      </c>
      <c r="X119" s="80" t="s">
        <v>188</v>
      </c>
      <c r="Y119" s="80" t="s">
        <v>189</v>
      </c>
      <c r="Z119" s="80" t="s">
        <v>190</v>
      </c>
      <c r="AA119" s="81" t="s">
        <v>191</v>
      </c>
    </row>
    <row r="120" spans="2:65" s="1" customFormat="1" ht="29.25" customHeight="1">
      <c r="B120" s="38"/>
      <c r="C120" s="83" t="s">
        <v>127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295">
        <f>BK120</f>
        <v>0</v>
      </c>
      <c r="O120" s="296"/>
      <c r="P120" s="296"/>
      <c r="Q120" s="296"/>
      <c r="R120" s="40"/>
      <c r="T120" s="82"/>
      <c r="U120" s="54"/>
      <c r="V120" s="54"/>
      <c r="W120" s="150">
        <f>W121+W147</f>
        <v>0</v>
      </c>
      <c r="X120" s="54"/>
      <c r="Y120" s="150">
        <f>Y121+Y147</f>
        <v>8.4566449999999982</v>
      </c>
      <c r="Z120" s="54"/>
      <c r="AA120" s="151">
        <f>AA121+AA147</f>
        <v>0</v>
      </c>
      <c r="AT120" s="21" t="s">
        <v>78</v>
      </c>
      <c r="AU120" s="21" t="s">
        <v>132</v>
      </c>
      <c r="BK120" s="152">
        <f>BK121+BK147</f>
        <v>0</v>
      </c>
    </row>
    <row r="121" spans="2:65" s="9" customFormat="1" ht="37.35" customHeight="1">
      <c r="B121" s="153"/>
      <c r="C121" s="154"/>
      <c r="D121" s="155" t="s">
        <v>133</v>
      </c>
      <c r="E121" s="155"/>
      <c r="F121" s="155"/>
      <c r="G121" s="155"/>
      <c r="H121" s="155"/>
      <c r="I121" s="155"/>
      <c r="J121" s="155"/>
      <c r="K121" s="155"/>
      <c r="L121" s="155"/>
      <c r="M121" s="155"/>
      <c r="N121" s="297">
        <f>BK121</f>
        <v>0</v>
      </c>
      <c r="O121" s="268"/>
      <c r="P121" s="268"/>
      <c r="Q121" s="268"/>
      <c r="R121" s="156"/>
      <c r="T121" s="157"/>
      <c r="U121" s="154"/>
      <c r="V121" s="154"/>
      <c r="W121" s="158">
        <f>W122+W132+W137+W145</f>
        <v>0</v>
      </c>
      <c r="X121" s="154"/>
      <c r="Y121" s="158">
        <f>Y122+Y132+Y137+Y145</f>
        <v>8.4566449999999982</v>
      </c>
      <c r="Z121" s="154"/>
      <c r="AA121" s="159">
        <f>AA122+AA132+AA137+AA145</f>
        <v>0</v>
      </c>
      <c r="AR121" s="160" t="s">
        <v>37</v>
      </c>
      <c r="AT121" s="161" t="s">
        <v>78</v>
      </c>
      <c r="AU121" s="161" t="s">
        <v>79</v>
      </c>
      <c r="AY121" s="160" t="s">
        <v>192</v>
      </c>
      <c r="BK121" s="162">
        <f>BK122+BK132+BK137+BK145</f>
        <v>0</v>
      </c>
    </row>
    <row r="122" spans="2:65" s="9" customFormat="1" ht="19.95" customHeight="1">
      <c r="B122" s="153"/>
      <c r="C122" s="154"/>
      <c r="D122" s="163" t="s">
        <v>134</v>
      </c>
      <c r="E122" s="163"/>
      <c r="F122" s="163"/>
      <c r="G122" s="163"/>
      <c r="H122" s="163"/>
      <c r="I122" s="163"/>
      <c r="J122" s="163"/>
      <c r="K122" s="163"/>
      <c r="L122" s="163"/>
      <c r="M122" s="163"/>
      <c r="N122" s="298">
        <f>BK122</f>
        <v>0</v>
      </c>
      <c r="O122" s="299"/>
      <c r="P122" s="299"/>
      <c r="Q122" s="299"/>
      <c r="R122" s="156"/>
      <c r="T122" s="157"/>
      <c r="U122" s="154"/>
      <c r="V122" s="154"/>
      <c r="W122" s="158">
        <f>SUM(W123:W131)</f>
        <v>0</v>
      </c>
      <c r="X122" s="154"/>
      <c r="Y122" s="158">
        <f>SUM(Y123:Y131)</f>
        <v>0</v>
      </c>
      <c r="Z122" s="154"/>
      <c r="AA122" s="159">
        <f>SUM(AA123:AA131)</f>
        <v>0</v>
      </c>
      <c r="AR122" s="160" t="s">
        <v>37</v>
      </c>
      <c r="AT122" s="161" t="s">
        <v>78</v>
      </c>
      <c r="AU122" s="161" t="s">
        <v>37</v>
      </c>
      <c r="AY122" s="160" t="s">
        <v>192</v>
      </c>
      <c r="BK122" s="162">
        <f>SUM(BK123:BK131)</f>
        <v>0</v>
      </c>
    </row>
    <row r="123" spans="2:65" s="1" customFormat="1" ht="31.5" customHeight="1">
      <c r="B123" s="135"/>
      <c r="C123" s="164" t="s">
        <v>37</v>
      </c>
      <c r="D123" s="164" t="s">
        <v>193</v>
      </c>
      <c r="E123" s="165" t="s">
        <v>1857</v>
      </c>
      <c r="F123" s="277" t="s">
        <v>1858</v>
      </c>
      <c r="G123" s="277"/>
      <c r="H123" s="277"/>
      <c r="I123" s="277"/>
      <c r="J123" s="166" t="s">
        <v>207</v>
      </c>
      <c r="K123" s="167">
        <v>3.0249999999999999</v>
      </c>
      <c r="L123" s="278">
        <v>0</v>
      </c>
      <c r="M123" s="278"/>
      <c r="N123" s="279">
        <f>ROUND(L123*K123,2)</f>
        <v>0</v>
      </c>
      <c r="O123" s="279"/>
      <c r="P123" s="279"/>
      <c r="Q123" s="279"/>
      <c r="R123" s="138"/>
      <c r="T123" s="168" t="s">
        <v>5</v>
      </c>
      <c r="U123" s="47" t="s">
        <v>44</v>
      </c>
      <c r="V123" s="39"/>
      <c r="W123" s="169">
        <f>V123*K123</f>
        <v>0</v>
      </c>
      <c r="X123" s="169">
        <v>0</v>
      </c>
      <c r="Y123" s="169">
        <f>X123*K123</f>
        <v>0</v>
      </c>
      <c r="Z123" s="169">
        <v>0</v>
      </c>
      <c r="AA123" s="170">
        <f>Z123*K123</f>
        <v>0</v>
      </c>
      <c r="AR123" s="21" t="s">
        <v>197</v>
      </c>
      <c r="AT123" s="21" t="s">
        <v>193</v>
      </c>
      <c r="AU123" s="21" t="s">
        <v>123</v>
      </c>
      <c r="AY123" s="21" t="s">
        <v>192</v>
      </c>
      <c r="BE123" s="109">
        <f>IF(U123="základní",N123,0)</f>
        <v>0</v>
      </c>
      <c r="BF123" s="109">
        <f>IF(U123="snížená",N123,0)</f>
        <v>0</v>
      </c>
      <c r="BG123" s="109">
        <f>IF(U123="zákl. přenesená",N123,0)</f>
        <v>0</v>
      </c>
      <c r="BH123" s="109">
        <f>IF(U123="sníž. přenesená",N123,0)</f>
        <v>0</v>
      </c>
      <c r="BI123" s="109">
        <f>IF(U123="nulová",N123,0)</f>
        <v>0</v>
      </c>
      <c r="BJ123" s="21" t="s">
        <v>37</v>
      </c>
      <c r="BK123" s="109">
        <f>ROUND(L123*K123,2)</f>
        <v>0</v>
      </c>
      <c r="BL123" s="21" t="s">
        <v>197</v>
      </c>
      <c r="BM123" s="21" t="s">
        <v>1976</v>
      </c>
    </row>
    <row r="124" spans="2:65" s="10" customFormat="1" ht="22.5" customHeight="1">
      <c r="B124" s="171"/>
      <c r="C124" s="172"/>
      <c r="D124" s="172"/>
      <c r="E124" s="173" t="s">
        <v>5</v>
      </c>
      <c r="F124" s="280" t="s">
        <v>1977</v>
      </c>
      <c r="G124" s="281"/>
      <c r="H124" s="281"/>
      <c r="I124" s="281"/>
      <c r="J124" s="172"/>
      <c r="K124" s="174">
        <v>3.0249999999999999</v>
      </c>
      <c r="L124" s="172"/>
      <c r="M124" s="172"/>
      <c r="N124" s="172"/>
      <c r="O124" s="172"/>
      <c r="P124" s="172"/>
      <c r="Q124" s="172"/>
      <c r="R124" s="175"/>
      <c r="T124" s="176"/>
      <c r="U124" s="172"/>
      <c r="V124" s="172"/>
      <c r="W124" s="172"/>
      <c r="X124" s="172"/>
      <c r="Y124" s="172"/>
      <c r="Z124" s="172"/>
      <c r="AA124" s="177"/>
      <c r="AT124" s="178" t="s">
        <v>200</v>
      </c>
      <c r="AU124" s="178" t="s">
        <v>123</v>
      </c>
      <c r="AV124" s="10" t="s">
        <v>123</v>
      </c>
      <c r="AW124" s="10" t="s">
        <v>36</v>
      </c>
      <c r="AX124" s="10" t="s">
        <v>37</v>
      </c>
      <c r="AY124" s="178" t="s">
        <v>192</v>
      </c>
    </row>
    <row r="125" spans="2:65" s="1" customFormat="1" ht="31.5" customHeight="1">
      <c r="B125" s="135"/>
      <c r="C125" s="164" t="s">
        <v>123</v>
      </c>
      <c r="D125" s="164" t="s">
        <v>193</v>
      </c>
      <c r="E125" s="165" t="s">
        <v>1860</v>
      </c>
      <c r="F125" s="277" t="s">
        <v>1861</v>
      </c>
      <c r="G125" s="277"/>
      <c r="H125" s="277"/>
      <c r="I125" s="277"/>
      <c r="J125" s="166" t="s">
        <v>207</v>
      </c>
      <c r="K125" s="167">
        <v>3.0249999999999999</v>
      </c>
      <c r="L125" s="278">
        <v>0</v>
      </c>
      <c r="M125" s="278"/>
      <c r="N125" s="279">
        <f>ROUND(L125*K125,2)</f>
        <v>0</v>
      </c>
      <c r="O125" s="279"/>
      <c r="P125" s="279"/>
      <c r="Q125" s="279"/>
      <c r="R125" s="138"/>
      <c r="T125" s="168" t="s">
        <v>5</v>
      </c>
      <c r="U125" s="47" t="s">
        <v>44</v>
      </c>
      <c r="V125" s="39"/>
      <c r="W125" s="169">
        <f>V125*K125</f>
        <v>0</v>
      </c>
      <c r="X125" s="169">
        <v>0</v>
      </c>
      <c r="Y125" s="169">
        <f>X125*K125</f>
        <v>0</v>
      </c>
      <c r="Z125" s="169">
        <v>0</v>
      </c>
      <c r="AA125" s="170">
        <f>Z125*K125</f>
        <v>0</v>
      </c>
      <c r="AR125" s="21" t="s">
        <v>197</v>
      </c>
      <c r="AT125" s="21" t="s">
        <v>193</v>
      </c>
      <c r="AU125" s="21" t="s">
        <v>123</v>
      </c>
      <c r="AY125" s="21" t="s">
        <v>192</v>
      </c>
      <c r="BE125" s="109">
        <f>IF(U125="základní",N125,0)</f>
        <v>0</v>
      </c>
      <c r="BF125" s="109">
        <f>IF(U125="snížená",N125,0)</f>
        <v>0</v>
      </c>
      <c r="BG125" s="109">
        <f>IF(U125="zákl. přenesená",N125,0)</f>
        <v>0</v>
      </c>
      <c r="BH125" s="109">
        <f>IF(U125="sníž. přenesená",N125,0)</f>
        <v>0</v>
      </c>
      <c r="BI125" s="109">
        <f>IF(U125="nulová",N125,0)</f>
        <v>0</v>
      </c>
      <c r="BJ125" s="21" t="s">
        <v>37</v>
      </c>
      <c r="BK125" s="109">
        <f>ROUND(L125*K125,2)</f>
        <v>0</v>
      </c>
      <c r="BL125" s="21" t="s">
        <v>197</v>
      </c>
      <c r="BM125" s="21" t="s">
        <v>1978</v>
      </c>
    </row>
    <row r="126" spans="2:65" s="1" customFormat="1" ht="31.5" customHeight="1">
      <c r="B126" s="135"/>
      <c r="C126" s="164" t="s">
        <v>204</v>
      </c>
      <c r="D126" s="164" t="s">
        <v>193</v>
      </c>
      <c r="E126" s="165" t="s">
        <v>271</v>
      </c>
      <c r="F126" s="277" t="s">
        <v>272</v>
      </c>
      <c r="G126" s="277"/>
      <c r="H126" s="277"/>
      <c r="I126" s="277"/>
      <c r="J126" s="166" t="s">
        <v>207</v>
      </c>
      <c r="K126" s="167">
        <v>3.0249999999999999</v>
      </c>
      <c r="L126" s="278">
        <v>0</v>
      </c>
      <c r="M126" s="278"/>
      <c r="N126" s="279">
        <f>ROUND(L126*K126,2)</f>
        <v>0</v>
      </c>
      <c r="O126" s="279"/>
      <c r="P126" s="279"/>
      <c r="Q126" s="279"/>
      <c r="R126" s="138"/>
      <c r="T126" s="168" t="s">
        <v>5</v>
      </c>
      <c r="U126" s="47" t="s">
        <v>44</v>
      </c>
      <c r="V126" s="39"/>
      <c r="W126" s="169">
        <f>V126*K126</f>
        <v>0</v>
      </c>
      <c r="X126" s="169">
        <v>0</v>
      </c>
      <c r="Y126" s="169">
        <f>X126*K126</f>
        <v>0</v>
      </c>
      <c r="Z126" s="169">
        <v>0</v>
      </c>
      <c r="AA126" s="170">
        <f>Z126*K126</f>
        <v>0</v>
      </c>
      <c r="AR126" s="21" t="s">
        <v>197</v>
      </c>
      <c r="AT126" s="21" t="s">
        <v>193</v>
      </c>
      <c r="AU126" s="21" t="s">
        <v>123</v>
      </c>
      <c r="AY126" s="21" t="s">
        <v>192</v>
      </c>
      <c r="BE126" s="109">
        <f>IF(U126="základní",N126,0)</f>
        <v>0</v>
      </c>
      <c r="BF126" s="109">
        <f>IF(U126="snížená",N126,0)</f>
        <v>0</v>
      </c>
      <c r="BG126" s="109">
        <f>IF(U126="zákl. přenesená",N126,0)</f>
        <v>0</v>
      </c>
      <c r="BH126" s="109">
        <f>IF(U126="sníž. přenesená",N126,0)</f>
        <v>0</v>
      </c>
      <c r="BI126" s="109">
        <f>IF(U126="nulová",N126,0)</f>
        <v>0</v>
      </c>
      <c r="BJ126" s="21" t="s">
        <v>37</v>
      </c>
      <c r="BK126" s="109">
        <f>ROUND(L126*K126,2)</f>
        <v>0</v>
      </c>
      <c r="BL126" s="21" t="s">
        <v>197</v>
      </c>
      <c r="BM126" s="21" t="s">
        <v>1979</v>
      </c>
    </row>
    <row r="127" spans="2:65" s="10" customFormat="1" ht="22.5" customHeight="1">
      <c r="B127" s="171"/>
      <c r="C127" s="172"/>
      <c r="D127" s="172"/>
      <c r="E127" s="173" t="s">
        <v>5</v>
      </c>
      <c r="F127" s="280" t="s">
        <v>1980</v>
      </c>
      <c r="G127" s="281"/>
      <c r="H127" s="281"/>
      <c r="I127" s="281"/>
      <c r="J127" s="172"/>
      <c r="K127" s="174">
        <v>3.0249999999999999</v>
      </c>
      <c r="L127" s="172"/>
      <c r="M127" s="172"/>
      <c r="N127" s="172"/>
      <c r="O127" s="172"/>
      <c r="P127" s="172"/>
      <c r="Q127" s="172"/>
      <c r="R127" s="175"/>
      <c r="T127" s="176"/>
      <c r="U127" s="172"/>
      <c r="V127" s="172"/>
      <c r="W127" s="172"/>
      <c r="X127" s="172"/>
      <c r="Y127" s="172"/>
      <c r="Z127" s="172"/>
      <c r="AA127" s="177"/>
      <c r="AT127" s="178" t="s">
        <v>200</v>
      </c>
      <c r="AU127" s="178" t="s">
        <v>123</v>
      </c>
      <c r="AV127" s="10" t="s">
        <v>123</v>
      </c>
      <c r="AW127" s="10" t="s">
        <v>36</v>
      </c>
      <c r="AX127" s="10" t="s">
        <v>37</v>
      </c>
      <c r="AY127" s="178" t="s">
        <v>192</v>
      </c>
    </row>
    <row r="128" spans="2:65" s="1" customFormat="1" ht="22.5" customHeight="1">
      <c r="B128" s="135"/>
      <c r="C128" s="164" t="s">
        <v>197</v>
      </c>
      <c r="D128" s="164" t="s">
        <v>193</v>
      </c>
      <c r="E128" s="165" t="s">
        <v>1876</v>
      </c>
      <c r="F128" s="277" t="s">
        <v>1877</v>
      </c>
      <c r="G128" s="277"/>
      <c r="H128" s="277"/>
      <c r="I128" s="277"/>
      <c r="J128" s="166" t="s">
        <v>207</v>
      </c>
      <c r="K128" s="167">
        <v>3.0249999999999999</v>
      </c>
      <c r="L128" s="278">
        <v>0</v>
      </c>
      <c r="M128" s="278"/>
      <c r="N128" s="279">
        <f>ROUND(L128*K128,2)</f>
        <v>0</v>
      </c>
      <c r="O128" s="279"/>
      <c r="P128" s="279"/>
      <c r="Q128" s="279"/>
      <c r="R128" s="138"/>
      <c r="T128" s="168" t="s">
        <v>5</v>
      </c>
      <c r="U128" s="47" t="s">
        <v>44</v>
      </c>
      <c r="V128" s="39"/>
      <c r="W128" s="169">
        <f>V128*K128</f>
        <v>0</v>
      </c>
      <c r="X128" s="169">
        <v>0</v>
      </c>
      <c r="Y128" s="169">
        <f>X128*K128</f>
        <v>0</v>
      </c>
      <c r="Z128" s="169">
        <v>0</v>
      </c>
      <c r="AA128" s="170">
        <f>Z128*K128</f>
        <v>0</v>
      </c>
      <c r="AR128" s="21" t="s">
        <v>197</v>
      </c>
      <c r="AT128" s="21" t="s">
        <v>193</v>
      </c>
      <c r="AU128" s="21" t="s">
        <v>123</v>
      </c>
      <c r="AY128" s="21" t="s">
        <v>192</v>
      </c>
      <c r="BE128" s="109">
        <f>IF(U128="základní",N128,0)</f>
        <v>0</v>
      </c>
      <c r="BF128" s="109">
        <f>IF(U128="snížená",N128,0)</f>
        <v>0</v>
      </c>
      <c r="BG128" s="109">
        <f>IF(U128="zákl. přenesená",N128,0)</f>
        <v>0</v>
      </c>
      <c r="BH128" s="109">
        <f>IF(U128="sníž. přenesená",N128,0)</f>
        <v>0</v>
      </c>
      <c r="BI128" s="109">
        <f>IF(U128="nulová",N128,0)</f>
        <v>0</v>
      </c>
      <c r="BJ128" s="21" t="s">
        <v>37</v>
      </c>
      <c r="BK128" s="109">
        <f>ROUND(L128*K128,2)</f>
        <v>0</v>
      </c>
      <c r="BL128" s="21" t="s">
        <v>197</v>
      </c>
      <c r="BM128" s="21" t="s">
        <v>1981</v>
      </c>
    </row>
    <row r="129" spans="2:65" s="1" customFormat="1" ht="22.5" customHeight="1">
      <c r="B129" s="135"/>
      <c r="C129" s="164" t="s">
        <v>219</v>
      </c>
      <c r="D129" s="164" t="s">
        <v>193</v>
      </c>
      <c r="E129" s="165" t="s">
        <v>288</v>
      </c>
      <c r="F129" s="277" t="s">
        <v>289</v>
      </c>
      <c r="G129" s="277"/>
      <c r="H129" s="277"/>
      <c r="I129" s="277"/>
      <c r="J129" s="166" t="s">
        <v>207</v>
      </c>
      <c r="K129" s="167">
        <v>3.0249999999999999</v>
      </c>
      <c r="L129" s="278">
        <v>0</v>
      </c>
      <c r="M129" s="278"/>
      <c r="N129" s="279">
        <f>ROUND(L129*K129,2)</f>
        <v>0</v>
      </c>
      <c r="O129" s="279"/>
      <c r="P129" s="279"/>
      <c r="Q129" s="279"/>
      <c r="R129" s="138"/>
      <c r="T129" s="168" t="s">
        <v>5</v>
      </c>
      <c r="U129" s="47" t="s">
        <v>44</v>
      </c>
      <c r="V129" s="39"/>
      <c r="W129" s="169">
        <f>V129*K129</f>
        <v>0</v>
      </c>
      <c r="X129" s="169">
        <v>0</v>
      </c>
      <c r="Y129" s="169">
        <f>X129*K129</f>
        <v>0</v>
      </c>
      <c r="Z129" s="169">
        <v>0</v>
      </c>
      <c r="AA129" s="170">
        <f>Z129*K129</f>
        <v>0</v>
      </c>
      <c r="AR129" s="21" t="s">
        <v>197</v>
      </c>
      <c r="AT129" s="21" t="s">
        <v>193</v>
      </c>
      <c r="AU129" s="21" t="s">
        <v>123</v>
      </c>
      <c r="AY129" s="21" t="s">
        <v>192</v>
      </c>
      <c r="BE129" s="109">
        <f>IF(U129="základní",N129,0)</f>
        <v>0</v>
      </c>
      <c r="BF129" s="109">
        <f>IF(U129="snížená",N129,0)</f>
        <v>0</v>
      </c>
      <c r="BG129" s="109">
        <f>IF(U129="zákl. přenesená",N129,0)</f>
        <v>0</v>
      </c>
      <c r="BH129" s="109">
        <f>IF(U129="sníž. přenesená",N129,0)</f>
        <v>0</v>
      </c>
      <c r="BI129" s="109">
        <f>IF(U129="nulová",N129,0)</f>
        <v>0</v>
      </c>
      <c r="BJ129" s="21" t="s">
        <v>37</v>
      </c>
      <c r="BK129" s="109">
        <f>ROUND(L129*K129,2)</f>
        <v>0</v>
      </c>
      <c r="BL129" s="21" t="s">
        <v>197</v>
      </c>
      <c r="BM129" s="21" t="s">
        <v>1982</v>
      </c>
    </row>
    <row r="130" spans="2:65" s="1" customFormat="1" ht="31.5" customHeight="1">
      <c r="B130" s="135"/>
      <c r="C130" s="164" t="s">
        <v>223</v>
      </c>
      <c r="D130" s="164" t="s">
        <v>193</v>
      </c>
      <c r="E130" s="165" t="s">
        <v>292</v>
      </c>
      <c r="F130" s="277" t="s">
        <v>293</v>
      </c>
      <c r="G130" s="277"/>
      <c r="H130" s="277"/>
      <c r="I130" s="277"/>
      <c r="J130" s="166" t="s">
        <v>294</v>
      </c>
      <c r="K130" s="167">
        <v>4.84</v>
      </c>
      <c r="L130" s="278">
        <v>0</v>
      </c>
      <c r="M130" s="278"/>
      <c r="N130" s="279">
        <f>ROUND(L130*K130,2)</f>
        <v>0</v>
      </c>
      <c r="O130" s="279"/>
      <c r="P130" s="279"/>
      <c r="Q130" s="279"/>
      <c r="R130" s="138"/>
      <c r="T130" s="168" t="s">
        <v>5</v>
      </c>
      <c r="U130" s="47" t="s">
        <v>44</v>
      </c>
      <c r="V130" s="39"/>
      <c r="W130" s="169">
        <f>V130*K130</f>
        <v>0</v>
      </c>
      <c r="X130" s="169">
        <v>0</v>
      </c>
      <c r="Y130" s="169">
        <f>X130*K130</f>
        <v>0</v>
      </c>
      <c r="Z130" s="169">
        <v>0</v>
      </c>
      <c r="AA130" s="170">
        <f>Z130*K130</f>
        <v>0</v>
      </c>
      <c r="AR130" s="21" t="s">
        <v>197</v>
      </c>
      <c r="AT130" s="21" t="s">
        <v>193</v>
      </c>
      <c r="AU130" s="21" t="s">
        <v>123</v>
      </c>
      <c r="AY130" s="21" t="s">
        <v>192</v>
      </c>
      <c r="BE130" s="109">
        <f>IF(U130="základní",N130,0)</f>
        <v>0</v>
      </c>
      <c r="BF130" s="109">
        <f>IF(U130="snížená",N130,0)</f>
        <v>0</v>
      </c>
      <c r="BG130" s="109">
        <f>IF(U130="zákl. přenesená",N130,0)</f>
        <v>0</v>
      </c>
      <c r="BH130" s="109">
        <f>IF(U130="sníž. přenesená",N130,0)</f>
        <v>0</v>
      </c>
      <c r="BI130" s="109">
        <f>IF(U130="nulová",N130,0)</f>
        <v>0</v>
      </c>
      <c r="BJ130" s="21" t="s">
        <v>37</v>
      </c>
      <c r="BK130" s="109">
        <f>ROUND(L130*K130,2)</f>
        <v>0</v>
      </c>
      <c r="BL130" s="21" t="s">
        <v>197</v>
      </c>
      <c r="BM130" s="21" t="s">
        <v>1983</v>
      </c>
    </row>
    <row r="131" spans="2:65" s="10" customFormat="1" ht="22.5" customHeight="1">
      <c r="B131" s="171"/>
      <c r="C131" s="172"/>
      <c r="D131" s="172"/>
      <c r="E131" s="173" t="s">
        <v>5</v>
      </c>
      <c r="F131" s="280" t="s">
        <v>1984</v>
      </c>
      <c r="G131" s="281"/>
      <c r="H131" s="281"/>
      <c r="I131" s="281"/>
      <c r="J131" s="172"/>
      <c r="K131" s="174">
        <v>4.84</v>
      </c>
      <c r="L131" s="172"/>
      <c r="M131" s="172"/>
      <c r="N131" s="172"/>
      <c r="O131" s="172"/>
      <c r="P131" s="172"/>
      <c r="Q131" s="172"/>
      <c r="R131" s="175"/>
      <c r="T131" s="176"/>
      <c r="U131" s="172"/>
      <c r="V131" s="172"/>
      <c r="W131" s="172"/>
      <c r="X131" s="172"/>
      <c r="Y131" s="172"/>
      <c r="Z131" s="172"/>
      <c r="AA131" s="177"/>
      <c r="AT131" s="178" t="s">
        <v>200</v>
      </c>
      <c r="AU131" s="178" t="s">
        <v>123</v>
      </c>
      <c r="AV131" s="10" t="s">
        <v>123</v>
      </c>
      <c r="AW131" s="10" t="s">
        <v>36</v>
      </c>
      <c r="AX131" s="10" t="s">
        <v>37</v>
      </c>
      <c r="AY131" s="178" t="s">
        <v>192</v>
      </c>
    </row>
    <row r="132" spans="2:65" s="9" customFormat="1" ht="29.85" customHeight="1">
      <c r="B132" s="153"/>
      <c r="C132" s="154"/>
      <c r="D132" s="163" t="s">
        <v>135</v>
      </c>
      <c r="E132" s="163"/>
      <c r="F132" s="163"/>
      <c r="G132" s="163"/>
      <c r="H132" s="163"/>
      <c r="I132" s="163"/>
      <c r="J132" s="163"/>
      <c r="K132" s="163"/>
      <c r="L132" s="163"/>
      <c r="M132" s="163"/>
      <c r="N132" s="298">
        <f>BK132</f>
        <v>0</v>
      </c>
      <c r="O132" s="299"/>
      <c r="P132" s="299"/>
      <c r="Q132" s="299"/>
      <c r="R132" s="156"/>
      <c r="T132" s="157"/>
      <c r="U132" s="154"/>
      <c r="V132" s="154"/>
      <c r="W132" s="158">
        <f>SUM(W133:W136)</f>
        <v>0</v>
      </c>
      <c r="X132" s="154"/>
      <c r="Y132" s="158">
        <f>SUM(Y133:Y136)</f>
        <v>6.8484349999999985</v>
      </c>
      <c r="Z132" s="154"/>
      <c r="AA132" s="159">
        <f>SUM(AA133:AA136)</f>
        <v>0</v>
      </c>
      <c r="AR132" s="160" t="s">
        <v>37</v>
      </c>
      <c r="AT132" s="161" t="s">
        <v>78</v>
      </c>
      <c r="AU132" s="161" t="s">
        <v>37</v>
      </c>
      <c r="AY132" s="160" t="s">
        <v>192</v>
      </c>
      <c r="BK132" s="162">
        <f>SUM(BK133:BK136)</f>
        <v>0</v>
      </c>
    </row>
    <row r="133" spans="2:65" s="1" customFormat="1" ht="31.5" customHeight="1">
      <c r="B133" s="135"/>
      <c r="C133" s="164" t="s">
        <v>230</v>
      </c>
      <c r="D133" s="164" t="s">
        <v>193</v>
      </c>
      <c r="E133" s="165" t="s">
        <v>325</v>
      </c>
      <c r="F133" s="277" t="s">
        <v>326</v>
      </c>
      <c r="G133" s="277"/>
      <c r="H133" s="277"/>
      <c r="I133" s="277"/>
      <c r="J133" s="166" t="s">
        <v>207</v>
      </c>
      <c r="K133" s="167">
        <v>0.32500000000000001</v>
      </c>
      <c r="L133" s="278">
        <v>0</v>
      </c>
      <c r="M133" s="278"/>
      <c r="N133" s="279">
        <f>ROUND(L133*K133,2)</f>
        <v>0</v>
      </c>
      <c r="O133" s="279"/>
      <c r="P133" s="279"/>
      <c r="Q133" s="279"/>
      <c r="R133" s="138"/>
      <c r="T133" s="168" t="s">
        <v>5</v>
      </c>
      <c r="U133" s="47" t="s">
        <v>44</v>
      </c>
      <c r="V133" s="39"/>
      <c r="W133" s="169">
        <f>V133*K133</f>
        <v>0</v>
      </c>
      <c r="X133" s="169">
        <v>1.98</v>
      </c>
      <c r="Y133" s="169">
        <f>X133*K133</f>
        <v>0.64349999999999996</v>
      </c>
      <c r="Z133" s="169">
        <v>0</v>
      </c>
      <c r="AA133" s="170">
        <f>Z133*K133</f>
        <v>0</v>
      </c>
      <c r="AR133" s="21" t="s">
        <v>197</v>
      </c>
      <c r="AT133" s="21" t="s">
        <v>193</v>
      </c>
      <c r="AU133" s="21" t="s">
        <v>123</v>
      </c>
      <c r="AY133" s="21" t="s">
        <v>192</v>
      </c>
      <c r="BE133" s="109">
        <f>IF(U133="základní",N133,0)</f>
        <v>0</v>
      </c>
      <c r="BF133" s="109">
        <f>IF(U133="snížená",N133,0)</f>
        <v>0</v>
      </c>
      <c r="BG133" s="109">
        <f>IF(U133="zákl. přenesená",N133,0)</f>
        <v>0</v>
      </c>
      <c r="BH133" s="109">
        <f>IF(U133="sníž. přenesená",N133,0)</f>
        <v>0</v>
      </c>
      <c r="BI133" s="109">
        <f>IF(U133="nulová",N133,0)</f>
        <v>0</v>
      </c>
      <c r="BJ133" s="21" t="s">
        <v>37</v>
      </c>
      <c r="BK133" s="109">
        <f>ROUND(L133*K133,2)</f>
        <v>0</v>
      </c>
      <c r="BL133" s="21" t="s">
        <v>197</v>
      </c>
      <c r="BM133" s="21" t="s">
        <v>1985</v>
      </c>
    </row>
    <row r="134" spans="2:65" s="10" customFormat="1" ht="22.5" customHeight="1">
      <c r="B134" s="171"/>
      <c r="C134" s="172"/>
      <c r="D134" s="172"/>
      <c r="E134" s="173" t="s">
        <v>5</v>
      </c>
      <c r="F134" s="280" t="s">
        <v>1986</v>
      </c>
      <c r="G134" s="281"/>
      <c r="H134" s="281"/>
      <c r="I134" s="281"/>
      <c r="J134" s="172"/>
      <c r="K134" s="174">
        <v>0.32500000000000001</v>
      </c>
      <c r="L134" s="172"/>
      <c r="M134" s="172"/>
      <c r="N134" s="172"/>
      <c r="O134" s="172"/>
      <c r="P134" s="172"/>
      <c r="Q134" s="172"/>
      <c r="R134" s="175"/>
      <c r="T134" s="176"/>
      <c r="U134" s="172"/>
      <c r="V134" s="172"/>
      <c r="W134" s="172"/>
      <c r="X134" s="172"/>
      <c r="Y134" s="172"/>
      <c r="Z134" s="172"/>
      <c r="AA134" s="177"/>
      <c r="AT134" s="178" t="s">
        <v>200</v>
      </c>
      <c r="AU134" s="178" t="s">
        <v>123</v>
      </c>
      <c r="AV134" s="10" t="s">
        <v>123</v>
      </c>
      <c r="AW134" s="10" t="s">
        <v>36</v>
      </c>
      <c r="AX134" s="10" t="s">
        <v>37</v>
      </c>
      <c r="AY134" s="178" t="s">
        <v>192</v>
      </c>
    </row>
    <row r="135" spans="2:65" s="1" customFormat="1" ht="22.5" customHeight="1">
      <c r="B135" s="135"/>
      <c r="C135" s="164" t="s">
        <v>234</v>
      </c>
      <c r="D135" s="164" t="s">
        <v>193</v>
      </c>
      <c r="E135" s="165" t="s">
        <v>1987</v>
      </c>
      <c r="F135" s="277" t="s">
        <v>1988</v>
      </c>
      <c r="G135" s="277"/>
      <c r="H135" s="277"/>
      <c r="I135" s="277"/>
      <c r="J135" s="166" t="s">
        <v>207</v>
      </c>
      <c r="K135" s="167">
        <v>2.75</v>
      </c>
      <c r="L135" s="278">
        <v>0</v>
      </c>
      <c r="M135" s="278"/>
      <c r="N135" s="279">
        <f>ROUND(L135*K135,2)</f>
        <v>0</v>
      </c>
      <c r="O135" s="279"/>
      <c r="P135" s="279"/>
      <c r="Q135" s="279"/>
      <c r="R135" s="138"/>
      <c r="T135" s="168" t="s">
        <v>5</v>
      </c>
      <c r="U135" s="47" t="s">
        <v>44</v>
      </c>
      <c r="V135" s="39"/>
      <c r="W135" s="169">
        <f>V135*K135</f>
        <v>0</v>
      </c>
      <c r="X135" s="169">
        <v>2.2563399999999998</v>
      </c>
      <c r="Y135" s="169">
        <f>X135*K135</f>
        <v>6.204934999999999</v>
      </c>
      <c r="Z135" s="169">
        <v>0</v>
      </c>
      <c r="AA135" s="170">
        <f>Z135*K135</f>
        <v>0</v>
      </c>
      <c r="AR135" s="21" t="s">
        <v>197</v>
      </c>
      <c r="AT135" s="21" t="s">
        <v>193</v>
      </c>
      <c r="AU135" s="21" t="s">
        <v>123</v>
      </c>
      <c r="AY135" s="21" t="s">
        <v>192</v>
      </c>
      <c r="BE135" s="109">
        <f>IF(U135="základní",N135,0)</f>
        <v>0</v>
      </c>
      <c r="BF135" s="109">
        <f>IF(U135="snížená",N135,0)</f>
        <v>0</v>
      </c>
      <c r="BG135" s="109">
        <f>IF(U135="zákl. přenesená",N135,0)</f>
        <v>0</v>
      </c>
      <c r="BH135" s="109">
        <f>IF(U135="sníž. přenesená",N135,0)</f>
        <v>0</v>
      </c>
      <c r="BI135" s="109">
        <f>IF(U135="nulová",N135,0)</f>
        <v>0</v>
      </c>
      <c r="BJ135" s="21" t="s">
        <v>37</v>
      </c>
      <c r="BK135" s="109">
        <f>ROUND(L135*K135,2)</f>
        <v>0</v>
      </c>
      <c r="BL135" s="21" t="s">
        <v>197</v>
      </c>
      <c r="BM135" s="21" t="s">
        <v>1989</v>
      </c>
    </row>
    <row r="136" spans="2:65" s="10" customFormat="1" ht="22.5" customHeight="1">
      <c r="B136" s="171"/>
      <c r="C136" s="172"/>
      <c r="D136" s="172"/>
      <c r="E136" s="173" t="s">
        <v>5</v>
      </c>
      <c r="F136" s="280" t="s">
        <v>1990</v>
      </c>
      <c r="G136" s="281"/>
      <c r="H136" s="281"/>
      <c r="I136" s="281"/>
      <c r="J136" s="172"/>
      <c r="K136" s="174">
        <v>2.75</v>
      </c>
      <c r="L136" s="172"/>
      <c r="M136" s="172"/>
      <c r="N136" s="172"/>
      <c r="O136" s="172"/>
      <c r="P136" s="172"/>
      <c r="Q136" s="172"/>
      <c r="R136" s="175"/>
      <c r="T136" s="176"/>
      <c r="U136" s="172"/>
      <c r="V136" s="172"/>
      <c r="W136" s="172"/>
      <c r="X136" s="172"/>
      <c r="Y136" s="172"/>
      <c r="Z136" s="172"/>
      <c r="AA136" s="177"/>
      <c r="AT136" s="178" t="s">
        <v>200</v>
      </c>
      <c r="AU136" s="178" t="s">
        <v>123</v>
      </c>
      <c r="AV136" s="10" t="s">
        <v>123</v>
      </c>
      <c r="AW136" s="10" t="s">
        <v>36</v>
      </c>
      <c r="AX136" s="10" t="s">
        <v>37</v>
      </c>
      <c r="AY136" s="178" t="s">
        <v>192</v>
      </c>
    </row>
    <row r="137" spans="2:65" s="9" customFormat="1" ht="29.85" customHeight="1">
      <c r="B137" s="153"/>
      <c r="C137" s="154"/>
      <c r="D137" s="163" t="s">
        <v>136</v>
      </c>
      <c r="E137" s="163"/>
      <c r="F137" s="163"/>
      <c r="G137" s="163"/>
      <c r="H137" s="163"/>
      <c r="I137" s="163"/>
      <c r="J137" s="163"/>
      <c r="K137" s="163"/>
      <c r="L137" s="163"/>
      <c r="M137" s="163"/>
      <c r="N137" s="298">
        <f>BK137</f>
        <v>0</v>
      </c>
      <c r="O137" s="299"/>
      <c r="P137" s="299"/>
      <c r="Q137" s="299"/>
      <c r="R137" s="156"/>
      <c r="T137" s="157"/>
      <c r="U137" s="154"/>
      <c r="V137" s="154"/>
      <c r="W137" s="158">
        <f>SUM(W138:W144)</f>
        <v>0</v>
      </c>
      <c r="X137" s="154"/>
      <c r="Y137" s="158">
        <f>SUM(Y138:Y144)</f>
        <v>1.6082099999999997</v>
      </c>
      <c r="Z137" s="154"/>
      <c r="AA137" s="159">
        <f>SUM(AA138:AA144)</f>
        <v>0</v>
      </c>
      <c r="AR137" s="160" t="s">
        <v>37</v>
      </c>
      <c r="AT137" s="161" t="s">
        <v>78</v>
      </c>
      <c r="AU137" s="161" t="s">
        <v>37</v>
      </c>
      <c r="AY137" s="160" t="s">
        <v>192</v>
      </c>
      <c r="BK137" s="162">
        <f>SUM(BK138:BK144)</f>
        <v>0</v>
      </c>
    </row>
    <row r="138" spans="2:65" s="1" customFormat="1" ht="31.5" customHeight="1">
      <c r="B138" s="135"/>
      <c r="C138" s="164" t="s">
        <v>253</v>
      </c>
      <c r="D138" s="164" t="s">
        <v>193</v>
      </c>
      <c r="E138" s="165" t="s">
        <v>1991</v>
      </c>
      <c r="F138" s="277" t="s">
        <v>1992</v>
      </c>
      <c r="G138" s="277"/>
      <c r="H138" s="277"/>
      <c r="I138" s="277"/>
      <c r="J138" s="166" t="s">
        <v>475</v>
      </c>
      <c r="K138" s="167">
        <v>9</v>
      </c>
      <c r="L138" s="278">
        <v>0</v>
      </c>
      <c r="M138" s="278"/>
      <c r="N138" s="279">
        <f>ROUND(L138*K138,2)</f>
        <v>0</v>
      </c>
      <c r="O138" s="279"/>
      <c r="P138" s="279"/>
      <c r="Q138" s="279"/>
      <c r="R138" s="138"/>
      <c r="T138" s="168" t="s">
        <v>5</v>
      </c>
      <c r="U138" s="47" t="s">
        <v>44</v>
      </c>
      <c r="V138" s="39"/>
      <c r="W138" s="169">
        <f>V138*K138</f>
        <v>0</v>
      </c>
      <c r="X138" s="169">
        <v>0.17488999999999999</v>
      </c>
      <c r="Y138" s="169">
        <f>X138*K138</f>
        <v>1.5740099999999999</v>
      </c>
      <c r="Z138" s="169">
        <v>0</v>
      </c>
      <c r="AA138" s="170">
        <f>Z138*K138</f>
        <v>0</v>
      </c>
      <c r="AR138" s="21" t="s">
        <v>197</v>
      </c>
      <c r="AT138" s="21" t="s">
        <v>193</v>
      </c>
      <c r="AU138" s="21" t="s">
        <v>123</v>
      </c>
      <c r="AY138" s="21" t="s">
        <v>192</v>
      </c>
      <c r="BE138" s="109">
        <f>IF(U138="základní",N138,0)</f>
        <v>0</v>
      </c>
      <c r="BF138" s="109">
        <f>IF(U138="snížená",N138,0)</f>
        <v>0</v>
      </c>
      <c r="BG138" s="109">
        <f>IF(U138="zákl. přenesená",N138,0)</f>
        <v>0</v>
      </c>
      <c r="BH138" s="109">
        <f>IF(U138="sníž. přenesená",N138,0)</f>
        <v>0</v>
      </c>
      <c r="BI138" s="109">
        <f>IF(U138="nulová",N138,0)</f>
        <v>0</v>
      </c>
      <c r="BJ138" s="21" t="s">
        <v>37</v>
      </c>
      <c r="BK138" s="109">
        <f>ROUND(L138*K138,2)</f>
        <v>0</v>
      </c>
      <c r="BL138" s="21" t="s">
        <v>197</v>
      </c>
      <c r="BM138" s="21" t="s">
        <v>1993</v>
      </c>
    </row>
    <row r="139" spans="2:65" s="10" customFormat="1" ht="22.5" customHeight="1">
      <c r="B139" s="171"/>
      <c r="C139" s="172"/>
      <c r="D139" s="172"/>
      <c r="E139" s="173" t="s">
        <v>5</v>
      </c>
      <c r="F139" s="280" t="s">
        <v>253</v>
      </c>
      <c r="G139" s="281"/>
      <c r="H139" s="281"/>
      <c r="I139" s="281"/>
      <c r="J139" s="172"/>
      <c r="K139" s="174">
        <v>9</v>
      </c>
      <c r="L139" s="172"/>
      <c r="M139" s="172"/>
      <c r="N139" s="172"/>
      <c r="O139" s="172"/>
      <c r="P139" s="172"/>
      <c r="Q139" s="172"/>
      <c r="R139" s="175"/>
      <c r="T139" s="176"/>
      <c r="U139" s="172"/>
      <c r="V139" s="172"/>
      <c r="W139" s="172"/>
      <c r="X139" s="172"/>
      <c r="Y139" s="172"/>
      <c r="Z139" s="172"/>
      <c r="AA139" s="177"/>
      <c r="AT139" s="178" t="s">
        <v>200</v>
      </c>
      <c r="AU139" s="178" t="s">
        <v>123</v>
      </c>
      <c r="AV139" s="10" t="s">
        <v>123</v>
      </c>
      <c r="AW139" s="10" t="s">
        <v>36</v>
      </c>
      <c r="AX139" s="10" t="s">
        <v>79</v>
      </c>
      <c r="AY139" s="178" t="s">
        <v>192</v>
      </c>
    </row>
    <row r="140" spans="2:65" s="12" customFormat="1" ht="22.5" customHeight="1">
      <c r="B140" s="187"/>
      <c r="C140" s="188"/>
      <c r="D140" s="188"/>
      <c r="E140" s="189" t="s">
        <v>5</v>
      </c>
      <c r="F140" s="288" t="s">
        <v>218</v>
      </c>
      <c r="G140" s="289"/>
      <c r="H140" s="289"/>
      <c r="I140" s="289"/>
      <c r="J140" s="188"/>
      <c r="K140" s="190">
        <v>9</v>
      </c>
      <c r="L140" s="188"/>
      <c r="M140" s="188"/>
      <c r="N140" s="188"/>
      <c r="O140" s="188"/>
      <c r="P140" s="188"/>
      <c r="Q140" s="188"/>
      <c r="R140" s="191"/>
      <c r="T140" s="192"/>
      <c r="U140" s="188"/>
      <c r="V140" s="188"/>
      <c r="W140" s="188"/>
      <c r="X140" s="188"/>
      <c r="Y140" s="188"/>
      <c r="Z140" s="188"/>
      <c r="AA140" s="193"/>
      <c r="AT140" s="194" t="s">
        <v>200</v>
      </c>
      <c r="AU140" s="194" t="s">
        <v>123</v>
      </c>
      <c r="AV140" s="12" t="s">
        <v>197</v>
      </c>
      <c r="AW140" s="12" t="s">
        <v>36</v>
      </c>
      <c r="AX140" s="12" t="s">
        <v>37</v>
      </c>
      <c r="AY140" s="194" t="s">
        <v>192</v>
      </c>
    </row>
    <row r="141" spans="2:65" s="1" customFormat="1" ht="31.5" customHeight="1">
      <c r="B141" s="135"/>
      <c r="C141" s="203" t="s">
        <v>97</v>
      </c>
      <c r="D141" s="203" t="s">
        <v>521</v>
      </c>
      <c r="E141" s="204" t="s">
        <v>1994</v>
      </c>
      <c r="F141" s="292" t="s">
        <v>1995</v>
      </c>
      <c r="G141" s="292"/>
      <c r="H141" s="292"/>
      <c r="I141" s="292"/>
      <c r="J141" s="205" t="s">
        <v>475</v>
      </c>
      <c r="K141" s="206">
        <v>9</v>
      </c>
      <c r="L141" s="293">
        <v>0</v>
      </c>
      <c r="M141" s="293"/>
      <c r="N141" s="294">
        <f>ROUND(L141*K141,2)</f>
        <v>0</v>
      </c>
      <c r="O141" s="279"/>
      <c r="P141" s="279"/>
      <c r="Q141" s="279"/>
      <c r="R141" s="138"/>
      <c r="T141" s="168" t="s">
        <v>5</v>
      </c>
      <c r="U141" s="47" t="s">
        <v>44</v>
      </c>
      <c r="V141" s="39"/>
      <c r="W141" s="169">
        <f>V141*K141</f>
        <v>0</v>
      </c>
      <c r="X141" s="169">
        <v>2.8E-3</v>
      </c>
      <c r="Y141" s="169">
        <f>X141*K141</f>
        <v>2.52E-2</v>
      </c>
      <c r="Z141" s="169">
        <v>0</v>
      </c>
      <c r="AA141" s="170">
        <f>Z141*K141</f>
        <v>0</v>
      </c>
      <c r="AR141" s="21" t="s">
        <v>234</v>
      </c>
      <c r="AT141" s="21" t="s">
        <v>521</v>
      </c>
      <c r="AU141" s="21" t="s">
        <v>123</v>
      </c>
      <c r="AY141" s="21" t="s">
        <v>192</v>
      </c>
      <c r="BE141" s="109">
        <f>IF(U141="základní",N141,0)</f>
        <v>0</v>
      </c>
      <c r="BF141" s="109">
        <f>IF(U141="snížená",N141,0)</f>
        <v>0</v>
      </c>
      <c r="BG141" s="109">
        <f>IF(U141="zákl. přenesená",N141,0)</f>
        <v>0</v>
      </c>
      <c r="BH141" s="109">
        <f>IF(U141="sníž. přenesená",N141,0)</f>
        <v>0</v>
      </c>
      <c r="BI141" s="109">
        <f>IF(U141="nulová",N141,0)</f>
        <v>0</v>
      </c>
      <c r="BJ141" s="21" t="s">
        <v>37</v>
      </c>
      <c r="BK141" s="109">
        <f>ROUND(L141*K141,2)</f>
        <v>0</v>
      </c>
      <c r="BL141" s="21" t="s">
        <v>197</v>
      </c>
      <c r="BM141" s="21" t="s">
        <v>1996</v>
      </c>
    </row>
    <row r="142" spans="2:65" s="1" customFormat="1" ht="22.5" customHeight="1">
      <c r="B142" s="135"/>
      <c r="C142" s="164" t="s">
        <v>100</v>
      </c>
      <c r="D142" s="164" t="s">
        <v>193</v>
      </c>
      <c r="E142" s="165" t="s">
        <v>1997</v>
      </c>
      <c r="F142" s="277" t="s">
        <v>1998</v>
      </c>
      <c r="G142" s="277"/>
      <c r="H142" s="277"/>
      <c r="I142" s="277"/>
      <c r="J142" s="166" t="s">
        <v>529</v>
      </c>
      <c r="K142" s="167">
        <v>9</v>
      </c>
      <c r="L142" s="278">
        <v>0</v>
      </c>
      <c r="M142" s="278"/>
      <c r="N142" s="279">
        <f>ROUND(L142*K142,2)</f>
        <v>0</v>
      </c>
      <c r="O142" s="279"/>
      <c r="P142" s="279"/>
      <c r="Q142" s="279"/>
      <c r="R142" s="138"/>
      <c r="T142" s="168" t="s">
        <v>5</v>
      </c>
      <c r="U142" s="47" t="s">
        <v>44</v>
      </c>
      <c r="V142" s="39"/>
      <c r="W142" s="169">
        <f>V142*K142</f>
        <v>0</v>
      </c>
      <c r="X142" s="169">
        <v>0</v>
      </c>
      <c r="Y142" s="169">
        <f>X142*K142</f>
        <v>0</v>
      </c>
      <c r="Z142" s="169">
        <v>0</v>
      </c>
      <c r="AA142" s="170">
        <f>Z142*K142</f>
        <v>0</v>
      </c>
      <c r="AR142" s="21" t="s">
        <v>197</v>
      </c>
      <c r="AT142" s="21" t="s">
        <v>193</v>
      </c>
      <c r="AU142" s="21" t="s">
        <v>123</v>
      </c>
      <c r="AY142" s="21" t="s">
        <v>192</v>
      </c>
      <c r="BE142" s="109">
        <f>IF(U142="základní",N142,0)</f>
        <v>0</v>
      </c>
      <c r="BF142" s="109">
        <f>IF(U142="snížená",N142,0)</f>
        <v>0</v>
      </c>
      <c r="BG142" s="109">
        <f>IF(U142="zákl. přenesená",N142,0)</f>
        <v>0</v>
      </c>
      <c r="BH142" s="109">
        <f>IF(U142="sníž. přenesená",N142,0)</f>
        <v>0</v>
      </c>
      <c r="BI142" s="109">
        <f>IF(U142="nulová",N142,0)</f>
        <v>0</v>
      </c>
      <c r="BJ142" s="21" t="s">
        <v>37</v>
      </c>
      <c r="BK142" s="109">
        <f>ROUND(L142*K142,2)</f>
        <v>0</v>
      </c>
      <c r="BL142" s="21" t="s">
        <v>197</v>
      </c>
      <c r="BM142" s="21" t="s">
        <v>1999</v>
      </c>
    </row>
    <row r="143" spans="2:65" s="1" customFormat="1" ht="22.5" customHeight="1">
      <c r="B143" s="135"/>
      <c r="C143" s="203" t="s">
        <v>103</v>
      </c>
      <c r="D143" s="203" t="s">
        <v>521</v>
      </c>
      <c r="E143" s="204" t="s">
        <v>2000</v>
      </c>
      <c r="F143" s="292" t="s">
        <v>2001</v>
      </c>
      <c r="G143" s="292"/>
      <c r="H143" s="292"/>
      <c r="I143" s="292"/>
      <c r="J143" s="205" t="s">
        <v>529</v>
      </c>
      <c r="K143" s="206">
        <v>9</v>
      </c>
      <c r="L143" s="293">
        <v>0</v>
      </c>
      <c r="M143" s="293"/>
      <c r="N143" s="294">
        <f>ROUND(L143*K143,2)</f>
        <v>0</v>
      </c>
      <c r="O143" s="279"/>
      <c r="P143" s="279"/>
      <c r="Q143" s="279"/>
      <c r="R143" s="138"/>
      <c r="T143" s="168" t="s">
        <v>5</v>
      </c>
      <c r="U143" s="47" t="s">
        <v>44</v>
      </c>
      <c r="V143" s="39"/>
      <c r="W143" s="169">
        <f>V143*K143</f>
        <v>0</v>
      </c>
      <c r="X143" s="169">
        <v>1E-3</v>
      </c>
      <c r="Y143" s="169">
        <f>X143*K143</f>
        <v>9.0000000000000011E-3</v>
      </c>
      <c r="Z143" s="169">
        <v>0</v>
      </c>
      <c r="AA143" s="170">
        <f>Z143*K143</f>
        <v>0</v>
      </c>
      <c r="AR143" s="21" t="s">
        <v>234</v>
      </c>
      <c r="AT143" s="21" t="s">
        <v>521</v>
      </c>
      <c r="AU143" s="21" t="s">
        <v>123</v>
      </c>
      <c r="AY143" s="21" t="s">
        <v>192</v>
      </c>
      <c r="BE143" s="109">
        <f>IF(U143="základní",N143,0)</f>
        <v>0</v>
      </c>
      <c r="BF143" s="109">
        <f>IF(U143="snížená",N143,0)</f>
        <v>0</v>
      </c>
      <c r="BG143" s="109">
        <f>IF(U143="zákl. přenesená",N143,0)</f>
        <v>0</v>
      </c>
      <c r="BH143" s="109">
        <f>IF(U143="sníž. přenesená",N143,0)</f>
        <v>0</v>
      </c>
      <c r="BI143" s="109">
        <f>IF(U143="nulová",N143,0)</f>
        <v>0</v>
      </c>
      <c r="BJ143" s="21" t="s">
        <v>37</v>
      </c>
      <c r="BK143" s="109">
        <f>ROUND(L143*K143,2)</f>
        <v>0</v>
      </c>
      <c r="BL143" s="21" t="s">
        <v>197</v>
      </c>
      <c r="BM143" s="21" t="s">
        <v>2002</v>
      </c>
    </row>
    <row r="144" spans="2:65" s="1" customFormat="1" ht="31.5" customHeight="1">
      <c r="B144" s="135"/>
      <c r="C144" s="164" t="s">
        <v>106</v>
      </c>
      <c r="D144" s="164" t="s">
        <v>193</v>
      </c>
      <c r="E144" s="165" t="s">
        <v>2003</v>
      </c>
      <c r="F144" s="277" t="s">
        <v>2004</v>
      </c>
      <c r="G144" s="277"/>
      <c r="H144" s="277"/>
      <c r="I144" s="277"/>
      <c r="J144" s="166" t="s">
        <v>1829</v>
      </c>
      <c r="K144" s="167">
        <v>1</v>
      </c>
      <c r="L144" s="278">
        <v>0</v>
      </c>
      <c r="M144" s="278"/>
      <c r="N144" s="279">
        <f>ROUND(L144*K144,2)</f>
        <v>0</v>
      </c>
      <c r="O144" s="279"/>
      <c r="P144" s="279"/>
      <c r="Q144" s="279"/>
      <c r="R144" s="138"/>
      <c r="T144" s="168" t="s">
        <v>5</v>
      </c>
      <c r="U144" s="47" t="s">
        <v>44</v>
      </c>
      <c r="V144" s="39"/>
      <c r="W144" s="169">
        <f>V144*K144</f>
        <v>0</v>
      </c>
      <c r="X144" s="169">
        <v>0</v>
      </c>
      <c r="Y144" s="169">
        <f>X144*K144</f>
        <v>0</v>
      </c>
      <c r="Z144" s="169">
        <v>0</v>
      </c>
      <c r="AA144" s="170">
        <f>Z144*K144</f>
        <v>0</v>
      </c>
      <c r="AR144" s="21" t="s">
        <v>197</v>
      </c>
      <c r="AT144" s="21" t="s">
        <v>193</v>
      </c>
      <c r="AU144" s="21" t="s">
        <v>123</v>
      </c>
      <c r="AY144" s="21" t="s">
        <v>192</v>
      </c>
      <c r="BE144" s="109">
        <f>IF(U144="základní",N144,0)</f>
        <v>0</v>
      </c>
      <c r="BF144" s="109">
        <f>IF(U144="snížená",N144,0)</f>
        <v>0</v>
      </c>
      <c r="BG144" s="109">
        <f>IF(U144="zákl. přenesená",N144,0)</f>
        <v>0</v>
      </c>
      <c r="BH144" s="109">
        <f>IF(U144="sníž. přenesená",N144,0)</f>
        <v>0</v>
      </c>
      <c r="BI144" s="109">
        <f>IF(U144="nulová",N144,0)</f>
        <v>0</v>
      </c>
      <c r="BJ144" s="21" t="s">
        <v>37</v>
      </c>
      <c r="BK144" s="109">
        <f>ROUND(L144*K144,2)</f>
        <v>0</v>
      </c>
      <c r="BL144" s="21" t="s">
        <v>197</v>
      </c>
      <c r="BM144" s="21" t="s">
        <v>2005</v>
      </c>
    </row>
    <row r="145" spans="2:65" s="9" customFormat="1" ht="29.85" customHeight="1">
      <c r="B145" s="153"/>
      <c r="C145" s="154"/>
      <c r="D145" s="163" t="s">
        <v>142</v>
      </c>
      <c r="E145" s="163"/>
      <c r="F145" s="163"/>
      <c r="G145" s="163"/>
      <c r="H145" s="163"/>
      <c r="I145" s="163"/>
      <c r="J145" s="163"/>
      <c r="K145" s="163"/>
      <c r="L145" s="163"/>
      <c r="M145" s="163"/>
      <c r="N145" s="300">
        <f>BK145</f>
        <v>0</v>
      </c>
      <c r="O145" s="301"/>
      <c r="P145" s="301"/>
      <c r="Q145" s="301"/>
      <c r="R145" s="156"/>
      <c r="T145" s="157"/>
      <c r="U145" s="154"/>
      <c r="V145" s="154"/>
      <c r="W145" s="158">
        <f>W146</f>
        <v>0</v>
      </c>
      <c r="X145" s="154"/>
      <c r="Y145" s="158">
        <f>Y146</f>
        <v>0</v>
      </c>
      <c r="Z145" s="154"/>
      <c r="AA145" s="159">
        <f>AA146</f>
        <v>0</v>
      </c>
      <c r="AR145" s="160" t="s">
        <v>37</v>
      </c>
      <c r="AT145" s="161" t="s">
        <v>78</v>
      </c>
      <c r="AU145" s="161" t="s">
        <v>37</v>
      </c>
      <c r="AY145" s="160" t="s">
        <v>192</v>
      </c>
      <c r="BK145" s="162">
        <f>BK146</f>
        <v>0</v>
      </c>
    </row>
    <row r="146" spans="2:65" s="1" customFormat="1" ht="22.5" customHeight="1">
      <c r="B146" s="135"/>
      <c r="C146" s="164" t="s">
        <v>282</v>
      </c>
      <c r="D146" s="164" t="s">
        <v>193</v>
      </c>
      <c r="E146" s="165" t="s">
        <v>2006</v>
      </c>
      <c r="F146" s="277" t="s">
        <v>2007</v>
      </c>
      <c r="G146" s="277"/>
      <c r="H146" s="277"/>
      <c r="I146" s="277"/>
      <c r="J146" s="166" t="s">
        <v>294</v>
      </c>
      <c r="K146" s="167">
        <v>8.4570000000000007</v>
      </c>
      <c r="L146" s="278">
        <v>0</v>
      </c>
      <c r="M146" s="278"/>
      <c r="N146" s="279">
        <f>ROUND(L146*K146,2)</f>
        <v>0</v>
      </c>
      <c r="O146" s="279"/>
      <c r="P146" s="279"/>
      <c r="Q146" s="279"/>
      <c r="R146" s="138"/>
      <c r="T146" s="168" t="s">
        <v>5</v>
      </c>
      <c r="U146" s="47" t="s">
        <v>44</v>
      </c>
      <c r="V146" s="39"/>
      <c r="W146" s="169">
        <f>V146*K146</f>
        <v>0</v>
      </c>
      <c r="X146" s="169">
        <v>0</v>
      </c>
      <c r="Y146" s="169">
        <f>X146*K146</f>
        <v>0</v>
      </c>
      <c r="Z146" s="169">
        <v>0</v>
      </c>
      <c r="AA146" s="170">
        <f>Z146*K146</f>
        <v>0</v>
      </c>
      <c r="AR146" s="21" t="s">
        <v>197</v>
      </c>
      <c r="AT146" s="21" t="s">
        <v>193</v>
      </c>
      <c r="AU146" s="21" t="s">
        <v>123</v>
      </c>
      <c r="AY146" s="21" t="s">
        <v>192</v>
      </c>
      <c r="BE146" s="109">
        <f>IF(U146="základní",N146,0)</f>
        <v>0</v>
      </c>
      <c r="BF146" s="109">
        <f>IF(U146="snížená",N146,0)</f>
        <v>0</v>
      </c>
      <c r="BG146" s="109">
        <f>IF(U146="zákl. přenesená",N146,0)</f>
        <v>0</v>
      </c>
      <c r="BH146" s="109">
        <f>IF(U146="sníž. přenesená",N146,0)</f>
        <v>0</v>
      </c>
      <c r="BI146" s="109">
        <f>IF(U146="nulová",N146,0)</f>
        <v>0</v>
      </c>
      <c r="BJ146" s="21" t="s">
        <v>37</v>
      </c>
      <c r="BK146" s="109">
        <f>ROUND(L146*K146,2)</f>
        <v>0</v>
      </c>
      <c r="BL146" s="21" t="s">
        <v>197</v>
      </c>
      <c r="BM146" s="21" t="s">
        <v>2008</v>
      </c>
    </row>
    <row r="147" spans="2:65" s="1" customFormat="1" ht="49.95" customHeight="1">
      <c r="B147" s="38"/>
      <c r="C147" s="39"/>
      <c r="D147" s="155" t="s">
        <v>1845</v>
      </c>
      <c r="E147" s="39"/>
      <c r="F147" s="39"/>
      <c r="G147" s="39"/>
      <c r="H147" s="39"/>
      <c r="I147" s="39"/>
      <c r="J147" s="39"/>
      <c r="K147" s="39"/>
      <c r="L147" s="39"/>
      <c r="M147" s="39"/>
      <c r="N147" s="302">
        <f>BK147</f>
        <v>0</v>
      </c>
      <c r="O147" s="303"/>
      <c r="P147" s="303"/>
      <c r="Q147" s="303"/>
      <c r="R147" s="40"/>
      <c r="T147" s="208"/>
      <c r="U147" s="59"/>
      <c r="V147" s="59"/>
      <c r="W147" s="59"/>
      <c r="X147" s="59"/>
      <c r="Y147" s="59"/>
      <c r="Z147" s="59"/>
      <c r="AA147" s="61"/>
      <c r="AT147" s="21" t="s">
        <v>78</v>
      </c>
      <c r="AU147" s="21" t="s">
        <v>79</v>
      </c>
      <c r="AY147" s="21" t="s">
        <v>1846</v>
      </c>
      <c r="BK147" s="109">
        <v>0</v>
      </c>
    </row>
    <row r="148" spans="2:65" s="1" customFormat="1" ht="6.9" customHeight="1">
      <c r="B148" s="62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4"/>
    </row>
  </sheetData>
  <mergeCells count="123">
    <mergeCell ref="N147:Q147"/>
    <mergeCell ref="H1:K1"/>
    <mergeCell ref="S2:AC2"/>
    <mergeCell ref="F144:I144"/>
    <mergeCell ref="L144:M144"/>
    <mergeCell ref="N144:Q144"/>
    <mergeCell ref="F146:I146"/>
    <mergeCell ref="L146:M146"/>
    <mergeCell ref="N146:Q146"/>
    <mergeCell ref="N120:Q120"/>
    <mergeCell ref="N121:Q121"/>
    <mergeCell ref="N122:Q122"/>
    <mergeCell ref="N132:Q132"/>
    <mergeCell ref="N137:Q137"/>
    <mergeCell ref="N145:Q145"/>
    <mergeCell ref="F140:I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4:I134"/>
    <mergeCell ref="F135:I135"/>
    <mergeCell ref="L135:M135"/>
    <mergeCell ref="N135:Q135"/>
    <mergeCell ref="F136:I136"/>
    <mergeCell ref="F138:I138"/>
    <mergeCell ref="L138:M138"/>
    <mergeCell ref="N138:Q138"/>
    <mergeCell ref="F139:I139"/>
    <mergeCell ref="F129:I129"/>
    <mergeCell ref="L129:M129"/>
    <mergeCell ref="N129:Q129"/>
    <mergeCell ref="F130:I130"/>
    <mergeCell ref="L130:M130"/>
    <mergeCell ref="N130:Q130"/>
    <mergeCell ref="F131:I131"/>
    <mergeCell ref="F133:I133"/>
    <mergeCell ref="L133:M133"/>
    <mergeCell ref="N133:Q133"/>
    <mergeCell ref="F124:I124"/>
    <mergeCell ref="F125:I125"/>
    <mergeCell ref="L125:M125"/>
    <mergeCell ref="N125:Q125"/>
    <mergeCell ref="F126:I126"/>
    <mergeCell ref="L126:M126"/>
    <mergeCell ref="N126:Q126"/>
    <mergeCell ref="F127:I127"/>
    <mergeCell ref="F128:I128"/>
    <mergeCell ref="L128:M128"/>
    <mergeCell ref="N128:Q128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F123:I123"/>
    <mergeCell ref="L123:M123"/>
    <mergeCell ref="N123:Q123"/>
    <mergeCell ref="D98:H98"/>
    <mergeCell ref="N98:Q98"/>
    <mergeCell ref="D99:H99"/>
    <mergeCell ref="N99:Q99"/>
    <mergeCell ref="D100:H100"/>
    <mergeCell ref="N100:Q100"/>
    <mergeCell ref="N101:Q101"/>
    <mergeCell ref="L103:Q103"/>
    <mergeCell ref="C109:Q109"/>
    <mergeCell ref="N89:Q89"/>
    <mergeCell ref="N90:Q90"/>
    <mergeCell ref="N91:Q91"/>
    <mergeCell ref="N92:Q92"/>
    <mergeCell ref="N93:Q93"/>
    <mergeCell ref="N95:Q95"/>
    <mergeCell ref="D96:H96"/>
    <mergeCell ref="N96:Q96"/>
    <mergeCell ref="D97:H97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50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8"/>
      <c r="B1" s="15"/>
      <c r="C1" s="15"/>
      <c r="D1" s="16" t="s">
        <v>1</v>
      </c>
      <c r="E1" s="15"/>
      <c r="F1" s="17" t="s">
        <v>118</v>
      </c>
      <c r="G1" s="17"/>
      <c r="H1" s="306" t="s">
        <v>119</v>
      </c>
      <c r="I1" s="306"/>
      <c r="J1" s="306"/>
      <c r="K1" s="306"/>
      <c r="L1" s="17" t="s">
        <v>120</v>
      </c>
      <c r="M1" s="15"/>
      <c r="N1" s="15"/>
      <c r="O1" s="16" t="s">
        <v>121</v>
      </c>
      <c r="P1" s="15"/>
      <c r="Q1" s="15"/>
      <c r="R1" s="15"/>
      <c r="S1" s="17" t="s">
        <v>122</v>
      </c>
      <c r="T1" s="17"/>
      <c r="U1" s="118"/>
      <c r="V1" s="1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" customHeight="1">
      <c r="C2" s="209" t="s">
        <v>7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S2" s="252" t="s">
        <v>8</v>
      </c>
      <c r="T2" s="253"/>
      <c r="U2" s="253"/>
      <c r="V2" s="253"/>
      <c r="W2" s="253"/>
      <c r="X2" s="253"/>
      <c r="Y2" s="253"/>
      <c r="Z2" s="253"/>
      <c r="AA2" s="253"/>
      <c r="AB2" s="253"/>
      <c r="AC2" s="253"/>
      <c r="AT2" s="21" t="s">
        <v>96</v>
      </c>
    </row>
    <row r="3" spans="1:66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123</v>
      </c>
    </row>
    <row r="4" spans="1:66" ht="36.9" customHeight="1">
      <c r="B4" s="25"/>
      <c r="C4" s="211" t="s">
        <v>124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6"/>
      <c r="T4" s="27" t="s">
        <v>13</v>
      </c>
      <c r="AT4" s="21" t="s">
        <v>6</v>
      </c>
    </row>
    <row r="5" spans="1:66" ht="6.9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>
      <c r="B6" s="25"/>
      <c r="C6" s="29"/>
      <c r="D6" s="33" t="s">
        <v>20</v>
      </c>
      <c r="E6" s="29"/>
      <c r="F6" s="254" t="str">
        <f>'Rekapitulace stavby'!K6</f>
        <v>Tenisová hala Česká Třebová</v>
      </c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9"/>
      <c r="R6" s="26"/>
    </row>
    <row r="7" spans="1:66" s="1" customFormat="1" ht="32.85" customHeight="1">
      <c r="B7" s="38"/>
      <c r="C7" s="39"/>
      <c r="D7" s="32" t="s">
        <v>125</v>
      </c>
      <c r="E7" s="39"/>
      <c r="F7" s="217" t="s">
        <v>2009</v>
      </c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39"/>
      <c r="R7" s="40"/>
    </row>
    <row r="8" spans="1:66" s="1" customFormat="1" ht="14.4" customHeight="1">
      <c r="B8" s="38"/>
      <c r="C8" s="39"/>
      <c r="D8" s="33" t="s">
        <v>22</v>
      </c>
      <c r="E8" s="39"/>
      <c r="F8" s="31" t="s">
        <v>5</v>
      </c>
      <c r="G8" s="39"/>
      <c r="H8" s="39"/>
      <c r="I8" s="39"/>
      <c r="J8" s="39"/>
      <c r="K8" s="39"/>
      <c r="L8" s="39"/>
      <c r="M8" s="33" t="s">
        <v>23</v>
      </c>
      <c r="N8" s="39"/>
      <c r="O8" s="31" t="s">
        <v>5</v>
      </c>
      <c r="P8" s="39"/>
      <c r="Q8" s="39"/>
      <c r="R8" s="40"/>
    </row>
    <row r="9" spans="1:66" s="1" customFormat="1" ht="14.4" customHeight="1">
      <c r="B9" s="38"/>
      <c r="C9" s="39"/>
      <c r="D9" s="33" t="s">
        <v>24</v>
      </c>
      <c r="E9" s="39"/>
      <c r="F9" s="31" t="s">
        <v>25</v>
      </c>
      <c r="G9" s="39"/>
      <c r="H9" s="39"/>
      <c r="I9" s="39"/>
      <c r="J9" s="39"/>
      <c r="K9" s="39"/>
      <c r="L9" s="39"/>
      <c r="M9" s="33" t="s">
        <v>26</v>
      </c>
      <c r="N9" s="39"/>
      <c r="O9" s="257" t="str">
        <f>'Rekapitulace stavby'!AN8</f>
        <v>1. 2. 2016</v>
      </c>
      <c r="P9" s="258"/>
      <c r="Q9" s="39"/>
      <c r="R9" s="40"/>
    </row>
    <row r="10" spans="1:66" s="1" customFormat="1" ht="10.8" customHeight="1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66" s="1" customFormat="1" ht="14.4" customHeight="1">
      <c r="B11" s="38"/>
      <c r="C11" s="39"/>
      <c r="D11" s="33" t="s">
        <v>28</v>
      </c>
      <c r="E11" s="39"/>
      <c r="F11" s="39"/>
      <c r="G11" s="39"/>
      <c r="H11" s="39"/>
      <c r="I11" s="39"/>
      <c r="J11" s="39"/>
      <c r="K11" s="39"/>
      <c r="L11" s="39"/>
      <c r="M11" s="33" t="s">
        <v>29</v>
      </c>
      <c r="N11" s="39"/>
      <c r="O11" s="215" t="s">
        <v>5</v>
      </c>
      <c r="P11" s="215"/>
      <c r="Q11" s="39"/>
      <c r="R11" s="40"/>
    </row>
    <row r="12" spans="1:66" s="1" customFormat="1" ht="18" customHeight="1">
      <c r="B12" s="38"/>
      <c r="C12" s="39"/>
      <c r="D12" s="39"/>
      <c r="E12" s="31" t="s">
        <v>30</v>
      </c>
      <c r="F12" s="39"/>
      <c r="G12" s="39"/>
      <c r="H12" s="39"/>
      <c r="I12" s="39"/>
      <c r="J12" s="39"/>
      <c r="K12" s="39"/>
      <c r="L12" s="39"/>
      <c r="M12" s="33" t="s">
        <v>31</v>
      </c>
      <c r="N12" s="39"/>
      <c r="O12" s="215" t="s">
        <v>5</v>
      </c>
      <c r="P12" s="215"/>
      <c r="Q12" s="39"/>
      <c r="R12" s="40"/>
    </row>
    <row r="13" spans="1:66" s="1" customFormat="1" ht="6.9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</row>
    <row r="14" spans="1:66" s="1" customFormat="1" ht="14.4" customHeight="1">
      <c r="B14" s="38"/>
      <c r="C14" s="39"/>
      <c r="D14" s="33" t="s">
        <v>32</v>
      </c>
      <c r="E14" s="39"/>
      <c r="F14" s="39"/>
      <c r="G14" s="39"/>
      <c r="H14" s="39"/>
      <c r="I14" s="39"/>
      <c r="J14" s="39"/>
      <c r="K14" s="39"/>
      <c r="L14" s="39"/>
      <c r="M14" s="33" t="s">
        <v>29</v>
      </c>
      <c r="N14" s="39"/>
      <c r="O14" s="259" t="str">
        <f>IF('Rekapitulace stavby'!AN13="","",'Rekapitulace stavby'!AN13)</f>
        <v>Vyplň údaj</v>
      </c>
      <c r="P14" s="215"/>
      <c r="Q14" s="39"/>
      <c r="R14" s="40"/>
    </row>
    <row r="15" spans="1:66" s="1" customFormat="1" ht="18" customHeight="1">
      <c r="B15" s="38"/>
      <c r="C15" s="39"/>
      <c r="D15" s="39"/>
      <c r="E15" s="259" t="str">
        <f>IF('Rekapitulace stavby'!E14="","",'Rekapitulace stavby'!E14)</f>
        <v>Vyplň údaj</v>
      </c>
      <c r="F15" s="260"/>
      <c r="G15" s="260"/>
      <c r="H15" s="260"/>
      <c r="I15" s="260"/>
      <c r="J15" s="260"/>
      <c r="K15" s="260"/>
      <c r="L15" s="260"/>
      <c r="M15" s="33" t="s">
        <v>31</v>
      </c>
      <c r="N15" s="39"/>
      <c r="O15" s="259" t="str">
        <f>IF('Rekapitulace stavby'!AN14="","",'Rekapitulace stavby'!AN14)</f>
        <v>Vyplň údaj</v>
      </c>
      <c r="P15" s="215"/>
      <c r="Q15" s="39"/>
      <c r="R15" s="40"/>
    </row>
    <row r="16" spans="1:66" s="1" customFormat="1" ht="6.9" customHeight="1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2:18" s="1" customFormat="1" ht="14.4" customHeight="1">
      <c r="B17" s="38"/>
      <c r="C17" s="39"/>
      <c r="D17" s="33" t="s">
        <v>34</v>
      </c>
      <c r="E17" s="39"/>
      <c r="F17" s="39"/>
      <c r="G17" s="39"/>
      <c r="H17" s="39"/>
      <c r="I17" s="39"/>
      <c r="J17" s="39"/>
      <c r="K17" s="39"/>
      <c r="L17" s="39"/>
      <c r="M17" s="33" t="s">
        <v>29</v>
      </c>
      <c r="N17" s="39"/>
      <c r="O17" s="215" t="s">
        <v>5</v>
      </c>
      <c r="P17" s="215"/>
      <c r="Q17" s="39"/>
      <c r="R17" s="40"/>
    </row>
    <row r="18" spans="2:18" s="1" customFormat="1" ht="18" customHeight="1">
      <c r="B18" s="38"/>
      <c r="C18" s="39"/>
      <c r="D18" s="39"/>
      <c r="E18" s="31" t="s">
        <v>35</v>
      </c>
      <c r="F18" s="39"/>
      <c r="G18" s="39"/>
      <c r="H18" s="39"/>
      <c r="I18" s="39"/>
      <c r="J18" s="39"/>
      <c r="K18" s="39"/>
      <c r="L18" s="39"/>
      <c r="M18" s="33" t="s">
        <v>31</v>
      </c>
      <c r="N18" s="39"/>
      <c r="O18" s="215" t="s">
        <v>5</v>
      </c>
      <c r="P18" s="215"/>
      <c r="Q18" s="39"/>
      <c r="R18" s="40"/>
    </row>
    <row r="19" spans="2:18" s="1" customFormat="1" ht="6.9" customHeight="1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2:18" s="1" customFormat="1" ht="14.4" customHeight="1">
      <c r="B20" s="38"/>
      <c r="C20" s="39"/>
      <c r="D20" s="33" t="s">
        <v>38</v>
      </c>
      <c r="E20" s="39"/>
      <c r="F20" s="39"/>
      <c r="G20" s="39"/>
      <c r="H20" s="39"/>
      <c r="I20" s="39"/>
      <c r="J20" s="39"/>
      <c r="K20" s="39"/>
      <c r="L20" s="39"/>
      <c r="M20" s="33" t="s">
        <v>29</v>
      </c>
      <c r="N20" s="39"/>
      <c r="O20" s="215" t="str">
        <f>IF('Rekapitulace stavby'!AN19="","",'Rekapitulace stavby'!AN19)</f>
        <v/>
      </c>
      <c r="P20" s="215"/>
      <c r="Q20" s="39"/>
      <c r="R20" s="40"/>
    </row>
    <row r="21" spans="2:18" s="1" customFormat="1" ht="18" customHeight="1">
      <c r="B21" s="38"/>
      <c r="C21" s="39"/>
      <c r="D21" s="39"/>
      <c r="E21" s="31" t="str">
        <f>IF('Rekapitulace stavby'!E20="","",'Rekapitulace stavby'!E20)</f>
        <v xml:space="preserve"> </v>
      </c>
      <c r="F21" s="39"/>
      <c r="G21" s="39"/>
      <c r="H21" s="39"/>
      <c r="I21" s="39"/>
      <c r="J21" s="39"/>
      <c r="K21" s="39"/>
      <c r="L21" s="39"/>
      <c r="M21" s="33" t="s">
        <v>31</v>
      </c>
      <c r="N21" s="39"/>
      <c r="O21" s="215" t="str">
        <f>IF('Rekapitulace stavby'!AN20="","",'Rekapitulace stavby'!AN20)</f>
        <v/>
      </c>
      <c r="P21" s="215"/>
      <c r="Q21" s="39"/>
      <c r="R21" s="40"/>
    </row>
    <row r="22" spans="2:18" s="1" customFormat="1" ht="6.9" customHeight="1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2:18" s="1" customFormat="1" ht="14.4" customHeight="1">
      <c r="B23" s="38"/>
      <c r="C23" s="39"/>
      <c r="D23" s="33" t="s">
        <v>39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22.5" customHeight="1">
      <c r="B24" s="38"/>
      <c r="C24" s="39"/>
      <c r="D24" s="39"/>
      <c r="E24" s="220" t="s">
        <v>5</v>
      </c>
      <c r="F24" s="220"/>
      <c r="G24" s="220"/>
      <c r="H24" s="220"/>
      <c r="I24" s="220"/>
      <c r="J24" s="220"/>
      <c r="K24" s="220"/>
      <c r="L24" s="220"/>
      <c r="M24" s="39"/>
      <c r="N24" s="39"/>
      <c r="O24" s="39"/>
      <c r="P24" s="39"/>
      <c r="Q24" s="39"/>
      <c r="R24" s="40"/>
    </row>
    <row r="25" spans="2:18" s="1" customFormat="1" ht="6.9" customHeigh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s="1" customFormat="1" ht="6.9" customHeight="1">
      <c r="B26" s="38"/>
      <c r="C26" s="39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39"/>
      <c r="R26" s="40"/>
    </row>
    <row r="27" spans="2:18" s="1" customFormat="1" ht="14.4" customHeight="1">
      <c r="B27" s="38"/>
      <c r="C27" s="39"/>
      <c r="D27" s="119" t="s">
        <v>127</v>
      </c>
      <c r="E27" s="39"/>
      <c r="F27" s="39"/>
      <c r="G27" s="39"/>
      <c r="H27" s="39"/>
      <c r="I27" s="39"/>
      <c r="J27" s="39"/>
      <c r="K27" s="39"/>
      <c r="L27" s="39"/>
      <c r="M27" s="221">
        <f>N88</f>
        <v>0</v>
      </c>
      <c r="N27" s="221"/>
      <c r="O27" s="221"/>
      <c r="P27" s="221"/>
      <c r="Q27" s="39"/>
      <c r="R27" s="40"/>
    </row>
    <row r="28" spans="2:18" s="1" customFormat="1" ht="14.4" customHeight="1">
      <c r="B28" s="38"/>
      <c r="C28" s="39"/>
      <c r="D28" s="37" t="s">
        <v>112</v>
      </c>
      <c r="E28" s="39"/>
      <c r="F28" s="39"/>
      <c r="G28" s="39"/>
      <c r="H28" s="39"/>
      <c r="I28" s="39"/>
      <c r="J28" s="39"/>
      <c r="K28" s="39"/>
      <c r="L28" s="39"/>
      <c r="M28" s="221">
        <f>N96</f>
        <v>0</v>
      </c>
      <c r="N28" s="221"/>
      <c r="O28" s="221"/>
      <c r="P28" s="221"/>
      <c r="Q28" s="39"/>
      <c r="R28" s="40"/>
    </row>
    <row r="29" spans="2:18" s="1" customFormat="1" ht="6.9" customHeight="1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2:18" s="1" customFormat="1" ht="25.35" customHeight="1">
      <c r="B30" s="38"/>
      <c r="C30" s="39"/>
      <c r="D30" s="120" t="s">
        <v>42</v>
      </c>
      <c r="E30" s="39"/>
      <c r="F30" s="39"/>
      <c r="G30" s="39"/>
      <c r="H30" s="39"/>
      <c r="I30" s="39"/>
      <c r="J30" s="39"/>
      <c r="K30" s="39"/>
      <c r="L30" s="39"/>
      <c r="M30" s="261">
        <f>ROUND(M27+M28,0)</f>
        <v>0</v>
      </c>
      <c r="N30" s="256"/>
      <c r="O30" s="256"/>
      <c r="P30" s="256"/>
      <c r="Q30" s="39"/>
      <c r="R30" s="40"/>
    </row>
    <row r="31" spans="2:18" s="1" customFormat="1" ht="6.9" customHeight="1">
      <c r="B31" s="38"/>
      <c r="C31" s="39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39"/>
      <c r="R31" s="40"/>
    </row>
    <row r="32" spans="2:18" s="1" customFormat="1" ht="14.4" customHeight="1">
      <c r="B32" s="38"/>
      <c r="C32" s="39"/>
      <c r="D32" s="45" t="s">
        <v>43</v>
      </c>
      <c r="E32" s="45" t="s">
        <v>44</v>
      </c>
      <c r="F32" s="46">
        <v>0.21</v>
      </c>
      <c r="G32" s="121" t="s">
        <v>45</v>
      </c>
      <c r="H32" s="262">
        <f>(SUM(BE96:BE103)+SUM(BE121:BE148))</f>
        <v>0</v>
      </c>
      <c r="I32" s="256"/>
      <c r="J32" s="256"/>
      <c r="K32" s="39"/>
      <c r="L32" s="39"/>
      <c r="M32" s="262">
        <f>ROUND((SUM(BE96:BE103)+SUM(BE121:BE148)), 0)*F32</f>
        <v>0</v>
      </c>
      <c r="N32" s="256"/>
      <c r="O32" s="256"/>
      <c r="P32" s="256"/>
      <c r="Q32" s="39"/>
      <c r="R32" s="40"/>
    </row>
    <row r="33" spans="2:18" s="1" customFormat="1" ht="14.4" customHeight="1">
      <c r="B33" s="38"/>
      <c r="C33" s="39"/>
      <c r="D33" s="39"/>
      <c r="E33" s="45" t="s">
        <v>46</v>
      </c>
      <c r="F33" s="46">
        <v>0.15</v>
      </c>
      <c r="G33" s="121" t="s">
        <v>45</v>
      </c>
      <c r="H33" s="262">
        <f>(SUM(BF96:BF103)+SUM(BF121:BF148))</f>
        <v>0</v>
      </c>
      <c r="I33" s="256"/>
      <c r="J33" s="256"/>
      <c r="K33" s="39"/>
      <c r="L33" s="39"/>
      <c r="M33" s="262">
        <f>ROUND((SUM(BF96:BF103)+SUM(BF121:BF148)), 0)*F33</f>
        <v>0</v>
      </c>
      <c r="N33" s="256"/>
      <c r="O33" s="256"/>
      <c r="P33" s="256"/>
      <c r="Q33" s="39"/>
      <c r="R33" s="40"/>
    </row>
    <row r="34" spans="2:18" s="1" customFormat="1" ht="14.4" hidden="1" customHeight="1">
      <c r="B34" s="38"/>
      <c r="C34" s="39"/>
      <c r="D34" s="39"/>
      <c r="E34" s="45" t="s">
        <v>47</v>
      </c>
      <c r="F34" s="46">
        <v>0.21</v>
      </c>
      <c r="G34" s="121" t="s">
        <v>45</v>
      </c>
      <c r="H34" s="262">
        <f>(SUM(BG96:BG103)+SUM(BG121:BG148))</f>
        <v>0</v>
      </c>
      <c r="I34" s="256"/>
      <c r="J34" s="256"/>
      <c r="K34" s="39"/>
      <c r="L34" s="39"/>
      <c r="M34" s="262">
        <v>0</v>
      </c>
      <c r="N34" s="256"/>
      <c r="O34" s="256"/>
      <c r="P34" s="256"/>
      <c r="Q34" s="39"/>
      <c r="R34" s="40"/>
    </row>
    <row r="35" spans="2:18" s="1" customFormat="1" ht="14.4" hidden="1" customHeight="1">
      <c r="B35" s="38"/>
      <c r="C35" s="39"/>
      <c r="D35" s="39"/>
      <c r="E35" s="45" t="s">
        <v>48</v>
      </c>
      <c r="F35" s="46">
        <v>0.15</v>
      </c>
      <c r="G35" s="121" t="s">
        <v>45</v>
      </c>
      <c r="H35" s="262">
        <f>(SUM(BH96:BH103)+SUM(BH121:BH148))</f>
        <v>0</v>
      </c>
      <c r="I35" s="256"/>
      <c r="J35" s="256"/>
      <c r="K35" s="39"/>
      <c r="L35" s="39"/>
      <c r="M35" s="262">
        <v>0</v>
      </c>
      <c r="N35" s="256"/>
      <c r="O35" s="256"/>
      <c r="P35" s="256"/>
      <c r="Q35" s="39"/>
      <c r="R35" s="40"/>
    </row>
    <row r="36" spans="2:18" s="1" customFormat="1" ht="14.4" hidden="1" customHeight="1">
      <c r="B36" s="38"/>
      <c r="C36" s="39"/>
      <c r="D36" s="39"/>
      <c r="E36" s="45" t="s">
        <v>49</v>
      </c>
      <c r="F36" s="46">
        <v>0</v>
      </c>
      <c r="G36" s="121" t="s">
        <v>45</v>
      </c>
      <c r="H36" s="262">
        <f>(SUM(BI96:BI103)+SUM(BI121:BI148))</f>
        <v>0</v>
      </c>
      <c r="I36" s="256"/>
      <c r="J36" s="256"/>
      <c r="K36" s="39"/>
      <c r="L36" s="39"/>
      <c r="M36" s="262">
        <v>0</v>
      </c>
      <c r="N36" s="256"/>
      <c r="O36" s="256"/>
      <c r="P36" s="256"/>
      <c r="Q36" s="39"/>
      <c r="R36" s="40"/>
    </row>
    <row r="37" spans="2:18" s="1" customFormat="1" ht="6.9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</row>
    <row r="38" spans="2:18" s="1" customFormat="1" ht="25.35" customHeight="1">
      <c r="B38" s="38"/>
      <c r="C38" s="117"/>
      <c r="D38" s="122" t="s">
        <v>50</v>
      </c>
      <c r="E38" s="78"/>
      <c r="F38" s="78"/>
      <c r="G38" s="123" t="s">
        <v>51</v>
      </c>
      <c r="H38" s="124" t="s">
        <v>52</v>
      </c>
      <c r="I38" s="78"/>
      <c r="J38" s="78"/>
      <c r="K38" s="78"/>
      <c r="L38" s="263">
        <f>SUM(M30:M36)</f>
        <v>0</v>
      </c>
      <c r="M38" s="263"/>
      <c r="N38" s="263"/>
      <c r="O38" s="263"/>
      <c r="P38" s="264"/>
      <c r="Q38" s="117"/>
      <c r="R38" s="40"/>
    </row>
    <row r="39" spans="2:18" s="1" customFormat="1" ht="14.4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2:18" s="1" customFormat="1" ht="14.4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ht="12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2:18" ht="12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 ht="12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 ht="12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 ht="12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 ht="12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 ht="12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 ht="12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 ht="12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>
      <c r="B50" s="38"/>
      <c r="C50" s="39"/>
      <c r="D50" s="53" t="s">
        <v>53</v>
      </c>
      <c r="E50" s="54"/>
      <c r="F50" s="54"/>
      <c r="G50" s="54"/>
      <c r="H50" s="55"/>
      <c r="I50" s="39"/>
      <c r="J50" s="53" t="s">
        <v>54</v>
      </c>
      <c r="K50" s="54"/>
      <c r="L50" s="54"/>
      <c r="M50" s="54"/>
      <c r="N50" s="54"/>
      <c r="O50" s="54"/>
      <c r="P50" s="55"/>
      <c r="Q50" s="39"/>
      <c r="R50" s="40"/>
    </row>
    <row r="51" spans="2:18" ht="12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 ht="12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 ht="12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 ht="12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 ht="12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 ht="12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 ht="12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 ht="12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>
      <c r="B59" s="38"/>
      <c r="C59" s="39"/>
      <c r="D59" s="58" t="s">
        <v>55</v>
      </c>
      <c r="E59" s="59"/>
      <c r="F59" s="59"/>
      <c r="G59" s="60" t="s">
        <v>56</v>
      </c>
      <c r="H59" s="61"/>
      <c r="I59" s="39"/>
      <c r="J59" s="58" t="s">
        <v>55</v>
      </c>
      <c r="K59" s="59"/>
      <c r="L59" s="59"/>
      <c r="M59" s="59"/>
      <c r="N59" s="60" t="s">
        <v>56</v>
      </c>
      <c r="O59" s="59"/>
      <c r="P59" s="61"/>
      <c r="Q59" s="39"/>
      <c r="R59" s="40"/>
    </row>
    <row r="60" spans="2:18" ht="12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>
      <c r="B61" s="38"/>
      <c r="C61" s="39"/>
      <c r="D61" s="53" t="s">
        <v>57</v>
      </c>
      <c r="E61" s="54"/>
      <c r="F61" s="54"/>
      <c r="G61" s="54"/>
      <c r="H61" s="55"/>
      <c r="I61" s="39"/>
      <c r="J61" s="53" t="s">
        <v>58</v>
      </c>
      <c r="K61" s="54"/>
      <c r="L61" s="54"/>
      <c r="M61" s="54"/>
      <c r="N61" s="54"/>
      <c r="O61" s="54"/>
      <c r="P61" s="55"/>
      <c r="Q61" s="39"/>
      <c r="R61" s="40"/>
    </row>
    <row r="62" spans="2:18" ht="12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 ht="12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 ht="12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18" ht="12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18" ht="12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18" ht="12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18" ht="12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18" ht="12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18" s="1" customFormat="1">
      <c r="B70" s="38"/>
      <c r="C70" s="39"/>
      <c r="D70" s="58" t="s">
        <v>55</v>
      </c>
      <c r="E70" s="59"/>
      <c r="F70" s="59"/>
      <c r="G70" s="60" t="s">
        <v>56</v>
      </c>
      <c r="H70" s="61"/>
      <c r="I70" s="39"/>
      <c r="J70" s="58" t="s">
        <v>55</v>
      </c>
      <c r="K70" s="59"/>
      <c r="L70" s="59"/>
      <c r="M70" s="59"/>
      <c r="N70" s="60" t="s">
        <v>56</v>
      </c>
      <c r="O70" s="59"/>
      <c r="P70" s="61"/>
      <c r="Q70" s="39"/>
      <c r="R70" s="40"/>
    </row>
    <row r="71" spans="2:18" s="1" customFormat="1" ht="14.4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18" s="1" customFormat="1" ht="6.9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spans="2:18" s="1" customFormat="1" ht="36.9" customHeight="1">
      <c r="B76" s="38"/>
      <c r="C76" s="211" t="s">
        <v>128</v>
      </c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40"/>
    </row>
    <row r="77" spans="2:18" s="1" customFormat="1" ht="6.9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2:18" s="1" customFormat="1" ht="30" customHeight="1">
      <c r="B78" s="38"/>
      <c r="C78" s="33" t="s">
        <v>20</v>
      </c>
      <c r="D78" s="39"/>
      <c r="E78" s="39"/>
      <c r="F78" s="254" t="str">
        <f>F6</f>
        <v>Tenisová hala Česká Třebová</v>
      </c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39"/>
      <c r="R78" s="40"/>
    </row>
    <row r="79" spans="2:18" s="1" customFormat="1" ht="36.9" customHeight="1">
      <c r="B79" s="38"/>
      <c r="C79" s="72" t="s">
        <v>125</v>
      </c>
      <c r="D79" s="39"/>
      <c r="E79" s="39"/>
      <c r="F79" s="231" t="str">
        <f>F7</f>
        <v>09 - S09-Nový sjezd na pozemek, zpevněný zámkovou dlažbou</v>
      </c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39"/>
      <c r="R79" s="40"/>
    </row>
    <row r="80" spans="2:18" s="1" customFormat="1" ht="6.9" customHeight="1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0"/>
    </row>
    <row r="81" spans="2:47" s="1" customFormat="1" ht="18" customHeight="1">
      <c r="B81" s="38"/>
      <c r="C81" s="33" t="s">
        <v>24</v>
      </c>
      <c r="D81" s="39"/>
      <c r="E81" s="39"/>
      <c r="F81" s="31" t="str">
        <f>F9</f>
        <v xml:space="preserve"> </v>
      </c>
      <c r="G81" s="39"/>
      <c r="H81" s="39"/>
      <c r="I81" s="39"/>
      <c r="J81" s="39"/>
      <c r="K81" s="33" t="s">
        <v>26</v>
      </c>
      <c r="L81" s="39"/>
      <c r="M81" s="258" t="str">
        <f>IF(O9="","",O9)</f>
        <v>1. 2. 2016</v>
      </c>
      <c r="N81" s="258"/>
      <c r="O81" s="258"/>
      <c r="P81" s="258"/>
      <c r="Q81" s="39"/>
      <c r="R81" s="40"/>
    </row>
    <row r="82" spans="2:47" s="1" customFormat="1" ht="6.9" customHeight="1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0"/>
    </row>
    <row r="83" spans="2:47" s="1" customFormat="1" ht="13.2">
      <c r="B83" s="38"/>
      <c r="C83" s="33" t="s">
        <v>28</v>
      </c>
      <c r="D83" s="39"/>
      <c r="E83" s="39"/>
      <c r="F83" s="31" t="str">
        <f>E12</f>
        <v>TK Česká Třebová,Husova 22. Česká Třebová</v>
      </c>
      <c r="G83" s="39"/>
      <c r="H83" s="39"/>
      <c r="I83" s="39"/>
      <c r="J83" s="39"/>
      <c r="K83" s="33" t="s">
        <v>34</v>
      </c>
      <c r="L83" s="39"/>
      <c r="M83" s="215" t="str">
        <f>E18</f>
        <v>Projekce Vrbický s,r,o,, Holice</v>
      </c>
      <c r="N83" s="215"/>
      <c r="O83" s="215"/>
      <c r="P83" s="215"/>
      <c r="Q83" s="215"/>
      <c r="R83" s="40"/>
    </row>
    <row r="84" spans="2:47" s="1" customFormat="1" ht="14.4" customHeight="1">
      <c r="B84" s="38"/>
      <c r="C84" s="33" t="s">
        <v>32</v>
      </c>
      <c r="D84" s="39"/>
      <c r="E84" s="39"/>
      <c r="F84" s="31" t="str">
        <f>IF(E15="","",E15)</f>
        <v>Vyplň údaj</v>
      </c>
      <c r="G84" s="39"/>
      <c r="H84" s="39"/>
      <c r="I84" s="39"/>
      <c r="J84" s="39"/>
      <c r="K84" s="33" t="s">
        <v>38</v>
      </c>
      <c r="L84" s="39"/>
      <c r="M84" s="215" t="str">
        <f>E21</f>
        <v xml:space="preserve"> </v>
      </c>
      <c r="N84" s="215"/>
      <c r="O84" s="215"/>
      <c r="P84" s="215"/>
      <c r="Q84" s="215"/>
      <c r="R84" s="40"/>
    </row>
    <row r="85" spans="2:47" s="1" customFormat="1" ht="10.35" customHeight="1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</row>
    <row r="86" spans="2:47" s="1" customFormat="1" ht="29.25" customHeight="1">
      <c r="B86" s="38"/>
      <c r="C86" s="265" t="s">
        <v>129</v>
      </c>
      <c r="D86" s="266"/>
      <c r="E86" s="266"/>
      <c r="F86" s="266"/>
      <c r="G86" s="266"/>
      <c r="H86" s="117"/>
      <c r="I86" s="117"/>
      <c r="J86" s="117"/>
      <c r="K86" s="117"/>
      <c r="L86" s="117"/>
      <c r="M86" s="117"/>
      <c r="N86" s="265" t="s">
        <v>130</v>
      </c>
      <c r="O86" s="266"/>
      <c r="P86" s="266"/>
      <c r="Q86" s="266"/>
      <c r="R86" s="40"/>
    </row>
    <row r="87" spans="2:47" s="1" customFormat="1" ht="10.35" customHeight="1"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0"/>
    </row>
    <row r="88" spans="2:47" s="1" customFormat="1" ht="29.25" customHeight="1">
      <c r="B88" s="38"/>
      <c r="C88" s="125" t="s">
        <v>131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250">
        <f>N121</f>
        <v>0</v>
      </c>
      <c r="O88" s="267"/>
      <c r="P88" s="267"/>
      <c r="Q88" s="267"/>
      <c r="R88" s="40"/>
      <c r="AU88" s="21" t="s">
        <v>132</v>
      </c>
    </row>
    <row r="89" spans="2:47" s="6" customFormat="1" ht="24.9" customHeight="1">
      <c r="B89" s="126"/>
      <c r="C89" s="127"/>
      <c r="D89" s="128" t="s">
        <v>133</v>
      </c>
      <c r="E89" s="127"/>
      <c r="F89" s="127"/>
      <c r="G89" s="127"/>
      <c r="H89" s="127"/>
      <c r="I89" s="127"/>
      <c r="J89" s="127"/>
      <c r="K89" s="127"/>
      <c r="L89" s="127"/>
      <c r="M89" s="127"/>
      <c r="N89" s="268">
        <f>N122</f>
        <v>0</v>
      </c>
      <c r="O89" s="269"/>
      <c r="P89" s="269"/>
      <c r="Q89" s="269"/>
      <c r="R89" s="129"/>
    </row>
    <row r="90" spans="2:47" s="7" customFormat="1" ht="19.95" customHeight="1">
      <c r="B90" s="130"/>
      <c r="C90" s="131"/>
      <c r="D90" s="105" t="s">
        <v>134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46">
        <f>N123</f>
        <v>0</v>
      </c>
      <c r="O90" s="270"/>
      <c r="P90" s="270"/>
      <c r="Q90" s="270"/>
      <c r="R90" s="132"/>
    </row>
    <row r="91" spans="2:47" s="7" customFormat="1" ht="19.95" customHeight="1">
      <c r="B91" s="130"/>
      <c r="C91" s="131"/>
      <c r="D91" s="105" t="s">
        <v>135</v>
      </c>
      <c r="E91" s="131"/>
      <c r="F91" s="131"/>
      <c r="G91" s="131"/>
      <c r="H91" s="131"/>
      <c r="I91" s="131"/>
      <c r="J91" s="131"/>
      <c r="K91" s="131"/>
      <c r="L91" s="131"/>
      <c r="M91" s="131"/>
      <c r="N91" s="246">
        <f>N132</f>
        <v>0</v>
      </c>
      <c r="O91" s="270"/>
      <c r="P91" s="270"/>
      <c r="Q91" s="270"/>
      <c r="R91" s="132"/>
    </row>
    <row r="92" spans="2:47" s="7" customFormat="1" ht="19.95" customHeight="1">
      <c r="B92" s="130"/>
      <c r="C92" s="131"/>
      <c r="D92" s="105" t="s">
        <v>138</v>
      </c>
      <c r="E92" s="131"/>
      <c r="F92" s="131"/>
      <c r="G92" s="131"/>
      <c r="H92" s="131"/>
      <c r="I92" s="131"/>
      <c r="J92" s="131"/>
      <c r="K92" s="131"/>
      <c r="L92" s="131"/>
      <c r="M92" s="131"/>
      <c r="N92" s="246">
        <f>N134</f>
        <v>0</v>
      </c>
      <c r="O92" s="270"/>
      <c r="P92" s="270"/>
      <c r="Q92" s="270"/>
      <c r="R92" s="132"/>
    </row>
    <row r="93" spans="2:47" s="7" customFormat="1" ht="19.95" customHeight="1">
      <c r="B93" s="130"/>
      <c r="C93" s="131"/>
      <c r="D93" s="105" t="s">
        <v>140</v>
      </c>
      <c r="E93" s="131"/>
      <c r="F93" s="131"/>
      <c r="G93" s="131"/>
      <c r="H93" s="131"/>
      <c r="I93" s="131"/>
      <c r="J93" s="131"/>
      <c r="K93" s="131"/>
      <c r="L93" s="131"/>
      <c r="M93" s="131"/>
      <c r="N93" s="246">
        <f>N142</f>
        <v>0</v>
      </c>
      <c r="O93" s="270"/>
      <c r="P93" s="270"/>
      <c r="Q93" s="270"/>
      <c r="R93" s="132"/>
    </row>
    <row r="94" spans="2:47" s="7" customFormat="1" ht="19.95" customHeight="1">
      <c r="B94" s="130"/>
      <c r="C94" s="131"/>
      <c r="D94" s="105" t="s">
        <v>142</v>
      </c>
      <c r="E94" s="131"/>
      <c r="F94" s="131"/>
      <c r="G94" s="131"/>
      <c r="H94" s="131"/>
      <c r="I94" s="131"/>
      <c r="J94" s="131"/>
      <c r="K94" s="131"/>
      <c r="L94" s="131"/>
      <c r="M94" s="131"/>
      <c r="N94" s="246">
        <f>N147</f>
        <v>0</v>
      </c>
      <c r="O94" s="270"/>
      <c r="P94" s="270"/>
      <c r="Q94" s="270"/>
      <c r="R94" s="132"/>
    </row>
    <row r="95" spans="2:47" s="1" customFormat="1" ht="21.75" customHeight="1"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40"/>
    </row>
    <row r="96" spans="2:47" s="1" customFormat="1" ht="29.25" customHeight="1">
      <c r="B96" s="38"/>
      <c r="C96" s="125" t="s">
        <v>169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267">
        <f>ROUND(N97+N98+N99+N100+N101+N102,0)</f>
        <v>0</v>
      </c>
      <c r="O96" s="271"/>
      <c r="P96" s="271"/>
      <c r="Q96" s="271"/>
      <c r="R96" s="40"/>
      <c r="T96" s="133"/>
      <c r="U96" s="134" t="s">
        <v>43</v>
      </c>
    </row>
    <row r="97" spans="2:65" s="1" customFormat="1" ht="18" customHeight="1">
      <c r="B97" s="135"/>
      <c r="C97" s="136"/>
      <c r="D97" s="247" t="s">
        <v>170</v>
      </c>
      <c r="E97" s="272"/>
      <c r="F97" s="272"/>
      <c r="G97" s="272"/>
      <c r="H97" s="272"/>
      <c r="I97" s="136"/>
      <c r="J97" s="136"/>
      <c r="K97" s="136"/>
      <c r="L97" s="136"/>
      <c r="M97" s="136"/>
      <c r="N97" s="245">
        <f>ROUND(N88*T97,0)</f>
        <v>0</v>
      </c>
      <c r="O97" s="273"/>
      <c r="P97" s="273"/>
      <c r="Q97" s="273"/>
      <c r="R97" s="138"/>
      <c r="S97" s="136"/>
      <c r="T97" s="139"/>
      <c r="U97" s="140" t="s">
        <v>44</v>
      </c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2" t="s">
        <v>171</v>
      </c>
      <c r="AZ97" s="141"/>
      <c r="BA97" s="141"/>
      <c r="BB97" s="141"/>
      <c r="BC97" s="141"/>
      <c r="BD97" s="141"/>
      <c r="BE97" s="143">
        <f t="shared" ref="BE97:BE102" si="0">IF(U97="základní",N97,0)</f>
        <v>0</v>
      </c>
      <c r="BF97" s="143">
        <f t="shared" ref="BF97:BF102" si="1">IF(U97="snížená",N97,0)</f>
        <v>0</v>
      </c>
      <c r="BG97" s="143">
        <f t="shared" ref="BG97:BG102" si="2">IF(U97="zákl. přenesená",N97,0)</f>
        <v>0</v>
      </c>
      <c r="BH97" s="143">
        <f t="shared" ref="BH97:BH102" si="3">IF(U97="sníž. přenesená",N97,0)</f>
        <v>0</v>
      </c>
      <c r="BI97" s="143">
        <f t="shared" ref="BI97:BI102" si="4">IF(U97="nulová",N97,0)</f>
        <v>0</v>
      </c>
      <c r="BJ97" s="142" t="s">
        <v>37</v>
      </c>
      <c r="BK97" s="141"/>
      <c r="BL97" s="141"/>
      <c r="BM97" s="141"/>
    </row>
    <row r="98" spans="2:65" s="1" customFormat="1" ht="18" customHeight="1">
      <c r="B98" s="135"/>
      <c r="C98" s="136"/>
      <c r="D98" s="247" t="s">
        <v>172</v>
      </c>
      <c r="E98" s="272"/>
      <c r="F98" s="272"/>
      <c r="G98" s="272"/>
      <c r="H98" s="272"/>
      <c r="I98" s="136"/>
      <c r="J98" s="136"/>
      <c r="K98" s="136"/>
      <c r="L98" s="136"/>
      <c r="M98" s="136"/>
      <c r="N98" s="245">
        <f>ROUND(N88*T98,0)</f>
        <v>0</v>
      </c>
      <c r="O98" s="273"/>
      <c r="P98" s="273"/>
      <c r="Q98" s="273"/>
      <c r="R98" s="138"/>
      <c r="S98" s="136"/>
      <c r="T98" s="139"/>
      <c r="U98" s="140" t="s">
        <v>44</v>
      </c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2" t="s">
        <v>171</v>
      </c>
      <c r="AZ98" s="141"/>
      <c r="BA98" s="141"/>
      <c r="BB98" s="141"/>
      <c r="BC98" s="141"/>
      <c r="BD98" s="141"/>
      <c r="BE98" s="143">
        <f t="shared" si="0"/>
        <v>0</v>
      </c>
      <c r="BF98" s="143">
        <f t="shared" si="1"/>
        <v>0</v>
      </c>
      <c r="BG98" s="143">
        <f t="shared" si="2"/>
        <v>0</v>
      </c>
      <c r="BH98" s="143">
        <f t="shared" si="3"/>
        <v>0</v>
      </c>
      <c r="BI98" s="143">
        <f t="shared" si="4"/>
        <v>0</v>
      </c>
      <c r="BJ98" s="142" t="s">
        <v>37</v>
      </c>
      <c r="BK98" s="141"/>
      <c r="BL98" s="141"/>
      <c r="BM98" s="141"/>
    </row>
    <row r="99" spans="2:65" s="1" customFormat="1" ht="18" customHeight="1">
      <c r="B99" s="135"/>
      <c r="C99" s="136"/>
      <c r="D99" s="247" t="s">
        <v>173</v>
      </c>
      <c r="E99" s="272"/>
      <c r="F99" s="272"/>
      <c r="G99" s="272"/>
      <c r="H99" s="272"/>
      <c r="I99" s="136"/>
      <c r="J99" s="136"/>
      <c r="K99" s="136"/>
      <c r="L99" s="136"/>
      <c r="M99" s="136"/>
      <c r="N99" s="245">
        <f>ROUND(N88*T99,0)</f>
        <v>0</v>
      </c>
      <c r="O99" s="273"/>
      <c r="P99" s="273"/>
      <c r="Q99" s="273"/>
      <c r="R99" s="138"/>
      <c r="S99" s="136"/>
      <c r="T99" s="139"/>
      <c r="U99" s="140" t="s">
        <v>44</v>
      </c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2" t="s">
        <v>171</v>
      </c>
      <c r="AZ99" s="141"/>
      <c r="BA99" s="141"/>
      <c r="BB99" s="141"/>
      <c r="BC99" s="141"/>
      <c r="BD99" s="141"/>
      <c r="BE99" s="143">
        <f t="shared" si="0"/>
        <v>0</v>
      </c>
      <c r="BF99" s="143">
        <f t="shared" si="1"/>
        <v>0</v>
      </c>
      <c r="BG99" s="143">
        <f t="shared" si="2"/>
        <v>0</v>
      </c>
      <c r="BH99" s="143">
        <f t="shared" si="3"/>
        <v>0</v>
      </c>
      <c r="BI99" s="143">
        <f t="shared" si="4"/>
        <v>0</v>
      </c>
      <c r="BJ99" s="142" t="s">
        <v>37</v>
      </c>
      <c r="BK99" s="141"/>
      <c r="BL99" s="141"/>
      <c r="BM99" s="141"/>
    </row>
    <row r="100" spans="2:65" s="1" customFormat="1" ht="18" customHeight="1">
      <c r="B100" s="135"/>
      <c r="C100" s="136"/>
      <c r="D100" s="247" t="s">
        <v>174</v>
      </c>
      <c r="E100" s="272"/>
      <c r="F100" s="272"/>
      <c r="G100" s="272"/>
      <c r="H100" s="272"/>
      <c r="I100" s="136"/>
      <c r="J100" s="136"/>
      <c r="K100" s="136"/>
      <c r="L100" s="136"/>
      <c r="M100" s="136"/>
      <c r="N100" s="245">
        <f>ROUND(N88*T100,0)</f>
        <v>0</v>
      </c>
      <c r="O100" s="273"/>
      <c r="P100" s="273"/>
      <c r="Q100" s="273"/>
      <c r="R100" s="138"/>
      <c r="S100" s="136"/>
      <c r="T100" s="139"/>
      <c r="U100" s="140" t="s">
        <v>44</v>
      </c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2" t="s">
        <v>171</v>
      </c>
      <c r="AZ100" s="141"/>
      <c r="BA100" s="141"/>
      <c r="BB100" s="141"/>
      <c r="BC100" s="141"/>
      <c r="BD100" s="141"/>
      <c r="BE100" s="143">
        <f t="shared" si="0"/>
        <v>0</v>
      </c>
      <c r="BF100" s="143">
        <f t="shared" si="1"/>
        <v>0</v>
      </c>
      <c r="BG100" s="143">
        <f t="shared" si="2"/>
        <v>0</v>
      </c>
      <c r="BH100" s="143">
        <f t="shared" si="3"/>
        <v>0</v>
      </c>
      <c r="BI100" s="143">
        <f t="shared" si="4"/>
        <v>0</v>
      </c>
      <c r="BJ100" s="142" t="s">
        <v>37</v>
      </c>
      <c r="BK100" s="141"/>
      <c r="BL100" s="141"/>
      <c r="BM100" s="141"/>
    </row>
    <row r="101" spans="2:65" s="1" customFormat="1" ht="18" customHeight="1">
      <c r="B101" s="135"/>
      <c r="C101" s="136"/>
      <c r="D101" s="247" t="s">
        <v>175</v>
      </c>
      <c r="E101" s="272"/>
      <c r="F101" s="272"/>
      <c r="G101" s="272"/>
      <c r="H101" s="272"/>
      <c r="I101" s="136"/>
      <c r="J101" s="136"/>
      <c r="K101" s="136"/>
      <c r="L101" s="136"/>
      <c r="M101" s="136"/>
      <c r="N101" s="245">
        <f>ROUND(N88*T101,0)</f>
        <v>0</v>
      </c>
      <c r="O101" s="273"/>
      <c r="P101" s="273"/>
      <c r="Q101" s="273"/>
      <c r="R101" s="138"/>
      <c r="S101" s="136"/>
      <c r="T101" s="139"/>
      <c r="U101" s="140" t="s">
        <v>44</v>
      </c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2" t="s">
        <v>171</v>
      </c>
      <c r="AZ101" s="141"/>
      <c r="BA101" s="141"/>
      <c r="BB101" s="141"/>
      <c r="BC101" s="141"/>
      <c r="BD101" s="141"/>
      <c r="BE101" s="143">
        <f t="shared" si="0"/>
        <v>0</v>
      </c>
      <c r="BF101" s="143">
        <f t="shared" si="1"/>
        <v>0</v>
      </c>
      <c r="BG101" s="143">
        <f t="shared" si="2"/>
        <v>0</v>
      </c>
      <c r="BH101" s="143">
        <f t="shared" si="3"/>
        <v>0</v>
      </c>
      <c r="BI101" s="143">
        <f t="shared" si="4"/>
        <v>0</v>
      </c>
      <c r="BJ101" s="142" t="s">
        <v>37</v>
      </c>
      <c r="BK101" s="141"/>
      <c r="BL101" s="141"/>
      <c r="BM101" s="141"/>
    </row>
    <row r="102" spans="2:65" s="1" customFormat="1" ht="18" customHeight="1">
      <c r="B102" s="135"/>
      <c r="C102" s="136"/>
      <c r="D102" s="137" t="s">
        <v>176</v>
      </c>
      <c r="E102" s="136"/>
      <c r="F102" s="136"/>
      <c r="G102" s="136"/>
      <c r="H102" s="136"/>
      <c r="I102" s="136"/>
      <c r="J102" s="136"/>
      <c r="K102" s="136"/>
      <c r="L102" s="136"/>
      <c r="M102" s="136"/>
      <c r="N102" s="245">
        <f>ROUND(N88*T102,0)</f>
        <v>0</v>
      </c>
      <c r="O102" s="273"/>
      <c r="P102" s="273"/>
      <c r="Q102" s="273"/>
      <c r="R102" s="138"/>
      <c r="S102" s="136"/>
      <c r="T102" s="144"/>
      <c r="U102" s="145" t="s">
        <v>44</v>
      </c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2" t="s">
        <v>177</v>
      </c>
      <c r="AZ102" s="141"/>
      <c r="BA102" s="141"/>
      <c r="BB102" s="141"/>
      <c r="BC102" s="141"/>
      <c r="BD102" s="141"/>
      <c r="BE102" s="143">
        <f t="shared" si="0"/>
        <v>0</v>
      </c>
      <c r="BF102" s="143">
        <f t="shared" si="1"/>
        <v>0</v>
      </c>
      <c r="BG102" s="143">
        <f t="shared" si="2"/>
        <v>0</v>
      </c>
      <c r="BH102" s="143">
        <f t="shared" si="3"/>
        <v>0</v>
      </c>
      <c r="BI102" s="143">
        <f t="shared" si="4"/>
        <v>0</v>
      </c>
      <c r="BJ102" s="142" t="s">
        <v>37</v>
      </c>
      <c r="BK102" s="141"/>
      <c r="BL102" s="141"/>
      <c r="BM102" s="141"/>
    </row>
    <row r="103" spans="2:65" s="1" customFormat="1" ht="12"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40"/>
    </row>
    <row r="104" spans="2:65" s="1" customFormat="1" ht="29.25" customHeight="1">
      <c r="B104" s="38"/>
      <c r="C104" s="116" t="s">
        <v>117</v>
      </c>
      <c r="D104" s="117"/>
      <c r="E104" s="117"/>
      <c r="F104" s="117"/>
      <c r="G104" s="117"/>
      <c r="H104" s="117"/>
      <c r="I104" s="117"/>
      <c r="J104" s="117"/>
      <c r="K104" s="117"/>
      <c r="L104" s="251">
        <f>ROUND(SUM(N88+N96),0)</f>
        <v>0</v>
      </c>
      <c r="M104" s="251"/>
      <c r="N104" s="251"/>
      <c r="O104" s="251"/>
      <c r="P104" s="251"/>
      <c r="Q104" s="251"/>
      <c r="R104" s="40"/>
    </row>
    <row r="105" spans="2:65" s="1" customFormat="1" ht="6.9" customHeight="1"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4"/>
    </row>
    <row r="109" spans="2:65" s="1" customFormat="1" ht="6.9" customHeight="1"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7"/>
    </row>
    <row r="110" spans="2:65" s="1" customFormat="1" ht="36.9" customHeight="1">
      <c r="B110" s="38"/>
      <c r="C110" s="211" t="s">
        <v>178</v>
      </c>
      <c r="D110" s="256"/>
      <c r="E110" s="256"/>
      <c r="F110" s="256"/>
      <c r="G110" s="256"/>
      <c r="H110" s="256"/>
      <c r="I110" s="256"/>
      <c r="J110" s="256"/>
      <c r="K110" s="256"/>
      <c r="L110" s="256"/>
      <c r="M110" s="256"/>
      <c r="N110" s="256"/>
      <c r="O110" s="256"/>
      <c r="P110" s="256"/>
      <c r="Q110" s="256"/>
      <c r="R110" s="40"/>
    </row>
    <row r="111" spans="2:65" s="1" customFormat="1" ht="6.9" customHeight="1"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40"/>
    </row>
    <row r="112" spans="2:65" s="1" customFormat="1" ht="30" customHeight="1">
      <c r="B112" s="38"/>
      <c r="C112" s="33" t="s">
        <v>20</v>
      </c>
      <c r="D112" s="39"/>
      <c r="E112" s="39"/>
      <c r="F112" s="254" t="str">
        <f>F6</f>
        <v>Tenisová hala Česká Třebová</v>
      </c>
      <c r="G112" s="255"/>
      <c r="H112" s="255"/>
      <c r="I112" s="255"/>
      <c r="J112" s="255"/>
      <c r="K112" s="255"/>
      <c r="L112" s="255"/>
      <c r="M112" s="255"/>
      <c r="N112" s="255"/>
      <c r="O112" s="255"/>
      <c r="P112" s="255"/>
      <c r="Q112" s="39"/>
      <c r="R112" s="40"/>
    </row>
    <row r="113" spans="2:65" s="1" customFormat="1" ht="36.9" customHeight="1">
      <c r="B113" s="38"/>
      <c r="C113" s="72" t="s">
        <v>125</v>
      </c>
      <c r="D113" s="39"/>
      <c r="E113" s="39"/>
      <c r="F113" s="231" t="str">
        <f>F7</f>
        <v>09 - S09-Nový sjezd na pozemek, zpevněný zámkovou dlažbou</v>
      </c>
      <c r="G113" s="256"/>
      <c r="H113" s="256"/>
      <c r="I113" s="256"/>
      <c r="J113" s="256"/>
      <c r="K113" s="256"/>
      <c r="L113" s="256"/>
      <c r="M113" s="256"/>
      <c r="N113" s="256"/>
      <c r="O113" s="256"/>
      <c r="P113" s="256"/>
      <c r="Q113" s="39"/>
      <c r="R113" s="40"/>
    </row>
    <row r="114" spans="2:65" s="1" customFormat="1" ht="6.9" customHeight="1"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40"/>
    </row>
    <row r="115" spans="2:65" s="1" customFormat="1" ht="18" customHeight="1">
      <c r="B115" s="38"/>
      <c r="C115" s="33" t="s">
        <v>24</v>
      </c>
      <c r="D115" s="39"/>
      <c r="E115" s="39"/>
      <c r="F115" s="31" t="str">
        <f>F9</f>
        <v xml:space="preserve"> </v>
      </c>
      <c r="G115" s="39"/>
      <c r="H115" s="39"/>
      <c r="I115" s="39"/>
      <c r="J115" s="39"/>
      <c r="K115" s="33" t="s">
        <v>26</v>
      </c>
      <c r="L115" s="39"/>
      <c r="M115" s="258" t="str">
        <f>IF(O9="","",O9)</f>
        <v>1. 2. 2016</v>
      </c>
      <c r="N115" s="258"/>
      <c r="O115" s="258"/>
      <c r="P115" s="258"/>
      <c r="Q115" s="39"/>
      <c r="R115" s="40"/>
    </row>
    <row r="116" spans="2:65" s="1" customFormat="1" ht="6.9" customHeight="1"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0"/>
    </row>
    <row r="117" spans="2:65" s="1" customFormat="1" ht="13.2">
      <c r="B117" s="38"/>
      <c r="C117" s="33" t="s">
        <v>28</v>
      </c>
      <c r="D117" s="39"/>
      <c r="E117" s="39"/>
      <c r="F117" s="31" t="str">
        <f>E12</f>
        <v>TK Česká Třebová,Husova 22. Česká Třebová</v>
      </c>
      <c r="G117" s="39"/>
      <c r="H117" s="39"/>
      <c r="I117" s="39"/>
      <c r="J117" s="39"/>
      <c r="K117" s="33" t="s">
        <v>34</v>
      </c>
      <c r="L117" s="39"/>
      <c r="M117" s="215" t="str">
        <f>E18</f>
        <v>Projekce Vrbický s,r,o,, Holice</v>
      </c>
      <c r="N117" s="215"/>
      <c r="O117" s="215"/>
      <c r="P117" s="215"/>
      <c r="Q117" s="215"/>
      <c r="R117" s="40"/>
    </row>
    <row r="118" spans="2:65" s="1" customFormat="1" ht="14.4" customHeight="1">
      <c r="B118" s="38"/>
      <c r="C118" s="33" t="s">
        <v>32</v>
      </c>
      <c r="D118" s="39"/>
      <c r="E118" s="39"/>
      <c r="F118" s="31" t="str">
        <f>IF(E15="","",E15)</f>
        <v>Vyplň údaj</v>
      </c>
      <c r="G118" s="39"/>
      <c r="H118" s="39"/>
      <c r="I118" s="39"/>
      <c r="J118" s="39"/>
      <c r="K118" s="33" t="s">
        <v>38</v>
      </c>
      <c r="L118" s="39"/>
      <c r="M118" s="215" t="str">
        <f>E21</f>
        <v xml:space="preserve"> </v>
      </c>
      <c r="N118" s="215"/>
      <c r="O118" s="215"/>
      <c r="P118" s="215"/>
      <c r="Q118" s="215"/>
      <c r="R118" s="40"/>
    </row>
    <row r="119" spans="2:65" s="1" customFormat="1" ht="10.35" customHeight="1"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40"/>
    </row>
    <row r="120" spans="2:65" s="8" customFormat="1" ht="29.25" customHeight="1">
      <c r="B120" s="146"/>
      <c r="C120" s="147" t="s">
        <v>179</v>
      </c>
      <c r="D120" s="148" t="s">
        <v>180</v>
      </c>
      <c r="E120" s="148" t="s">
        <v>61</v>
      </c>
      <c r="F120" s="274" t="s">
        <v>181</v>
      </c>
      <c r="G120" s="274"/>
      <c r="H120" s="274"/>
      <c r="I120" s="274"/>
      <c r="J120" s="148" t="s">
        <v>182</v>
      </c>
      <c r="K120" s="148" t="s">
        <v>183</v>
      </c>
      <c r="L120" s="275" t="s">
        <v>184</v>
      </c>
      <c r="M120" s="275"/>
      <c r="N120" s="274" t="s">
        <v>130</v>
      </c>
      <c r="O120" s="274"/>
      <c r="P120" s="274"/>
      <c r="Q120" s="276"/>
      <c r="R120" s="149"/>
      <c r="T120" s="79" t="s">
        <v>185</v>
      </c>
      <c r="U120" s="80" t="s">
        <v>43</v>
      </c>
      <c r="V120" s="80" t="s">
        <v>186</v>
      </c>
      <c r="W120" s="80" t="s">
        <v>187</v>
      </c>
      <c r="X120" s="80" t="s">
        <v>188</v>
      </c>
      <c r="Y120" s="80" t="s">
        <v>189</v>
      </c>
      <c r="Z120" s="80" t="s">
        <v>190</v>
      </c>
      <c r="AA120" s="81" t="s">
        <v>191</v>
      </c>
    </row>
    <row r="121" spans="2:65" s="1" customFormat="1" ht="29.25" customHeight="1">
      <c r="B121" s="38"/>
      <c r="C121" s="83" t="s">
        <v>127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295">
        <f>BK121</f>
        <v>0</v>
      </c>
      <c r="O121" s="296"/>
      <c r="P121" s="296"/>
      <c r="Q121" s="296"/>
      <c r="R121" s="40"/>
      <c r="T121" s="82"/>
      <c r="U121" s="54"/>
      <c r="V121" s="54"/>
      <c r="W121" s="150">
        <f>W122+W149</f>
        <v>0</v>
      </c>
      <c r="X121" s="54"/>
      <c r="Y121" s="150">
        <f>Y122+Y149</f>
        <v>5.2378</v>
      </c>
      <c r="Z121" s="54"/>
      <c r="AA121" s="151">
        <f>AA122+AA149</f>
        <v>0</v>
      </c>
      <c r="AT121" s="21" t="s">
        <v>78</v>
      </c>
      <c r="AU121" s="21" t="s">
        <v>132</v>
      </c>
      <c r="BK121" s="152">
        <f>BK122+BK149</f>
        <v>0</v>
      </c>
    </row>
    <row r="122" spans="2:65" s="9" customFormat="1" ht="37.35" customHeight="1">
      <c r="B122" s="153"/>
      <c r="C122" s="154"/>
      <c r="D122" s="155" t="s">
        <v>133</v>
      </c>
      <c r="E122" s="155"/>
      <c r="F122" s="155"/>
      <c r="G122" s="155"/>
      <c r="H122" s="155"/>
      <c r="I122" s="155"/>
      <c r="J122" s="155"/>
      <c r="K122" s="155"/>
      <c r="L122" s="155"/>
      <c r="M122" s="155"/>
      <c r="N122" s="297">
        <f>BK122</f>
        <v>0</v>
      </c>
      <c r="O122" s="268"/>
      <c r="P122" s="268"/>
      <c r="Q122" s="268"/>
      <c r="R122" s="156"/>
      <c r="T122" s="157"/>
      <c r="U122" s="154"/>
      <c r="V122" s="154"/>
      <c r="W122" s="158">
        <f>W123+W132+W134+W142+W147</f>
        <v>0</v>
      </c>
      <c r="X122" s="154"/>
      <c r="Y122" s="158">
        <f>Y123+Y132+Y134+Y142+Y147</f>
        <v>5.2378</v>
      </c>
      <c r="Z122" s="154"/>
      <c r="AA122" s="159">
        <f>AA123+AA132+AA134+AA142+AA147</f>
        <v>0</v>
      </c>
      <c r="AR122" s="160" t="s">
        <v>37</v>
      </c>
      <c r="AT122" s="161" t="s">
        <v>78</v>
      </c>
      <c r="AU122" s="161" t="s">
        <v>79</v>
      </c>
      <c r="AY122" s="160" t="s">
        <v>192</v>
      </c>
      <c r="BK122" s="162">
        <f>BK123+BK132+BK134+BK142+BK147</f>
        <v>0</v>
      </c>
    </row>
    <row r="123" spans="2:65" s="9" customFormat="1" ht="19.95" customHeight="1">
      <c r="B123" s="153"/>
      <c r="C123" s="154"/>
      <c r="D123" s="163" t="s">
        <v>134</v>
      </c>
      <c r="E123" s="163"/>
      <c r="F123" s="163"/>
      <c r="G123" s="163"/>
      <c r="H123" s="163"/>
      <c r="I123" s="163"/>
      <c r="J123" s="163"/>
      <c r="K123" s="163"/>
      <c r="L123" s="163"/>
      <c r="M123" s="163"/>
      <c r="N123" s="298">
        <f>BK123</f>
        <v>0</v>
      </c>
      <c r="O123" s="299"/>
      <c r="P123" s="299"/>
      <c r="Q123" s="299"/>
      <c r="R123" s="156"/>
      <c r="T123" s="157"/>
      <c r="U123" s="154"/>
      <c r="V123" s="154"/>
      <c r="W123" s="158">
        <f>SUM(W124:W131)</f>
        <v>0</v>
      </c>
      <c r="X123" s="154"/>
      <c r="Y123" s="158">
        <f>SUM(Y124:Y131)</f>
        <v>0</v>
      </c>
      <c r="Z123" s="154"/>
      <c r="AA123" s="159">
        <f>SUM(AA124:AA131)</f>
        <v>0</v>
      </c>
      <c r="AR123" s="160" t="s">
        <v>37</v>
      </c>
      <c r="AT123" s="161" t="s">
        <v>78</v>
      </c>
      <c r="AU123" s="161" t="s">
        <v>37</v>
      </c>
      <c r="AY123" s="160" t="s">
        <v>192</v>
      </c>
      <c r="BK123" s="162">
        <f>SUM(BK124:BK131)</f>
        <v>0</v>
      </c>
    </row>
    <row r="124" spans="2:65" s="1" customFormat="1" ht="31.5" customHeight="1">
      <c r="B124" s="135"/>
      <c r="C124" s="164" t="s">
        <v>37</v>
      </c>
      <c r="D124" s="164" t="s">
        <v>193</v>
      </c>
      <c r="E124" s="165" t="s">
        <v>210</v>
      </c>
      <c r="F124" s="277" t="s">
        <v>211</v>
      </c>
      <c r="G124" s="277"/>
      <c r="H124" s="277"/>
      <c r="I124" s="277"/>
      <c r="J124" s="166" t="s">
        <v>207</v>
      </c>
      <c r="K124" s="167">
        <v>6.9</v>
      </c>
      <c r="L124" s="278">
        <v>0</v>
      </c>
      <c r="M124" s="278"/>
      <c r="N124" s="279">
        <f>ROUND(L124*K124,2)</f>
        <v>0</v>
      </c>
      <c r="O124" s="279"/>
      <c r="P124" s="279"/>
      <c r="Q124" s="279"/>
      <c r="R124" s="138"/>
      <c r="T124" s="168" t="s">
        <v>5</v>
      </c>
      <c r="U124" s="47" t="s">
        <v>44</v>
      </c>
      <c r="V124" s="39"/>
      <c r="W124" s="169">
        <f>V124*K124</f>
        <v>0</v>
      </c>
      <c r="X124" s="169">
        <v>0</v>
      </c>
      <c r="Y124" s="169">
        <f>X124*K124</f>
        <v>0</v>
      </c>
      <c r="Z124" s="169">
        <v>0</v>
      </c>
      <c r="AA124" s="170">
        <f>Z124*K124</f>
        <v>0</v>
      </c>
      <c r="AR124" s="21" t="s">
        <v>197</v>
      </c>
      <c r="AT124" s="21" t="s">
        <v>193</v>
      </c>
      <c r="AU124" s="21" t="s">
        <v>123</v>
      </c>
      <c r="AY124" s="21" t="s">
        <v>192</v>
      </c>
      <c r="BE124" s="109">
        <f>IF(U124="základní",N124,0)</f>
        <v>0</v>
      </c>
      <c r="BF124" s="109">
        <f>IF(U124="snížená",N124,0)</f>
        <v>0</v>
      </c>
      <c r="BG124" s="109">
        <f>IF(U124="zákl. přenesená",N124,0)</f>
        <v>0</v>
      </c>
      <c r="BH124" s="109">
        <f>IF(U124="sníž. přenesená",N124,0)</f>
        <v>0</v>
      </c>
      <c r="BI124" s="109">
        <f>IF(U124="nulová",N124,0)</f>
        <v>0</v>
      </c>
      <c r="BJ124" s="21" t="s">
        <v>37</v>
      </c>
      <c r="BK124" s="109">
        <f>ROUND(L124*K124,2)</f>
        <v>0</v>
      </c>
      <c r="BL124" s="21" t="s">
        <v>197</v>
      </c>
      <c r="BM124" s="21" t="s">
        <v>2010</v>
      </c>
    </row>
    <row r="125" spans="2:65" s="10" customFormat="1" ht="22.5" customHeight="1">
      <c r="B125" s="171"/>
      <c r="C125" s="172"/>
      <c r="D125" s="172"/>
      <c r="E125" s="173" t="s">
        <v>5</v>
      </c>
      <c r="F125" s="280" t="s">
        <v>2011</v>
      </c>
      <c r="G125" s="281"/>
      <c r="H125" s="281"/>
      <c r="I125" s="281"/>
      <c r="J125" s="172"/>
      <c r="K125" s="174">
        <v>6.9</v>
      </c>
      <c r="L125" s="172"/>
      <c r="M125" s="172"/>
      <c r="N125" s="172"/>
      <c r="O125" s="172"/>
      <c r="P125" s="172"/>
      <c r="Q125" s="172"/>
      <c r="R125" s="175"/>
      <c r="T125" s="176"/>
      <c r="U125" s="172"/>
      <c r="V125" s="172"/>
      <c r="W125" s="172"/>
      <c r="X125" s="172"/>
      <c r="Y125" s="172"/>
      <c r="Z125" s="172"/>
      <c r="AA125" s="177"/>
      <c r="AT125" s="178" t="s">
        <v>200</v>
      </c>
      <c r="AU125" s="178" t="s">
        <v>123</v>
      </c>
      <c r="AV125" s="10" t="s">
        <v>123</v>
      </c>
      <c r="AW125" s="10" t="s">
        <v>36</v>
      </c>
      <c r="AX125" s="10" t="s">
        <v>37</v>
      </c>
      <c r="AY125" s="178" t="s">
        <v>192</v>
      </c>
    </row>
    <row r="126" spans="2:65" s="1" customFormat="1" ht="31.5" customHeight="1">
      <c r="B126" s="135"/>
      <c r="C126" s="164" t="s">
        <v>123</v>
      </c>
      <c r="D126" s="164" t="s">
        <v>193</v>
      </c>
      <c r="E126" s="165" t="s">
        <v>220</v>
      </c>
      <c r="F126" s="277" t="s">
        <v>221</v>
      </c>
      <c r="G126" s="277"/>
      <c r="H126" s="277"/>
      <c r="I126" s="277"/>
      <c r="J126" s="166" t="s">
        <v>207</v>
      </c>
      <c r="K126" s="167">
        <v>6.9</v>
      </c>
      <c r="L126" s="278">
        <v>0</v>
      </c>
      <c r="M126" s="278"/>
      <c r="N126" s="279">
        <f>ROUND(L126*K126,2)</f>
        <v>0</v>
      </c>
      <c r="O126" s="279"/>
      <c r="P126" s="279"/>
      <c r="Q126" s="279"/>
      <c r="R126" s="138"/>
      <c r="T126" s="168" t="s">
        <v>5</v>
      </c>
      <c r="U126" s="47" t="s">
        <v>44</v>
      </c>
      <c r="V126" s="39"/>
      <c r="W126" s="169">
        <f>V126*K126</f>
        <v>0</v>
      </c>
      <c r="X126" s="169">
        <v>0</v>
      </c>
      <c r="Y126" s="169">
        <f>X126*K126</f>
        <v>0</v>
      </c>
      <c r="Z126" s="169">
        <v>0</v>
      </c>
      <c r="AA126" s="170">
        <f>Z126*K126</f>
        <v>0</v>
      </c>
      <c r="AR126" s="21" t="s">
        <v>197</v>
      </c>
      <c r="AT126" s="21" t="s">
        <v>193</v>
      </c>
      <c r="AU126" s="21" t="s">
        <v>123</v>
      </c>
      <c r="AY126" s="21" t="s">
        <v>192</v>
      </c>
      <c r="BE126" s="109">
        <f>IF(U126="základní",N126,0)</f>
        <v>0</v>
      </c>
      <c r="BF126" s="109">
        <f>IF(U126="snížená",N126,0)</f>
        <v>0</v>
      </c>
      <c r="BG126" s="109">
        <f>IF(U126="zákl. přenesená",N126,0)</f>
        <v>0</v>
      </c>
      <c r="BH126" s="109">
        <f>IF(U126="sníž. přenesená",N126,0)</f>
        <v>0</v>
      </c>
      <c r="BI126" s="109">
        <f>IF(U126="nulová",N126,0)</f>
        <v>0</v>
      </c>
      <c r="BJ126" s="21" t="s">
        <v>37</v>
      </c>
      <c r="BK126" s="109">
        <f>ROUND(L126*K126,2)</f>
        <v>0</v>
      </c>
      <c r="BL126" s="21" t="s">
        <v>197</v>
      </c>
      <c r="BM126" s="21" t="s">
        <v>2012</v>
      </c>
    </row>
    <row r="127" spans="2:65" s="1" customFormat="1" ht="31.5" customHeight="1">
      <c r="B127" s="135"/>
      <c r="C127" s="164" t="s">
        <v>204</v>
      </c>
      <c r="D127" s="164" t="s">
        <v>193</v>
      </c>
      <c r="E127" s="165" t="s">
        <v>271</v>
      </c>
      <c r="F127" s="277" t="s">
        <v>272</v>
      </c>
      <c r="G127" s="277"/>
      <c r="H127" s="277"/>
      <c r="I127" s="277"/>
      <c r="J127" s="166" t="s">
        <v>207</v>
      </c>
      <c r="K127" s="167">
        <v>6.9</v>
      </c>
      <c r="L127" s="278">
        <v>0</v>
      </c>
      <c r="M127" s="278"/>
      <c r="N127" s="279">
        <f>ROUND(L127*K127,2)</f>
        <v>0</v>
      </c>
      <c r="O127" s="279"/>
      <c r="P127" s="279"/>
      <c r="Q127" s="279"/>
      <c r="R127" s="138"/>
      <c r="T127" s="168" t="s">
        <v>5</v>
      </c>
      <c r="U127" s="47" t="s">
        <v>44</v>
      </c>
      <c r="V127" s="39"/>
      <c r="W127" s="169">
        <f>V127*K127</f>
        <v>0</v>
      </c>
      <c r="X127" s="169">
        <v>0</v>
      </c>
      <c r="Y127" s="169">
        <f>X127*K127</f>
        <v>0</v>
      </c>
      <c r="Z127" s="169">
        <v>0</v>
      </c>
      <c r="AA127" s="170">
        <f>Z127*K127</f>
        <v>0</v>
      </c>
      <c r="AR127" s="21" t="s">
        <v>197</v>
      </c>
      <c r="AT127" s="21" t="s">
        <v>193</v>
      </c>
      <c r="AU127" s="21" t="s">
        <v>123</v>
      </c>
      <c r="AY127" s="21" t="s">
        <v>192</v>
      </c>
      <c r="BE127" s="109">
        <f>IF(U127="základní",N127,0)</f>
        <v>0</v>
      </c>
      <c r="BF127" s="109">
        <f>IF(U127="snížená",N127,0)</f>
        <v>0</v>
      </c>
      <c r="BG127" s="109">
        <f>IF(U127="zákl. přenesená",N127,0)</f>
        <v>0</v>
      </c>
      <c r="BH127" s="109">
        <f>IF(U127="sníž. přenesená",N127,0)</f>
        <v>0</v>
      </c>
      <c r="BI127" s="109">
        <f>IF(U127="nulová",N127,0)</f>
        <v>0</v>
      </c>
      <c r="BJ127" s="21" t="s">
        <v>37</v>
      </c>
      <c r="BK127" s="109">
        <f>ROUND(L127*K127,2)</f>
        <v>0</v>
      </c>
      <c r="BL127" s="21" t="s">
        <v>197</v>
      </c>
      <c r="BM127" s="21" t="s">
        <v>2013</v>
      </c>
    </row>
    <row r="128" spans="2:65" s="1" customFormat="1" ht="22.5" customHeight="1">
      <c r="B128" s="135"/>
      <c r="C128" s="164" t="s">
        <v>197</v>
      </c>
      <c r="D128" s="164" t="s">
        <v>193</v>
      </c>
      <c r="E128" s="165" t="s">
        <v>1876</v>
      </c>
      <c r="F128" s="277" t="s">
        <v>1877</v>
      </c>
      <c r="G128" s="277"/>
      <c r="H128" s="277"/>
      <c r="I128" s="277"/>
      <c r="J128" s="166" t="s">
        <v>207</v>
      </c>
      <c r="K128" s="167">
        <v>6.9</v>
      </c>
      <c r="L128" s="278">
        <v>0</v>
      </c>
      <c r="M128" s="278"/>
      <c r="N128" s="279">
        <f>ROUND(L128*K128,2)</f>
        <v>0</v>
      </c>
      <c r="O128" s="279"/>
      <c r="P128" s="279"/>
      <c r="Q128" s="279"/>
      <c r="R128" s="138"/>
      <c r="T128" s="168" t="s">
        <v>5</v>
      </c>
      <c r="U128" s="47" t="s">
        <v>44</v>
      </c>
      <c r="V128" s="39"/>
      <c r="W128" s="169">
        <f>V128*K128</f>
        <v>0</v>
      </c>
      <c r="X128" s="169">
        <v>0</v>
      </c>
      <c r="Y128" s="169">
        <f>X128*K128</f>
        <v>0</v>
      </c>
      <c r="Z128" s="169">
        <v>0</v>
      </c>
      <c r="AA128" s="170">
        <f>Z128*K128</f>
        <v>0</v>
      </c>
      <c r="AR128" s="21" t="s">
        <v>197</v>
      </c>
      <c r="AT128" s="21" t="s">
        <v>193</v>
      </c>
      <c r="AU128" s="21" t="s">
        <v>123</v>
      </c>
      <c r="AY128" s="21" t="s">
        <v>192</v>
      </c>
      <c r="BE128" s="109">
        <f>IF(U128="základní",N128,0)</f>
        <v>0</v>
      </c>
      <c r="BF128" s="109">
        <f>IF(U128="snížená",N128,0)</f>
        <v>0</v>
      </c>
      <c r="BG128" s="109">
        <f>IF(U128="zákl. přenesená",N128,0)</f>
        <v>0</v>
      </c>
      <c r="BH128" s="109">
        <f>IF(U128="sníž. přenesená",N128,0)</f>
        <v>0</v>
      </c>
      <c r="BI128" s="109">
        <f>IF(U128="nulová",N128,0)</f>
        <v>0</v>
      </c>
      <c r="BJ128" s="21" t="s">
        <v>37</v>
      </c>
      <c r="BK128" s="109">
        <f>ROUND(L128*K128,2)</f>
        <v>0</v>
      </c>
      <c r="BL128" s="21" t="s">
        <v>197</v>
      </c>
      <c r="BM128" s="21" t="s">
        <v>2014</v>
      </c>
    </row>
    <row r="129" spans="2:65" s="1" customFormat="1" ht="22.5" customHeight="1">
      <c r="B129" s="135"/>
      <c r="C129" s="164" t="s">
        <v>219</v>
      </c>
      <c r="D129" s="164" t="s">
        <v>193</v>
      </c>
      <c r="E129" s="165" t="s">
        <v>288</v>
      </c>
      <c r="F129" s="277" t="s">
        <v>289</v>
      </c>
      <c r="G129" s="277"/>
      <c r="H129" s="277"/>
      <c r="I129" s="277"/>
      <c r="J129" s="166" t="s">
        <v>207</v>
      </c>
      <c r="K129" s="167">
        <v>6.9</v>
      </c>
      <c r="L129" s="278">
        <v>0</v>
      </c>
      <c r="M129" s="278"/>
      <c r="N129" s="279">
        <f>ROUND(L129*K129,2)</f>
        <v>0</v>
      </c>
      <c r="O129" s="279"/>
      <c r="P129" s="279"/>
      <c r="Q129" s="279"/>
      <c r="R129" s="138"/>
      <c r="T129" s="168" t="s">
        <v>5</v>
      </c>
      <c r="U129" s="47" t="s">
        <v>44</v>
      </c>
      <c r="V129" s="39"/>
      <c r="W129" s="169">
        <f>V129*K129</f>
        <v>0</v>
      </c>
      <c r="X129" s="169">
        <v>0</v>
      </c>
      <c r="Y129" s="169">
        <f>X129*K129</f>
        <v>0</v>
      </c>
      <c r="Z129" s="169">
        <v>0</v>
      </c>
      <c r="AA129" s="170">
        <f>Z129*K129</f>
        <v>0</v>
      </c>
      <c r="AR129" s="21" t="s">
        <v>197</v>
      </c>
      <c r="AT129" s="21" t="s">
        <v>193</v>
      </c>
      <c r="AU129" s="21" t="s">
        <v>123</v>
      </c>
      <c r="AY129" s="21" t="s">
        <v>192</v>
      </c>
      <c r="BE129" s="109">
        <f>IF(U129="základní",N129,0)</f>
        <v>0</v>
      </c>
      <c r="BF129" s="109">
        <f>IF(U129="snížená",N129,0)</f>
        <v>0</v>
      </c>
      <c r="BG129" s="109">
        <f>IF(U129="zákl. přenesená",N129,0)</f>
        <v>0</v>
      </c>
      <c r="BH129" s="109">
        <f>IF(U129="sníž. přenesená",N129,0)</f>
        <v>0</v>
      </c>
      <c r="BI129" s="109">
        <f>IF(U129="nulová",N129,0)</f>
        <v>0</v>
      </c>
      <c r="BJ129" s="21" t="s">
        <v>37</v>
      </c>
      <c r="BK129" s="109">
        <f>ROUND(L129*K129,2)</f>
        <v>0</v>
      </c>
      <c r="BL129" s="21" t="s">
        <v>197</v>
      </c>
      <c r="BM129" s="21" t="s">
        <v>2015</v>
      </c>
    </row>
    <row r="130" spans="2:65" s="1" customFormat="1" ht="31.5" customHeight="1">
      <c r="B130" s="135"/>
      <c r="C130" s="164" t="s">
        <v>223</v>
      </c>
      <c r="D130" s="164" t="s">
        <v>193</v>
      </c>
      <c r="E130" s="165" t="s">
        <v>292</v>
      </c>
      <c r="F130" s="277" t="s">
        <v>293</v>
      </c>
      <c r="G130" s="277"/>
      <c r="H130" s="277"/>
      <c r="I130" s="277"/>
      <c r="J130" s="166" t="s">
        <v>294</v>
      </c>
      <c r="K130" s="167">
        <v>11.04</v>
      </c>
      <c r="L130" s="278">
        <v>0</v>
      </c>
      <c r="M130" s="278"/>
      <c r="N130" s="279">
        <f>ROUND(L130*K130,2)</f>
        <v>0</v>
      </c>
      <c r="O130" s="279"/>
      <c r="P130" s="279"/>
      <c r="Q130" s="279"/>
      <c r="R130" s="138"/>
      <c r="T130" s="168" t="s">
        <v>5</v>
      </c>
      <c r="U130" s="47" t="s">
        <v>44</v>
      </c>
      <c r="V130" s="39"/>
      <c r="W130" s="169">
        <f>V130*K130</f>
        <v>0</v>
      </c>
      <c r="X130" s="169">
        <v>0</v>
      </c>
      <c r="Y130" s="169">
        <f>X130*K130</f>
        <v>0</v>
      </c>
      <c r="Z130" s="169">
        <v>0</v>
      </c>
      <c r="AA130" s="170">
        <f>Z130*K130</f>
        <v>0</v>
      </c>
      <c r="AR130" s="21" t="s">
        <v>197</v>
      </c>
      <c r="AT130" s="21" t="s">
        <v>193</v>
      </c>
      <c r="AU130" s="21" t="s">
        <v>123</v>
      </c>
      <c r="AY130" s="21" t="s">
        <v>192</v>
      </c>
      <c r="BE130" s="109">
        <f>IF(U130="základní",N130,0)</f>
        <v>0</v>
      </c>
      <c r="BF130" s="109">
        <f>IF(U130="snížená",N130,0)</f>
        <v>0</v>
      </c>
      <c r="BG130" s="109">
        <f>IF(U130="zákl. přenesená",N130,0)</f>
        <v>0</v>
      </c>
      <c r="BH130" s="109">
        <f>IF(U130="sníž. přenesená",N130,0)</f>
        <v>0</v>
      </c>
      <c r="BI130" s="109">
        <f>IF(U130="nulová",N130,0)</f>
        <v>0</v>
      </c>
      <c r="BJ130" s="21" t="s">
        <v>37</v>
      </c>
      <c r="BK130" s="109">
        <f>ROUND(L130*K130,2)</f>
        <v>0</v>
      </c>
      <c r="BL130" s="21" t="s">
        <v>197</v>
      </c>
      <c r="BM130" s="21" t="s">
        <v>2016</v>
      </c>
    </row>
    <row r="131" spans="2:65" s="10" customFormat="1" ht="22.5" customHeight="1">
      <c r="B131" s="171"/>
      <c r="C131" s="172"/>
      <c r="D131" s="172"/>
      <c r="E131" s="173" t="s">
        <v>5</v>
      </c>
      <c r="F131" s="280" t="s">
        <v>2017</v>
      </c>
      <c r="G131" s="281"/>
      <c r="H131" s="281"/>
      <c r="I131" s="281"/>
      <c r="J131" s="172"/>
      <c r="K131" s="174">
        <v>11.04</v>
      </c>
      <c r="L131" s="172"/>
      <c r="M131" s="172"/>
      <c r="N131" s="172"/>
      <c r="O131" s="172"/>
      <c r="P131" s="172"/>
      <c r="Q131" s="172"/>
      <c r="R131" s="175"/>
      <c r="T131" s="176"/>
      <c r="U131" s="172"/>
      <c r="V131" s="172"/>
      <c r="W131" s="172"/>
      <c r="X131" s="172"/>
      <c r="Y131" s="172"/>
      <c r="Z131" s="172"/>
      <c r="AA131" s="177"/>
      <c r="AT131" s="178" t="s">
        <v>200</v>
      </c>
      <c r="AU131" s="178" t="s">
        <v>123</v>
      </c>
      <c r="AV131" s="10" t="s">
        <v>123</v>
      </c>
      <c r="AW131" s="10" t="s">
        <v>36</v>
      </c>
      <c r="AX131" s="10" t="s">
        <v>37</v>
      </c>
      <c r="AY131" s="178" t="s">
        <v>192</v>
      </c>
    </row>
    <row r="132" spans="2:65" s="9" customFormat="1" ht="29.85" customHeight="1">
      <c r="B132" s="153"/>
      <c r="C132" s="154"/>
      <c r="D132" s="163" t="s">
        <v>135</v>
      </c>
      <c r="E132" s="163"/>
      <c r="F132" s="163"/>
      <c r="G132" s="163"/>
      <c r="H132" s="163"/>
      <c r="I132" s="163"/>
      <c r="J132" s="163"/>
      <c r="K132" s="163"/>
      <c r="L132" s="163"/>
      <c r="M132" s="163"/>
      <c r="N132" s="298">
        <f>BK132</f>
        <v>0</v>
      </c>
      <c r="O132" s="299"/>
      <c r="P132" s="299"/>
      <c r="Q132" s="299"/>
      <c r="R132" s="156"/>
      <c r="T132" s="157"/>
      <c r="U132" s="154"/>
      <c r="V132" s="154"/>
      <c r="W132" s="158">
        <f>W133</f>
        <v>0</v>
      </c>
      <c r="X132" s="154"/>
      <c r="Y132" s="158">
        <f>Y133</f>
        <v>0</v>
      </c>
      <c r="Z132" s="154"/>
      <c r="AA132" s="159">
        <f>AA133</f>
        <v>0</v>
      </c>
      <c r="AR132" s="160" t="s">
        <v>37</v>
      </c>
      <c r="AT132" s="161" t="s">
        <v>78</v>
      </c>
      <c r="AU132" s="161" t="s">
        <v>37</v>
      </c>
      <c r="AY132" s="160" t="s">
        <v>192</v>
      </c>
      <c r="BK132" s="162">
        <f>BK133</f>
        <v>0</v>
      </c>
    </row>
    <row r="133" spans="2:65" s="1" customFormat="1" ht="31.5" customHeight="1">
      <c r="B133" s="135"/>
      <c r="C133" s="164" t="s">
        <v>230</v>
      </c>
      <c r="D133" s="164" t="s">
        <v>193</v>
      </c>
      <c r="E133" s="165" t="s">
        <v>2018</v>
      </c>
      <c r="F133" s="277" t="s">
        <v>2019</v>
      </c>
      <c r="G133" s="277"/>
      <c r="H133" s="277"/>
      <c r="I133" s="277"/>
      <c r="J133" s="166" t="s">
        <v>196</v>
      </c>
      <c r="K133" s="167">
        <v>15</v>
      </c>
      <c r="L133" s="278">
        <v>0</v>
      </c>
      <c r="M133" s="278"/>
      <c r="N133" s="279">
        <f>ROUND(L133*K133,2)</f>
        <v>0</v>
      </c>
      <c r="O133" s="279"/>
      <c r="P133" s="279"/>
      <c r="Q133" s="279"/>
      <c r="R133" s="138"/>
      <c r="T133" s="168" t="s">
        <v>5</v>
      </c>
      <c r="U133" s="47" t="s">
        <v>44</v>
      </c>
      <c r="V133" s="39"/>
      <c r="W133" s="169">
        <f>V133*K133</f>
        <v>0</v>
      </c>
      <c r="X133" s="169">
        <v>0</v>
      </c>
      <c r="Y133" s="169">
        <f>X133*K133</f>
        <v>0</v>
      </c>
      <c r="Z133" s="169">
        <v>0</v>
      </c>
      <c r="AA133" s="170">
        <f>Z133*K133</f>
        <v>0</v>
      </c>
      <c r="AR133" s="21" t="s">
        <v>197</v>
      </c>
      <c r="AT133" s="21" t="s">
        <v>193</v>
      </c>
      <c r="AU133" s="21" t="s">
        <v>123</v>
      </c>
      <c r="AY133" s="21" t="s">
        <v>192</v>
      </c>
      <c r="BE133" s="109">
        <f>IF(U133="základní",N133,0)</f>
        <v>0</v>
      </c>
      <c r="BF133" s="109">
        <f>IF(U133="snížená",N133,0)</f>
        <v>0</v>
      </c>
      <c r="BG133" s="109">
        <f>IF(U133="zákl. přenesená",N133,0)</f>
        <v>0</v>
      </c>
      <c r="BH133" s="109">
        <f>IF(U133="sníž. přenesená",N133,0)</f>
        <v>0</v>
      </c>
      <c r="BI133" s="109">
        <f>IF(U133="nulová",N133,0)</f>
        <v>0</v>
      </c>
      <c r="BJ133" s="21" t="s">
        <v>37</v>
      </c>
      <c r="BK133" s="109">
        <f>ROUND(L133*K133,2)</f>
        <v>0</v>
      </c>
      <c r="BL133" s="21" t="s">
        <v>197</v>
      </c>
      <c r="BM133" s="21" t="s">
        <v>2020</v>
      </c>
    </row>
    <row r="134" spans="2:65" s="9" customFormat="1" ht="29.85" customHeight="1">
      <c r="B134" s="153"/>
      <c r="C134" s="154"/>
      <c r="D134" s="163" t="s">
        <v>138</v>
      </c>
      <c r="E134" s="163"/>
      <c r="F134" s="163"/>
      <c r="G134" s="163"/>
      <c r="H134" s="163"/>
      <c r="I134" s="163"/>
      <c r="J134" s="163"/>
      <c r="K134" s="163"/>
      <c r="L134" s="163"/>
      <c r="M134" s="163"/>
      <c r="N134" s="300">
        <f>BK134</f>
        <v>0</v>
      </c>
      <c r="O134" s="301"/>
      <c r="P134" s="301"/>
      <c r="Q134" s="301"/>
      <c r="R134" s="156"/>
      <c r="T134" s="157"/>
      <c r="U134" s="154"/>
      <c r="V134" s="154"/>
      <c r="W134" s="158">
        <f>SUM(W135:W141)</f>
        <v>0</v>
      </c>
      <c r="X134" s="154"/>
      <c r="Y134" s="158">
        <f>SUM(Y135:Y141)</f>
        <v>4.2812999999999999</v>
      </c>
      <c r="Z134" s="154"/>
      <c r="AA134" s="159">
        <f>SUM(AA135:AA141)</f>
        <v>0</v>
      </c>
      <c r="AR134" s="160" t="s">
        <v>37</v>
      </c>
      <c r="AT134" s="161" t="s">
        <v>78</v>
      </c>
      <c r="AU134" s="161" t="s">
        <v>37</v>
      </c>
      <c r="AY134" s="160" t="s">
        <v>192</v>
      </c>
      <c r="BK134" s="162">
        <f>SUM(BK135:BK141)</f>
        <v>0</v>
      </c>
    </row>
    <row r="135" spans="2:65" s="1" customFormat="1" ht="22.5" customHeight="1">
      <c r="B135" s="135"/>
      <c r="C135" s="164" t="s">
        <v>234</v>
      </c>
      <c r="D135" s="164" t="s">
        <v>193</v>
      </c>
      <c r="E135" s="165" t="s">
        <v>660</v>
      </c>
      <c r="F135" s="277" t="s">
        <v>661</v>
      </c>
      <c r="G135" s="277"/>
      <c r="H135" s="277"/>
      <c r="I135" s="277"/>
      <c r="J135" s="166" t="s">
        <v>196</v>
      </c>
      <c r="K135" s="167">
        <v>15</v>
      </c>
      <c r="L135" s="278">
        <v>0</v>
      </c>
      <c r="M135" s="278"/>
      <c r="N135" s="279">
        <f>ROUND(L135*K135,2)</f>
        <v>0</v>
      </c>
      <c r="O135" s="279"/>
      <c r="P135" s="279"/>
      <c r="Q135" s="279"/>
      <c r="R135" s="138"/>
      <c r="T135" s="168" t="s">
        <v>5</v>
      </c>
      <c r="U135" s="47" t="s">
        <v>44</v>
      </c>
      <c r="V135" s="39"/>
      <c r="W135" s="169">
        <f>V135*K135</f>
        <v>0</v>
      </c>
      <c r="X135" s="169">
        <v>0</v>
      </c>
      <c r="Y135" s="169">
        <f>X135*K135</f>
        <v>0</v>
      </c>
      <c r="Z135" s="169">
        <v>0</v>
      </c>
      <c r="AA135" s="170">
        <f>Z135*K135</f>
        <v>0</v>
      </c>
      <c r="AR135" s="21" t="s">
        <v>197</v>
      </c>
      <c r="AT135" s="21" t="s">
        <v>193</v>
      </c>
      <c r="AU135" s="21" t="s">
        <v>123</v>
      </c>
      <c r="AY135" s="21" t="s">
        <v>192</v>
      </c>
      <c r="BE135" s="109">
        <f>IF(U135="základní",N135,0)</f>
        <v>0</v>
      </c>
      <c r="BF135" s="109">
        <f>IF(U135="snížená",N135,0)</f>
        <v>0</v>
      </c>
      <c r="BG135" s="109">
        <f>IF(U135="zákl. přenesená",N135,0)</f>
        <v>0</v>
      </c>
      <c r="BH135" s="109">
        <f>IF(U135="sníž. přenesená",N135,0)</f>
        <v>0</v>
      </c>
      <c r="BI135" s="109">
        <f>IF(U135="nulová",N135,0)</f>
        <v>0</v>
      </c>
      <c r="BJ135" s="21" t="s">
        <v>37</v>
      </c>
      <c r="BK135" s="109">
        <f>ROUND(L135*K135,2)</f>
        <v>0</v>
      </c>
      <c r="BL135" s="21" t="s">
        <v>197</v>
      </c>
      <c r="BM135" s="21" t="s">
        <v>2021</v>
      </c>
    </row>
    <row r="136" spans="2:65" s="10" customFormat="1" ht="22.5" customHeight="1">
      <c r="B136" s="171"/>
      <c r="C136" s="172"/>
      <c r="D136" s="172"/>
      <c r="E136" s="173" t="s">
        <v>5</v>
      </c>
      <c r="F136" s="280" t="s">
        <v>2022</v>
      </c>
      <c r="G136" s="281"/>
      <c r="H136" s="281"/>
      <c r="I136" s="281"/>
      <c r="J136" s="172"/>
      <c r="K136" s="174">
        <v>15</v>
      </c>
      <c r="L136" s="172"/>
      <c r="M136" s="172"/>
      <c r="N136" s="172"/>
      <c r="O136" s="172"/>
      <c r="P136" s="172"/>
      <c r="Q136" s="172"/>
      <c r="R136" s="175"/>
      <c r="T136" s="176"/>
      <c r="U136" s="172"/>
      <c r="V136" s="172"/>
      <c r="W136" s="172"/>
      <c r="X136" s="172"/>
      <c r="Y136" s="172"/>
      <c r="Z136" s="172"/>
      <c r="AA136" s="177"/>
      <c r="AT136" s="178" t="s">
        <v>200</v>
      </c>
      <c r="AU136" s="178" t="s">
        <v>123</v>
      </c>
      <c r="AV136" s="10" t="s">
        <v>123</v>
      </c>
      <c r="AW136" s="10" t="s">
        <v>36</v>
      </c>
      <c r="AX136" s="10" t="s">
        <v>37</v>
      </c>
      <c r="AY136" s="178" t="s">
        <v>192</v>
      </c>
    </row>
    <row r="137" spans="2:65" s="1" customFormat="1" ht="31.5" customHeight="1">
      <c r="B137" s="135"/>
      <c r="C137" s="164" t="s">
        <v>253</v>
      </c>
      <c r="D137" s="164" t="s">
        <v>193</v>
      </c>
      <c r="E137" s="165" t="s">
        <v>2023</v>
      </c>
      <c r="F137" s="277" t="s">
        <v>2024</v>
      </c>
      <c r="G137" s="277"/>
      <c r="H137" s="277"/>
      <c r="I137" s="277"/>
      <c r="J137" s="166" t="s">
        <v>196</v>
      </c>
      <c r="K137" s="167">
        <v>15</v>
      </c>
      <c r="L137" s="278">
        <v>0</v>
      </c>
      <c r="M137" s="278"/>
      <c r="N137" s="279">
        <f>ROUND(L137*K137,2)</f>
        <v>0</v>
      </c>
      <c r="O137" s="279"/>
      <c r="P137" s="279"/>
      <c r="Q137" s="279"/>
      <c r="R137" s="138"/>
      <c r="T137" s="168" t="s">
        <v>5</v>
      </c>
      <c r="U137" s="47" t="s">
        <v>44</v>
      </c>
      <c r="V137" s="39"/>
      <c r="W137" s="169">
        <f>V137*K137</f>
        <v>0</v>
      </c>
      <c r="X137" s="169">
        <v>0</v>
      </c>
      <c r="Y137" s="169">
        <f>X137*K137</f>
        <v>0</v>
      </c>
      <c r="Z137" s="169">
        <v>0</v>
      </c>
      <c r="AA137" s="170">
        <f>Z137*K137</f>
        <v>0</v>
      </c>
      <c r="AR137" s="21" t="s">
        <v>197</v>
      </c>
      <c r="AT137" s="21" t="s">
        <v>193</v>
      </c>
      <c r="AU137" s="21" t="s">
        <v>123</v>
      </c>
      <c r="AY137" s="21" t="s">
        <v>192</v>
      </c>
      <c r="BE137" s="109">
        <f>IF(U137="základní",N137,0)</f>
        <v>0</v>
      </c>
      <c r="BF137" s="109">
        <f>IF(U137="snížená",N137,0)</f>
        <v>0</v>
      </c>
      <c r="BG137" s="109">
        <f>IF(U137="zákl. přenesená",N137,0)</f>
        <v>0</v>
      </c>
      <c r="BH137" s="109">
        <f>IF(U137="sníž. přenesená",N137,0)</f>
        <v>0</v>
      </c>
      <c r="BI137" s="109">
        <f>IF(U137="nulová",N137,0)</f>
        <v>0</v>
      </c>
      <c r="BJ137" s="21" t="s">
        <v>37</v>
      </c>
      <c r="BK137" s="109">
        <f>ROUND(L137*K137,2)</f>
        <v>0</v>
      </c>
      <c r="BL137" s="21" t="s">
        <v>197</v>
      </c>
      <c r="BM137" s="21" t="s">
        <v>2025</v>
      </c>
    </row>
    <row r="138" spans="2:65" s="1" customFormat="1" ht="22.5" customHeight="1">
      <c r="B138" s="135"/>
      <c r="C138" s="164" t="s">
        <v>97</v>
      </c>
      <c r="D138" s="164" t="s">
        <v>193</v>
      </c>
      <c r="E138" s="165" t="s">
        <v>2026</v>
      </c>
      <c r="F138" s="277" t="s">
        <v>2027</v>
      </c>
      <c r="G138" s="277"/>
      <c r="H138" s="277"/>
      <c r="I138" s="277"/>
      <c r="J138" s="166" t="s">
        <v>196</v>
      </c>
      <c r="K138" s="167">
        <v>15</v>
      </c>
      <c r="L138" s="278">
        <v>0</v>
      </c>
      <c r="M138" s="278"/>
      <c r="N138" s="279">
        <f>ROUND(L138*K138,2)</f>
        <v>0</v>
      </c>
      <c r="O138" s="279"/>
      <c r="P138" s="279"/>
      <c r="Q138" s="279"/>
      <c r="R138" s="138"/>
      <c r="T138" s="168" t="s">
        <v>5</v>
      </c>
      <c r="U138" s="47" t="s">
        <v>44</v>
      </c>
      <c r="V138" s="39"/>
      <c r="W138" s="169">
        <f>V138*K138</f>
        <v>0</v>
      </c>
      <c r="X138" s="169">
        <v>0</v>
      </c>
      <c r="Y138" s="169">
        <f>X138*K138</f>
        <v>0</v>
      </c>
      <c r="Z138" s="169">
        <v>0</v>
      </c>
      <c r="AA138" s="170">
        <f>Z138*K138</f>
        <v>0</v>
      </c>
      <c r="AR138" s="21" t="s">
        <v>197</v>
      </c>
      <c r="AT138" s="21" t="s">
        <v>193</v>
      </c>
      <c r="AU138" s="21" t="s">
        <v>123</v>
      </c>
      <c r="AY138" s="21" t="s">
        <v>192</v>
      </c>
      <c r="BE138" s="109">
        <f>IF(U138="základní",N138,0)</f>
        <v>0</v>
      </c>
      <c r="BF138" s="109">
        <f>IF(U138="snížená",N138,0)</f>
        <v>0</v>
      </c>
      <c r="BG138" s="109">
        <f>IF(U138="zákl. přenesená",N138,0)</f>
        <v>0</v>
      </c>
      <c r="BH138" s="109">
        <f>IF(U138="sníž. přenesená",N138,0)</f>
        <v>0</v>
      </c>
      <c r="BI138" s="109">
        <f>IF(U138="nulová",N138,0)</f>
        <v>0</v>
      </c>
      <c r="BJ138" s="21" t="s">
        <v>37</v>
      </c>
      <c r="BK138" s="109">
        <f>ROUND(L138*K138,2)</f>
        <v>0</v>
      </c>
      <c r="BL138" s="21" t="s">
        <v>197</v>
      </c>
      <c r="BM138" s="21" t="s">
        <v>2028</v>
      </c>
    </row>
    <row r="139" spans="2:65" s="1" customFormat="1" ht="31.5" customHeight="1">
      <c r="B139" s="135"/>
      <c r="C139" s="164" t="s">
        <v>100</v>
      </c>
      <c r="D139" s="164" t="s">
        <v>193</v>
      </c>
      <c r="E139" s="165" t="s">
        <v>2029</v>
      </c>
      <c r="F139" s="277" t="s">
        <v>2030</v>
      </c>
      <c r="G139" s="277"/>
      <c r="H139" s="277"/>
      <c r="I139" s="277"/>
      <c r="J139" s="166" t="s">
        <v>196</v>
      </c>
      <c r="K139" s="167">
        <v>15</v>
      </c>
      <c r="L139" s="278">
        <v>0</v>
      </c>
      <c r="M139" s="278"/>
      <c r="N139" s="279">
        <f>ROUND(L139*K139,2)</f>
        <v>0</v>
      </c>
      <c r="O139" s="279"/>
      <c r="P139" s="279"/>
      <c r="Q139" s="279"/>
      <c r="R139" s="138"/>
      <c r="T139" s="168" t="s">
        <v>5</v>
      </c>
      <c r="U139" s="47" t="s">
        <v>44</v>
      </c>
      <c r="V139" s="39"/>
      <c r="W139" s="169">
        <f>V139*K139</f>
        <v>0</v>
      </c>
      <c r="X139" s="169">
        <v>0.10362</v>
      </c>
      <c r="Y139" s="169">
        <f>X139*K139</f>
        <v>1.5543</v>
      </c>
      <c r="Z139" s="169">
        <v>0</v>
      </c>
      <c r="AA139" s="170">
        <f>Z139*K139</f>
        <v>0</v>
      </c>
      <c r="AR139" s="21" t="s">
        <v>197</v>
      </c>
      <c r="AT139" s="21" t="s">
        <v>193</v>
      </c>
      <c r="AU139" s="21" t="s">
        <v>123</v>
      </c>
      <c r="AY139" s="21" t="s">
        <v>192</v>
      </c>
      <c r="BE139" s="109">
        <f>IF(U139="základní",N139,0)</f>
        <v>0</v>
      </c>
      <c r="BF139" s="109">
        <f>IF(U139="snížená",N139,0)</f>
        <v>0</v>
      </c>
      <c r="BG139" s="109">
        <f>IF(U139="zákl. přenesená",N139,0)</f>
        <v>0</v>
      </c>
      <c r="BH139" s="109">
        <f>IF(U139="sníž. přenesená",N139,0)</f>
        <v>0</v>
      </c>
      <c r="BI139" s="109">
        <f>IF(U139="nulová",N139,0)</f>
        <v>0</v>
      </c>
      <c r="BJ139" s="21" t="s">
        <v>37</v>
      </c>
      <c r="BK139" s="109">
        <f>ROUND(L139*K139,2)</f>
        <v>0</v>
      </c>
      <c r="BL139" s="21" t="s">
        <v>197</v>
      </c>
      <c r="BM139" s="21" t="s">
        <v>2031</v>
      </c>
    </row>
    <row r="140" spans="2:65" s="1" customFormat="1" ht="22.5" customHeight="1">
      <c r="B140" s="135"/>
      <c r="C140" s="203" t="s">
        <v>103</v>
      </c>
      <c r="D140" s="203" t="s">
        <v>521</v>
      </c>
      <c r="E140" s="204" t="s">
        <v>2032</v>
      </c>
      <c r="F140" s="292" t="s">
        <v>2033</v>
      </c>
      <c r="G140" s="292"/>
      <c r="H140" s="292"/>
      <c r="I140" s="292"/>
      <c r="J140" s="205" t="s">
        <v>196</v>
      </c>
      <c r="K140" s="206">
        <v>15.15</v>
      </c>
      <c r="L140" s="293">
        <v>0</v>
      </c>
      <c r="M140" s="293"/>
      <c r="N140" s="294">
        <f>ROUND(L140*K140,2)</f>
        <v>0</v>
      </c>
      <c r="O140" s="279"/>
      <c r="P140" s="279"/>
      <c r="Q140" s="279"/>
      <c r="R140" s="138"/>
      <c r="T140" s="168" t="s">
        <v>5</v>
      </c>
      <c r="U140" s="47" t="s">
        <v>44</v>
      </c>
      <c r="V140" s="39"/>
      <c r="W140" s="169">
        <f>V140*K140</f>
        <v>0</v>
      </c>
      <c r="X140" s="169">
        <v>0.18</v>
      </c>
      <c r="Y140" s="169">
        <f>X140*K140</f>
        <v>2.7269999999999999</v>
      </c>
      <c r="Z140" s="169">
        <v>0</v>
      </c>
      <c r="AA140" s="170">
        <f>Z140*K140</f>
        <v>0</v>
      </c>
      <c r="AR140" s="21" t="s">
        <v>234</v>
      </c>
      <c r="AT140" s="21" t="s">
        <v>521</v>
      </c>
      <c r="AU140" s="21" t="s">
        <v>123</v>
      </c>
      <c r="AY140" s="21" t="s">
        <v>192</v>
      </c>
      <c r="BE140" s="109">
        <f>IF(U140="základní",N140,0)</f>
        <v>0</v>
      </c>
      <c r="BF140" s="109">
        <f>IF(U140="snížená",N140,0)</f>
        <v>0</v>
      </c>
      <c r="BG140" s="109">
        <f>IF(U140="zákl. přenesená",N140,0)</f>
        <v>0</v>
      </c>
      <c r="BH140" s="109">
        <f>IF(U140="sníž. přenesená",N140,0)</f>
        <v>0</v>
      </c>
      <c r="BI140" s="109">
        <f>IF(U140="nulová",N140,0)</f>
        <v>0</v>
      </c>
      <c r="BJ140" s="21" t="s">
        <v>37</v>
      </c>
      <c r="BK140" s="109">
        <f>ROUND(L140*K140,2)</f>
        <v>0</v>
      </c>
      <c r="BL140" s="21" t="s">
        <v>197</v>
      </c>
      <c r="BM140" s="21" t="s">
        <v>2034</v>
      </c>
    </row>
    <row r="141" spans="2:65" s="10" customFormat="1" ht="22.5" customHeight="1">
      <c r="B141" s="171"/>
      <c r="C141" s="172"/>
      <c r="D141" s="172"/>
      <c r="E141" s="173" t="s">
        <v>5</v>
      </c>
      <c r="F141" s="280" t="s">
        <v>2035</v>
      </c>
      <c r="G141" s="281"/>
      <c r="H141" s="281"/>
      <c r="I141" s="281"/>
      <c r="J141" s="172"/>
      <c r="K141" s="174">
        <v>15.15</v>
      </c>
      <c r="L141" s="172"/>
      <c r="M141" s="172"/>
      <c r="N141" s="172"/>
      <c r="O141" s="172"/>
      <c r="P141" s="172"/>
      <c r="Q141" s="172"/>
      <c r="R141" s="175"/>
      <c r="T141" s="176"/>
      <c r="U141" s="172"/>
      <c r="V141" s="172"/>
      <c r="W141" s="172"/>
      <c r="X141" s="172"/>
      <c r="Y141" s="172"/>
      <c r="Z141" s="172"/>
      <c r="AA141" s="177"/>
      <c r="AT141" s="178" t="s">
        <v>200</v>
      </c>
      <c r="AU141" s="178" t="s">
        <v>123</v>
      </c>
      <c r="AV141" s="10" t="s">
        <v>123</v>
      </c>
      <c r="AW141" s="10" t="s">
        <v>36</v>
      </c>
      <c r="AX141" s="10" t="s">
        <v>37</v>
      </c>
      <c r="AY141" s="178" t="s">
        <v>192</v>
      </c>
    </row>
    <row r="142" spans="2:65" s="9" customFormat="1" ht="29.85" customHeight="1">
      <c r="B142" s="153"/>
      <c r="C142" s="154"/>
      <c r="D142" s="163" t="s">
        <v>140</v>
      </c>
      <c r="E142" s="163"/>
      <c r="F142" s="163"/>
      <c r="G142" s="163"/>
      <c r="H142" s="163"/>
      <c r="I142" s="163"/>
      <c r="J142" s="163"/>
      <c r="K142" s="163"/>
      <c r="L142" s="163"/>
      <c r="M142" s="163"/>
      <c r="N142" s="298">
        <f>BK142</f>
        <v>0</v>
      </c>
      <c r="O142" s="299"/>
      <c r="P142" s="299"/>
      <c r="Q142" s="299"/>
      <c r="R142" s="156"/>
      <c r="T142" s="157"/>
      <c r="U142" s="154"/>
      <c r="V142" s="154"/>
      <c r="W142" s="158">
        <f>SUM(W143:W146)</f>
        <v>0</v>
      </c>
      <c r="X142" s="154"/>
      <c r="Y142" s="158">
        <f>SUM(Y143:Y146)</f>
        <v>0.95649999999999991</v>
      </c>
      <c r="Z142" s="154"/>
      <c r="AA142" s="159">
        <f>SUM(AA143:AA146)</f>
        <v>0</v>
      </c>
      <c r="AR142" s="160" t="s">
        <v>37</v>
      </c>
      <c r="AT142" s="161" t="s">
        <v>78</v>
      </c>
      <c r="AU142" s="161" t="s">
        <v>37</v>
      </c>
      <c r="AY142" s="160" t="s">
        <v>192</v>
      </c>
      <c r="BK142" s="162">
        <f>SUM(BK143:BK146)</f>
        <v>0</v>
      </c>
    </row>
    <row r="143" spans="2:65" s="1" customFormat="1" ht="44.25" customHeight="1">
      <c r="B143" s="135"/>
      <c r="C143" s="164" t="s">
        <v>106</v>
      </c>
      <c r="D143" s="164" t="s">
        <v>193</v>
      </c>
      <c r="E143" s="165" t="s">
        <v>2036</v>
      </c>
      <c r="F143" s="277" t="s">
        <v>2037</v>
      </c>
      <c r="G143" s="277"/>
      <c r="H143" s="277"/>
      <c r="I143" s="277"/>
      <c r="J143" s="166" t="s">
        <v>529</v>
      </c>
      <c r="K143" s="167">
        <v>5</v>
      </c>
      <c r="L143" s="278">
        <v>0</v>
      </c>
      <c r="M143" s="278"/>
      <c r="N143" s="279">
        <f>ROUND(L143*K143,2)</f>
        <v>0</v>
      </c>
      <c r="O143" s="279"/>
      <c r="P143" s="279"/>
      <c r="Q143" s="279"/>
      <c r="R143" s="138"/>
      <c r="T143" s="168" t="s">
        <v>5</v>
      </c>
      <c r="U143" s="47" t="s">
        <v>44</v>
      </c>
      <c r="V143" s="39"/>
      <c r="W143" s="169">
        <f>V143*K143</f>
        <v>0</v>
      </c>
      <c r="X143" s="169">
        <v>0.1295</v>
      </c>
      <c r="Y143" s="169">
        <f>X143*K143</f>
        <v>0.64749999999999996</v>
      </c>
      <c r="Z143" s="169">
        <v>0</v>
      </c>
      <c r="AA143" s="170">
        <f>Z143*K143</f>
        <v>0</v>
      </c>
      <c r="AR143" s="21" t="s">
        <v>197</v>
      </c>
      <c r="AT143" s="21" t="s">
        <v>193</v>
      </c>
      <c r="AU143" s="21" t="s">
        <v>123</v>
      </c>
      <c r="AY143" s="21" t="s">
        <v>192</v>
      </c>
      <c r="BE143" s="109">
        <f>IF(U143="základní",N143,0)</f>
        <v>0</v>
      </c>
      <c r="BF143" s="109">
        <f>IF(U143="snížená",N143,0)</f>
        <v>0</v>
      </c>
      <c r="BG143" s="109">
        <f>IF(U143="zákl. přenesená",N143,0)</f>
        <v>0</v>
      </c>
      <c r="BH143" s="109">
        <f>IF(U143="sníž. přenesená",N143,0)</f>
        <v>0</v>
      </c>
      <c r="BI143" s="109">
        <f>IF(U143="nulová",N143,0)</f>
        <v>0</v>
      </c>
      <c r="BJ143" s="21" t="s">
        <v>37</v>
      </c>
      <c r="BK143" s="109">
        <f>ROUND(L143*K143,2)</f>
        <v>0</v>
      </c>
      <c r="BL143" s="21" t="s">
        <v>197</v>
      </c>
      <c r="BM143" s="21" t="s">
        <v>2038</v>
      </c>
    </row>
    <row r="144" spans="2:65" s="10" customFormat="1" ht="22.5" customHeight="1">
      <c r="B144" s="171"/>
      <c r="C144" s="172"/>
      <c r="D144" s="172"/>
      <c r="E144" s="173" t="s">
        <v>5</v>
      </c>
      <c r="F144" s="280" t="s">
        <v>2039</v>
      </c>
      <c r="G144" s="281"/>
      <c r="H144" s="281"/>
      <c r="I144" s="281"/>
      <c r="J144" s="172"/>
      <c r="K144" s="174">
        <v>5</v>
      </c>
      <c r="L144" s="172"/>
      <c r="M144" s="172"/>
      <c r="N144" s="172"/>
      <c r="O144" s="172"/>
      <c r="P144" s="172"/>
      <c r="Q144" s="172"/>
      <c r="R144" s="175"/>
      <c r="T144" s="176"/>
      <c r="U144" s="172"/>
      <c r="V144" s="172"/>
      <c r="W144" s="172"/>
      <c r="X144" s="172"/>
      <c r="Y144" s="172"/>
      <c r="Z144" s="172"/>
      <c r="AA144" s="177"/>
      <c r="AT144" s="178" t="s">
        <v>200</v>
      </c>
      <c r="AU144" s="178" t="s">
        <v>123</v>
      </c>
      <c r="AV144" s="10" t="s">
        <v>123</v>
      </c>
      <c r="AW144" s="10" t="s">
        <v>36</v>
      </c>
      <c r="AX144" s="10" t="s">
        <v>37</v>
      </c>
      <c r="AY144" s="178" t="s">
        <v>192</v>
      </c>
    </row>
    <row r="145" spans="2:65" s="1" customFormat="1" ht="22.5" customHeight="1">
      <c r="B145" s="135"/>
      <c r="C145" s="203" t="s">
        <v>282</v>
      </c>
      <c r="D145" s="203" t="s">
        <v>521</v>
      </c>
      <c r="E145" s="204" t="s">
        <v>2040</v>
      </c>
      <c r="F145" s="292" t="s">
        <v>2041</v>
      </c>
      <c r="G145" s="292"/>
      <c r="H145" s="292"/>
      <c r="I145" s="292"/>
      <c r="J145" s="205" t="s">
        <v>475</v>
      </c>
      <c r="K145" s="206">
        <v>6</v>
      </c>
      <c r="L145" s="293">
        <v>0</v>
      </c>
      <c r="M145" s="293"/>
      <c r="N145" s="294">
        <f>ROUND(L145*K145,2)</f>
        <v>0</v>
      </c>
      <c r="O145" s="279"/>
      <c r="P145" s="279"/>
      <c r="Q145" s="279"/>
      <c r="R145" s="138"/>
      <c r="T145" s="168" t="s">
        <v>5</v>
      </c>
      <c r="U145" s="47" t="s">
        <v>44</v>
      </c>
      <c r="V145" s="39"/>
      <c r="W145" s="169">
        <f>V145*K145</f>
        <v>0</v>
      </c>
      <c r="X145" s="169">
        <v>5.1499999999999997E-2</v>
      </c>
      <c r="Y145" s="169">
        <f>X145*K145</f>
        <v>0.309</v>
      </c>
      <c r="Z145" s="169">
        <v>0</v>
      </c>
      <c r="AA145" s="170">
        <f>Z145*K145</f>
        <v>0</v>
      </c>
      <c r="AR145" s="21" t="s">
        <v>234</v>
      </c>
      <c r="AT145" s="21" t="s">
        <v>521</v>
      </c>
      <c r="AU145" s="21" t="s">
        <v>123</v>
      </c>
      <c r="AY145" s="21" t="s">
        <v>192</v>
      </c>
      <c r="BE145" s="109">
        <f>IF(U145="základní",N145,0)</f>
        <v>0</v>
      </c>
      <c r="BF145" s="109">
        <f>IF(U145="snížená",N145,0)</f>
        <v>0</v>
      </c>
      <c r="BG145" s="109">
        <f>IF(U145="zákl. přenesená",N145,0)</f>
        <v>0</v>
      </c>
      <c r="BH145" s="109">
        <f>IF(U145="sníž. přenesená",N145,0)</f>
        <v>0</v>
      </c>
      <c r="BI145" s="109">
        <f>IF(U145="nulová",N145,0)</f>
        <v>0</v>
      </c>
      <c r="BJ145" s="21" t="s">
        <v>37</v>
      </c>
      <c r="BK145" s="109">
        <f>ROUND(L145*K145,2)</f>
        <v>0</v>
      </c>
      <c r="BL145" s="21" t="s">
        <v>197</v>
      </c>
      <c r="BM145" s="21" t="s">
        <v>2042</v>
      </c>
    </row>
    <row r="146" spans="2:65" s="10" customFormat="1" ht="22.5" customHeight="1">
      <c r="B146" s="171"/>
      <c r="C146" s="172"/>
      <c r="D146" s="172"/>
      <c r="E146" s="173" t="s">
        <v>5</v>
      </c>
      <c r="F146" s="280" t="s">
        <v>2043</v>
      </c>
      <c r="G146" s="281"/>
      <c r="H146" s="281"/>
      <c r="I146" s="281"/>
      <c r="J146" s="172"/>
      <c r="K146" s="174">
        <v>6</v>
      </c>
      <c r="L146" s="172"/>
      <c r="M146" s="172"/>
      <c r="N146" s="172"/>
      <c r="O146" s="172"/>
      <c r="P146" s="172"/>
      <c r="Q146" s="172"/>
      <c r="R146" s="175"/>
      <c r="T146" s="176"/>
      <c r="U146" s="172"/>
      <c r="V146" s="172"/>
      <c r="W146" s="172"/>
      <c r="X146" s="172"/>
      <c r="Y146" s="172"/>
      <c r="Z146" s="172"/>
      <c r="AA146" s="177"/>
      <c r="AT146" s="178" t="s">
        <v>200</v>
      </c>
      <c r="AU146" s="178" t="s">
        <v>123</v>
      </c>
      <c r="AV146" s="10" t="s">
        <v>123</v>
      </c>
      <c r="AW146" s="10" t="s">
        <v>36</v>
      </c>
      <c r="AX146" s="10" t="s">
        <v>37</v>
      </c>
      <c r="AY146" s="178" t="s">
        <v>192</v>
      </c>
    </row>
    <row r="147" spans="2:65" s="9" customFormat="1" ht="29.85" customHeight="1">
      <c r="B147" s="153"/>
      <c r="C147" s="154"/>
      <c r="D147" s="163" t="s">
        <v>142</v>
      </c>
      <c r="E147" s="163"/>
      <c r="F147" s="163"/>
      <c r="G147" s="163"/>
      <c r="H147" s="163"/>
      <c r="I147" s="163"/>
      <c r="J147" s="163"/>
      <c r="K147" s="163"/>
      <c r="L147" s="163"/>
      <c r="M147" s="163"/>
      <c r="N147" s="298">
        <f>BK147</f>
        <v>0</v>
      </c>
      <c r="O147" s="299"/>
      <c r="P147" s="299"/>
      <c r="Q147" s="299"/>
      <c r="R147" s="156"/>
      <c r="T147" s="157"/>
      <c r="U147" s="154"/>
      <c r="V147" s="154"/>
      <c r="W147" s="158">
        <f>W148</f>
        <v>0</v>
      </c>
      <c r="X147" s="154"/>
      <c r="Y147" s="158">
        <f>Y148</f>
        <v>0</v>
      </c>
      <c r="Z147" s="154"/>
      <c r="AA147" s="159">
        <f>AA148</f>
        <v>0</v>
      </c>
      <c r="AR147" s="160" t="s">
        <v>37</v>
      </c>
      <c r="AT147" s="161" t="s">
        <v>78</v>
      </c>
      <c r="AU147" s="161" t="s">
        <v>37</v>
      </c>
      <c r="AY147" s="160" t="s">
        <v>192</v>
      </c>
      <c r="BK147" s="162">
        <f>BK148</f>
        <v>0</v>
      </c>
    </row>
    <row r="148" spans="2:65" s="1" customFormat="1" ht="31.5" customHeight="1">
      <c r="B148" s="135"/>
      <c r="C148" s="164" t="s">
        <v>11</v>
      </c>
      <c r="D148" s="164" t="s">
        <v>193</v>
      </c>
      <c r="E148" s="165" t="s">
        <v>2044</v>
      </c>
      <c r="F148" s="277" t="s">
        <v>2045</v>
      </c>
      <c r="G148" s="277"/>
      <c r="H148" s="277"/>
      <c r="I148" s="277"/>
      <c r="J148" s="166" t="s">
        <v>294</v>
      </c>
      <c r="K148" s="167">
        <v>5.2380000000000004</v>
      </c>
      <c r="L148" s="278">
        <v>0</v>
      </c>
      <c r="M148" s="278"/>
      <c r="N148" s="279">
        <f>ROUND(L148*K148,2)</f>
        <v>0</v>
      </c>
      <c r="O148" s="279"/>
      <c r="P148" s="279"/>
      <c r="Q148" s="279"/>
      <c r="R148" s="138"/>
      <c r="T148" s="168" t="s">
        <v>5</v>
      </c>
      <c r="U148" s="47" t="s">
        <v>44</v>
      </c>
      <c r="V148" s="39"/>
      <c r="W148" s="169">
        <f>V148*K148</f>
        <v>0</v>
      </c>
      <c r="X148" s="169">
        <v>0</v>
      </c>
      <c r="Y148" s="169">
        <f>X148*K148</f>
        <v>0</v>
      </c>
      <c r="Z148" s="169">
        <v>0</v>
      </c>
      <c r="AA148" s="170">
        <f>Z148*K148</f>
        <v>0</v>
      </c>
      <c r="AR148" s="21" t="s">
        <v>197</v>
      </c>
      <c r="AT148" s="21" t="s">
        <v>193</v>
      </c>
      <c r="AU148" s="21" t="s">
        <v>123</v>
      </c>
      <c r="AY148" s="21" t="s">
        <v>192</v>
      </c>
      <c r="BE148" s="109">
        <f>IF(U148="základní",N148,0)</f>
        <v>0</v>
      </c>
      <c r="BF148" s="109">
        <f>IF(U148="snížená",N148,0)</f>
        <v>0</v>
      </c>
      <c r="BG148" s="109">
        <f>IF(U148="zákl. přenesená",N148,0)</f>
        <v>0</v>
      </c>
      <c r="BH148" s="109">
        <f>IF(U148="sníž. přenesená",N148,0)</f>
        <v>0</v>
      </c>
      <c r="BI148" s="109">
        <f>IF(U148="nulová",N148,0)</f>
        <v>0</v>
      </c>
      <c r="BJ148" s="21" t="s">
        <v>37</v>
      </c>
      <c r="BK148" s="109">
        <f>ROUND(L148*K148,2)</f>
        <v>0</v>
      </c>
      <c r="BL148" s="21" t="s">
        <v>197</v>
      </c>
      <c r="BM148" s="21" t="s">
        <v>2046</v>
      </c>
    </row>
    <row r="149" spans="2:65" s="1" customFormat="1" ht="49.95" customHeight="1">
      <c r="B149" s="38"/>
      <c r="C149" s="39"/>
      <c r="D149" s="155" t="s">
        <v>1845</v>
      </c>
      <c r="E149" s="39"/>
      <c r="F149" s="39"/>
      <c r="G149" s="39"/>
      <c r="H149" s="39"/>
      <c r="I149" s="39"/>
      <c r="J149" s="39"/>
      <c r="K149" s="39"/>
      <c r="L149" s="39"/>
      <c r="M149" s="39"/>
      <c r="N149" s="302">
        <f>BK149</f>
        <v>0</v>
      </c>
      <c r="O149" s="303"/>
      <c r="P149" s="303"/>
      <c r="Q149" s="303"/>
      <c r="R149" s="40"/>
      <c r="T149" s="208"/>
      <c r="U149" s="59"/>
      <c r="V149" s="59"/>
      <c r="W149" s="59"/>
      <c r="X149" s="59"/>
      <c r="Y149" s="59"/>
      <c r="Z149" s="59"/>
      <c r="AA149" s="61"/>
      <c r="AT149" s="21" t="s">
        <v>78</v>
      </c>
      <c r="AU149" s="21" t="s">
        <v>79</v>
      </c>
      <c r="AY149" s="21" t="s">
        <v>1846</v>
      </c>
      <c r="BK149" s="109">
        <v>0</v>
      </c>
    </row>
    <row r="150" spans="2:65" s="1" customFormat="1" ht="6.9" customHeight="1">
      <c r="B150" s="62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4"/>
    </row>
  </sheetData>
  <mergeCells count="127">
    <mergeCell ref="N149:Q149"/>
    <mergeCell ref="H1:K1"/>
    <mergeCell ref="S2:AC2"/>
    <mergeCell ref="F148:I148"/>
    <mergeCell ref="L148:M148"/>
    <mergeCell ref="N148:Q148"/>
    <mergeCell ref="N121:Q121"/>
    <mergeCell ref="N122:Q122"/>
    <mergeCell ref="N123:Q123"/>
    <mergeCell ref="N132:Q132"/>
    <mergeCell ref="N134:Q134"/>
    <mergeCell ref="N142:Q142"/>
    <mergeCell ref="N147:Q147"/>
    <mergeCell ref="F141:I141"/>
    <mergeCell ref="F143:I143"/>
    <mergeCell ref="L143:M143"/>
    <mergeCell ref="N143:Q143"/>
    <mergeCell ref="F144:I144"/>
    <mergeCell ref="F145:I145"/>
    <mergeCell ref="L145:M145"/>
    <mergeCell ref="N145:Q145"/>
    <mergeCell ref="F146:I146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1:I131"/>
    <mergeCell ref="F133:I133"/>
    <mergeCell ref="L133:M133"/>
    <mergeCell ref="N133:Q133"/>
    <mergeCell ref="F135:I135"/>
    <mergeCell ref="L135:M135"/>
    <mergeCell ref="N135:Q135"/>
    <mergeCell ref="F136:I136"/>
    <mergeCell ref="F137:I137"/>
    <mergeCell ref="L137:M137"/>
    <mergeCell ref="N137:Q13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24:I124"/>
    <mergeCell ref="L124:M124"/>
    <mergeCell ref="N124:Q124"/>
    <mergeCell ref="F125:I125"/>
    <mergeCell ref="F126:I126"/>
    <mergeCell ref="L126:M126"/>
    <mergeCell ref="N126:Q126"/>
    <mergeCell ref="F127:I127"/>
    <mergeCell ref="L127:M127"/>
    <mergeCell ref="N127:Q127"/>
    <mergeCell ref="L104:Q104"/>
    <mergeCell ref="C110:Q110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N102:Q102"/>
    <mergeCell ref="N89:Q89"/>
    <mergeCell ref="N90:Q90"/>
    <mergeCell ref="N91:Q91"/>
    <mergeCell ref="N92:Q92"/>
    <mergeCell ref="N93:Q93"/>
    <mergeCell ref="N94:Q94"/>
    <mergeCell ref="N96:Q96"/>
    <mergeCell ref="D97:H97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2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45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8"/>
      <c r="B1" s="15"/>
      <c r="C1" s="15"/>
      <c r="D1" s="16" t="s">
        <v>1</v>
      </c>
      <c r="E1" s="15"/>
      <c r="F1" s="17" t="s">
        <v>118</v>
      </c>
      <c r="G1" s="17"/>
      <c r="H1" s="306" t="s">
        <v>119</v>
      </c>
      <c r="I1" s="306"/>
      <c r="J1" s="306"/>
      <c r="K1" s="306"/>
      <c r="L1" s="17" t="s">
        <v>120</v>
      </c>
      <c r="M1" s="15"/>
      <c r="N1" s="15"/>
      <c r="O1" s="16" t="s">
        <v>121</v>
      </c>
      <c r="P1" s="15"/>
      <c r="Q1" s="15"/>
      <c r="R1" s="15"/>
      <c r="S1" s="17" t="s">
        <v>122</v>
      </c>
      <c r="T1" s="17"/>
      <c r="U1" s="118"/>
      <c r="V1" s="1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" customHeight="1">
      <c r="C2" s="209" t="s">
        <v>7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S2" s="252" t="s">
        <v>8</v>
      </c>
      <c r="T2" s="253"/>
      <c r="U2" s="253"/>
      <c r="V2" s="253"/>
      <c r="W2" s="253"/>
      <c r="X2" s="253"/>
      <c r="Y2" s="253"/>
      <c r="Z2" s="253"/>
      <c r="AA2" s="253"/>
      <c r="AB2" s="253"/>
      <c r="AC2" s="253"/>
      <c r="AT2" s="21" t="s">
        <v>99</v>
      </c>
    </row>
    <row r="3" spans="1:66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123</v>
      </c>
    </row>
    <row r="4" spans="1:66" ht="36.9" customHeight="1">
      <c r="B4" s="25"/>
      <c r="C4" s="211" t="s">
        <v>124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6"/>
      <c r="T4" s="27" t="s">
        <v>13</v>
      </c>
      <c r="AT4" s="21" t="s">
        <v>6</v>
      </c>
    </row>
    <row r="5" spans="1:66" ht="6.9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>
      <c r="B6" s="25"/>
      <c r="C6" s="29"/>
      <c r="D6" s="33" t="s">
        <v>20</v>
      </c>
      <c r="E6" s="29"/>
      <c r="F6" s="254" t="str">
        <f>'Rekapitulace stavby'!K6</f>
        <v>Tenisová hala Česká Třebová</v>
      </c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9"/>
      <c r="R6" s="26"/>
    </row>
    <row r="7" spans="1:66" s="1" customFormat="1" ht="32.85" customHeight="1">
      <c r="B7" s="38"/>
      <c r="C7" s="39"/>
      <c r="D7" s="32" t="s">
        <v>125</v>
      </c>
      <c r="E7" s="39"/>
      <c r="F7" s="217" t="s">
        <v>2047</v>
      </c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39"/>
      <c r="R7" s="40"/>
    </row>
    <row r="8" spans="1:66" s="1" customFormat="1" ht="14.4" customHeight="1">
      <c r="B8" s="38"/>
      <c r="C8" s="39"/>
      <c r="D8" s="33" t="s">
        <v>22</v>
      </c>
      <c r="E8" s="39"/>
      <c r="F8" s="31" t="s">
        <v>5</v>
      </c>
      <c r="G8" s="39"/>
      <c r="H8" s="39"/>
      <c r="I8" s="39"/>
      <c r="J8" s="39"/>
      <c r="K8" s="39"/>
      <c r="L8" s="39"/>
      <c r="M8" s="33" t="s">
        <v>23</v>
      </c>
      <c r="N8" s="39"/>
      <c r="O8" s="31" t="s">
        <v>5</v>
      </c>
      <c r="P8" s="39"/>
      <c r="Q8" s="39"/>
      <c r="R8" s="40"/>
    </row>
    <row r="9" spans="1:66" s="1" customFormat="1" ht="14.4" customHeight="1">
      <c r="B9" s="38"/>
      <c r="C9" s="39"/>
      <c r="D9" s="33" t="s">
        <v>24</v>
      </c>
      <c r="E9" s="39"/>
      <c r="F9" s="31" t="s">
        <v>25</v>
      </c>
      <c r="G9" s="39"/>
      <c r="H9" s="39"/>
      <c r="I9" s="39"/>
      <c r="J9" s="39"/>
      <c r="K9" s="39"/>
      <c r="L9" s="39"/>
      <c r="M9" s="33" t="s">
        <v>26</v>
      </c>
      <c r="N9" s="39"/>
      <c r="O9" s="257" t="str">
        <f>'Rekapitulace stavby'!AN8</f>
        <v>1. 2. 2016</v>
      </c>
      <c r="P9" s="258"/>
      <c r="Q9" s="39"/>
      <c r="R9" s="40"/>
    </row>
    <row r="10" spans="1:66" s="1" customFormat="1" ht="10.8" customHeight="1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66" s="1" customFormat="1" ht="14.4" customHeight="1">
      <c r="B11" s="38"/>
      <c r="C11" s="39"/>
      <c r="D11" s="33" t="s">
        <v>28</v>
      </c>
      <c r="E11" s="39"/>
      <c r="F11" s="39"/>
      <c r="G11" s="39"/>
      <c r="H11" s="39"/>
      <c r="I11" s="39"/>
      <c r="J11" s="39"/>
      <c r="K11" s="39"/>
      <c r="L11" s="39"/>
      <c r="M11" s="33" t="s">
        <v>29</v>
      </c>
      <c r="N11" s="39"/>
      <c r="O11" s="215" t="s">
        <v>5</v>
      </c>
      <c r="P11" s="215"/>
      <c r="Q11" s="39"/>
      <c r="R11" s="40"/>
    </row>
    <row r="12" spans="1:66" s="1" customFormat="1" ht="18" customHeight="1">
      <c r="B12" s="38"/>
      <c r="C12" s="39"/>
      <c r="D12" s="39"/>
      <c r="E12" s="31" t="s">
        <v>30</v>
      </c>
      <c r="F12" s="39"/>
      <c r="G12" s="39"/>
      <c r="H12" s="39"/>
      <c r="I12" s="39"/>
      <c r="J12" s="39"/>
      <c r="K12" s="39"/>
      <c r="L12" s="39"/>
      <c r="M12" s="33" t="s">
        <v>31</v>
      </c>
      <c r="N12" s="39"/>
      <c r="O12" s="215" t="s">
        <v>5</v>
      </c>
      <c r="P12" s="215"/>
      <c r="Q12" s="39"/>
      <c r="R12" s="40"/>
    </row>
    <row r="13" spans="1:66" s="1" customFormat="1" ht="6.9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</row>
    <row r="14" spans="1:66" s="1" customFormat="1" ht="14.4" customHeight="1">
      <c r="B14" s="38"/>
      <c r="C14" s="39"/>
      <c r="D14" s="33" t="s">
        <v>32</v>
      </c>
      <c r="E14" s="39"/>
      <c r="F14" s="39"/>
      <c r="G14" s="39"/>
      <c r="H14" s="39"/>
      <c r="I14" s="39"/>
      <c r="J14" s="39"/>
      <c r="K14" s="39"/>
      <c r="L14" s="39"/>
      <c r="M14" s="33" t="s">
        <v>29</v>
      </c>
      <c r="N14" s="39"/>
      <c r="O14" s="259" t="str">
        <f>IF('Rekapitulace stavby'!AN13="","",'Rekapitulace stavby'!AN13)</f>
        <v>Vyplň údaj</v>
      </c>
      <c r="P14" s="215"/>
      <c r="Q14" s="39"/>
      <c r="R14" s="40"/>
    </row>
    <row r="15" spans="1:66" s="1" customFormat="1" ht="18" customHeight="1">
      <c r="B15" s="38"/>
      <c r="C15" s="39"/>
      <c r="D15" s="39"/>
      <c r="E15" s="259" t="str">
        <f>IF('Rekapitulace stavby'!E14="","",'Rekapitulace stavby'!E14)</f>
        <v>Vyplň údaj</v>
      </c>
      <c r="F15" s="260"/>
      <c r="G15" s="260"/>
      <c r="H15" s="260"/>
      <c r="I15" s="260"/>
      <c r="J15" s="260"/>
      <c r="K15" s="260"/>
      <c r="L15" s="260"/>
      <c r="M15" s="33" t="s">
        <v>31</v>
      </c>
      <c r="N15" s="39"/>
      <c r="O15" s="259" t="str">
        <f>IF('Rekapitulace stavby'!AN14="","",'Rekapitulace stavby'!AN14)</f>
        <v>Vyplň údaj</v>
      </c>
      <c r="P15" s="215"/>
      <c r="Q15" s="39"/>
      <c r="R15" s="40"/>
    </row>
    <row r="16" spans="1:66" s="1" customFormat="1" ht="6.9" customHeight="1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2:18" s="1" customFormat="1" ht="14.4" customHeight="1">
      <c r="B17" s="38"/>
      <c r="C17" s="39"/>
      <c r="D17" s="33" t="s">
        <v>34</v>
      </c>
      <c r="E17" s="39"/>
      <c r="F17" s="39"/>
      <c r="G17" s="39"/>
      <c r="H17" s="39"/>
      <c r="I17" s="39"/>
      <c r="J17" s="39"/>
      <c r="K17" s="39"/>
      <c r="L17" s="39"/>
      <c r="M17" s="33" t="s">
        <v>29</v>
      </c>
      <c r="N17" s="39"/>
      <c r="O17" s="215" t="s">
        <v>5</v>
      </c>
      <c r="P17" s="215"/>
      <c r="Q17" s="39"/>
      <c r="R17" s="40"/>
    </row>
    <row r="18" spans="2:18" s="1" customFormat="1" ht="18" customHeight="1">
      <c r="B18" s="38"/>
      <c r="C18" s="39"/>
      <c r="D18" s="39"/>
      <c r="E18" s="31" t="s">
        <v>35</v>
      </c>
      <c r="F18" s="39"/>
      <c r="G18" s="39"/>
      <c r="H18" s="39"/>
      <c r="I18" s="39"/>
      <c r="J18" s="39"/>
      <c r="K18" s="39"/>
      <c r="L18" s="39"/>
      <c r="M18" s="33" t="s">
        <v>31</v>
      </c>
      <c r="N18" s="39"/>
      <c r="O18" s="215" t="s">
        <v>5</v>
      </c>
      <c r="P18" s="215"/>
      <c r="Q18" s="39"/>
      <c r="R18" s="40"/>
    </row>
    <row r="19" spans="2:18" s="1" customFormat="1" ht="6.9" customHeight="1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2:18" s="1" customFormat="1" ht="14.4" customHeight="1">
      <c r="B20" s="38"/>
      <c r="C20" s="39"/>
      <c r="D20" s="33" t="s">
        <v>38</v>
      </c>
      <c r="E20" s="39"/>
      <c r="F20" s="39"/>
      <c r="G20" s="39"/>
      <c r="H20" s="39"/>
      <c r="I20" s="39"/>
      <c r="J20" s="39"/>
      <c r="K20" s="39"/>
      <c r="L20" s="39"/>
      <c r="M20" s="33" t="s">
        <v>29</v>
      </c>
      <c r="N20" s="39"/>
      <c r="O20" s="215" t="str">
        <f>IF('Rekapitulace stavby'!AN19="","",'Rekapitulace stavby'!AN19)</f>
        <v/>
      </c>
      <c r="P20" s="215"/>
      <c r="Q20" s="39"/>
      <c r="R20" s="40"/>
    </row>
    <row r="21" spans="2:18" s="1" customFormat="1" ht="18" customHeight="1">
      <c r="B21" s="38"/>
      <c r="C21" s="39"/>
      <c r="D21" s="39"/>
      <c r="E21" s="31" t="str">
        <f>IF('Rekapitulace stavby'!E20="","",'Rekapitulace stavby'!E20)</f>
        <v xml:space="preserve"> </v>
      </c>
      <c r="F21" s="39"/>
      <c r="G21" s="39"/>
      <c r="H21" s="39"/>
      <c r="I21" s="39"/>
      <c r="J21" s="39"/>
      <c r="K21" s="39"/>
      <c r="L21" s="39"/>
      <c r="M21" s="33" t="s">
        <v>31</v>
      </c>
      <c r="N21" s="39"/>
      <c r="O21" s="215" t="str">
        <f>IF('Rekapitulace stavby'!AN20="","",'Rekapitulace stavby'!AN20)</f>
        <v/>
      </c>
      <c r="P21" s="215"/>
      <c r="Q21" s="39"/>
      <c r="R21" s="40"/>
    </row>
    <row r="22" spans="2:18" s="1" customFormat="1" ht="6.9" customHeight="1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2:18" s="1" customFormat="1" ht="14.4" customHeight="1">
      <c r="B23" s="38"/>
      <c r="C23" s="39"/>
      <c r="D23" s="33" t="s">
        <v>39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22.5" customHeight="1">
      <c r="B24" s="38"/>
      <c r="C24" s="39"/>
      <c r="D24" s="39"/>
      <c r="E24" s="220" t="s">
        <v>5</v>
      </c>
      <c r="F24" s="220"/>
      <c r="G24" s="220"/>
      <c r="H24" s="220"/>
      <c r="I24" s="220"/>
      <c r="J24" s="220"/>
      <c r="K24" s="220"/>
      <c r="L24" s="220"/>
      <c r="M24" s="39"/>
      <c r="N24" s="39"/>
      <c r="O24" s="39"/>
      <c r="P24" s="39"/>
      <c r="Q24" s="39"/>
      <c r="R24" s="40"/>
    </row>
    <row r="25" spans="2:18" s="1" customFormat="1" ht="6.9" customHeigh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s="1" customFormat="1" ht="6.9" customHeight="1">
      <c r="B26" s="38"/>
      <c r="C26" s="39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39"/>
      <c r="R26" s="40"/>
    </row>
    <row r="27" spans="2:18" s="1" customFormat="1" ht="14.4" customHeight="1">
      <c r="B27" s="38"/>
      <c r="C27" s="39"/>
      <c r="D27" s="119" t="s">
        <v>127</v>
      </c>
      <c r="E27" s="39"/>
      <c r="F27" s="39"/>
      <c r="G27" s="39"/>
      <c r="H27" s="39"/>
      <c r="I27" s="39"/>
      <c r="J27" s="39"/>
      <c r="K27" s="39"/>
      <c r="L27" s="39"/>
      <c r="M27" s="221">
        <f>N88</f>
        <v>0</v>
      </c>
      <c r="N27" s="221"/>
      <c r="O27" s="221"/>
      <c r="P27" s="221"/>
      <c r="Q27" s="39"/>
      <c r="R27" s="40"/>
    </row>
    <row r="28" spans="2:18" s="1" customFormat="1" ht="14.4" customHeight="1">
      <c r="B28" s="38"/>
      <c r="C28" s="39"/>
      <c r="D28" s="37" t="s">
        <v>112</v>
      </c>
      <c r="E28" s="39"/>
      <c r="F28" s="39"/>
      <c r="G28" s="39"/>
      <c r="H28" s="39"/>
      <c r="I28" s="39"/>
      <c r="J28" s="39"/>
      <c r="K28" s="39"/>
      <c r="L28" s="39"/>
      <c r="M28" s="221">
        <f>N95</f>
        <v>0</v>
      </c>
      <c r="N28" s="221"/>
      <c r="O28" s="221"/>
      <c r="P28" s="221"/>
      <c r="Q28" s="39"/>
      <c r="R28" s="40"/>
    </row>
    <row r="29" spans="2:18" s="1" customFormat="1" ht="6.9" customHeight="1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2:18" s="1" customFormat="1" ht="25.35" customHeight="1">
      <c r="B30" s="38"/>
      <c r="C30" s="39"/>
      <c r="D30" s="120" t="s">
        <v>42</v>
      </c>
      <c r="E30" s="39"/>
      <c r="F30" s="39"/>
      <c r="G30" s="39"/>
      <c r="H30" s="39"/>
      <c r="I30" s="39"/>
      <c r="J30" s="39"/>
      <c r="K30" s="39"/>
      <c r="L30" s="39"/>
      <c r="M30" s="261">
        <f>ROUND(M27+M28,0)</f>
        <v>0</v>
      </c>
      <c r="N30" s="256"/>
      <c r="O30" s="256"/>
      <c r="P30" s="256"/>
      <c r="Q30" s="39"/>
      <c r="R30" s="40"/>
    </row>
    <row r="31" spans="2:18" s="1" customFormat="1" ht="6.9" customHeight="1">
      <c r="B31" s="38"/>
      <c r="C31" s="39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39"/>
      <c r="R31" s="40"/>
    </row>
    <row r="32" spans="2:18" s="1" customFormat="1" ht="14.4" customHeight="1">
      <c r="B32" s="38"/>
      <c r="C32" s="39"/>
      <c r="D32" s="45" t="s">
        <v>43</v>
      </c>
      <c r="E32" s="45" t="s">
        <v>44</v>
      </c>
      <c r="F32" s="46">
        <v>0.21</v>
      </c>
      <c r="G32" s="121" t="s">
        <v>45</v>
      </c>
      <c r="H32" s="262">
        <f>(SUM(BE95:BE102)+SUM(BE120:BE143))</f>
        <v>0</v>
      </c>
      <c r="I32" s="256"/>
      <c r="J32" s="256"/>
      <c r="K32" s="39"/>
      <c r="L32" s="39"/>
      <c r="M32" s="262">
        <f>ROUND((SUM(BE95:BE102)+SUM(BE120:BE143)), 0)*F32</f>
        <v>0</v>
      </c>
      <c r="N32" s="256"/>
      <c r="O32" s="256"/>
      <c r="P32" s="256"/>
      <c r="Q32" s="39"/>
      <c r="R32" s="40"/>
    </row>
    <row r="33" spans="2:18" s="1" customFormat="1" ht="14.4" customHeight="1">
      <c r="B33" s="38"/>
      <c r="C33" s="39"/>
      <c r="D33" s="39"/>
      <c r="E33" s="45" t="s">
        <v>46</v>
      </c>
      <c r="F33" s="46">
        <v>0.15</v>
      </c>
      <c r="G33" s="121" t="s">
        <v>45</v>
      </c>
      <c r="H33" s="262">
        <f>(SUM(BF95:BF102)+SUM(BF120:BF143))</f>
        <v>0</v>
      </c>
      <c r="I33" s="256"/>
      <c r="J33" s="256"/>
      <c r="K33" s="39"/>
      <c r="L33" s="39"/>
      <c r="M33" s="262">
        <f>ROUND((SUM(BF95:BF102)+SUM(BF120:BF143)), 0)*F33</f>
        <v>0</v>
      </c>
      <c r="N33" s="256"/>
      <c r="O33" s="256"/>
      <c r="P33" s="256"/>
      <c r="Q33" s="39"/>
      <c r="R33" s="40"/>
    </row>
    <row r="34" spans="2:18" s="1" customFormat="1" ht="14.4" hidden="1" customHeight="1">
      <c r="B34" s="38"/>
      <c r="C34" s="39"/>
      <c r="D34" s="39"/>
      <c r="E34" s="45" t="s">
        <v>47</v>
      </c>
      <c r="F34" s="46">
        <v>0.21</v>
      </c>
      <c r="G34" s="121" t="s">
        <v>45</v>
      </c>
      <c r="H34" s="262">
        <f>(SUM(BG95:BG102)+SUM(BG120:BG143))</f>
        <v>0</v>
      </c>
      <c r="I34" s="256"/>
      <c r="J34" s="256"/>
      <c r="K34" s="39"/>
      <c r="L34" s="39"/>
      <c r="M34" s="262">
        <v>0</v>
      </c>
      <c r="N34" s="256"/>
      <c r="O34" s="256"/>
      <c r="P34" s="256"/>
      <c r="Q34" s="39"/>
      <c r="R34" s="40"/>
    </row>
    <row r="35" spans="2:18" s="1" customFormat="1" ht="14.4" hidden="1" customHeight="1">
      <c r="B35" s="38"/>
      <c r="C35" s="39"/>
      <c r="D35" s="39"/>
      <c r="E35" s="45" t="s">
        <v>48</v>
      </c>
      <c r="F35" s="46">
        <v>0.15</v>
      </c>
      <c r="G35" s="121" t="s">
        <v>45</v>
      </c>
      <c r="H35" s="262">
        <f>(SUM(BH95:BH102)+SUM(BH120:BH143))</f>
        <v>0</v>
      </c>
      <c r="I35" s="256"/>
      <c r="J35" s="256"/>
      <c r="K35" s="39"/>
      <c r="L35" s="39"/>
      <c r="M35" s="262">
        <v>0</v>
      </c>
      <c r="N35" s="256"/>
      <c r="O35" s="256"/>
      <c r="P35" s="256"/>
      <c r="Q35" s="39"/>
      <c r="R35" s="40"/>
    </row>
    <row r="36" spans="2:18" s="1" customFormat="1" ht="14.4" hidden="1" customHeight="1">
      <c r="B36" s="38"/>
      <c r="C36" s="39"/>
      <c r="D36" s="39"/>
      <c r="E36" s="45" t="s">
        <v>49</v>
      </c>
      <c r="F36" s="46">
        <v>0</v>
      </c>
      <c r="G36" s="121" t="s">
        <v>45</v>
      </c>
      <c r="H36" s="262">
        <f>(SUM(BI95:BI102)+SUM(BI120:BI143))</f>
        <v>0</v>
      </c>
      <c r="I36" s="256"/>
      <c r="J36" s="256"/>
      <c r="K36" s="39"/>
      <c r="L36" s="39"/>
      <c r="M36" s="262">
        <v>0</v>
      </c>
      <c r="N36" s="256"/>
      <c r="O36" s="256"/>
      <c r="P36" s="256"/>
      <c r="Q36" s="39"/>
      <c r="R36" s="40"/>
    </row>
    <row r="37" spans="2:18" s="1" customFormat="1" ht="6.9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</row>
    <row r="38" spans="2:18" s="1" customFormat="1" ht="25.35" customHeight="1">
      <c r="B38" s="38"/>
      <c r="C38" s="117"/>
      <c r="D38" s="122" t="s">
        <v>50</v>
      </c>
      <c r="E38" s="78"/>
      <c r="F38" s="78"/>
      <c r="G38" s="123" t="s">
        <v>51</v>
      </c>
      <c r="H38" s="124" t="s">
        <v>52</v>
      </c>
      <c r="I38" s="78"/>
      <c r="J38" s="78"/>
      <c r="K38" s="78"/>
      <c r="L38" s="263">
        <f>SUM(M30:M36)</f>
        <v>0</v>
      </c>
      <c r="M38" s="263"/>
      <c r="N38" s="263"/>
      <c r="O38" s="263"/>
      <c r="P38" s="264"/>
      <c r="Q38" s="117"/>
      <c r="R38" s="40"/>
    </row>
    <row r="39" spans="2:18" s="1" customFormat="1" ht="14.4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2:18" s="1" customFormat="1" ht="14.4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ht="12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2:18" ht="12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 ht="12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 ht="12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 ht="12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 ht="12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 ht="12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 ht="12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 ht="12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>
      <c r="B50" s="38"/>
      <c r="C50" s="39"/>
      <c r="D50" s="53" t="s">
        <v>53</v>
      </c>
      <c r="E50" s="54"/>
      <c r="F50" s="54"/>
      <c r="G50" s="54"/>
      <c r="H50" s="55"/>
      <c r="I50" s="39"/>
      <c r="J50" s="53" t="s">
        <v>54</v>
      </c>
      <c r="K50" s="54"/>
      <c r="L50" s="54"/>
      <c r="M50" s="54"/>
      <c r="N50" s="54"/>
      <c r="O50" s="54"/>
      <c r="P50" s="55"/>
      <c r="Q50" s="39"/>
      <c r="R50" s="40"/>
    </row>
    <row r="51" spans="2:18" ht="12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 ht="12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 ht="12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 ht="12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 ht="12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 ht="12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 ht="12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 ht="12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>
      <c r="B59" s="38"/>
      <c r="C59" s="39"/>
      <c r="D59" s="58" t="s">
        <v>55</v>
      </c>
      <c r="E59" s="59"/>
      <c r="F59" s="59"/>
      <c r="G59" s="60" t="s">
        <v>56</v>
      </c>
      <c r="H59" s="61"/>
      <c r="I59" s="39"/>
      <c r="J59" s="58" t="s">
        <v>55</v>
      </c>
      <c r="K59" s="59"/>
      <c r="L59" s="59"/>
      <c r="M59" s="59"/>
      <c r="N59" s="60" t="s">
        <v>56</v>
      </c>
      <c r="O59" s="59"/>
      <c r="P59" s="61"/>
      <c r="Q59" s="39"/>
      <c r="R59" s="40"/>
    </row>
    <row r="60" spans="2:18" ht="12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>
      <c r="B61" s="38"/>
      <c r="C61" s="39"/>
      <c r="D61" s="53" t="s">
        <v>57</v>
      </c>
      <c r="E61" s="54"/>
      <c r="F61" s="54"/>
      <c r="G61" s="54"/>
      <c r="H61" s="55"/>
      <c r="I61" s="39"/>
      <c r="J61" s="53" t="s">
        <v>58</v>
      </c>
      <c r="K61" s="54"/>
      <c r="L61" s="54"/>
      <c r="M61" s="54"/>
      <c r="N61" s="54"/>
      <c r="O61" s="54"/>
      <c r="P61" s="55"/>
      <c r="Q61" s="39"/>
      <c r="R61" s="40"/>
    </row>
    <row r="62" spans="2:18" ht="12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 ht="12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 ht="12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18" ht="12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18" ht="12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18" ht="12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18" ht="12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18" ht="12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18" s="1" customFormat="1">
      <c r="B70" s="38"/>
      <c r="C70" s="39"/>
      <c r="D70" s="58" t="s">
        <v>55</v>
      </c>
      <c r="E70" s="59"/>
      <c r="F70" s="59"/>
      <c r="G70" s="60" t="s">
        <v>56</v>
      </c>
      <c r="H70" s="61"/>
      <c r="I70" s="39"/>
      <c r="J70" s="58" t="s">
        <v>55</v>
      </c>
      <c r="K70" s="59"/>
      <c r="L70" s="59"/>
      <c r="M70" s="59"/>
      <c r="N70" s="60" t="s">
        <v>56</v>
      </c>
      <c r="O70" s="59"/>
      <c r="P70" s="61"/>
      <c r="Q70" s="39"/>
      <c r="R70" s="40"/>
    </row>
    <row r="71" spans="2:18" s="1" customFormat="1" ht="14.4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18" s="1" customFormat="1" ht="6.9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spans="2:18" s="1" customFormat="1" ht="36.9" customHeight="1">
      <c r="B76" s="38"/>
      <c r="C76" s="211" t="s">
        <v>128</v>
      </c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40"/>
    </row>
    <row r="77" spans="2:18" s="1" customFormat="1" ht="6.9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2:18" s="1" customFormat="1" ht="30" customHeight="1">
      <c r="B78" s="38"/>
      <c r="C78" s="33" t="s">
        <v>20</v>
      </c>
      <c r="D78" s="39"/>
      <c r="E78" s="39"/>
      <c r="F78" s="254" t="str">
        <f>F6</f>
        <v>Tenisová hala Česká Třebová</v>
      </c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39"/>
      <c r="R78" s="40"/>
    </row>
    <row r="79" spans="2:18" s="1" customFormat="1" ht="36.9" customHeight="1">
      <c r="B79" s="38"/>
      <c r="C79" s="72" t="s">
        <v>125</v>
      </c>
      <c r="D79" s="39"/>
      <c r="E79" s="39"/>
      <c r="F79" s="231" t="str">
        <f>F7</f>
        <v>10 - S10-Navržené oplocení-poplastované pletivo</v>
      </c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39"/>
      <c r="R79" s="40"/>
    </row>
    <row r="80" spans="2:18" s="1" customFormat="1" ht="6.9" customHeight="1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0"/>
    </row>
    <row r="81" spans="2:65" s="1" customFormat="1" ht="18" customHeight="1">
      <c r="B81" s="38"/>
      <c r="C81" s="33" t="s">
        <v>24</v>
      </c>
      <c r="D81" s="39"/>
      <c r="E81" s="39"/>
      <c r="F81" s="31" t="str">
        <f>F9</f>
        <v xml:space="preserve"> </v>
      </c>
      <c r="G81" s="39"/>
      <c r="H81" s="39"/>
      <c r="I81" s="39"/>
      <c r="J81" s="39"/>
      <c r="K81" s="33" t="s">
        <v>26</v>
      </c>
      <c r="L81" s="39"/>
      <c r="M81" s="258" t="str">
        <f>IF(O9="","",O9)</f>
        <v>1. 2. 2016</v>
      </c>
      <c r="N81" s="258"/>
      <c r="O81" s="258"/>
      <c r="P81" s="258"/>
      <c r="Q81" s="39"/>
      <c r="R81" s="40"/>
    </row>
    <row r="82" spans="2:65" s="1" customFormat="1" ht="6.9" customHeight="1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0"/>
    </row>
    <row r="83" spans="2:65" s="1" customFormat="1" ht="13.2">
      <c r="B83" s="38"/>
      <c r="C83" s="33" t="s">
        <v>28</v>
      </c>
      <c r="D83" s="39"/>
      <c r="E83" s="39"/>
      <c r="F83" s="31" t="str">
        <f>E12</f>
        <v>TK Česká Třebová,Husova 22. Česká Třebová</v>
      </c>
      <c r="G83" s="39"/>
      <c r="H83" s="39"/>
      <c r="I83" s="39"/>
      <c r="J83" s="39"/>
      <c r="K83" s="33" t="s">
        <v>34</v>
      </c>
      <c r="L83" s="39"/>
      <c r="M83" s="215" t="str">
        <f>E18</f>
        <v>Projekce Vrbický s,r,o,, Holice</v>
      </c>
      <c r="N83" s="215"/>
      <c r="O83" s="215"/>
      <c r="P83" s="215"/>
      <c r="Q83" s="215"/>
      <c r="R83" s="40"/>
    </row>
    <row r="84" spans="2:65" s="1" customFormat="1" ht="14.4" customHeight="1">
      <c r="B84" s="38"/>
      <c r="C84" s="33" t="s">
        <v>32</v>
      </c>
      <c r="D84" s="39"/>
      <c r="E84" s="39"/>
      <c r="F84" s="31" t="str">
        <f>IF(E15="","",E15)</f>
        <v>Vyplň údaj</v>
      </c>
      <c r="G84" s="39"/>
      <c r="H84" s="39"/>
      <c r="I84" s="39"/>
      <c r="J84" s="39"/>
      <c r="K84" s="33" t="s">
        <v>38</v>
      </c>
      <c r="L84" s="39"/>
      <c r="M84" s="215" t="str">
        <f>E21</f>
        <v xml:space="preserve"> </v>
      </c>
      <c r="N84" s="215"/>
      <c r="O84" s="215"/>
      <c r="P84" s="215"/>
      <c r="Q84" s="215"/>
      <c r="R84" s="40"/>
    </row>
    <row r="85" spans="2:65" s="1" customFormat="1" ht="10.35" customHeight="1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</row>
    <row r="86" spans="2:65" s="1" customFormat="1" ht="29.25" customHeight="1">
      <c r="B86" s="38"/>
      <c r="C86" s="265" t="s">
        <v>129</v>
      </c>
      <c r="D86" s="266"/>
      <c r="E86" s="266"/>
      <c r="F86" s="266"/>
      <c r="G86" s="266"/>
      <c r="H86" s="117"/>
      <c r="I86" s="117"/>
      <c r="J86" s="117"/>
      <c r="K86" s="117"/>
      <c r="L86" s="117"/>
      <c r="M86" s="117"/>
      <c r="N86" s="265" t="s">
        <v>130</v>
      </c>
      <c r="O86" s="266"/>
      <c r="P86" s="266"/>
      <c r="Q86" s="266"/>
      <c r="R86" s="40"/>
    </row>
    <row r="87" spans="2:65" s="1" customFormat="1" ht="10.35" customHeight="1"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0"/>
    </row>
    <row r="88" spans="2:65" s="1" customFormat="1" ht="29.25" customHeight="1">
      <c r="B88" s="38"/>
      <c r="C88" s="125" t="s">
        <v>131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250">
        <f>N120</f>
        <v>0</v>
      </c>
      <c r="O88" s="267"/>
      <c r="P88" s="267"/>
      <c r="Q88" s="267"/>
      <c r="R88" s="40"/>
      <c r="AU88" s="21" t="s">
        <v>132</v>
      </c>
    </row>
    <row r="89" spans="2:65" s="6" customFormat="1" ht="24.9" customHeight="1">
      <c r="B89" s="126"/>
      <c r="C89" s="127"/>
      <c r="D89" s="128" t="s">
        <v>133</v>
      </c>
      <c r="E89" s="127"/>
      <c r="F89" s="127"/>
      <c r="G89" s="127"/>
      <c r="H89" s="127"/>
      <c r="I89" s="127"/>
      <c r="J89" s="127"/>
      <c r="K89" s="127"/>
      <c r="L89" s="127"/>
      <c r="M89" s="127"/>
      <c r="N89" s="268">
        <f>N121</f>
        <v>0</v>
      </c>
      <c r="O89" s="269"/>
      <c r="P89" s="269"/>
      <c r="Q89" s="269"/>
      <c r="R89" s="129"/>
    </row>
    <row r="90" spans="2:65" s="7" customFormat="1" ht="19.95" customHeight="1">
      <c r="B90" s="130"/>
      <c r="C90" s="131"/>
      <c r="D90" s="105" t="s">
        <v>134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46">
        <f>N122</f>
        <v>0</v>
      </c>
      <c r="O90" s="270"/>
      <c r="P90" s="270"/>
      <c r="Q90" s="270"/>
      <c r="R90" s="132"/>
    </row>
    <row r="91" spans="2:65" s="7" customFormat="1" ht="19.95" customHeight="1">
      <c r="B91" s="130"/>
      <c r="C91" s="131"/>
      <c r="D91" s="105" t="s">
        <v>135</v>
      </c>
      <c r="E91" s="131"/>
      <c r="F91" s="131"/>
      <c r="G91" s="131"/>
      <c r="H91" s="131"/>
      <c r="I91" s="131"/>
      <c r="J91" s="131"/>
      <c r="K91" s="131"/>
      <c r="L91" s="131"/>
      <c r="M91" s="131"/>
      <c r="N91" s="246">
        <f>N131</f>
        <v>0</v>
      </c>
      <c r="O91" s="270"/>
      <c r="P91" s="270"/>
      <c r="Q91" s="270"/>
      <c r="R91" s="132"/>
    </row>
    <row r="92" spans="2:65" s="7" customFormat="1" ht="19.95" customHeight="1">
      <c r="B92" s="130"/>
      <c r="C92" s="131"/>
      <c r="D92" s="105" t="s">
        <v>136</v>
      </c>
      <c r="E92" s="131"/>
      <c r="F92" s="131"/>
      <c r="G92" s="131"/>
      <c r="H92" s="131"/>
      <c r="I92" s="131"/>
      <c r="J92" s="131"/>
      <c r="K92" s="131"/>
      <c r="L92" s="131"/>
      <c r="M92" s="131"/>
      <c r="N92" s="246">
        <f>N134</f>
        <v>0</v>
      </c>
      <c r="O92" s="270"/>
      <c r="P92" s="270"/>
      <c r="Q92" s="270"/>
      <c r="R92" s="132"/>
    </row>
    <row r="93" spans="2:65" s="7" customFormat="1" ht="19.95" customHeight="1">
      <c r="B93" s="130"/>
      <c r="C93" s="131"/>
      <c r="D93" s="105" t="s">
        <v>142</v>
      </c>
      <c r="E93" s="131"/>
      <c r="F93" s="131"/>
      <c r="G93" s="131"/>
      <c r="H93" s="131"/>
      <c r="I93" s="131"/>
      <c r="J93" s="131"/>
      <c r="K93" s="131"/>
      <c r="L93" s="131"/>
      <c r="M93" s="131"/>
      <c r="N93" s="246">
        <f>N142</f>
        <v>0</v>
      </c>
      <c r="O93" s="270"/>
      <c r="P93" s="270"/>
      <c r="Q93" s="270"/>
      <c r="R93" s="132"/>
    </row>
    <row r="94" spans="2:65" s="1" customFormat="1" ht="21.75" customHeight="1"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40"/>
    </row>
    <row r="95" spans="2:65" s="1" customFormat="1" ht="29.25" customHeight="1">
      <c r="B95" s="38"/>
      <c r="C95" s="125" t="s">
        <v>169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267">
        <f>ROUND(N96+N97+N98+N99+N100+N101,0)</f>
        <v>0</v>
      </c>
      <c r="O95" s="271"/>
      <c r="P95" s="271"/>
      <c r="Q95" s="271"/>
      <c r="R95" s="40"/>
      <c r="T95" s="133"/>
      <c r="U95" s="134" t="s">
        <v>43</v>
      </c>
    </row>
    <row r="96" spans="2:65" s="1" customFormat="1" ht="18" customHeight="1">
      <c r="B96" s="135"/>
      <c r="C96" s="136"/>
      <c r="D96" s="247" t="s">
        <v>170</v>
      </c>
      <c r="E96" s="272"/>
      <c r="F96" s="272"/>
      <c r="G96" s="272"/>
      <c r="H96" s="272"/>
      <c r="I96" s="136"/>
      <c r="J96" s="136"/>
      <c r="K96" s="136"/>
      <c r="L96" s="136"/>
      <c r="M96" s="136"/>
      <c r="N96" s="245">
        <f>ROUND(N88*T96,0)</f>
        <v>0</v>
      </c>
      <c r="O96" s="273"/>
      <c r="P96" s="273"/>
      <c r="Q96" s="273"/>
      <c r="R96" s="138"/>
      <c r="S96" s="136"/>
      <c r="T96" s="139"/>
      <c r="U96" s="140" t="s">
        <v>44</v>
      </c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2" t="s">
        <v>171</v>
      </c>
      <c r="AZ96" s="141"/>
      <c r="BA96" s="141"/>
      <c r="BB96" s="141"/>
      <c r="BC96" s="141"/>
      <c r="BD96" s="141"/>
      <c r="BE96" s="143">
        <f t="shared" ref="BE96:BE101" si="0">IF(U96="základní",N96,0)</f>
        <v>0</v>
      </c>
      <c r="BF96" s="143">
        <f t="shared" ref="BF96:BF101" si="1">IF(U96="snížená",N96,0)</f>
        <v>0</v>
      </c>
      <c r="BG96" s="143">
        <f t="shared" ref="BG96:BG101" si="2">IF(U96="zákl. přenesená",N96,0)</f>
        <v>0</v>
      </c>
      <c r="BH96" s="143">
        <f t="shared" ref="BH96:BH101" si="3">IF(U96="sníž. přenesená",N96,0)</f>
        <v>0</v>
      </c>
      <c r="BI96" s="143">
        <f t="shared" ref="BI96:BI101" si="4">IF(U96="nulová",N96,0)</f>
        <v>0</v>
      </c>
      <c r="BJ96" s="142" t="s">
        <v>37</v>
      </c>
      <c r="BK96" s="141"/>
      <c r="BL96" s="141"/>
      <c r="BM96" s="141"/>
    </row>
    <row r="97" spans="2:65" s="1" customFormat="1" ht="18" customHeight="1">
      <c r="B97" s="135"/>
      <c r="C97" s="136"/>
      <c r="D97" s="247" t="s">
        <v>172</v>
      </c>
      <c r="E97" s="272"/>
      <c r="F97" s="272"/>
      <c r="G97" s="272"/>
      <c r="H97" s="272"/>
      <c r="I97" s="136"/>
      <c r="J97" s="136"/>
      <c r="K97" s="136"/>
      <c r="L97" s="136"/>
      <c r="M97" s="136"/>
      <c r="N97" s="245">
        <f>ROUND(N88*T97,0)</f>
        <v>0</v>
      </c>
      <c r="O97" s="273"/>
      <c r="P97" s="273"/>
      <c r="Q97" s="273"/>
      <c r="R97" s="138"/>
      <c r="S97" s="136"/>
      <c r="T97" s="139"/>
      <c r="U97" s="140" t="s">
        <v>44</v>
      </c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2" t="s">
        <v>171</v>
      </c>
      <c r="AZ97" s="141"/>
      <c r="BA97" s="141"/>
      <c r="BB97" s="141"/>
      <c r="BC97" s="141"/>
      <c r="BD97" s="141"/>
      <c r="BE97" s="143">
        <f t="shared" si="0"/>
        <v>0</v>
      </c>
      <c r="BF97" s="143">
        <f t="shared" si="1"/>
        <v>0</v>
      </c>
      <c r="BG97" s="143">
        <f t="shared" si="2"/>
        <v>0</v>
      </c>
      <c r="BH97" s="143">
        <f t="shared" si="3"/>
        <v>0</v>
      </c>
      <c r="BI97" s="143">
        <f t="shared" si="4"/>
        <v>0</v>
      </c>
      <c r="BJ97" s="142" t="s">
        <v>37</v>
      </c>
      <c r="BK97" s="141"/>
      <c r="BL97" s="141"/>
      <c r="BM97" s="141"/>
    </row>
    <row r="98" spans="2:65" s="1" customFormat="1" ht="18" customHeight="1">
      <c r="B98" s="135"/>
      <c r="C98" s="136"/>
      <c r="D98" s="247" t="s">
        <v>173</v>
      </c>
      <c r="E98" s="272"/>
      <c r="F98" s="272"/>
      <c r="G98" s="272"/>
      <c r="H98" s="272"/>
      <c r="I98" s="136"/>
      <c r="J98" s="136"/>
      <c r="K98" s="136"/>
      <c r="L98" s="136"/>
      <c r="M98" s="136"/>
      <c r="N98" s="245">
        <f>ROUND(N88*T98,0)</f>
        <v>0</v>
      </c>
      <c r="O98" s="273"/>
      <c r="P98" s="273"/>
      <c r="Q98" s="273"/>
      <c r="R98" s="138"/>
      <c r="S98" s="136"/>
      <c r="T98" s="139"/>
      <c r="U98" s="140" t="s">
        <v>44</v>
      </c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2" t="s">
        <v>171</v>
      </c>
      <c r="AZ98" s="141"/>
      <c r="BA98" s="141"/>
      <c r="BB98" s="141"/>
      <c r="BC98" s="141"/>
      <c r="BD98" s="141"/>
      <c r="BE98" s="143">
        <f t="shared" si="0"/>
        <v>0</v>
      </c>
      <c r="BF98" s="143">
        <f t="shared" si="1"/>
        <v>0</v>
      </c>
      <c r="BG98" s="143">
        <f t="shared" si="2"/>
        <v>0</v>
      </c>
      <c r="BH98" s="143">
        <f t="shared" si="3"/>
        <v>0</v>
      </c>
      <c r="BI98" s="143">
        <f t="shared" si="4"/>
        <v>0</v>
      </c>
      <c r="BJ98" s="142" t="s">
        <v>37</v>
      </c>
      <c r="BK98" s="141"/>
      <c r="BL98" s="141"/>
      <c r="BM98" s="141"/>
    </row>
    <row r="99" spans="2:65" s="1" customFormat="1" ht="18" customHeight="1">
      <c r="B99" s="135"/>
      <c r="C99" s="136"/>
      <c r="D99" s="247" t="s">
        <v>174</v>
      </c>
      <c r="E99" s="272"/>
      <c r="F99" s="272"/>
      <c r="G99" s="272"/>
      <c r="H99" s="272"/>
      <c r="I99" s="136"/>
      <c r="J99" s="136"/>
      <c r="K99" s="136"/>
      <c r="L99" s="136"/>
      <c r="M99" s="136"/>
      <c r="N99" s="245">
        <f>ROUND(N88*T99,0)</f>
        <v>0</v>
      </c>
      <c r="O99" s="273"/>
      <c r="P99" s="273"/>
      <c r="Q99" s="273"/>
      <c r="R99" s="138"/>
      <c r="S99" s="136"/>
      <c r="T99" s="139"/>
      <c r="U99" s="140" t="s">
        <v>44</v>
      </c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2" t="s">
        <v>171</v>
      </c>
      <c r="AZ99" s="141"/>
      <c r="BA99" s="141"/>
      <c r="BB99" s="141"/>
      <c r="BC99" s="141"/>
      <c r="BD99" s="141"/>
      <c r="BE99" s="143">
        <f t="shared" si="0"/>
        <v>0</v>
      </c>
      <c r="BF99" s="143">
        <f t="shared" si="1"/>
        <v>0</v>
      </c>
      <c r="BG99" s="143">
        <f t="shared" si="2"/>
        <v>0</v>
      </c>
      <c r="BH99" s="143">
        <f t="shared" si="3"/>
        <v>0</v>
      </c>
      <c r="BI99" s="143">
        <f t="shared" si="4"/>
        <v>0</v>
      </c>
      <c r="BJ99" s="142" t="s">
        <v>37</v>
      </c>
      <c r="BK99" s="141"/>
      <c r="BL99" s="141"/>
      <c r="BM99" s="141"/>
    </row>
    <row r="100" spans="2:65" s="1" customFormat="1" ht="18" customHeight="1">
      <c r="B100" s="135"/>
      <c r="C100" s="136"/>
      <c r="D100" s="247" t="s">
        <v>175</v>
      </c>
      <c r="E100" s="272"/>
      <c r="F100" s="272"/>
      <c r="G100" s="272"/>
      <c r="H100" s="272"/>
      <c r="I100" s="136"/>
      <c r="J100" s="136"/>
      <c r="K100" s="136"/>
      <c r="L100" s="136"/>
      <c r="M100" s="136"/>
      <c r="N100" s="245">
        <f>ROUND(N88*T100,0)</f>
        <v>0</v>
      </c>
      <c r="O100" s="273"/>
      <c r="P100" s="273"/>
      <c r="Q100" s="273"/>
      <c r="R100" s="138"/>
      <c r="S100" s="136"/>
      <c r="T100" s="139"/>
      <c r="U100" s="140" t="s">
        <v>44</v>
      </c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2" t="s">
        <v>171</v>
      </c>
      <c r="AZ100" s="141"/>
      <c r="BA100" s="141"/>
      <c r="BB100" s="141"/>
      <c r="BC100" s="141"/>
      <c r="BD100" s="141"/>
      <c r="BE100" s="143">
        <f t="shared" si="0"/>
        <v>0</v>
      </c>
      <c r="BF100" s="143">
        <f t="shared" si="1"/>
        <v>0</v>
      </c>
      <c r="BG100" s="143">
        <f t="shared" si="2"/>
        <v>0</v>
      </c>
      <c r="BH100" s="143">
        <f t="shared" si="3"/>
        <v>0</v>
      </c>
      <c r="BI100" s="143">
        <f t="shared" si="4"/>
        <v>0</v>
      </c>
      <c r="BJ100" s="142" t="s">
        <v>37</v>
      </c>
      <c r="BK100" s="141"/>
      <c r="BL100" s="141"/>
      <c r="BM100" s="141"/>
    </row>
    <row r="101" spans="2:65" s="1" customFormat="1" ht="18" customHeight="1">
      <c r="B101" s="135"/>
      <c r="C101" s="136"/>
      <c r="D101" s="137" t="s">
        <v>176</v>
      </c>
      <c r="E101" s="136"/>
      <c r="F101" s="136"/>
      <c r="G101" s="136"/>
      <c r="H101" s="136"/>
      <c r="I101" s="136"/>
      <c r="J101" s="136"/>
      <c r="K101" s="136"/>
      <c r="L101" s="136"/>
      <c r="M101" s="136"/>
      <c r="N101" s="245">
        <f>ROUND(N88*T101,0)</f>
        <v>0</v>
      </c>
      <c r="O101" s="273"/>
      <c r="P101" s="273"/>
      <c r="Q101" s="273"/>
      <c r="R101" s="138"/>
      <c r="S101" s="136"/>
      <c r="T101" s="144"/>
      <c r="U101" s="145" t="s">
        <v>44</v>
      </c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2" t="s">
        <v>177</v>
      </c>
      <c r="AZ101" s="141"/>
      <c r="BA101" s="141"/>
      <c r="BB101" s="141"/>
      <c r="BC101" s="141"/>
      <c r="BD101" s="141"/>
      <c r="BE101" s="143">
        <f t="shared" si="0"/>
        <v>0</v>
      </c>
      <c r="BF101" s="143">
        <f t="shared" si="1"/>
        <v>0</v>
      </c>
      <c r="BG101" s="143">
        <f t="shared" si="2"/>
        <v>0</v>
      </c>
      <c r="BH101" s="143">
        <f t="shared" si="3"/>
        <v>0</v>
      </c>
      <c r="BI101" s="143">
        <f t="shared" si="4"/>
        <v>0</v>
      </c>
      <c r="BJ101" s="142" t="s">
        <v>37</v>
      </c>
      <c r="BK101" s="141"/>
      <c r="BL101" s="141"/>
      <c r="BM101" s="141"/>
    </row>
    <row r="102" spans="2:65" s="1" customFormat="1" ht="12"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40"/>
    </row>
    <row r="103" spans="2:65" s="1" customFormat="1" ht="29.25" customHeight="1">
      <c r="B103" s="38"/>
      <c r="C103" s="116" t="s">
        <v>117</v>
      </c>
      <c r="D103" s="117"/>
      <c r="E103" s="117"/>
      <c r="F103" s="117"/>
      <c r="G103" s="117"/>
      <c r="H103" s="117"/>
      <c r="I103" s="117"/>
      <c r="J103" s="117"/>
      <c r="K103" s="117"/>
      <c r="L103" s="251">
        <f>ROUND(SUM(N88+N95),0)</f>
        <v>0</v>
      </c>
      <c r="M103" s="251"/>
      <c r="N103" s="251"/>
      <c r="O103" s="251"/>
      <c r="P103" s="251"/>
      <c r="Q103" s="251"/>
      <c r="R103" s="40"/>
    </row>
    <row r="104" spans="2:65" s="1" customFormat="1" ht="6.9" customHeight="1"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4"/>
    </row>
    <row r="108" spans="2:65" s="1" customFormat="1" ht="6.9" customHeight="1"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7"/>
    </row>
    <row r="109" spans="2:65" s="1" customFormat="1" ht="36.9" customHeight="1">
      <c r="B109" s="38"/>
      <c r="C109" s="211" t="s">
        <v>178</v>
      </c>
      <c r="D109" s="256"/>
      <c r="E109" s="256"/>
      <c r="F109" s="256"/>
      <c r="G109" s="256"/>
      <c r="H109" s="256"/>
      <c r="I109" s="256"/>
      <c r="J109" s="256"/>
      <c r="K109" s="256"/>
      <c r="L109" s="256"/>
      <c r="M109" s="256"/>
      <c r="N109" s="256"/>
      <c r="O109" s="256"/>
      <c r="P109" s="256"/>
      <c r="Q109" s="256"/>
      <c r="R109" s="40"/>
    </row>
    <row r="110" spans="2:65" s="1" customFormat="1" ht="6.9" customHeight="1"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40"/>
    </row>
    <row r="111" spans="2:65" s="1" customFormat="1" ht="30" customHeight="1">
      <c r="B111" s="38"/>
      <c r="C111" s="33" t="s">
        <v>20</v>
      </c>
      <c r="D111" s="39"/>
      <c r="E111" s="39"/>
      <c r="F111" s="254" t="str">
        <f>F6</f>
        <v>Tenisová hala Česká Třebová</v>
      </c>
      <c r="G111" s="255"/>
      <c r="H111" s="255"/>
      <c r="I111" s="255"/>
      <c r="J111" s="255"/>
      <c r="K111" s="255"/>
      <c r="L111" s="255"/>
      <c r="M111" s="255"/>
      <c r="N111" s="255"/>
      <c r="O111" s="255"/>
      <c r="P111" s="255"/>
      <c r="Q111" s="39"/>
      <c r="R111" s="40"/>
    </row>
    <row r="112" spans="2:65" s="1" customFormat="1" ht="36.9" customHeight="1">
      <c r="B112" s="38"/>
      <c r="C112" s="72" t="s">
        <v>125</v>
      </c>
      <c r="D112" s="39"/>
      <c r="E112" s="39"/>
      <c r="F112" s="231" t="str">
        <f>F7</f>
        <v>10 - S10-Navržené oplocení-poplastované pletivo</v>
      </c>
      <c r="G112" s="256"/>
      <c r="H112" s="256"/>
      <c r="I112" s="256"/>
      <c r="J112" s="256"/>
      <c r="K112" s="256"/>
      <c r="L112" s="256"/>
      <c r="M112" s="256"/>
      <c r="N112" s="256"/>
      <c r="O112" s="256"/>
      <c r="P112" s="256"/>
      <c r="Q112" s="39"/>
      <c r="R112" s="40"/>
    </row>
    <row r="113" spans="2:65" s="1" customFormat="1" ht="6.9" customHeight="1"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40"/>
    </row>
    <row r="114" spans="2:65" s="1" customFormat="1" ht="18" customHeight="1">
      <c r="B114" s="38"/>
      <c r="C114" s="33" t="s">
        <v>24</v>
      </c>
      <c r="D114" s="39"/>
      <c r="E114" s="39"/>
      <c r="F114" s="31" t="str">
        <f>F9</f>
        <v xml:space="preserve"> </v>
      </c>
      <c r="G114" s="39"/>
      <c r="H114" s="39"/>
      <c r="I114" s="39"/>
      <c r="J114" s="39"/>
      <c r="K114" s="33" t="s">
        <v>26</v>
      </c>
      <c r="L114" s="39"/>
      <c r="M114" s="258" t="str">
        <f>IF(O9="","",O9)</f>
        <v>1. 2. 2016</v>
      </c>
      <c r="N114" s="258"/>
      <c r="O114" s="258"/>
      <c r="P114" s="258"/>
      <c r="Q114" s="39"/>
      <c r="R114" s="40"/>
    </row>
    <row r="115" spans="2:65" s="1" customFormat="1" ht="6.9" customHeight="1"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40"/>
    </row>
    <row r="116" spans="2:65" s="1" customFormat="1" ht="13.2">
      <c r="B116" s="38"/>
      <c r="C116" s="33" t="s">
        <v>28</v>
      </c>
      <c r="D116" s="39"/>
      <c r="E116" s="39"/>
      <c r="F116" s="31" t="str">
        <f>E12</f>
        <v>TK Česká Třebová,Husova 22. Česká Třebová</v>
      </c>
      <c r="G116" s="39"/>
      <c r="H116" s="39"/>
      <c r="I116" s="39"/>
      <c r="J116" s="39"/>
      <c r="K116" s="33" t="s">
        <v>34</v>
      </c>
      <c r="L116" s="39"/>
      <c r="M116" s="215" t="str">
        <f>E18</f>
        <v>Projekce Vrbický s,r,o,, Holice</v>
      </c>
      <c r="N116" s="215"/>
      <c r="O116" s="215"/>
      <c r="P116" s="215"/>
      <c r="Q116" s="215"/>
      <c r="R116" s="40"/>
    </row>
    <row r="117" spans="2:65" s="1" customFormat="1" ht="14.4" customHeight="1">
      <c r="B117" s="38"/>
      <c r="C117" s="33" t="s">
        <v>32</v>
      </c>
      <c r="D117" s="39"/>
      <c r="E117" s="39"/>
      <c r="F117" s="31" t="str">
        <f>IF(E15="","",E15)</f>
        <v>Vyplň údaj</v>
      </c>
      <c r="G117" s="39"/>
      <c r="H117" s="39"/>
      <c r="I117" s="39"/>
      <c r="J117" s="39"/>
      <c r="K117" s="33" t="s">
        <v>38</v>
      </c>
      <c r="L117" s="39"/>
      <c r="M117" s="215" t="str">
        <f>E21</f>
        <v xml:space="preserve"> </v>
      </c>
      <c r="N117" s="215"/>
      <c r="O117" s="215"/>
      <c r="P117" s="215"/>
      <c r="Q117" s="215"/>
      <c r="R117" s="40"/>
    </row>
    <row r="118" spans="2:65" s="1" customFormat="1" ht="10.35" customHeight="1"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40"/>
    </row>
    <row r="119" spans="2:65" s="8" customFormat="1" ht="29.25" customHeight="1">
      <c r="B119" s="146"/>
      <c r="C119" s="147" t="s">
        <v>179</v>
      </c>
      <c r="D119" s="148" t="s">
        <v>180</v>
      </c>
      <c r="E119" s="148" t="s">
        <v>61</v>
      </c>
      <c r="F119" s="274" t="s">
        <v>181</v>
      </c>
      <c r="G119" s="274"/>
      <c r="H119" s="274"/>
      <c r="I119" s="274"/>
      <c r="J119" s="148" t="s">
        <v>182</v>
      </c>
      <c r="K119" s="148" t="s">
        <v>183</v>
      </c>
      <c r="L119" s="275" t="s">
        <v>184</v>
      </c>
      <c r="M119" s="275"/>
      <c r="N119" s="274" t="s">
        <v>130</v>
      </c>
      <c r="O119" s="274"/>
      <c r="P119" s="274"/>
      <c r="Q119" s="276"/>
      <c r="R119" s="149"/>
      <c r="T119" s="79" t="s">
        <v>185</v>
      </c>
      <c r="U119" s="80" t="s">
        <v>43</v>
      </c>
      <c r="V119" s="80" t="s">
        <v>186</v>
      </c>
      <c r="W119" s="80" t="s">
        <v>187</v>
      </c>
      <c r="X119" s="80" t="s">
        <v>188</v>
      </c>
      <c r="Y119" s="80" t="s">
        <v>189</v>
      </c>
      <c r="Z119" s="80" t="s">
        <v>190</v>
      </c>
      <c r="AA119" s="81" t="s">
        <v>191</v>
      </c>
    </row>
    <row r="120" spans="2:65" s="1" customFormat="1" ht="29.25" customHeight="1">
      <c r="B120" s="38"/>
      <c r="C120" s="83" t="s">
        <v>127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295">
        <f>BK120</f>
        <v>0</v>
      </c>
      <c r="O120" s="296"/>
      <c r="P120" s="296"/>
      <c r="Q120" s="296"/>
      <c r="R120" s="40"/>
      <c r="T120" s="82"/>
      <c r="U120" s="54"/>
      <c r="V120" s="54"/>
      <c r="W120" s="150">
        <f>W121+W144</f>
        <v>0</v>
      </c>
      <c r="X120" s="54"/>
      <c r="Y120" s="150">
        <f>Y121+Y144</f>
        <v>5.6419999999999995</v>
      </c>
      <c r="Z120" s="54"/>
      <c r="AA120" s="151">
        <f>AA121+AA144</f>
        <v>0</v>
      </c>
      <c r="AT120" s="21" t="s">
        <v>78</v>
      </c>
      <c r="AU120" s="21" t="s">
        <v>132</v>
      </c>
      <c r="BK120" s="152">
        <f>BK121+BK144</f>
        <v>0</v>
      </c>
    </row>
    <row r="121" spans="2:65" s="9" customFormat="1" ht="37.35" customHeight="1">
      <c r="B121" s="153"/>
      <c r="C121" s="154"/>
      <c r="D121" s="155" t="s">
        <v>133</v>
      </c>
      <c r="E121" s="155"/>
      <c r="F121" s="155"/>
      <c r="G121" s="155"/>
      <c r="H121" s="155"/>
      <c r="I121" s="155"/>
      <c r="J121" s="155"/>
      <c r="K121" s="155"/>
      <c r="L121" s="155"/>
      <c r="M121" s="155"/>
      <c r="N121" s="297">
        <f>BK121</f>
        <v>0</v>
      </c>
      <c r="O121" s="268"/>
      <c r="P121" s="268"/>
      <c r="Q121" s="268"/>
      <c r="R121" s="156"/>
      <c r="T121" s="157"/>
      <c r="U121" s="154"/>
      <c r="V121" s="154"/>
      <c r="W121" s="158">
        <f>W122+W131+W134+W142</f>
        <v>0</v>
      </c>
      <c r="X121" s="154"/>
      <c r="Y121" s="158">
        <f>Y122+Y131+Y134+Y142</f>
        <v>5.6419999999999995</v>
      </c>
      <c r="Z121" s="154"/>
      <c r="AA121" s="159">
        <f>AA122+AA131+AA134+AA142</f>
        <v>0</v>
      </c>
      <c r="AR121" s="160" t="s">
        <v>37</v>
      </c>
      <c r="AT121" s="161" t="s">
        <v>78</v>
      </c>
      <c r="AU121" s="161" t="s">
        <v>79</v>
      </c>
      <c r="AY121" s="160" t="s">
        <v>192</v>
      </c>
      <c r="BK121" s="162">
        <f>BK122+BK131+BK134+BK142</f>
        <v>0</v>
      </c>
    </row>
    <row r="122" spans="2:65" s="9" customFormat="1" ht="19.95" customHeight="1">
      <c r="B122" s="153"/>
      <c r="C122" s="154"/>
      <c r="D122" s="163" t="s">
        <v>134</v>
      </c>
      <c r="E122" s="163"/>
      <c r="F122" s="163"/>
      <c r="G122" s="163"/>
      <c r="H122" s="163"/>
      <c r="I122" s="163"/>
      <c r="J122" s="163"/>
      <c r="K122" s="163"/>
      <c r="L122" s="163"/>
      <c r="M122" s="163"/>
      <c r="N122" s="298">
        <f>BK122</f>
        <v>0</v>
      </c>
      <c r="O122" s="299"/>
      <c r="P122" s="299"/>
      <c r="Q122" s="299"/>
      <c r="R122" s="156"/>
      <c r="T122" s="157"/>
      <c r="U122" s="154"/>
      <c r="V122" s="154"/>
      <c r="W122" s="158">
        <f>SUM(W123:W130)</f>
        <v>0</v>
      </c>
      <c r="X122" s="154"/>
      <c r="Y122" s="158">
        <f>SUM(Y123:Y130)</f>
        <v>0</v>
      </c>
      <c r="Z122" s="154"/>
      <c r="AA122" s="159">
        <f>SUM(AA123:AA130)</f>
        <v>0</v>
      </c>
      <c r="AR122" s="160" t="s">
        <v>37</v>
      </c>
      <c r="AT122" s="161" t="s">
        <v>78</v>
      </c>
      <c r="AU122" s="161" t="s">
        <v>37</v>
      </c>
      <c r="AY122" s="160" t="s">
        <v>192</v>
      </c>
      <c r="BK122" s="162">
        <f>SUM(BK123:BK130)</f>
        <v>0</v>
      </c>
    </row>
    <row r="123" spans="2:65" s="1" customFormat="1" ht="31.5" customHeight="1">
      <c r="B123" s="135"/>
      <c r="C123" s="164" t="s">
        <v>37</v>
      </c>
      <c r="D123" s="164" t="s">
        <v>193</v>
      </c>
      <c r="E123" s="165" t="s">
        <v>2048</v>
      </c>
      <c r="F123" s="277" t="s">
        <v>2049</v>
      </c>
      <c r="G123" s="277"/>
      <c r="H123" s="277"/>
      <c r="I123" s="277"/>
      <c r="J123" s="166" t="s">
        <v>529</v>
      </c>
      <c r="K123" s="167">
        <v>28.8</v>
      </c>
      <c r="L123" s="278">
        <v>0</v>
      </c>
      <c r="M123" s="278"/>
      <c r="N123" s="279">
        <f>ROUND(L123*K123,2)</f>
        <v>0</v>
      </c>
      <c r="O123" s="279"/>
      <c r="P123" s="279"/>
      <c r="Q123" s="279"/>
      <c r="R123" s="138"/>
      <c r="T123" s="168" t="s">
        <v>5</v>
      </c>
      <c r="U123" s="47" t="s">
        <v>44</v>
      </c>
      <c r="V123" s="39"/>
      <c r="W123" s="169">
        <f>V123*K123</f>
        <v>0</v>
      </c>
      <c r="X123" s="169">
        <v>0</v>
      </c>
      <c r="Y123" s="169">
        <f>X123*K123</f>
        <v>0</v>
      </c>
      <c r="Z123" s="169">
        <v>0</v>
      </c>
      <c r="AA123" s="170">
        <f>Z123*K123</f>
        <v>0</v>
      </c>
      <c r="AR123" s="21" t="s">
        <v>197</v>
      </c>
      <c r="AT123" s="21" t="s">
        <v>193</v>
      </c>
      <c r="AU123" s="21" t="s">
        <v>123</v>
      </c>
      <c r="AY123" s="21" t="s">
        <v>192</v>
      </c>
      <c r="BE123" s="109">
        <f>IF(U123="základní",N123,0)</f>
        <v>0</v>
      </c>
      <c r="BF123" s="109">
        <f>IF(U123="snížená",N123,0)</f>
        <v>0</v>
      </c>
      <c r="BG123" s="109">
        <f>IF(U123="zákl. přenesená",N123,0)</f>
        <v>0</v>
      </c>
      <c r="BH123" s="109">
        <f>IF(U123="sníž. přenesená",N123,0)</f>
        <v>0</v>
      </c>
      <c r="BI123" s="109">
        <f>IF(U123="nulová",N123,0)</f>
        <v>0</v>
      </c>
      <c r="BJ123" s="21" t="s">
        <v>37</v>
      </c>
      <c r="BK123" s="109">
        <f>ROUND(L123*K123,2)</f>
        <v>0</v>
      </c>
      <c r="BL123" s="21" t="s">
        <v>197</v>
      </c>
      <c r="BM123" s="21" t="s">
        <v>2050</v>
      </c>
    </row>
    <row r="124" spans="2:65" s="10" customFormat="1" ht="22.5" customHeight="1">
      <c r="B124" s="171"/>
      <c r="C124" s="172"/>
      <c r="D124" s="172"/>
      <c r="E124" s="173" t="s">
        <v>5</v>
      </c>
      <c r="F124" s="280" t="s">
        <v>2051</v>
      </c>
      <c r="G124" s="281"/>
      <c r="H124" s="281"/>
      <c r="I124" s="281"/>
      <c r="J124" s="172"/>
      <c r="K124" s="174">
        <v>28.8</v>
      </c>
      <c r="L124" s="172"/>
      <c r="M124" s="172"/>
      <c r="N124" s="172"/>
      <c r="O124" s="172"/>
      <c r="P124" s="172"/>
      <c r="Q124" s="172"/>
      <c r="R124" s="175"/>
      <c r="T124" s="176"/>
      <c r="U124" s="172"/>
      <c r="V124" s="172"/>
      <c r="W124" s="172"/>
      <c r="X124" s="172"/>
      <c r="Y124" s="172"/>
      <c r="Z124" s="172"/>
      <c r="AA124" s="177"/>
      <c r="AT124" s="178" t="s">
        <v>200</v>
      </c>
      <c r="AU124" s="178" t="s">
        <v>123</v>
      </c>
      <c r="AV124" s="10" t="s">
        <v>123</v>
      </c>
      <c r="AW124" s="10" t="s">
        <v>36</v>
      </c>
      <c r="AX124" s="10" t="s">
        <v>37</v>
      </c>
      <c r="AY124" s="178" t="s">
        <v>192</v>
      </c>
    </row>
    <row r="125" spans="2:65" s="1" customFormat="1" ht="31.5" customHeight="1">
      <c r="B125" s="135"/>
      <c r="C125" s="164" t="s">
        <v>123</v>
      </c>
      <c r="D125" s="164" t="s">
        <v>193</v>
      </c>
      <c r="E125" s="165" t="s">
        <v>271</v>
      </c>
      <c r="F125" s="277" t="s">
        <v>272</v>
      </c>
      <c r="G125" s="277"/>
      <c r="H125" s="277"/>
      <c r="I125" s="277"/>
      <c r="J125" s="166" t="s">
        <v>207</v>
      </c>
      <c r="K125" s="167">
        <v>8.1389999999999993</v>
      </c>
      <c r="L125" s="278">
        <v>0</v>
      </c>
      <c r="M125" s="278"/>
      <c r="N125" s="279">
        <f>ROUND(L125*K125,2)</f>
        <v>0</v>
      </c>
      <c r="O125" s="279"/>
      <c r="P125" s="279"/>
      <c r="Q125" s="279"/>
      <c r="R125" s="138"/>
      <c r="T125" s="168" t="s">
        <v>5</v>
      </c>
      <c r="U125" s="47" t="s">
        <v>44</v>
      </c>
      <c r="V125" s="39"/>
      <c r="W125" s="169">
        <f>V125*K125</f>
        <v>0</v>
      </c>
      <c r="X125" s="169">
        <v>0</v>
      </c>
      <c r="Y125" s="169">
        <f>X125*K125</f>
        <v>0</v>
      </c>
      <c r="Z125" s="169">
        <v>0</v>
      </c>
      <c r="AA125" s="170">
        <f>Z125*K125</f>
        <v>0</v>
      </c>
      <c r="AR125" s="21" t="s">
        <v>197</v>
      </c>
      <c r="AT125" s="21" t="s">
        <v>193</v>
      </c>
      <c r="AU125" s="21" t="s">
        <v>123</v>
      </c>
      <c r="AY125" s="21" t="s">
        <v>192</v>
      </c>
      <c r="BE125" s="109">
        <f>IF(U125="základní",N125,0)</f>
        <v>0</v>
      </c>
      <c r="BF125" s="109">
        <f>IF(U125="snížená",N125,0)</f>
        <v>0</v>
      </c>
      <c r="BG125" s="109">
        <f>IF(U125="zákl. přenesená",N125,0)</f>
        <v>0</v>
      </c>
      <c r="BH125" s="109">
        <f>IF(U125="sníž. přenesená",N125,0)</f>
        <v>0</v>
      </c>
      <c r="BI125" s="109">
        <f>IF(U125="nulová",N125,0)</f>
        <v>0</v>
      </c>
      <c r="BJ125" s="21" t="s">
        <v>37</v>
      </c>
      <c r="BK125" s="109">
        <f>ROUND(L125*K125,2)</f>
        <v>0</v>
      </c>
      <c r="BL125" s="21" t="s">
        <v>197</v>
      </c>
      <c r="BM125" s="21" t="s">
        <v>2052</v>
      </c>
    </row>
    <row r="126" spans="2:65" s="10" customFormat="1" ht="22.5" customHeight="1">
      <c r="B126" s="171"/>
      <c r="C126" s="172"/>
      <c r="D126" s="172"/>
      <c r="E126" s="173" t="s">
        <v>5</v>
      </c>
      <c r="F126" s="280" t="s">
        <v>2053</v>
      </c>
      <c r="G126" s="281"/>
      <c r="H126" s="281"/>
      <c r="I126" s="281"/>
      <c r="J126" s="172"/>
      <c r="K126" s="174">
        <v>8.1389999999999993</v>
      </c>
      <c r="L126" s="172"/>
      <c r="M126" s="172"/>
      <c r="N126" s="172"/>
      <c r="O126" s="172"/>
      <c r="P126" s="172"/>
      <c r="Q126" s="172"/>
      <c r="R126" s="175"/>
      <c r="T126" s="176"/>
      <c r="U126" s="172"/>
      <c r="V126" s="172"/>
      <c r="W126" s="172"/>
      <c r="X126" s="172"/>
      <c r="Y126" s="172"/>
      <c r="Z126" s="172"/>
      <c r="AA126" s="177"/>
      <c r="AT126" s="178" t="s">
        <v>200</v>
      </c>
      <c r="AU126" s="178" t="s">
        <v>123</v>
      </c>
      <c r="AV126" s="10" t="s">
        <v>123</v>
      </c>
      <c r="AW126" s="10" t="s">
        <v>36</v>
      </c>
      <c r="AX126" s="10" t="s">
        <v>37</v>
      </c>
      <c r="AY126" s="178" t="s">
        <v>192</v>
      </c>
    </row>
    <row r="127" spans="2:65" s="1" customFormat="1" ht="22.5" customHeight="1">
      <c r="B127" s="135"/>
      <c r="C127" s="164" t="s">
        <v>204</v>
      </c>
      <c r="D127" s="164" t="s">
        <v>193</v>
      </c>
      <c r="E127" s="165" t="s">
        <v>1876</v>
      </c>
      <c r="F127" s="277" t="s">
        <v>1877</v>
      </c>
      <c r="G127" s="277"/>
      <c r="H127" s="277"/>
      <c r="I127" s="277"/>
      <c r="J127" s="166" t="s">
        <v>207</v>
      </c>
      <c r="K127" s="167">
        <v>8.1389999999999993</v>
      </c>
      <c r="L127" s="278">
        <v>0</v>
      </c>
      <c r="M127" s="278"/>
      <c r="N127" s="279">
        <f>ROUND(L127*K127,2)</f>
        <v>0</v>
      </c>
      <c r="O127" s="279"/>
      <c r="P127" s="279"/>
      <c r="Q127" s="279"/>
      <c r="R127" s="138"/>
      <c r="T127" s="168" t="s">
        <v>5</v>
      </c>
      <c r="U127" s="47" t="s">
        <v>44</v>
      </c>
      <c r="V127" s="39"/>
      <c r="W127" s="169">
        <f>V127*K127</f>
        <v>0</v>
      </c>
      <c r="X127" s="169">
        <v>0</v>
      </c>
      <c r="Y127" s="169">
        <f>X127*K127</f>
        <v>0</v>
      </c>
      <c r="Z127" s="169">
        <v>0</v>
      </c>
      <c r="AA127" s="170">
        <f>Z127*K127</f>
        <v>0</v>
      </c>
      <c r="AR127" s="21" t="s">
        <v>197</v>
      </c>
      <c r="AT127" s="21" t="s">
        <v>193</v>
      </c>
      <c r="AU127" s="21" t="s">
        <v>123</v>
      </c>
      <c r="AY127" s="21" t="s">
        <v>192</v>
      </c>
      <c r="BE127" s="109">
        <f>IF(U127="základní",N127,0)</f>
        <v>0</v>
      </c>
      <c r="BF127" s="109">
        <f>IF(U127="snížená",N127,0)</f>
        <v>0</v>
      </c>
      <c r="BG127" s="109">
        <f>IF(U127="zákl. přenesená",N127,0)</f>
        <v>0</v>
      </c>
      <c r="BH127" s="109">
        <f>IF(U127="sníž. přenesená",N127,0)</f>
        <v>0</v>
      </c>
      <c r="BI127" s="109">
        <f>IF(U127="nulová",N127,0)</f>
        <v>0</v>
      </c>
      <c r="BJ127" s="21" t="s">
        <v>37</v>
      </c>
      <c r="BK127" s="109">
        <f>ROUND(L127*K127,2)</f>
        <v>0</v>
      </c>
      <c r="BL127" s="21" t="s">
        <v>197</v>
      </c>
      <c r="BM127" s="21" t="s">
        <v>2054</v>
      </c>
    </row>
    <row r="128" spans="2:65" s="1" customFormat="1" ht="22.5" customHeight="1">
      <c r="B128" s="135"/>
      <c r="C128" s="164" t="s">
        <v>197</v>
      </c>
      <c r="D128" s="164" t="s">
        <v>193</v>
      </c>
      <c r="E128" s="165" t="s">
        <v>288</v>
      </c>
      <c r="F128" s="277" t="s">
        <v>289</v>
      </c>
      <c r="G128" s="277"/>
      <c r="H128" s="277"/>
      <c r="I128" s="277"/>
      <c r="J128" s="166" t="s">
        <v>207</v>
      </c>
      <c r="K128" s="167">
        <v>8.1389999999999993</v>
      </c>
      <c r="L128" s="278">
        <v>0</v>
      </c>
      <c r="M128" s="278"/>
      <c r="N128" s="279">
        <f>ROUND(L128*K128,2)</f>
        <v>0</v>
      </c>
      <c r="O128" s="279"/>
      <c r="P128" s="279"/>
      <c r="Q128" s="279"/>
      <c r="R128" s="138"/>
      <c r="T128" s="168" t="s">
        <v>5</v>
      </c>
      <c r="U128" s="47" t="s">
        <v>44</v>
      </c>
      <c r="V128" s="39"/>
      <c r="W128" s="169">
        <f>V128*K128</f>
        <v>0</v>
      </c>
      <c r="X128" s="169">
        <v>0</v>
      </c>
      <c r="Y128" s="169">
        <f>X128*K128</f>
        <v>0</v>
      </c>
      <c r="Z128" s="169">
        <v>0</v>
      </c>
      <c r="AA128" s="170">
        <f>Z128*K128</f>
        <v>0</v>
      </c>
      <c r="AR128" s="21" t="s">
        <v>197</v>
      </c>
      <c r="AT128" s="21" t="s">
        <v>193</v>
      </c>
      <c r="AU128" s="21" t="s">
        <v>123</v>
      </c>
      <c r="AY128" s="21" t="s">
        <v>192</v>
      </c>
      <c r="BE128" s="109">
        <f>IF(U128="základní",N128,0)</f>
        <v>0</v>
      </c>
      <c r="BF128" s="109">
        <f>IF(U128="snížená",N128,0)</f>
        <v>0</v>
      </c>
      <c r="BG128" s="109">
        <f>IF(U128="zákl. přenesená",N128,0)</f>
        <v>0</v>
      </c>
      <c r="BH128" s="109">
        <f>IF(U128="sníž. přenesená",N128,0)</f>
        <v>0</v>
      </c>
      <c r="BI128" s="109">
        <f>IF(U128="nulová",N128,0)</f>
        <v>0</v>
      </c>
      <c r="BJ128" s="21" t="s">
        <v>37</v>
      </c>
      <c r="BK128" s="109">
        <f>ROUND(L128*K128,2)</f>
        <v>0</v>
      </c>
      <c r="BL128" s="21" t="s">
        <v>197</v>
      </c>
      <c r="BM128" s="21" t="s">
        <v>2055</v>
      </c>
    </row>
    <row r="129" spans="2:65" s="1" customFormat="1" ht="31.5" customHeight="1">
      <c r="B129" s="135"/>
      <c r="C129" s="164" t="s">
        <v>219</v>
      </c>
      <c r="D129" s="164" t="s">
        <v>193</v>
      </c>
      <c r="E129" s="165" t="s">
        <v>292</v>
      </c>
      <c r="F129" s="277" t="s">
        <v>293</v>
      </c>
      <c r="G129" s="277"/>
      <c r="H129" s="277"/>
      <c r="I129" s="277"/>
      <c r="J129" s="166" t="s">
        <v>294</v>
      </c>
      <c r="K129" s="167">
        <v>13.022</v>
      </c>
      <c r="L129" s="278">
        <v>0</v>
      </c>
      <c r="M129" s="278"/>
      <c r="N129" s="279">
        <f>ROUND(L129*K129,2)</f>
        <v>0</v>
      </c>
      <c r="O129" s="279"/>
      <c r="P129" s="279"/>
      <c r="Q129" s="279"/>
      <c r="R129" s="138"/>
      <c r="T129" s="168" t="s">
        <v>5</v>
      </c>
      <c r="U129" s="47" t="s">
        <v>44</v>
      </c>
      <c r="V129" s="39"/>
      <c r="W129" s="169">
        <f>V129*K129</f>
        <v>0</v>
      </c>
      <c r="X129" s="169">
        <v>0</v>
      </c>
      <c r="Y129" s="169">
        <f>X129*K129</f>
        <v>0</v>
      </c>
      <c r="Z129" s="169">
        <v>0</v>
      </c>
      <c r="AA129" s="170">
        <f>Z129*K129</f>
        <v>0</v>
      </c>
      <c r="AR129" s="21" t="s">
        <v>197</v>
      </c>
      <c r="AT129" s="21" t="s">
        <v>193</v>
      </c>
      <c r="AU129" s="21" t="s">
        <v>123</v>
      </c>
      <c r="AY129" s="21" t="s">
        <v>192</v>
      </c>
      <c r="BE129" s="109">
        <f>IF(U129="základní",N129,0)</f>
        <v>0</v>
      </c>
      <c r="BF129" s="109">
        <f>IF(U129="snížená",N129,0)</f>
        <v>0</v>
      </c>
      <c r="BG129" s="109">
        <f>IF(U129="zákl. přenesená",N129,0)</f>
        <v>0</v>
      </c>
      <c r="BH129" s="109">
        <f>IF(U129="sníž. přenesená",N129,0)</f>
        <v>0</v>
      </c>
      <c r="BI129" s="109">
        <f>IF(U129="nulová",N129,0)</f>
        <v>0</v>
      </c>
      <c r="BJ129" s="21" t="s">
        <v>37</v>
      </c>
      <c r="BK129" s="109">
        <f>ROUND(L129*K129,2)</f>
        <v>0</v>
      </c>
      <c r="BL129" s="21" t="s">
        <v>197</v>
      </c>
      <c r="BM129" s="21" t="s">
        <v>2056</v>
      </c>
    </row>
    <row r="130" spans="2:65" s="10" customFormat="1" ht="22.5" customHeight="1">
      <c r="B130" s="171"/>
      <c r="C130" s="172"/>
      <c r="D130" s="172"/>
      <c r="E130" s="173" t="s">
        <v>5</v>
      </c>
      <c r="F130" s="280" t="s">
        <v>2057</v>
      </c>
      <c r="G130" s="281"/>
      <c r="H130" s="281"/>
      <c r="I130" s="281"/>
      <c r="J130" s="172"/>
      <c r="K130" s="174">
        <v>13.022</v>
      </c>
      <c r="L130" s="172"/>
      <c r="M130" s="172"/>
      <c r="N130" s="172"/>
      <c r="O130" s="172"/>
      <c r="P130" s="172"/>
      <c r="Q130" s="172"/>
      <c r="R130" s="175"/>
      <c r="T130" s="176"/>
      <c r="U130" s="172"/>
      <c r="V130" s="172"/>
      <c r="W130" s="172"/>
      <c r="X130" s="172"/>
      <c r="Y130" s="172"/>
      <c r="Z130" s="172"/>
      <c r="AA130" s="177"/>
      <c r="AT130" s="178" t="s">
        <v>200</v>
      </c>
      <c r="AU130" s="178" t="s">
        <v>123</v>
      </c>
      <c r="AV130" s="10" t="s">
        <v>123</v>
      </c>
      <c r="AW130" s="10" t="s">
        <v>36</v>
      </c>
      <c r="AX130" s="10" t="s">
        <v>37</v>
      </c>
      <c r="AY130" s="178" t="s">
        <v>192</v>
      </c>
    </row>
    <row r="131" spans="2:65" s="9" customFormat="1" ht="29.85" customHeight="1">
      <c r="B131" s="153"/>
      <c r="C131" s="154"/>
      <c r="D131" s="163" t="s">
        <v>135</v>
      </c>
      <c r="E131" s="163"/>
      <c r="F131" s="163"/>
      <c r="G131" s="163"/>
      <c r="H131" s="163"/>
      <c r="I131" s="163"/>
      <c r="J131" s="163"/>
      <c r="K131" s="163"/>
      <c r="L131" s="163"/>
      <c r="M131" s="163"/>
      <c r="N131" s="298">
        <f>BK131</f>
        <v>0</v>
      </c>
      <c r="O131" s="299"/>
      <c r="P131" s="299"/>
      <c r="Q131" s="299"/>
      <c r="R131" s="156"/>
      <c r="T131" s="157"/>
      <c r="U131" s="154"/>
      <c r="V131" s="154"/>
      <c r="W131" s="158">
        <f>SUM(W132:W133)</f>
        <v>0</v>
      </c>
      <c r="X131" s="154"/>
      <c r="Y131" s="158">
        <f>SUM(Y132:Y133)</f>
        <v>1.3424400000000001</v>
      </c>
      <c r="Z131" s="154"/>
      <c r="AA131" s="159">
        <f>SUM(AA132:AA133)</f>
        <v>0</v>
      </c>
      <c r="AR131" s="160" t="s">
        <v>37</v>
      </c>
      <c r="AT131" s="161" t="s">
        <v>78</v>
      </c>
      <c r="AU131" s="161" t="s">
        <v>37</v>
      </c>
      <c r="AY131" s="160" t="s">
        <v>192</v>
      </c>
      <c r="BK131" s="162">
        <f>SUM(BK132:BK133)</f>
        <v>0</v>
      </c>
    </row>
    <row r="132" spans="2:65" s="1" customFormat="1" ht="31.5" customHeight="1">
      <c r="B132" s="135"/>
      <c r="C132" s="164" t="s">
        <v>223</v>
      </c>
      <c r="D132" s="164" t="s">
        <v>193</v>
      </c>
      <c r="E132" s="165" t="s">
        <v>325</v>
      </c>
      <c r="F132" s="277" t="s">
        <v>326</v>
      </c>
      <c r="G132" s="277"/>
      <c r="H132" s="277"/>
      <c r="I132" s="277"/>
      <c r="J132" s="166" t="s">
        <v>207</v>
      </c>
      <c r="K132" s="167">
        <v>0.67800000000000005</v>
      </c>
      <c r="L132" s="278">
        <v>0</v>
      </c>
      <c r="M132" s="278"/>
      <c r="N132" s="279">
        <f>ROUND(L132*K132,2)</f>
        <v>0</v>
      </c>
      <c r="O132" s="279"/>
      <c r="P132" s="279"/>
      <c r="Q132" s="279"/>
      <c r="R132" s="138"/>
      <c r="T132" s="168" t="s">
        <v>5</v>
      </c>
      <c r="U132" s="47" t="s">
        <v>44</v>
      </c>
      <c r="V132" s="39"/>
      <c r="W132" s="169">
        <f>V132*K132</f>
        <v>0</v>
      </c>
      <c r="X132" s="169">
        <v>1.98</v>
      </c>
      <c r="Y132" s="169">
        <f>X132*K132</f>
        <v>1.3424400000000001</v>
      </c>
      <c r="Z132" s="169">
        <v>0</v>
      </c>
      <c r="AA132" s="170">
        <f>Z132*K132</f>
        <v>0</v>
      </c>
      <c r="AR132" s="21" t="s">
        <v>197</v>
      </c>
      <c r="AT132" s="21" t="s">
        <v>193</v>
      </c>
      <c r="AU132" s="21" t="s">
        <v>123</v>
      </c>
      <c r="AY132" s="21" t="s">
        <v>192</v>
      </c>
      <c r="BE132" s="109">
        <f>IF(U132="základní",N132,0)</f>
        <v>0</v>
      </c>
      <c r="BF132" s="109">
        <f>IF(U132="snížená",N132,0)</f>
        <v>0</v>
      </c>
      <c r="BG132" s="109">
        <f>IF(U132="zákl. přenesená",N132,0)</f>
        <v>0</v>
      </c>
      <c r="BH132" s="109">
        <f>IF(U132="sníž. přenesená",N132,0)</f>
        <v>0</v>
      </c>
      <c r="BI132" s="109">
        <f>IF(U132="nulová",N132,0)</f>
        <v>0</v>
      </c>
      <c r="BJ132" s="21" t="s">
        <v>37</v>
      </c>
      <c r="BK132" s="109">
        <f>ROUND(L132*K132,2)</f>
        <v>0</v>
      </c>
      <c r="BL132" s="21" t="s">
        <v>197</v>
      </c>
      <c r="BM132" s="21" t="s">
        <v>2058</v>
      </c>
    </row>
    <row r="133" spans="2:65" s="10" customFormat="1" ht="22.5" customHeight="1">
      <c r="B133" s="171"/>
      <c r="C133" s="172"/>
      <c r="D133" s="172"/>
      <c r="E133" s="173" t="s">
        <v>5</v>
      </c>
      <c r="F133" s="280" t="s">
        <v>2059</v>
      </c>
      <c r="G133" s="281"/>
      <c r="H133" s="281"/>
      <c r="I133" s="281"/>
      <c r="J133" s="172"/>
      <c r="K133" s="174">
        <v>0.67800000000000005</v>
      </c>
      <c r="L133" s="172"/>
      <c r="M133" s="172"/>
      <c r="N133" s="172"/>
      <c r="O133" s="172"/>
      <c r="P133" s="172"/>
      <c r="Q133" s="172"/>
      <c r="R133" s="175"/>
      <c r="T133" s="176"/>
      <c r="U133" s="172"/>
      <c r="V133" s="172"/>
      <c r="W133" s="172"/>
      <c r="X133" s="172"/>
      <c r="Y133" s="172"/>
      <c r="Z133" s="172"/>
      <c r="AA133" s="177"/>
      <c r="AT133" s="178" t="s">
        <v>200</v>
      </c>
      <c r="AU133" s="178" t="s">
        <v>123</v>
      </c>
      <c r="AV133" s="10" t="s">
        <v>123</v>
      </c>
      <c r="AW133" s="10" t="s">
        <v>36</v>
      </c>
      <c r="AX133" s="10" t="s">
        <v>37</v>
      </c>
      <c r="AY133" s="178" t="s">
        <v>192</v>
      </c>
    </row>
    <row r="134" spans="2:65" s="9" customFormat="1" ht="29.85" customHeight="1">
      <c r="B134" s="153"/>
      <c r="C134" s="154"/>
      <c r="D134" s="163" t="s">
        <v>136</v>
      </c>
      <c r="E134" s="163"/>
      <c r="F134" s="163"/>
      <c r="G134" s="163"/>
      <c r="H134" s="163"/>
      <c r="I134" s="163"/>
      <c r="J134" s="163"/>
      <c r="K134" s="163"/>
      <c r="L134" s="163"/>
      <c r="M134" s="163"/>
      <c r="N134" s="298">
        <f>BK134</f>
        <v>0</v>
      </c>
      <c r="O134" s="299"/>
      <c r="P134" s="299"/>
      <c r="Q134" s="299"/>
      <c r="R134" s="156"/>
      <c r="T134" s="157"/>
      <c r="U134" s="154"/>
      <c r="V134" s="154"/>
      <c r="W134" s="158">
        <f>SUM(W135:W141)</f>
        <v>0</v>
      </c>
      <c r="X134" s="154"/>
      <c r="Y134" s="158">
        <f>SUM(Y135:Y141)</f>
        <v>4.2995599999999996</v>
      </c>
      <c r="Z134" s="154"/>
      <c r="AA134" s="159">
        <f>SUM(AA135:AA141)</f>
        <v>0</v>
      </c>
      <c r="AR134" s="160" t="s">
        <v>37</v>
      </c>
      <c r="AT134" s="161" t="s">
        <v>78</v>
      </c>
      <c r="AU134" s="161" t="s">
        <v>37</v>
      </c>
      <c r="AY134" s="160" t="s">
        <v>192</v>
      </c>
      <c r="BK134" s="162">
        <f>SUM(BK135:BK141)</f>
        <v>0</v>
      </c>
    </row>
    <row r="135" spans="2:65" s="1" customFormat="1" ht="31.5" customHeight="1">
      <c r="B135" s="135"/>
      <c r="C135" s="164" t="s">
        <v>230</v>
      </c>
      <c r="D135" s="164" t="s">
        <v>193</v>
      </c>
      <c r="E135" s="165" t="s">
        <v>1991</v>
      </c>
      <c r="F135" s="277" t="s">
        <v>1992</v>
      </c>
      <c r="G135" s="277"/>
      <c r="H135" s="277"/>
      <c r="I135" s="277"/>
      <c r="J135" s="166" t="s">
        <v>475</v>
      </c>
      <c r="K135" s="167">
        <v>24</v>
      </c>
      <c r="L135" s="278">
        <v>0</v>
      </c>
      <c r="M135" s="278"/>
      <c r="N135" s="279">
        <f>ROUND(L135*K135,2)</f>
        <v>0</v>
      </c>
      <c r="O135" s="279"/>
      <c r="P135" s="279"/>
      <c r="Q135" s="279"/>
      <c r="R135" s="138"/>
      <c r="T135" s="168" t="s">
        <v>5</v>
      </c>
      <c r="U135" s="47" t="s">
        <v>44</v>
      </c>
      <c r="V135" s="39"/>
      <c r="W135" s="169">
        <f>V135*K135</f>
        <v>0</v>
      </c>
      <c r="X135" s="169">
        <v>0.17488999999999999</v>
      </c>
      <c r="Y135" s="169">
        <f>X135*K135</f>
        <v>4.1973599999999998</v>
      </c>
      <c r="Z135" s="169">
        <v>0</v>
      </c>
      <c r="AA135" s="170">
        <f>Z135*K135</f>
        <v>0</v>
      </c>
      <c r="AR135" s="21" t="s">
        <v>197</v>
      </c>
      <c r="AT135" s="21" t="s">
        <v>193</v>
      </c>
      <c r="AU135" s="21" t="s">
        <v>123</v>
      </c>
      <c r="AY135" s="21" t="s">
        <v>192</v>
      </c>
      <c r="BE135" s="109">
        <f>IF(U135="základní",N135,0)</f>
        <v>0</v>
      </c>
      <c r="BF135" s="109">
        <f>IF(U135="snížená",N135,0)</f>
        <v>0</v>
      </c>
      <c r="BG135" s="109">
        <f>IF(U135="zákl. přenesená",N135,0)</f>
        <v>0</v>
      </c>
      <c r="BH135" s="109">
        <f>IF(U135="sníž. přenesená",N135,0)</f>
        <v>0</v>
      </c>
      <c r="BI135" s="109">
        <f>IF(U135="nulová",N135,0)</f>
        <v>0</v>
      </c>
      <c r="BJ135" s="21" t="s">
        <v>37</v>
      </c>
      <c r="BK135" s="109">
        <f>ROUND(L135*K135,2)</f>
        <v>0</v>
      </c>
      <c r="BL135" s="21" t="s">
        <v>197</v>
      </c>
      <c r="BM135" s="21" t="s">
        <v>2060</v>
      </c>
    </row>
    <row r="136" spans="2:65" s="10" customFormat="1" ht="22.5" customHeight="1">
      <c r="B136" s="171"/>
      <c r="C136" s="172"/>
      <c r="D136" s="172"/>
      <c r="E136" s="173" t="s">
        <v>5</v>
      </c>
      <c r="F136" s="280" t="s">
        <v>2061</v>
      </c>
      <c r="G136" s="281"/>
      <c r="H136" s="281"/>
      <c r="I136" s="281"/>
      <c r="J136" s="172"/>
      <c r="K136" s="174">
        <v>24</v>
      </c>
      <c r="L136" s="172"/>
      <c r="M136" s="172"/>
      <c r="N136" s="172"/>
      <c r="O136" s="172"/>
      <c r="P136" s="172"/>
      <c r="Q136" s="172"/>
      <c r="R136" s="175"/>
      <c r="T136" s="176"/>
      <c r="U136" s="172"/>
      <c r="V136" s="172"/>
      <c r="W136" s="172"/>
      <c r="X136" s="172"/>
      <c r="Y136" s="172"/>
      <c r="Z136" s="172"/>
      <c r="AA136" s="177"/>
      <c r="AT136" s="178" t="s">
        <v>200</v>
      </c>
      <c r="AU136" s="178" t="s">
        <v>123</v>
      </c>
      <c r="AV136" s="10" t="s">
        <v>123</v>
      </c>
      <c r="AW136" s="10" t="s">
        <v>36</v>
      </c>
      <c r="AX136" s="10" t="s">
        <v>79</v>
      </c>
      <c r="AY136" s="178" t="s">
        <v>192</v>
      </c>
    </row>
    <row r="137" spans="2:65" s="12" customFormat="1" ht="22.5" customHeight="1">
      <c r="B137" s="187"/>
      <c r="C137" s="188"/>
      <c r="D137" s="188"/>
      <c r="E137" s="189" t="s">
        <v>5</v>
      </c>
      <c r="F137" s="288" t="s">
        <v>218</v>
      </c>
      <c r="G137" s="289"/>
      <c r="H137" s="289"/>
      <c r="I137" s="289"/>
      <c r="J137" s="188"/>
      <c r="K137" s="190">
        <v>24</v>
      </c>
      <c r="L137" s="188"/>
      <c r="M137" s="188"/>
      <c r="N137" s="188"/>
      <c r="O137" s="188"/>
      <c r="P137" s="188"/>
      <c r="Q137" s="188"/>
      <c r="R137" s="191"/>
      <c r="T137" s="192"/>
      <c r="U137" s="188"/>
      <c r="V137" s="188"/>
      <c r="W137" s="188"/>
      <c r="X137" s="188"/>
      <c r="Y137" s="188"/>
      <c r="Z137" s="188"/>
      <c r="AA137" s="193"/>
      <c r="AT137" s="194" t="s">
        <v>200</v>
      </c>
      <c r="AU137" s="194" t="s">
        <v>123</v>
      </c>
      <c r="AV137" s="12" t="s">
        <v>197</v>
      </c>
      <c r="AW137" s="12" t="s">
        <v>36</v>
      </c>
      <c r="AX137" s="12" t="s">
        <v>37</v>
      </c>
      <c r="AY137" s="194" t="s">
        <v>192</v>
      </c>
    </row>
    <row r="138" spans="2:65" s="1" customFormat="1" ht="31.5" customHeight="1">
      <c r="B138" s="135"/>
      <c r="C138" s="203" t="s">
        <v>234</v>
      </c>
      <c r="D138" s="203" t="s">
        <v>521</v>
      </c>
      <c r="E138" s="204" t="s">
        <v>2062</v>
      </c>
      <c r="F138" s="292" t="s">
        <v>2063</v>
      </c>
      <c r="G138" s="292"/>
      <c r="H138" s="292"/>
      <c r="I138" s="292"/>
      <c r="J138" s="205" t="s">
        <v>475</v>
      </c>
      <c r="K138" s="206">
        <v>14</v>
      </c>
      <c r="L138" s="293">
        <v>0</v>
      </c>
      <c r="M138" s="293"/>
      <c r="N138" s="294">
        <f>ROUND(L138*K138,2)</f>
        <v>0</v>
      </c>
      <c r="O138" s="279"/>
      <c r="P138" s="279"/>
      <c r="Q138" s="279"/>
      <c r="R138" s="138"/>
      <c r="T138" s="168" t="s">
        <v>5</v>
      </c>
      <c r="U138" s="47" t="s">
        <v>44</v>
      </c>
      <c r="V138" s="39"/>
      <c r="W138" s="169">
        <f>V138*K138</f>
        <v>0</v>
      </c>
      <c r="X138" s="169">
        <v>2.8E-3</v>
      </c>
      <c r="Y138" s="169">
        <f>X138*K138</f>
        <v>3.9199999999999999E-2</v>
      </c>
      <c r="Z138" s="169">
        <v>0</v>
      </c>
      <c r="AA138" s="170">
        <f>Z138*K138</f>
        <v>0</v>
      </c>
      <c r="AR138" s="21" t="s">
        <v>234</v>
      </c>
      <c r="AT138" s="21" t="s">
        <v>521</v>
      </c>
      <c r="AU138" s="21" t="s">
        <v>123</v>
      </c>
      <c r="AY138" s="21" t="s">
        <v>192</v>
      </c>
      <c r="BE138" s="109">
        <f>IF(U138="základní",N138,0)</f>
        <v>0</v>
      </c>
      <c r="BF138" s="109">
        <f>IF(U138="snížená",N138,0)</f>
        <v>0</v>
      </c>
      <c r="BG138" s="109">
        <f>IF(U138="zákl. přenesená",N138,0)</f>
        <v>0</v>
      </c>
      <c r="BH138" s="109">
        <f>IF(U138="sníž. přenesená",N138,0)</f>
        <v>0</v>
      </c>
      <c r="BI138" s="109">
        <f>IF(U138="nulová",N138,0)</f>
        <v>0</v>
      </c>
      <c r="BJ138" s="21" t="s">
        <v>37</v>
      </c>
      <c r="BK138" s="109">
        <f>ROUND(L138*K138,2)</f>
        <v>0</v>
      </c>
      <c r="BL138" s="21" t="s">
        <v>197</v>
      </c>
      <c r="BM138" s="21" t="s">
        <v>2064</v>
      </c>
    </row>
    <row r="139" spans="2:65" s="1" customFormat="1" ht="31.5" customHeight="1">
      <c r="B139" s="135"/>
      <c r="C139" s="203" t="s">
        <v>253</v>
      </c>
      <c r="D139" s="203" t="s">
        <v>521</v>
      </c>
      <c r="E139" s="204" t="s">
        <v>2065</v>
      </c>
      <c r="F139" s="292" t="s">
        <v>2066</v>
      </c>
      <c r="G139" s="292"/>
      <c r="H139" s="292"/>
      <c r="I139" s="292"/>
      <c r="J139" s="205" t="s">
        <v>475</v>
      </c>
      <c r="K139" s="206">
        <v>10</v>
      </c>
      <c r="L139" s="293">
        <v>0</v>
      </c>
      <c r="M139" s="293"/>
      <c r="N139" s="294">
        <f>ROUND(L139*K139,2)</f>
        <v>0</v>
      </c>
      <c r="O139" s="279"/>
      <c r="P139" s="279"/>
      <c r="Q139" s="279"/>
      <c r="R139" s="138"/>
      <c r="T139" s="168" t="s">
        <v>5</v>
      </c>
      <c r="U139" s="47" t="s">
        <v>44</v>
      </c>
      <c r="V139" s="39"/>
      <c r="W139" s="169">
        <f>V139*K139</f>
        <v>0</v>
      </c>
      <c r="X139" s="169">
        <v>2.7000000000000001E-3</v>
      </c>
      <c r="Y139" s="169">
        <f>X139*K139</f>
        <v>2.7000000000000003E-2</v>
      </c>
      <c r="Z139" s="169">
        <v>0</v>
      </c>
      <c r="AA139" s="170">
        <f>Z139*K139</f>
        <v>0</v>
      </c>
      <c r="AR139" s="21" t="s">
        <v>234</v>
      </c>
      <c r="AT139" s="21" t="s">
        <v>521</v>
      </c>
      <c r="AU139" s="21" t="s">
        <v>123</v>
      </c>
      <c r="AY139" s="21" t="s">
        <v>192</v>
      </c>
      <c r="BE139" s="109">
        <f>IF(U139="základní",N139,0)</f>
        <v>0</v>
      </c>
      <c r="BF139" s="109">
        <f>IF(U139="snížená",N139,0)</f>
        <v>0</v>
      </c>
      <c r="BG139" s="109">
        <f>IF(U139="zákl. přenesená",N139,0)</f>
        <v>0</v>
      </c>
      <c r="BH139" s="109">
        <f>IF(U139="sníž. přenesená",N139,0)</f>
        <v>0</v>
      </c>
      <c r="BI139" s="109">
        <f>IF(U139="nulová",N139,0)</f>
        <v>0</v>
      </c>
      <c r="BJ139" s="21" t="s">
        <v>37</v>
      </c>
      <c r="BK139" s="109">
        <f>ROUND(L139*K139,2)</f>
        <v>0</v>
      </c>
      <c r="BL139" s="21" t="s">
        <v>197</v>
      </c>
      <c r="BM139" s="21" t="s">
        <v>2067</v>
      </c>
    </row>
    <row r="140" spans="2:65" s="1" customFormat="1" ht="44.25" customHeight="1">
      <c r="B140" s="135"/>
      <c r="C140" s="164" t="s">
        <v>97</v>
      </c>
      <c r="D140" s="164" t="s">
        <v>193</v>
      </c>
      <c r="E140" s="165" t="s">
        <v>2068</v>
      </c>
      <c r="F140" s="277" t="s">
        <v>2069</v>
      </c>
      <c r="G140" s="277"/>
      <c r="H140" s="277"/>
      <c r="I140" s="277"/>
      <c r="J140" s="166" t="s">
        <v>529</v>
      </c>
      <c r="K140" s="167">
        <v>36</v>
      </c>
      <c r="L140" s="278">
        <v>0</v>
      </c>
      <c r="M140" s="278"/>
      <c r="N140" s="279">
        <f>ROUND(L140*K140,2)</f>
        <v>0</v>
      </c>
      <c r="O140" s="279"/>
      <c r="P140" s="279"/>
      <c r="Q140" s="279"/>
      <c r="R140" s="138"/>
      <c r="T140" s="168" t="s">
        <v>5</v>
      </c>
      <c r="U140" s="47" t="s">
        <v>44</v>
      </c>
      <c r="V140" s="39"/>
      <c r="W140" s="169">
        <f>V140*K140</f>
        <v>0</v>
      </c>
      <c r="X140" s="169">
        <v>0</v>
      </c>
      <c r="Y140" s="169">
        <f>X140*K140</f>
        <v>0</v>
      </c>
      <c r="Z140" s="169">
        <v>0</v>
      </c>
      <c r="AA140" s="170">
        <f>Z140*K140</f>
        <v>0</v>
      </c>
      <c r="AR140" s="21" t="s">
        <v>197</v>
      </c>
      <c r="AT140" s="21" t="s">
        <v>193</v>
      </c>
      <c r="AU140" s="21" t="s">
        <v>123</v>
      </c>
      <c r="AY140" s="21" t="s">
        <v>192</v>
      </c>
      <c r="BE140" s="109">
        <f>IF(U140="základní",N140,0)</f>
        <v>0</v>
      </c>
      <c r="BF140" s="109">
        <f>IF(U140="snížená",N140,0)</f>
        <v>0</v>
      </c>
      <c r="BG140" s="109">
        <f>IF(U140="zákl. přenesená",N140,0)</f>
        <v>0</v>
      </c>
      <c r="BH140" s="109">
        <f>IF(U140="sníž. přenesená",N140,0)</f>
        <v>0</v>
      </c>
      <c r="BI140" s="109">
        <f>IF(U140="nulová",N140,0)</f>
        <v>0</v>
      </c>
      <c r="BJ140" s="21" t="s">
        <v>37</v>
      </c>
      <c r="BK140" s="109">
        <f>ROUND(L140*K140,2)</f>
        <v>0</v>
      </c>
      <c r="BL140" s="21" t="s">
        <v>197</v>
      </c>
      <c r="BM140" s="21" t="s">
        <v>2070</v>
      </c>
    </row>
    <row r="141" spans="2:65" s="1" customFormat="1" ht="31.5" customHeight="1">
      <c r="B141" s="135"/>
      <c r="C141" s="203" t="s">
        <v>100</v>
      </c>
      <c r="D141" s="203" t="s">
        <v>521</v>
      </c>
      <c r="E141" s="204" t="s">
        <v>2071</v>
      </c>
      <c r="F141" s="292" t="s">
        <v>2072</v>
      </c>
      <c r="G141" s="292"/>
      <c r="H141" s="292"/>
      <c r="I141" s="292"/>
      <c r="J141" s="205" t="s">
        <v>529</v>
      </c>
      <c r="K141" s="206">
        <v>36</v>
      </c>
      <c r="L141" s="293">
        <v>0</v>
      </c>
      <c r="M141" s="293"/>
      <c r="N141" s="294">
        <f>ROUND(L141*K141,2)</f>
        <v>0</v>
      </c>
      <c r="O141" s="279"/>
      <c r="P141" s="279"/>
      <c r="Q141" s="279"/>
      <c r="R141" s="138"/>
      <c r="T141" s="168" t="s">
        <v>5</v>
      </c>
      <c r="U141" s="47" t="s">
        <v>44</v>
      </c>
      <c r="V141" s="39"/>
      <c r="W141" s="169">
        <f>V141*K141</f>
        <v>0</v>
      </c>
      <c r="X141" s="169">
        <v>1E-3</v>
      </c>
      <c r="Y141" s="169">
        <f>X141*K141</f>
        <v>3.6000000000000004E-2</v>
      </c>
      <c r="Z141" s="169">
        <v>0</v>
      </c>
      <c r="AA141" s="170">
        <f>Z141*K141</f>
        <v>0</v>
      </c>
      <c r="AR141" s="21" t="s">
        <v>234</v>
      </c>
      <c r="AT141" s="21" t="s">
        <v>521</v>
      </c>
      <c r="AU141" s="21" t="s">
        <v>123</v>
      </c>
      <c r="AY141" s="21" t="s">
        <v>192</v>
      </c>
      <c r="BE141" s="109">
        <f>IF(U141="základní",N141,0)</f>
        <v>0</v>
      </c>
      <c r="BF141" s="109">
        <f>IF(U141="snížená",N141,0)</f>
        <v>0</v>
      </c>
      <c r="BG141" s="109">
        <f>IF(U141="zákl. přenesená",N141,0)</f>
        <v>0</v>
      </c>
      <c r="BH141" s="109">
        <f>IF(U141="sníž. přenesená",N141,0)</f>
        <v>0</v>
      </c>
      <c r="BI141" s="109">
        <f>IF(U141="nulová",N141,0)</f>
        <v>0</v>
      </c>
      <c r="BJ141" s="21" t="s">
        <v>37</v>
      </c>
      <c r="BK141" s="109">
        <f>ROUND(L141*K141,2)</f>
        <v>0</v>
      </c>
      <c r="BL141" s="21" t="s">
        <v>197</v>
      </c>
      <c r="BM141" s="21" t="s">
        <v>2073</v>
      </c>
    </row>
    <row r="142" spans="2:65" s="9" customFormat="1" ht="29.85" customHeight="1">
      <c r="B142" s="153"/>
      <c r="C142" s="154"/>
      <c r="D142" s="163" t="s">
        <v>142</v>
      </c>
      <c r="E142" s="163"/>
      <c r="F142" s="163"/>
      <c r="G142" s="163"/>
      <c r="H142" s="163"/>
      <c r="I142" s="163"/>
      <c r="J142" s="163"/>
      <c r="K142" s="163"/>
      <c r="L142" s="163"/>
      <c r="M142" s="163"/>
      <c r="N142" s="300">
        <f>BK142</f>
        <v>0</v>
      </c>
      <c r="O142" s="301"/>
      <c r="P142" s="301"/>
      <c r="Q142" s="301"/>
      <c r="R142" s="156"/>
      <c r="T142" s="157"/>
      <c r="U142" s="154"/>
      <c r="V142" s="154"/>
      <c r="W142" s="158">
        <f>W143</f>
        <v>0</v>
      </c>
      <c r="X142" s="154"/>
      <c r="Y142" s="158">
        <f>Y143</f>
        <v>0</v>
      </c>
      <c r="Z142" s="154"/>
      <c r="AA142" s="159">
        <f>AA143</f>
        <v>0</v>
      </c>
      <c r="AR142" s="160" t="s">
        <v>37</v>
      </c>
      <c r="AT142" s="161" t="s">
        <v>78</v>
      </c>
      <c r="AU142" s="161" t="s">
        <v>37</v>
      </c>
      <c r="AY142" s="160" t="s">
        <v>192</v>
      </c>
      <c r="BK142" s="162">
        <f>BK143</f>
        <v>0</v>
      </c>
    </row>
    <row r="143" spans="2:65" s="1" customFormat="1" ht="31.5" customHeight="1">
      <c r="B143" s="135"/>
      <c r="C143" s="164" t="s">
        <v>103</v>
      </c>
      <c r="D143" s="164" t="s">
        <v>193</v>
      </c>
      <c r="E143" s="165" t="s">
        <v>2006</v>
      </c>
      <c r="F143" s="277" t="s">
        <v>2074</v>
      </c>
      <c r="G143" s="277"/>
      <c r="H143" s="277"/>
      <c r="I143" s="277"/>
      <c r="J143" s="166" t="s">
        <v>294</v>
      </c>
      <c r="K143" s="167">
        <v>5.6420000000000003</v>
      </c>
      <c r="L143" s="278">
        <v>0</v>
      </c>
      <c r="M143" s="278"/>
      <c r="N143" s="279">
        <f>ROUND(L143*K143,2)</f>
        <v>0</v>
      </c>
      <c r="O143" s="279"/>
      <c r="P143" s="279"/>
      <c r="Q143" s="279"/>
      <c r="R143" s="138"/>
      <c r="T143" s="168" t="s">
        <v>5</v>
      </c>
      <c r="U143" s="47" t="s">
        <v>44</v>
      </c>
      <c r="V143" s="39"/>
      <c r="W143" s="169">
        <f>V143*K143</f>
        <v>0</v>
      </c>
      <c r="X143" s="169">
        <v>0</v>
      </c>
      <c r="Y143" s="169">
        <f>X143*K143</f>
        <v>0</v>
      </c>
      <c r="Z143" s="169">
        <v>0</v>
      </c>
      <c r="AA143" s="170">
        <f>Z143*K143</f>
        <v>0</v>
      </c>
      <c r="AR143" s="21" t="s">
        <v>197</v>
      </c>
      <c r="AT143" s="21" t="s">
        <v>193</v>
      </c>
      <c r="AU143" s="21" t="s">
        <v>123</v>
      </c>
      <c r="AY143" s="21" t="s">
        <v>192</v>
      </c>
      <c r="BE143" s="109">
        <f>IF(U143="základní",N143,0)</f>
        <v>0</v>
      </c>
      <c r="BF143" s="109">
        <f>IF(U143="snížená",N143,0)</f>
        <v>0</v>
      </c>
      <c r="BG143" s="109">
        <f>IF(U143="zákl. přenesená",N143,0)</f>
        <v>0</v>
      </c>
      <c r="BH143" s="109">
        <f>IF(U143="sníž. přenesená",N143,0)</f>
        <v>0</v>
      </c>
      <c r="BI143" s="109">
        <f>IF(U143="nulová",N143,0)</f>
        <v>0</v>
      </c>
      <c r="BJ143" s="21" t="s">
        <v>37</v>
      </c>
      <c r="BK143" s="109">
        <f>ROUND(L143*K143,2)</f>
        <v>0</v>
      </c>
      <c r="BL143" s="21" t="s">
        <v>197</v>
      </c>
      <c r="BM143" s="21" t="s">
        <v>2075</v>
      </c>
    </row>
    <row r="144" spans="2:65" s="1" customFormat="1" ht="49.95" customHeight="1">
      <c r="B144" s="38"/>
      <c r="C144" s="39"/>
      <c r="D144" s="155" t="s">
        <v>1845</v>
      </c>
      <c r="E144" s="39"/>
      <c r="F144" s="39"/>
      <c r="G144" s="39"/>
      <c r="H144" s="39"/>
      <c r="I144" s="39"/>
      <c r="J144" s="39"/>
      <c r="K144" s="39"/>
      <c r="L144" s="39"/>
      <c r="M144" s="39"/>
      <c r="N144" s="302">
        <f>BK144</f>
        <v>0</v>
      </c>
      <c r="O144" s="303"/>
      <c r="P144" s="303"/>
      <c r="Q144" s="303"/>
      <c r="R144" s="40"/>
      <c r="T144" s="208"/>
      <c r="U144" s="59"/>
      <c r="V144" s="59"/>
      <c r="W144" s="59"/>
      <c r="X144" s="59"/>
      <c r="Y144" s="59"/>
      <c r="Z144" s="59"/>
      <c r="AA144" s="61"/>
      <c r="AT144" s="21" t="s">
        <v>78</v>
      </c>
      <c r="AU144" s="21" t="s">
        <v>79</v>
      </c>
      <c r="AY144" s="21" t="s">
        <v>1846</v>
      </c>
      <c r="BK144" s="109">
        <v>0</v>
      </c>
    </row>
    <row r="145" spans="2:18" s="1" customFormat="1" ht="6.9" customHeight="1">
      <c r="B145" s="62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4"/>
    </row>
  </sheetData>
  <mergeCells count="116">
    <mergeCell ref="N144:Q144"/>
    <mergeCell ref="H1:K1"/>
    <mergeCell ref="S2:AC2"/>
    <mergeCell ref="F141:I141"/>
    <mergeCell ref="L141:M141"/>
    <mergeCell ref="N141:Q141"/>
    <mergeCell ref="F143:I143"/>
    <mergeCell ref="L143:M143"/>
    <mergeCell ref="N143:Q143"/>
    <mergeCell ref="N120:Q120"/>
    <mergeCell ref="N121:Q121"/>
    <mergeCell ref="N122:Q122"/>
    <mergeCell ref="N131:Q131"/>
    <mergeCell ref="N134:Q134"/>
    <mergeCell ref="N142:Q142"/>
    <mergeCell ref="F136:I136"/>
    <mergeCell ref="F137:I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29:I129"/>
    <mergeCell ref="L129:M129"/>
    <mergeCell ref="N129:Q129"/>
    <mergeCell ref="F130:I130"/>
    <mergeCell ref="F132:I132"/>
    <mergeCell ref="L132:M132"/>
    <mergeCell ref="N132:Q132"/>
    <mergeCell ref="F133:I133"/>
    <mergeCell ref="F135:I135"/>
    <mergeCell ref="L135:M135"/>
    <mergeCell ref="N135:Q135"/>
    <mergeCell ref="F124:I124"/>
    <mergeCell ref="F125:I125"/>
    <mergeCell ref="L125:M125"/>
    <mergeCell ref="N125:Q125"/>
    <mergeCell ref="F126:I126"/>
    <mergeCell ref="F127:I127"/>
    <mergeCell ref="L127:M127"/>
    <mergeCell ref="N127:Q127"/>
    <mergeCell ref="F128:I128"/>
    <mergeCell ref="L128:M128"/>
    <mergeCell ref="N128:Q128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F123:I123"/>
    <mergeCell ref="L123:M123"/>
    <mergeCell ref="N123:Q123"/>
    <mergeCell ref="D98:H98"/>
    <mergeCell ref="N98:Q98"/>
    <mergeCell ref="D99:H99"/>
    <mergeCell ref="N99:Q99"/>
    <mergeCell ref="D100:H100"/>
    <mergeCell ref="N100:Q100"/>
    <mergeCell ref="N101:Q101"/>
    <mergeCell ref="L103:Q103"/>
    <mergeCell ref="C109:Q109"/>
    <mergeCell ref="N89:Q89"/>
    <mergeCell ref="N90:Q90"/>
    <mergeCell ref="N91:Q91"/>
    <mergeCell ref="N92:Q92"/>
    <mergeCell ref="N93:Q93"/>
    <mergeCell ref="N95:Q95"/>
    <mergeCell ref="D96:H96"/>
    <mergeCell ref="N96:Q96"/>
    <mergeCell ref="D97:H97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77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8"/>
      <c r="B1" s="15"/>
      <c r="C1" s="15"/>
      <c r="D1" s="16" t="s">
        <v>1</v>
      </c>
      <c r="E1" s="15"/>
      <c r="F1" s="17" t="s">
        <v>118</v>
      </c>
      <c r="G1" s="17"/>
      <c r="H1" s="306" t="s">
        <v>119</v>
      </c>
      <c r="I1" s="306"/>
      <c r="J1" s="306"/>
      <c r="K1" s="306"/>
      <c r="L1" s="17" t="s">
        <v>120</v>
      </c>
      <c r="M1" s="15"/>
      <c r="N1" s="15"/>
      <c r="O1" s="16" t="s">
        <v>121</v>
      </c>
      <c r="P1" s="15"/>
      <c r="Q1" s="15"/>
      <c r="R1" s="15"/>
      <c r="S1" s="17" t="s">
        <v>122</v>
      </c>
      <c r="T1" s="17"/>
      <c r="U1" s="118"/>
      <c r="V1" s="1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" customHeight="1">
      <c r="C2" s="209" t="s">
        <v>7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S2" s="252" t="s">
        <v>8</v>
      </c>
      <c r="T2" s="253"/>
      <c r="U2" s="253"/>
      <c r="V2" s="253"/>
      <c r="W2" s="253"/>
      <c r="X2" s="253"/>
      <c r="Y2" s="253"/>
      <c r="Z2" s="253"/>
      <c r="AA2" s="253"/>
      <c r="AB2" s="253"/>
      <c r="AC2" s="253"/>
      <c r="AT2" s="21" t="s">
        <v>102</v>
      </c>
    </row>
    <row r="3" spans="1:66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123</v>
      </c>
    </row>
    <row r="4" spans="1:66" ht="36.9" customHeight="1">
      <c r="B4" s="25"/>
      <c r="C4" s="211" t="s">
        <v>124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6"/>
      <c r="T4" s="27" t="s">
        <v>13</v>
      </c>
      <c r="AT4" s="21" t="s">
        <v>6</v>
      </c>
    </row>
    <row r="5" spans="1:66" ht="6.9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>
      <c r="B6" s="25"/>
      <c r="C6" s="29"/>
      <c r="D6" s="33" t="s">
        <v>20</v>
      </c>
      <c r="E6" s="29"/>
      <c r="F6" s="254" t="str">
        <f>'Rekapitulace stavby'!K6</f>
        <v>Tenisová hala Česká Třebová</v>
      </c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9"/>
      <c r="R6" s="26"/>
    </row>
    <row r="7" spans="1:66" s="1" customFormat="1" ht="32.85" customHeight="1">
      <c r="B7" s="38"/>
      <c r="C7" s="39"/>
      <c r="D7" s="32" t="s">
        <v>125</v>
      </c>
      <c r="E7" s="39"/>
      <c r="F7" s="217" t="s">
        <v>2076</v>
      </c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39"/>
      <c r="R7" s="40"/>
    </row>
    <row r="8" spans="1:66" s="1" customFormat="1" ht="14.4" customHeight="1">
      <c r="B8" s="38"/>
      <c r="C8" s="39"/>
      <c r="D8" s="33" t="s">
        <v>22</v>
      </c>
      <c r="E8" s="39"/>
      <c r="F8" s="31" t="s">
        <v>5</v>
      </c>
      <c r="G8" s="39"/>
      <c r="H8" s="39"/>
      <c r="I8" s="39"/>
      <c r="J8" s="39"/>
      <c r="K8" s="39"/>
      <c r="L8" s="39"/>
      <c r="M8" s="33" t="s">
        <v>23</v>
      </c>
      <c r="N8" s="39"/>
      <c r="O8" s="31" t="s">
        <v>5</v>
      </c>
      <c r="P8" s="39"/>
      <c r="Q8" s="39"/>
      <c r="R8" s="40"/>
    </row>
    <row r="9" spans="1:66" s="1" customFormat="1" ht="14.4" customHeight="1">
      <c r="B9" s="38"/>
      <c r="C9" s="39"/>
      <c r="D9" s="33" t="s">
        <v>24</v>
      </c>
      <c r="E9" s="39"/>
      <c r="F9" s="31" t="s">
        <v>25</v>
      </c>
      <c r="G9" s="39"/>
      <c r="H9" s="39"/>
      <c r="I9" s="39"/>
      <c r="J9" s="39"/>
      <c r="K9" s="39"/>
      <c r="L9" s="39"/>
      <c r="M9" s="33" t="s">
        <v>26</v>
      </c>
      <c r="N9" s="39"/>
      <c r="O9" s="257" t="str">
        <f>'Rekapitulace stavby'!AN8</f>
        <v>1. 2. 2016</v>
      </c>
      <c r="P9" s="258"/>
      <c r="Q9" s="39"/>
      <c r="R9" s="40"/>
    </row>
    <row r="10" spans="1:66" s="1" customFormat="1" ht="10.8" customHeight="1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66" s="1" customFormat="1" ht="14.4" customHeight="1">
      <c r="B11" s="38"/>
      <c r="C11" s="39"/>
      <c r="D11" s="33" t="s">
        <v>28</v>
      </c>
      <c r="E11" s="39"/>
      <c r="F11" s="39"/>
      <c r="G11" s="39"/>
      <c r="H11" s="39"/>
      <c r="I11" s="39"/>
      <c r="J11" s="39"/>
      <c r="K11" s="39"/>
      <c r="L11" s="39"/>
      <c r="M11" s="33" t="s">
        <v>29</v>
      </c>
      <c r="N11" s="39"/>
      <c r="O11" s="215" t="s">
        <v>5</v>
      </c>
      <c r="P11" s="215"/>
      <c r="Q11" s="39"/>
      <c r="R11" s="40"/>
    </row>
    <row r="12" spans="1:66" s="1" customFormat="1" ht="18" customHeight="1">
      <c r="B12" s="38"/>
      <c r="C12" s="39"/>
      <c r="D12" s="39"/>
      <c r="E12" s="31" t="s">
        <v>30</v>
      </c>
      <c r="F12" s="39"/>
      <c r="G12" s="39"/>
      <c r="H12" s="39"/>
      <c r="I12" s="39"/>
      <c r="J12" s="39"/>
      <c r="K12" s="39"/>
      <c r="L12" s="39"/>
      <c r="M12" s="33" t="s">
        <v>31</v>
      </c>
      <c r="N12" s="39"/>
      <c r="O12" s="215" t="s">
        <v>5</v>
      </c>
      <c r="P12" s="215"/>
      <c r="Q12" s="39"/>
      <c r="R12" s="40"/>
    </row>
    <row r="13" spans="1:66" s="1" customFormat="1" ht="6.9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</row>
    <row r="14" spans="1:66" s="1" customFormat="1" ht="14.4" customHeight="1">
      <c r="B14" s="38"/>
      <c r="C14" s="39"/>
      <c r="D14" s="33" t="s">
        <v>32</v>
      </c>
      <c r="E14" s="39"/>
      <c r="F14" s="39"/>
      <c r="G14" s="39"/>
      <c r="H14" s="39"/>
      <c r="I14" s="39"/>
      <c r="J14" s="39"/>
      <c r="K14" s="39"/>
      <c r="L14" s="39"/>
      <c r="M14" s="33" t="s">
        <v>29</v>
      </c>
      <c r="N14" s="39"/>
      <c r="O14" s="259" t="str">
        <f>IF('Rekapitulace stavby'!AN13="","",'Rekapitulace stavby'!AN13)</f>
        <v>Vyplň údaj</v>
      </c>
      <c r="P14" s="215"/>
      <c r="Q14" s="39"/>
      <c r="R14" s="40"/>
    </row>
    <row r="15" spans="1:66" s="1" customFormat="1" ht="18" customHeight="1">
      <c r="B15" s="38"/>
      <c r="C15" s="39"/>
      <c r="D15" s="39"/>
      <c r="E15" s="259" t="str">
        <f>IF('Rekapitulace stavby'!E14="","",'Rekapitulace stavby'!E14)</f>
        <v>Vyplň údaj</v>
      </c>
      <c r="F15" s="260"/>
      <c r="G15" s="260"/>
      <c r="H15" s="260"/>
      <c r="I15" s="260"/>
      <c r="J15" s="260"/>
      <c r="K15" s="260"/>
      <c r="L15" s="260"/>
      <c r="M15" s="33" t="s">
        <v>31</v>
      </c>
      <c r="N15" s="39"/>
      <c r="O15" s="259" t="str">
        <f>IF('Rekapitulace stavby'!AN14="","",'Rekapitulace stavby'!AN14)</f>
        <v>Vyplň údaj</v>
      </c>
      <c r="P15" s="215"/>
      <c r="Q15" s="39"/>
      <c r="R15" s="40"/>
    </row>
    <row r="16" spans="1:66" s="1" customFormat="1" ht="6.9" customHeight="1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2:18" s="1" customFormat="1" ht="14.4" customHeight="1">
      <c r="B17" s="38"/>
      <c r="C17" s="39"/>
      <c r="D17" s="33" t="s">
        <v>34</v>
      </c>
      <c r="E17" s="39"/>
      <c r="F17" s="39"/>
      <c r="G17" s="39"/>
      <c r="H17" s="39"/>
      <c r="I17" s="39"/>
      <c r="J17" s="39"/>
      <c r="K17" s="39"/>
      <c r="L17" s="39"/>
      <c r="M17" s="33" t="s">
        <v>29</v>
      </c>
      <c r="N17" s="39"/>
      <c r="O17" s="215" t="s">
        <v>5</v>
      </c>
      <c r="P17" s="215"/>
      <c r="Q17" s="39"/>
      <c r="R17" s="40"/>
    </row>
    <row r="18" spans="2:18" s="1" customFormat="1" ht="18" customHeight="1">
      <c r="B18" s="38"/>
      <c r="C18" s="39"/>
      <c r="D18" s="39"/>
      <c r="E18" s="31" t="s">
        <v>35</v>
      </c>
      <c r="F18" s="39"/>
      <c r="G18" s="39"/>
      <c r="H18" s="39"/>
      <c r="I18" s="39"/>
      <c r="J18" s="39"/>
      <c r="K18" s="39"/>
      <c r="L18" s="39"/>
      <c r="M18" s="33" t="s">
        <v>31</v>
      </c>
      <c r="N18" s="39"/>
      <c r="O18" s="215" t="s">
        <v>5</v>
      </c>
      <c r="P18" s="215"/>
      <c r="Q18" s="39"/>
      <c r="R18" s="40"/>
    </row>
    <row r="19" spans="2:18" s="1" customFormat="1" ht="6.9" customHeight="1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2:18" s="1" customFormat="1" ht="14.4" customHeight="1">
      <c r="B20" s="38"/>
      <c r="C20" s="39"/>
      <c r="D20" s="33" t="s">
        <v>38</v>
      </c>
      <c r="E20" s="39"/>
      <c r="F20" s="39"/>
      <c r="G20" s="39"/>
      <c r="H20" s="39"/>
      <c r="I20" s="39"/>
      <c r="J20" s="39"/>
      <c r="K20" s="39"/>
      <c r="L20" s="39"/>
      <c r="M20" s="33" t="s">
        <v>29</v>
      </c>
      <c r="N20" s="39"/>
      <c r="O20" s="215" t="str">
        <f>IF('Rekapitulace stavby'!AN19="","",'Rekapitulace stavby'!AN19)</f>
        <v/>
      </c>
      <c r="P20" s="215"/>
      <c r="Q20" s="39"/>
      <c r="R20" s="40"/>
    </row>
    <row r="21" spans="2:18" s="1" customFormat="1" ht="18" customHeight="1">
      <c r="B21" s="38"/>
      <c r="C21" s="39"/>
      <c r="D21" s="39"/>
      <c r="E21" s="31" t="str">
        <f>IF('Rekapitulace stavby'!E20="","",'Rekapitulace stavby'!E20)</f>
        <v xml:space="preserve"> </v>
      </c>
      <c r="F21" s="39"/>
      <c r="G21" s="39"/>
      <c r="H21" s="39"/>
      <c r="I21" s="39"/>
      <c r="J21" s="39"/>
      <c r="K21" s="39"/>
      <c r="L21" s="39"/>
      <c r="M21" s="33" t="s">
        <v>31</v>
      </c>
      <c r="N21" s="39"/>
      <c r="O21" s="215" t="str">
        <f>IF('Rekapitulace stavby'!AN20="","",'Rekapitulace stavby'!AN20)</f>
        <v/>
      </c>
      <c r="P21" s="215"/>
      <c r="Q21" s="39"/>
      <c r="R21" s="40"/>
    </row>
    <row r="22" spans="2:18" s="1" customFormat="1" ht="6.9" customHeight="1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2:18" s="1" customFormat="1" ht="14.4" customHeight="1">
      <c r="B23" s="38"/>
      <c r="C23" s="39"/>
      <c r="D23" s="33" t="s">
        <v>39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22.5" customHeight="1">
      <c r="B24" s="38"/>
      <c r="C24" s="39"/>
      <c r="D24" s="39"/>
      <c r="E24" s="220" t="s">
        <v>5</v>
      </c>
      <c r="F24" s="220"/>
      <c r="G24" s="220"/>
      <c r="H24" s="220"/>
      <c r="I24" s="220"/>
      <c r="J24" s="220"/>
      <c r="K24" s="220"/>
      <c r="L24" s="220"/>
      <c r="M24" s="39"/>
      <c r="N24" s="39"/>
      <c r="O24" s="39"/>
      <c r="P24" s="39"/>
      <c r="Q24" s="39"/>
      <c r="R24" s="40"/>
    </row>
    <row r="25" spans="2:18" s="1" customFormat="1" ht="6.9" customHeigh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s="1" customFormat="1" ht="6.9" customHeight="1">
      <c r="B26" s="38"/>
      <c r="C26" s="39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39"/>
      <c r="R26" s="40"/>
    </row>
    <row r="27" spans="2:18" s="1" customFormat="1" ht="14.4" customHeight="1">
      <c r="B27" s="38"/>
      <c r="C27" s="39"/>
      <c r="D27" s="119" t="s">
        <v>127</v>
      </c>
      <c r="E27" s="39"/>
      <c r="F27" s="39"/>
      <c r="G27" s="39"/>
      <c r="H27" s="39"/>
      <c r="I27" s="39"/>
      <c r="J27" s="39"/>
      <c r="K27" s="39"/>
      <c r="L27" s="39"/>
      <c r="M27" s="221">
        <f>N88</f>
        <v>0</v>
      </c>
      <c r="N27" s="221"/>
      <c r="O27" s="221"/>
      <c r="P27" s="221"/>
      <c r="Q27" s="39"/>
      <c r="R27" s="40"/>
    </row>
    <row r="28" spans="2:18" s="1" customFormat="1" ht="14.4" customHeight="1">
      <c r="B28" s="38"/>
      <c r="C28" s="39"/>
      <c r="D28" s="37" t="s">
        <v>112</v>
      </c>
      <c r="E28" s="39"/>
      <c r="F28" s="39"/>
      <c r="G28" s="39"/>
      <c r="H28" s="39"/>
      <c r="I28" s="39"/>
      <c r="J28" s="39"/>
      <c r="K28" s="39"/>
      <c r="L28" s="39"/>
      <c r="M28" s="221">
        <f>N97</f>
        <v>0</v>
      </c>
      <c r="N28" s="221"/>
      <c r="O28" s="221"/>
      <c r="P28" s="221"/>
      <c r="Q28" s="39"/>
      <c r="R28" s="40"/>
    </row>
    <row r="29" spans="2:18" s="1" customFormat="1" ht="6.9" customHeight="1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2:18" s="1" customFormat="1" ht="25.35" customHeight="1">
      <c r="B30" s="38"/>
      <c r="C30" s="39"/>
      <c r="D30" s="120" t="s">
        <v>42</v>
      </c>
      <c r="E30" s="39"/>
      <c r="F30" s="39"/>
      <c r="G30" s="39"/>
      <c r="H30" s="39"/>
      <c r="I30" s="39"/>
      <c r="J30" s="39"/>
      <c r="K30" s="39"/>
      <c r="L30" s="39"/>
      <c r="M30" s="261">
        <f>ROUND(M27+M28,0)</f>
        <v>0</v>
      </c>
      <c r="N30" s="256"/>
      <c r="O30" s="256"/>
      <c r="P30" s="256"/>
      <c r="Q30" s="39"/>
      <c r="R30" s="40"/>
    </row>
    <row r="31" spans="2:18" s="1" customFormat="1" ht="6.9" customHeight="1">
      <c r="B31" s="38"/>
      <c r="C31" s="39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39"/>
      <c r="R31" s="40"/>
    </row>
    <row r="32" spans="2:18" s="1" customFormat="1" ht="14.4" customHeight="1">
      <c r="B32" s="38"/>
      <c r="C32" s="39"/>
      <c r="D32" s="45" t="s">
        <v>43</v>
      </c>
      <c r="E32" s="45" t="s">
        <v>44</v>
      </c>
      <c r="F32" s="46">
        <v>0.21</v>
      </c>
      <c r="G32" s="121" t="s">
        <v>45</v>
      </c>
      <c r="H32" s="262">
        <f>(SUM(BE97:BE104)+SUM(BE122:BE175))</f>
        <v>0</v>
      </c>
      <c r="I32" s="256"/>
      <c r="J32" s="256"/>
      <c r="K32" s="39"/>
      <c r="L32" s="39"/>
      <c r="M32" s="262">
        <f>ROUND((SUM(BE97:BE104)+SUM(BE122:BE175)), 0)*F32</f>
        <v>0</v>
      </c>
      <c r="N32" s="256"/>
      <c r="O32" s="256"/>
      <c r="P32" s="256"/>
      <c r="Q32" s="39"/>
      <c r="R32" s="40"/>
    </row>
    <row r="33" spans="2:18" s="1" customFormat="1" ht="14.4" customHeight="1">
      <c r="B33" s="38"/>
      <c r="C33" s="39"/>
      <c r="D33" s="39"/>
      <c r="E33" s="45" t="s">
        <v>46</v>
      </c>
      <c r="F33" s="46">
        <v>0.15</v>
      </c>
      <c r="G33" s="121" t="s">
        <v>45</v>
      </c>
      <c r="H33" s="262">
        <f>(SUM(BF97:BF104)+SUM(BF122:BF175))</f>
        <v>0</v>
      </c>
      <c r="I33" s="256"/>
      <c r="J33" s="256"/>
      <c r="K33" s="39"/>
      <c r="L33" s="39"/>
      <c r="M33" s="262">
        <f>ROUND((SUM(BF97:BF104)+SUM(BF122:BF175)), 0)*F33</f>
        <v>0</v>
      </c>
      <c r="N33" s="256"/>
      <c r="O33" s="256"/>
      <c r="P33" s="256"/>
      <c r="Q33" s="39"/>
      <c r="R33" s="40"/>
    </row>
    <row r="34" spans="2:18" s="1" customFormat="1" ht="14.4" hidden="1" customHeight="1">
      <c r="B34" s="38"/>
      <c r="C34" s="39"/>
      <c r="D34" s="39"/>
      <c r="E34" s="45" t="s">
        <v>47</v>
      </c>
      <c r="F34" s="46">
        <v>0.21</v>
      </c>
      <c r="G34" s="121" t="s">
        <v>45</v>
      </c>
      <c r="H34" s="262">
        <f>(SUM(BG97:BG104)+SUM(BG122:BG175))</f>
        <v>0</v>
      </c>
      <c r="I34" s="256"/>
      <c r="J34" s="256"/>
      <c r="K34" s="39"/>
      <c r="L34" s="39"/>
      <c r="M34" s="262">
        <v>0</v>
      </c>
      <c r="N34" s="256"/>
      <c r="O34" s="256"/>
      <c r="P34" s="256"/>
      <c r="Q34" s="39"/>
      <c r="R34" s="40"/>
    </row>
    <row r="35" spans="2:18" s="1" customFormat="1" ht="14.4" hidden="1" customHeight="1">
      <c r="B35" s="38"/>
      <c r="C35" s="39"/>
      <c r="D35" s="39"/>
      <c r="E35" s="45" t="s">
        <v>48</v>
      </c>
      <c r="F35" s="46">
        <v>0.15</v>
      </c>
      <c r="G35" s="121" t="s">
        <v>45</v>
      </c>
      <c r="H35" s="262">
        <f>(SUM(BH97:BH104)+SUM(BH122:BH175))</f>
        <v>0</v>
      </c>
      <c r="I35" s="256"/>
      <c r="J35" s="256"/>
      <c r="K35" s="39"/>
      <c r="L35" s="39"/>
      <c r="M35" s="262">
        <v>0</v>
      </c>
      <c r="N35" s="256"/>
      <c r="O35" s="256"/>
      <c r="P35" s="256"/>
      <c r="Q35" s="39"/>
      <c r="R35" s="40"/>
    </row>
    <row r="36" spans="2:18" s="1" customFormat="1" ht="14.4" hidden="1" customHeight="1">
      <c r="B36" s="38"/>
      <c r="C36" s="39"/>
      <c r="D36" s="39"/>
      <c r="E36" s="45" t="s">
        <v>49</v>
      </c>
      <c r="F36" s="46">
        <v>0</v>
      </c>
      <c r="G36" s="121" t="s">
        <v>45</v>
      </c>
      <c r="H36" s="262">
        <f>(SUM(BI97:BI104)+SUM(BI122:BI175))</f>
        <v>0</v>
      </c>
      <c r="I36" s="256"/>
      <c r="J36" s="256"/>
      <c r="K36" s="39"/>
      <c r="L36" s="39"/>
      <c r="M36" s="262">
        <v>0</v>
      </c>
      <c r="N36" s="256"/>
      <c r="O36" s="256"/>
      <c r="P36" s="256"/>
      <c r="Q36" s="39"/>
      <c r="R36" s="40"/>
    </row>
    <row r="37" spans="2:18" s="1" customFormat="1" ht="6.9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</row>
    <row r="38" spans="2:18" s="1" customFormat="1" ht="25.35" customHeight="1">
      <c r="B38" s="38"/>
      <c r="C38" s="117"/>
      <c r="D38" s="122" t="s">
        <v>50</v>
      </c>
      <c r="E38" s="78"/>
      <c r="F38" s="78"/>
      <c r="G38" s="123" t="s">
        <v>51</v>
      </c>
      <c r="H38" s="124" t="s">
        <v>52</v>
      </c>
      <c r="I38" s="78"/>
      <c r="J38" s="78"/>
      <c r="K38" s="78"/>
      <c r="L38" s="263">
        <f>SUM(M30:M36)</f>
        <v>0</v>
      </c>
      <c r="M38" s="263"/>
      <c r="N38" s="263"/>
      <c r="O38" s="263"/>
      <c r="P38" s="264"/>
      <c r="Q38" s="117"/>
      <c r="R38" s="40"/>
    </row>
    <row r="39" spans="2:18" s="1" customFormat="1" ht="14.4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2:18" s="1" customFormat="1" ht="14.4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ht="12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2:18" ht="12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 ht="12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 ht="12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 ht="12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 ht="12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 ht="12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 ht="12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 ht="12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>
      <c r="B50" s="38"/>
      <c r="C50" s="39"/>
      <c r="D50" s="53" t="s">
        <v>53</v>
      </c>
      <c r="E50" s="54"/>
      <c r="F50" s="54"/>
      <c r="G50" s="54"/>
      <c r="H50" s="55"/>
      <c r="I50" s="39"/>
      <c r="J50" s="53" t="s">
        <v>54</v>
      </c>
      <c r="K50" s="54"/>
      <c r="L50" s="54"/>
      <c r="M50" s="54"/>
      <c r="N50" s="54"/>
      <c r="O50" s="54"/>
      <c r="P50" s="55"/>
      <c r="Q50" s="39"/>
      <c r="R50" s="40"/>
    </row>
    <row r="51" spans="2:18" ht="12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 ht="12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 ht="12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 ht="12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 ht="12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 ht="12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 ht="12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 ht="12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>
      <c r="B59" s="38"/>
      <c r="C59" s="39"/>
      <c r="D59" s="58" t="s">
        <v>55</v>
      </c>
      <c r="E59" s="59"/>
      <c r="F59" s="59"/>
      <c r="G59" s="60" t="s">
        <v>56</v>
      </c>
      <c r="H59" s="61"/>
      <c r="I59" s="39"/>
      <c r="J59" s="58" t="s">
        <v>55</v>
      </c>
      <c r="K59" s="59"/>
      <c r="L59" s="59"/>
      <c r="M59" s="59"/>
      <c r="N59" s="60" t="s">
        <v>56</v>
      </c>
      <c r="O59" s="59"/>
      <c r="P59" s="61"/>
      <c r="Q59" s="39"/>
      <c r="R59" s="40"/>
    </row>
    <row r="60" spans="2:18" ht="12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>
      <c r="B61" s="38"/>
      <c r="C61" s="39"/>
      <c r="D61" s="53" t="s">
        <v>57</v>
      </c>
      <c r="E61" s="54"/>
      <c r="F61" s="54"/>
      <c r="G61" s="54"/>
      <c r="H61" s="55"/>
      <c r="I61" s="39"/>
      <c r="J61" s="53" t="s">
        <v>58</v>
      </c>
      <c r="K61" s="54"/>
      <c r="L61" s="54"/>
      <c r="M61" s="54"/>
      <c r="N61" s="54"/>
      <c r="O61" s="54"/>
      <c r="P61" s="55"/>
      <c r="Q61" s="39"/>
      <c r="R61" s="40"/>
    </row>
    <row r="62" spans="2:18" ht="12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 ht="12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 ht="12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18" ht="12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18" ht="12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18" ht="12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18" ht="12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18" ht="12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18" s="1" customFormat="1">
      <c r="B70" s="38"/>
      <c r="C70" s="39"/>
      <c r="D70" s="58" t="s">
        <v>55</v>
      </c>
      <c r="E70" s="59"/>
      <c r="F70" s="59"/>
      <c r="G70" s="60" t="s">
        <v>56</v>
      </c>
      <c r="H70" s="61"/>
      <c r="I70" s="39"/>
      <c r="J70" s="58" t="s">
        <v>55</v>
      </c>
      <c r="K70" s="59"/>
      <c r="L70" s="59"/>
      <c r="M70" s="59"/>
      <c r="N70" s="60" t="s">
        <v>56</v>
      </c>
      <c r="O70" s="59"/>
      <c r="P70" s="61"/>
      <c r="Q70" s="39"/>
      <c r="R70" s="40"/>
    </row>
    <row r="71" spans="2:18" s="1" customFormat="1" ht="14.4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18" s="1" customFormat="1" ht="6.9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spans="2:18" s="1" customFormat="1" ht="36.9" customHeight="1">
      <c r="B76" s="38"/>
      <c r="C76" s="211" t="s">
        <v>128</v>
      </c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40"/>
    </row>
    <row r="77" spans="2:18" s="1" customFormat="1" ht="6.9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2:18" s="1" customFormat="1" ht="30" customHeight="1">
      <c r="B78" s="38"/>
      <c r="C78" s="33" t="s">
        <v>20</v>
      </c>
      <c r="D78" s="39"/>
      <c r="E78" s="39"/>
      <c r="F78" s="254" t="str">
        <f>F6</f>
        <v>Tenisová hala Česká Třebová</v>
      </c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39"/>
      <c r="R78" s="40"/>
    </row>
    <row r="79" spans="2:18" s="1" customFormat="1" ht="36.9" customHeight="1">
      <c r="B79" s="38"/>
      <c r="C79" s="72" t="s">
        <v>125</v>
      </c>
      <c r="D79" s="39"/>
      <c r="E79" s="39"/>
      <c r="F79" s="231" t="str">
        <f>F7</f>
        <v>11 - S11-Navržená přeložka  a přípojka plynovodu</v>
      </c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39"/>
      <c r="R79" s="40"/>
    </row>
    <row r="80" spans="2:18" s="1" customFormat="1" ht="6.9" customHeight="1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0"/>
    </row>
    <row r="81" spans="2:47" s="1" customFormat="1" ht="18" customHeight="1">
      <c r="B81" s="38"/>
      <c r="C81" s="33" t="s">
        <v>24</v>
      </c>
      <c r="D81" s="39"/>
      <c r="E81" s="39"/>
      <c r="F81" s="31" t="str">
        <f>F9</f>
        <v xml:space="preserve"> </v>
      </c>
      <c r="G81" s="39"/>
      <c r="H81" s="39"/>
      <c r="I81" s="39"/>
      <c r="J81" s="39"/>
      <c r="K81" s="33" t="s">
        <v>26</v>
      </c>
      <c r="L81" s="39"/>
      <c r="M81" s="258" t="str">
        <f>IF(O9="","",O9)</f>
        <v>1. 2. 2016</v>
      </c>
      <c r="N81" s="258"/>
      <c r="O81" s="258"/>
      <c r="P81" s="258"/>
      <c r="Q81" s="39"/>
      <c r="R81" s="40"/>
    </row>
    <row r="82" spans="2:47" s="1" customFormat="1" ht="6.9" customHeight="1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0"/>
    </row>
    <row r="83" spans="2:47" s="1" customFormat="1" ht="13.2">
      <c r="B83" s="38"/>
      <c r="C83" s="33" t="s">
        <v>28</v>
      </c>
      <c r="D83" s="39"/>
      <c r="E83" s="39"/>
      <c r="F83" s="31" t="str">
        <f>E12</f>
        <v>TK Česká Třebová,Husova 22. Česká Třebová</v>
      </c>
      <c r="G83" s="39"/>
      <c r="H83" s="39"/>
      <c r="I83" s="39"/>
      <c r="J83" s="39"/>
      <c r="K83" s="33" t="s">
        <v>34</v>
      </c>
      <c r="L83" s="39"/>
      <c r="M83" s="215" t="str">
        <f>E18</f>
        <v>Projekce Vrbický s,r,o,, Holice</v>
      </c>
      <c r="N83" s="215"/>
      <c r="O83" s="215"/>
      <c r="P83" s="215"/>
      <c r="Q83" s="215"/>
      <c r="R83" s="40"/>
    </row>
    <row r="84" spans="2:47" s="1" customFormat="1" ht="14.4" customHeight="1">
      <c r="B84" s="38"/>
      <c r="C84" s="33" t="s">
        <v>32</v>
      </c>
      <c r="D84" s="39"/>
      <c r="E84" s="39"/>
      <c r="F84" s="31" t="str">
        <f>IF(E15="","",E15)</f>
        <v>Vyplň údaj</v>
      </c>
      <c r="G84" s="39"/>
      <c r="H84" s="39"/>
      <c r="I84" s="39"/>
      <c r="J84" s="39"/>
      <c r="K84" s="33" t="s">
        <v>38</v>
      </c>
      <c r="L84" s="39"/>
      <c r="M84" s="215" t="str">
        <f>E21</f>
        <v xml:space="preserve"> </v>
      </c>
      <c r="N84" s="215"/>
      <c r="O84" s="215"/>
      <c r="P84" s="215"/>
      <c r="Q84" s="215"/>
      <c r="R84" s="40"/>
    </row>
    <row r="85" spans="2:47" s="1" customFormat="1" ht="10.35" customHeight="1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</row>
    <row r="86" spans="2:47" s="1" customFormat="1" ht="29.25" customHeight="1">
      <c r="B86" s="38"/>
      <c r="C86" s="265" t="s">
        <v>129</v>
      </c>
      <c r="D86" s="266"/>
      <c r="E86" s="266"/>
      <c r="F86" s="266"/>
      <c r="G86" s="266"/>
      <c r="H86" s="117"/>
      <c r="I86" s="117"/>
      <c r="J86" s="117"/>
      <c r="K86" s="117"/>
      <c r="L86" s="117"/>
      <c r="M86" s="117"/>
      <c r="N86" s="265" t="s">
        <v>130</v>
      </c>
      <c r="O86" s="266"/>
      <c r="P86" s="266"/>
      <c r="Q86" s="266"/>
      <c r="R86" s="40"/>
    </row>
    <row r="87" spans="2:47" s="1" customFormat="1" ht="10.35" customHeight="1"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0"/>
    </row>
    <row r="88" spans="2:47" s="1" customFormat="1" ht="29.25" customHeight="1">
      <c r="B88" s="38"/>
      <c r="C88" s="125" t="s">
        <v>131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250">
        <f>N122</f>
        <v>0</v>
      </c>
      <c r="O88" s="267"/>
      <c r="P88" s="267"/>
      <c r="Q88" s="267"/>
      <c r="R88" s="40"/>
      <c r="AU88" s="21" t="s">
        <v>132</v>
      </c>
    </row>
    <row r="89" spans="2:47" s="6" customFormat="1" ht="24.9" customHeight="1">
      <c r="B89" s="126"/>
      <c r="C89" s="127"/>
      <c r="D89" s="128" t="s">
        <v>133</v>
      </c>
      <c r="E89" s="127"/>
      <c r="F89" s="127"/>
      <c r="G89" s="127"/>
      <c r="H89" s="127"/>
      <c r="I89" s="127"/>
      <c r="J89" s="127"/>
      <c r="K89" s="127"/>
      <c r="L89" s="127"/>
      <c r="M89" s="127"/>
      <c r="N89" s="268">
        <f>N123</f>
        <v>0</v>
      </c>
      <c r="O89" s="269"/>
      <c r="P89" s="269"/>
      <c r="Q89" s="269"/>
      <c r="R89" s="129"/>
    </row>
    <row r="90" spans="2:47" s="7" customFormat="1" ht="19.95" customHeight="1">
      <c r="B90" s="130"/>
      <c r="C90" s="131"/>
      <c r="D90" s="105" t="s">
        <v>134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46">
        <f>N124</f>
        <v>0</v>
      </c>
      <c r="O90" s="270"/>
      <c r="P90" s="270"/>
      <c r="Q90" s="270"/>
      <c r="R90" s="132"/>
    </row>
    <row r="91" spans="2:47" s="7" customFormat="1" ht="19.95" customHeight="1">
      <c r="B91" s="130"/>
      <c r="C91" s="131"/>
      <c r="D91" s="105" t="s">
        <v>137</v>
      </c>
      <c r="E91" s="131"/>
      <c r="F91" s="131"/>
      <c r="G91" s="131"/>
      <c r="H91" s="131"/>
      <c r="I91" s="131"/>
      <c r="J91" s="131"/>
      <c r="K91" s="131"/>
      <c r="L91" s="131"/>
      <c r="M91" s="131"/>
      <c r="N91" s="246">
        <f>N142</f>
        <v>0</v>
      </c>
      <c r="O91" s="270"/>
      <c r="P91" s="270"/>
      <c r="Q91" s="270"/>
      <c r="R91" s="132"/>
    </row>
    <row r="92" spans="2:47" s="7" customFormat="1" ht="19.95" customHeight="1">
      <c r="B92" s="130"/>
      <c r="C92" s="131"/>
      <c r="D92" s="105" t="s">
        <v>142</v>
      </c>
      <c r="E92" s="131"/>
      <c r="F92" s="131"/>
      <c r="G92" s="131"/>
      <c r="H92" s="131"/>
      <c r="I92" s="131"/>
      <c r="J92" s="131"/>
      <c r="K92" s="131"/>
      <c r="L92" s="131"/>
      <c r="M92" s="131"/>
      <c r="N92" s="246">
        <f>N147</f>
        <v>0</v>
      </c>
      <c r="O92" s="270"/>
      <c r="P92" s="270"/>
      <c r="Q92" s="270"/>
      <c r="R92" s="132"/>
    </row>
    <row r="93" spans="2:47" s="6" customFormat="1" ht="24.9" customHeight="1">
      <c r="B93" s="126"/>
      <c r="C93" s="127"/>
      <c r="D93" s="128" t="s">
        <v>166</v>
      </c>
      <c r="E93" s="127"/>
      <c r="F93" s="127"/>
      <c r="G93" s="127"/>
      <c r="H93" s="127"/>
      <c r="I93" s="127"/>
      <c r="J93" s="127"/>
      <c r="K93" s="127"/>
      <c r="L93" s="127"/>
      <c r="M93" s="127"/>
      <c r="N93" s="268">
        <f>N149</f>
        <v>0</v>
      </c>
      <c r="O93" s="269"/>
      <c r="P93" s="269"/>
      <c r="Q93" s="269"/>
      <c r="R93" s="129"/>
    </row>
    <row r="94" spans="2:47" s="7" customFormat="1" ht="19.95" customHeight="1">
      <c r="B94" s="130"/>
      <c r="C94" s="131"/>
      <c r="D94" s="105" t="s">
        <v>2077</v>
      </c>
      <c r="E94" s="131"/>
      <c r="F94" s="131"/>
      <c r="G94" s="131"/>
      <c r="H94" s="131"/>
      <c r="I94" s="131"/>
      <c r="J94" s="131"/>
      <c r="K94" s="131"/>
      <c r="L94" s="131"/>
      <c r="M94" s="131"/>
      <c r="N94" s="246">
        <f>N150</f>
        <v>0</v>
      </c>
      <c r="O94" s="270"/>
      <c r="P94" s="270"/>
      <c r="Q94" s="270"/>
      <c r="R94" s="132"/>
    </row>
    <row r="95" spans="2:47" s="6" customFormat="1" ht="24.9" customHeight="1">
      <c r="B95" s="126"/>
      <c r="C95" s="127"/>
      <c r="D95" s="128" t="s">
        <v>168</v>
      </c>
      <c r="E95" s="127"/>
      <c r="F95" s="127"/>
      <c r="G95" s="127"/>
      <c r="H95" s="127"/>
      <c r="I95" s="127"/>
      <c r="J95" s="127"/>
      <c r="K95" s="127"/>
      <c r="L95" s="127"/>
      <c r="M95" s="127"/>
      <c r="N95" s="268">
        <f>N174</f>
        <v>0</v>
      </c>
      <c r="O95" s="269"/>
      <c r="P95" s="269"/>
      <c r="Q95" s="269"/>
      <c r="R95" s="129"/>
    </row>
    <row r="96" spans="2:47" s="1" customFormat="1" ht="21.75" customHeight="1"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40"/>
    </row>
    <row r="97" spans="2:65" s="1" customFormat="1" ht="29.25" customHeight="1">
      <c r="B97" s="38"/>
      <c r="C97" s="125" t="s">
        <v>169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267">
        <f>ROUND(N98+N99+N100+N101+N102+N103,0)</f>
        <v>0</v>
      </c>
      <c r="O97" s="271"/>
      <c r="P97" s="271"/>
      <c r="Q97" s="271"/>
      <c r="R97" s="40"/>
      <c r="T97" s="133"/>
      <c r="U97" s="134" t="s">
        <v>43</v>
      </c>
    </row>
    <row r="98" spans="2:65" s="1" customFormat="1" ht="18" customHeight="1">
      <c r="B98" s="135"/>
      <c r="C98" s="136"/>
      <c r="D98" s="247" t="s">
        <v>170</v>
      </c>
      <c r="E98" s="272"/>
      <c r="F98" s="272"/>
      <c r="G98" s="272"/>
      <c r="H98" s="272"/>
      <c r="I98" s="136"/>
      <c r="J98" s="136"/>
      <c r="K98" s="136"/>
      <c r="L98" s="136"/>
      <c r="M98" s="136"/>
      <c r="N98" s="245">
        <f>ROUND(N88*T98,0)</f>
        <v>0</v>
      </c>
      <c r="O98" s="273"/>
      <c r="P98" s="273"/>
      <c r="Q98" s="273"/>
      <c r="R98" s="138"/>
      <c r="S98" s="136"/>
      <c r="T98" s="139"/>
      <c r="U98" s="140" t="s">
        <v>44</v>
      </c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2" t="s">
        <v>171</v>
      </c>
      <c r="AZ98" s="141"/>
      <c r="BA98" s="141"/>
      <c r="BB98" s="141"/>
      <c r="BC98" s="141"/>
      <c r="BD98" s="141"/>
      <c r="BE98" s="143">
        <f t="shared" ref="BE98:BE103" si="0">IF(U98="základní",N98,0)</f>
        <v>0</v>
      </c>
      <c r="BF98" s="143">
        <f t="shared" ref="BF98:BF103" si="1">IF(U98="snížená",N98,0)</f>
        <v>0</v>
      </c>
      <c r="BG98" s="143">
        <f t="shared" ref="BG98:BG103" si="2">IF(U98="zákl. přenesená",N98,0)</f>
        <v>0</v>
      </c>
      <c r="BH98" s="143">
        <f t="shared" ref="BH98:BH103" si="3">IF(U98="sníž. přenesená",N98,0)</f>
        <v>0</v>
      </c>
      <c r="BI98" s="143">
        <f t="shared" ref="BI98:BI103" si="4">IF(U98="nulová",N98,0)</f>
        <v>0</v>
      </c>
      <c r="BJ98" s="142" t="s">
        <v>37</v>
      </c>
      <c r="BK98" s="141"/>
      <c r="BL98" s="141"/>
      <c r="BM98" s="141"/>
    </row>
    <row r="99" spans="2:65" s="1" customFormat="1" ht="18" customHeight="1">
      <c r="B99" s="135"/>
      <c r="C99" s="136"/>
      <c r="D99" s="247" t="s">
        <v>172</v>
      </c>
      <c r="E99" s="272"/>
      <c r="F99" s="272"/>
      <c r="G99" s="272"/>
      <c r="H99" s="272"/>
      <c r="I99" s="136"/>
      <c r="J99" s="136"/>
      <c r="K99" s="136"/>
      <c r="L99" s="136"/>
      <c r="M99" s="136"/>
      <c r="N99" s="245">
        <f>ROUND(N88*T99,0)</f>
        <v>0</v>
      </c>
      <c r="O99" s="273"/>
      <c r="P99" s="273"/>
      <c r="Q99" s="273"/>
      <c r="R99" s="138"/>
      <c r="S99" s="136"/>
      <c r="T99" s="139"/>
      <c r="U99" s="140" t="s">
        <v>44</v>
      </c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2" t="s">
        <v>171</v>
      </c>
      <c r="AZ99" s="141"/>
      <c r="BA99" s="141"/>
      <c r="BB99" s="141"/>
      <c r="BC99" s="141"/>
      <c r="BD99" s="141"/>
      <c r="BE99" s="143">
        <f t="shared" si="0"/>
        <v>0</v>
      </c>
      <c r="BF99" s="143">
        <f t="shared" si="1"/>
        <v>0</v>
      </c>
      <c r="BG99" s="143">
        <f t="shared" si="2"/>
        <v>0</v>
      </c>
      <c r="BH99" s="143">
        <f t="shared" si="3"/>
        <v>0</v>
      </c>
      <c r="BI99" s="143">
        <f t="shared" si="4"/>
        <v>0</v>
      </c>
      <c r="BJ99" s="142" t="s">
        <v>37</v>
      </c>
      <c r="BK99" s="141"/>
      <c r="BL99" s="141"/>
      <c r="BM99" s="141"/>
    </row>
    <row r="100" spans="2:65" s="1" customFormat="1" ht="18" customHeight="1">
      <c r="B100" s="135"/>
      <c r="C100" s="136"/>
      <c r="D100" s="247" t="s">
        <v>173</v>
      </c>
      <c r="E100" s="272"/>
      <c r="F100" s="272"/>
      <c r="G100" s="272"/>
      <c r="H100" s="272"/>
      <c r="I100" s="136"/>
      <c r="J100" s="136"/>
      <c r="K100" s="136"/>
      <c r="L100" s="136"/>
      <c r="M100" s="136"/>
      <c r="N100" s="245">
        <f>ROUND(N88*T100,0)</f>
        <v>0</v>
      </c>
      <c r="O100" s="273"/>
      <c r="P100" s="273"/>
      <c r="Q100" s="273"/>
      <c r="R100" s="138"/>
      <c r="S100" s="136"/>
      <c r="T100" s="139"/>
      <c r="U100" s="140" t="s">
        <v>44</v>
      </c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2" t="s">
        <v>171</v>
      </c>
      <c r="AZ100" s="141"/>
      <c r="BA100" s="141"/>
      <c r="BB100" s="141"/>
      <c r="BC100" s="141"/>
      <c r="BD100" s="141"/>
      <c r="BE100" s="143">
        <f t="shared" si="0"/>
        <v>0</v>
      </c>
      <c r="BF100" s="143">
        <f t="shared" si="1"/>
        <v>0</v>
      </c>
      <c r="BG100" s="143">
        <f t="shared" si="2"/>
        <v>0</v>
      </c>
      <c r="BH100" s="143">
        <f t="shared" si="3"/>
        <v>0</v>
      </c>
      <c r="BI100" s="143">
        <f t="shared" si="4"/>
        <v>0</v>
      </c>
      <c r="BJ100" s="142" t="s">
        <v>37</v>
      </c>
      <c r="BK100" s="141"/>
      <c r="BL100" s="141"/>
      <c r="BM100" s="141"/>
    </row>
    <row r="101" spans="2:65" s="1" customFormat="1" ht="18" customHeight="1">
      <c r="B101" s="135"/>
      <c r="C101" s="136"/>
      <c r="D101" s="247" t="s">
        <v>174</v>
      </c>
      <c r="E101" s="272"/>
      <c r="F101" s="272"/>
      <c r="G101" s="272"/>
      <c r="H101" s="272"/>
      <c r="I101" s="136"/>
      <c r="J101" s="136"/>
      <c r="K101" s="136"/>
      <c r="L101" s="136"/>
      <c r="M101" s="136"/>
      <c r="N101" s="245">
        <f>ROUND(N88*T101,0)</f>
        <v>0</v>
      </c>
      <c r="O101" s="273"/>
      <c r="P101" s="273"/>
      <c r="Q101" s="273"/>
      <c r="R101" s="138"/>
      <c r="S101" s="136"/>
      <c r="T101" s="139"/>
      <c r="U101" s="140" t="s">
        <v>44</v>
      </c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2" t="s">
        <v>171</v>
      </c>
      <c r="AZ101" s="141"/>
      <c r="BA101" s="141"/>
      <c r="BB101" s="141"/>
      <c r="BC101" s="141"/>
      <c r="BD101" s="141"/>
      <c r="BE101" s="143">
        <f t="shared" si="0"/>
        <v>0</v>
      </c>
      <c r="BF101" s="143">
        <f t="shared" si="1"/>
        <v>0</v>
      </c>
      <c r="BG101" s="143">
        <f t="shared" si="2"/>
        <v>0</v>
      </c>
      <c r="BH101" s="143">
        <f t="shared" si="3"/>
        <v>0</v>
      </c>
      <c r="BI101" s="143">
        <f t="shared" si="4"/>
        <v>0</v>
      </c>
      <c r="BJ101" s="142" t="s">
        <v>37</v>
      </c>
      <c r="BK101" s="141"/>
      <c r="BL101" s="141"/>
      <c r="BM101" s="141"/>
    </row>
    <row r="102" spans="2:65" s="1" customFormat="1" ht="18" customHeight="1">
      <c r="B102" s="135"/>
      <c r="C102" s="136"/>
      <c r="D102" s="247" t="s">
        <v>175</v>
      </c>
      <c r="E102" s="272"/>
      <c r="F102" s="272"/>
      <c r="G102" s="272"/>
      <c r="H102" s="272"/>
      <c r="I102" s="136"/>
      <c r="J102" s="136"/>
      <c r="K102" s="136"/>
      <c r="L102" s="136"/>
      <c r="M102" s="136"/>
      <c r="N102" s="245">
        <f>ROUND(N88*T102,0)</f>
        <v>0</v>
      </c>
      <c r="O102" s="273"/>
      <c r="P102" s="273"/>
      <c r="Q102" s="273"/>
      <c r="R102" s="138"/>
      <c r="S102" s="136"/>
      <c r="T102" s="139"/>
      <c r="U102" s="140" t="s">
        <v>44</v>
      </c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2" t="s">
        <v>171</v>
      </c>
      <c r="AZ102" s="141"/>
      <c r="BA102" s="141"/>
      <c r="BB102" s="141"/>
      <c r="BC102" s="141"/>
      <c r="BD102" s="141"/>
      <c r="BE102" s="143">
        <f t="shared" si="0"/>
        <v>0</v>
      </c>
      <c r="BF102" s="143">
        <f t="shared" si="1"/>
        <v>0</v>
      </c>
      <c r="BG102" s="143">
        <f t="shared" si="2"/>
        <v>0</v>
      </c>
      <c r="BH102" s="143">
        <f t="shared" si="3"/>
        <v>0</v>
      </c>
      <c r="BI102" s="143">
        <f t="shared" si="4"/>
        <v>0</v>
      </c>
      <c r="BJ102" s="142" t="s">
        <v>37</v>
      </c>
      <c r="BK102" s="141"/>
      <c r="BL102" s="141"/>
      <c r="BM102" s="141"/>
    </row>
    <row r="103" spans="2:65" s="1" customFormat="1" ht="18" customHeight="1">
      <c r="B103" s="135"/>
      <c r="C103" s="136"/>
      <c r="D103" s="137" t="s">
        <v>176</v>
      </c>
      <c r="E103" s="136"/>
      <c r="F103" s="136"/>
      <c r="G103" s="136"/>
      <c r="H103" s="136"/>
      <c r="I103" s="136"/>
      <c r="J103" s="136"/>
      <c r="K103" s="136"/>
      <c r="L103" s="136"/>
      <c r="M103" s="136"/>
      <c r="N103" s="245">
        <f>ROUND(N88*T103,0)</f>
        <v>0</v>
      </c>
      <c r="O103" s="273"/>
      <c r="P103" s="273"/>
      <c r="Q103" s="273"/>
      <c r="R103" s="138"/>
      <c r="S103" s="136"/>
      <c r="T103" s="144"/>
      <c r="U103" s="145" t="s">
        <v>44</v>
      </c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2" t="s">
        <v>177</v>
      </c>
      <c r="AZ103" s="141"/>
      <c r="BA103" s="141"/>
      <c r="BB103" s="141"/>
      <c r="BC103" s="141"/>
      <c r="BD103" s="141"/>
      <c r="BE103" s="143">
        <f t="shared" si="0"/>
        <v>0</v>
      </c>
      <c r="BF103" s="143">
        <f t="shared" si="1"/>
        <v>0</v>
      </c>
      <c r="BG103" s="143">
        <f t="shared" si="2"/>
        <v>0</v>
      </c>
      <c r="BH103" s="143">
        <f t="shared" si="3"/>
        <v>0</v>
      </c>
      <c r="BI103" s="143">
        <f t="shared" si="4"/>
        <v>0</v>
      </c>
      <c r="BJ103" s="142" t="s">
        <v>37</v>
      </c>
      <c r="BK103" s="141"/>
      <c r="BL103" s="141"/>
      <c r="BM103" s="141"/>
    </row>
    <row r="104" spans="2:65" s="1" customFormat="1" ht="12"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40"/>
    </row>
    <row r="105" spans="2:65" s="1" customFormat="1" ht="29.25" customHeight="1">
      <c r="B105" s="38"/>
      <c r="C105" s="116" t="s">
        <v>117</v>
      </c>
      <c r="D105" s="117"/>
      <c r="E105" s="117"/>
      <c r="F105" s="117"/>
      <c r="G105" s="117"/>
      <c r="H105" s="117"/>
      <c r="I105" s="117"/>
      <c r="J105" s="117"/>
      <c r="K105" s="117"/>
      <c r="L105" s="251">
        <f>ROUND(SUM(N88+N97),0)</f>
        <v>0</v>
      </c>
      <c r="M105" s="251"/>
      <c r="N105" s="251"/>
      <c r="O105" s="251"/>
      <c r="P105" s="251"/>
      <c r="Q105" s="251"/>
      <c r="R105" s="40"/>
    </row>
    <row r="106" spans="2:65" s="1" customFormat="1" ht="6.9" customHeight="1"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4"/>
    </row>
    <row r="110" spans="2:65" s="1" customFormat="1" ht="6.9" customHeight="1"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7"/>
    </row>
    <row r="111" spans="2:65" s="1" customFormat="1" ht="36.9" customHeight="1">
      <c r="B111" s="38"/>
      <c r="C111" s="211" t="s">
        <v>178</v>
      </c>
      <c r="D111" s="256"/>
      <c r="E111" s="256"/>
      <c r="F111" s="256"/>
      <c r="G111" s="256"/>
      <c r="H111" s="256"/>
      <c r="I111" s="256"/>
      <c r="J111" s="256"/>
      <c r="K111" s="256"/>
      <c r="L111" s="256"/>
      <c r="M111" s="256"/>
      <c r="N111" s="256"/>
      <c r="O111" s="256"/>
      <c r="P111" s="256"/>
      <c r="Q111" s="256"/>
      <c r="R111" s="40"/>
    </row>
    <row r="112" spans="2:65" s="1" customFormat="1" ht="6.9" customHeight="1"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40"/>
    </row>
    <row r="113" spans="2:65" s="1" customFormat="1" ht="30" customHeight="1">
      <c r="B113" s="38"/>
      <c r="C113" s="33" t="s">
        <v>20</v>
      </c>
      <c r="D113" s="39"/>
      <c r="E113" s="39"/>
      <c r="F113" s="254" t="str">
        <f>F6</f>
        <v>Tenisová hala Česká Třebová</v>
      </c>
      <c r="G113" s="255"/>
      <c r="H113" s="255"/>
      <c r="I113" s="255"/>
      <c r="J113" s="255"/>
      <c r="K113" s="255"/>
      <c r="L113" s="255"/>
      <c r="M113" s="255"/>
      <c r="N113" s="255"/>
      <c r="O113" s="255"/>
      <c r="P113" s="255"/>
      <c r="Q113" s="39"/>
      <c r="R113" s="40"/>
    </row>
    <row r="114" spans="2:65" s="1" customFormat="1" ht="36.9" customHeight="1">
      <c r="B114" s="38"/>
      <c r="C114" s="72" t="s">
        <v>125</v>
      </c>
      <c r="D114" s="39"/>
      <c r="E114" s="39"/>
      <c r="F114" s="231" t="str">
        <f>F7</f>
        <v>11 - S11-Navržená přeložka  a přípojka plynovodu</v>
      </c>
      <c r="G114" s="256"/>
      <c r="H114" s="256"/>
      <c r="I114" s="256"/>
      <c r="J114" s="256"/>
      <c r="K114" s="256"/>
      <c r="L114" s="256"/>
      <c r="M114" s="256"/>
      <c r="N114" s="256"/>
      <c r="O114" s="256"/>
      <c r="P114" s="256"/>
      <c r="Q114" s="39"/>
      <c r="R114" s="40"/>
    </row>
    <row r="115" spans="2:65" s="1" customFormat="1" ht="6.9" customHeight="1"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40"/>
    </row>
    <row r="116" spans="2:65" s="1" customFormat="1" ht="18" customHeight="1">
      <c r="B116" s="38"/>
      <c r="C116" s="33" t="s">
        <v>24</v>
      </c>
      <c r="D116" s="39"/>
      <c r="E116" s="39"/>
      <c r="F116" s="31" t="str">
        <f>F9</f>
        <v xml:space="preserve"> </v>
      </c>
      <c r="G116" s="39"/>
      <c r="H116" s="39"/>
      <c r="I116" s="39"/>
      <c r="J116" s="39"/>
      <c r="K116" s="33" t="s">
        <v>26</v>
      </c>
      <c r="L116" s="39"/>
      <c r="M116" s="258" t="str">
        <f>IF(O9="","",O9)</f>
        <v>1. 2. 2016</v>
      </c>
      <c r="N116" s="258"/>
      <c r="O116" s="258"/>
      <c r="P116" s="258"/>
      <c r="Q116" s="39"/>
      <c r="R116" s="40"/>
    </row>
    <row r="117" spans="2:65" s="1" customFormat="1" ht="6.9" customHeight="1"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40"/>
    </row>
    <row r="118" spans="2:65" s="1" customFormat="1" ht="13.2">
      <c r="B118" s="38"/>
      <c r="C118" s="33" t="s">
        <v>28</v>
      </c>
      <c r="D118" s="39"/>
      <c r="E118" s="39"/>
      <c r="F118" s="31" t="str">
        <f>E12</f>
        <v>TK Česká Třebová,Husova 22. Česká Třebová</v>
      </c>
      <c r="G118" s="39"/>
      <c r="H118" s="39"/>
      <c r="I118" s="39"/>
      <c r="J118" s="39"/>
      <c r="K118" s="33" t="s">
        <v>34</v>
      </c>
      <c r="L118" s="39"/>
      <c r="M118" s="215" t="str">
        <f>E18</f>
        <v>Projekce Vrbický s,r,o,, Holice</v>
      </c>
      <c r="N118" s="215"/>
      <c r="O118" s="215"/>
      <c r="P118" s="215"/>
      <c r="Q118" s="215"/>
      <c r="R118" s="40"/>
    </row>
    <row r="119" spans="2:65" s="1" customFormat="1" ht="14.4" customHeight="1">
      <c r="B119" s="38"/>
      <c r="C119" s="33" t="s">
        <v>32</v>
      </c>
      <c r="D119" s="39"/>
      <c r="E119" s="39"/>
      <c r="F119" s="31" t="str">
        <f>IF(E15="","",E15)</f>
        <v>Vyplň údaj</v>
      </c>
      <c r="G119" s="39"/>
      <c r="H119" s="39"/>
      <c r="I119" s="39"/>
      <c r="J119" s="39"/>
      <c r="K119" s="33" t="s">
        <v>38</v>
      </c>
      <c r="L119" s="39"/>
      <c r="M119" s="215" t="str">
        <f>E21</f>
        <v xml:space="preserve"> </v>
      </c>
      <c r="N119" s="215"/>
      <c r="O119" s="215"/>
      <c r="P119" s="215"/>
      <c r="Q119" s="215"/>
      <c r="R119" s="40"/>
    </row>
    <row r="120" spans="2:65" s="1" customFormat="1" ht="10.35" customHeight="1"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40"/>
    </row>
    <row r="121" spans="2:65" s="8" customFormat="1" ht="29.25" customHeight="1">
      <c r="B121" s="146"/>
      <c r="C121" s="147" t="s">
        <v>179</v>
      </c>
      <c r="D121" s="148" t="s">
        <v>180</v>
      </c>
      <c r="E121" s="148" t="s">
        <v>61</v>
      </c>
      <c r="F121" s="274" t="s">
        <v>181</v>
      </c>
      <c r="G121" s="274"/>
      <c r="H121" s="274"/>
      <c r="I121" s="274"/>
      <c r="J121" s="148" t="s">
        <v>182</v>
      </c>
      <c r="K121" s="148" t="s">
        <v>183</v>
      </c>
      <c r="L121" s="275" t="s">
        <v>184</v>
      </c>
      <c r="M121" s="275"/>
      <c r="N121" s="274" t="s">
        <v>130</v>
      </c>
      <c r="O121" s="274"/>
      <c r="P121" s="274"/>
      <c r="Q121" s="276"/>
      <c r="R121" s="149"/>
      <c r="T121" s="79" t="s">
        <v>185</v>
      </c>
      <c r="U121" s="80" t="s">
        <v>43</v>
      </c>
      <c r="V121" s="80" t="s">
        <v>186</v>
      </c>
      <c r="W121" s="80" t="s">
        <v>187</v>
      </c>
      <c r="X121" s="80" t="s">
        <v>188</v>
      </c>
      <c r="Y121" s="80" t="s">
        <v>189</v>
      </c>
      <c r="Z121" s="80" t="s">
        <v>190</v>
      </c>
      <c r="AA121" s="81" t="s">
        <v>191</v>
      </c>
    </row>
    <row r="122" spans="2:65" s="1" customFormat="1" ht="29.25" customHeight="1">
      <c r="B122" s="38"/>
      <c r="C122" s="83" t="s">
        <v>127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295">
        <f>BK122</f>
        <v>0</v>
      </c>
      <c r="O122" s="296"/>
      <c r="P122" s="296"/>
      <c r="Q122" s="296"/>
      <c r="R122" s="40"/>
      <c r="T122" s="82"/>
      <c r="U122" s="54"/>
      <c r="V122" s="54"/>
      <c r="W122" s="150">
        <f>W123+W149+W174+W176</f>
        <v>0</v>
      </c>
      <c r="X122" s="54"/>
      <c r="Y122" s="150">
        <f>Y123+Y149+Y174+Y176</f>
        <v>0</v>
      </c>
      <c r="Z122" s="54"/>
      <c r="AA122" s="151">
        <f>AA123+AA149+AA174+AA176</f>
        <v>0</v>
      </c>
      <c r="AT122" s="21" t="s">
        <v>78</v>
      </c>
      <c r="AU122" s="21" t="s">
        <v>132</v>
      </c>
      <c r="BK122" s="152">
        <f>BK123+BK149+BK174+BK176</f>
        <v>0</v>
      </c>
    </row>
    <row r="123" spans="2:65" s="9" customFormat="1" ht="37.35" customHeight="1">
      <c r="B123" s="153"/>
      <c r="C123" s="154"/>
      <c r="D123" s="155" t="s">
        <v>133</v>
      </c>
      <c r="E123" s="155"/>
      <c r="F123" s="155"/>
      <c r="G123" s="155"/>
      <c r="H123" s="155"/>
      <c r="I123" s="155"/>
      <c r="J123" s="155"/>
      <c r="K123" s="155"/>
      <c r="L123" s="155"/>
      <c r="M123" s="155"/>
      <c r="N123" s="297">
        <f>BK123</f>
        <v>0</v>
      </c>
      <c r="O123" s="268"/>
      <c r="P123" s="268"/>
      <c r="Q123" s="268"/>
      <c r="R123" s="156"/>
      <c r="T123" s="157"/>
      <c r="U123" s="154"/>
      <c r="V123" s="154"/>
      <c r="W123" s="158">
        <f>W124+W142+W147</f>
        <v>0</v>
      </c>
      <c r="X123" s="154"/>
      <c r="Y123" s="158">
        <f>Y124+Y142+Y147</f>
        <v>0</v>
      </c>
      <c r="Z123" s="154"/>
      <c r="AA123" s="159">
        <f>AA124+AA142+AA147</f>
        <v>0</v>
      </c>
      <c r="AR123" s="160" t="s">
        <v>37</v>
      </c>
      <c r="AT123" s="161" t="s">
        <v>78</v>
      </c>
      <c r="AU123" s="161" t="s">
        <v>79</v>
      </c>
      <c r="AY123" s="160" t="s">
        <v>192</v>
      </c>
      <c r="BK123" s="162">
        <f>BK124+BK142+BK147</f>
        <v>0</v>
      </c>
    </row>
    <row r="124" spans="2:65" s="9" customFormat="1" ht="19.95" customHeight="1">
      <c r="B124" s="153"/>
      <c r="C124" s="154"/>
      <c r="D124" s="163" t="s">
        <v>134</v>
      </c>
      <c r="E124" s="163"/>
      <c r="F124" s="163"/>
      <c r="G124" s="163"/>
      <c r="H124" s="163"/>
      <c r="I124" s="163"/>
      <c r="J124" s="163"/>
      <c r="K124" s="163"/>
      <c r="L124" s="163"/>
      <c r="M124" s="163"/>
      <c r="N124" s="298">
        <f>BK124</f>
        <v>0</v>
      </c>
      <c r="O124" s="299"/>
      <c r="P124" s="299"/>
      <c r="Q124" s="299"/>
      <c r="R124" s="156"/>
      <c r="T124" s="157"/>
      <c r="U124" s="154"/>
      <c r="V124" s="154"/>
      <c r="W124" s="158">
        <f>SUM(W125:W141)</f>
        <v>0</v>
      </c>
      <c r="X124" s="154"/>
      <c r="Y124" s="158">
        <f>SUM(Y125:Y141)</f>
        <v>0</v>
      </c>
      <c r="Z124" s="154"/>
      <c r="AA124" s="159">
        <f>SUM(AA125:AA141)</f>
        <v>0</v>
      </c>
      <c r="AR124" s="160" t="s">
        <v>37</v>
      </c>
      <c r="AT124" s="161" t="s">
        <v>78</v>
      </c>
      <c r="AU124" s="161" t="s">
        <v>37</v>
      </c>
      <c r="AY124" s="160" t="s">
        <v>192</v>
      </c>
      <c r="BK124" s="162">
        <f>SUM(BK125:BK141)</f>
        <v>0</v>
      </c>
    </row>
    <row r="125" spans="2:65" s="1" customFormat="1" ht="31.5" customHeight="1">
      <c r="B125" s="135"/>
      <c r="C125" s="164" t="s">
        <v>37</v>
      </c>
      <c r="D125" s="164" t="s">
        <v>193</v>
      </c>
      <c r="E125" s="165" t="s">
        <v>2078</v>
      </c>
      <c r="F125" s="277" t="s">
        <v>2079</v>
      </c>
      <c r="G125" s="277"/>
      <c r="H125" s="277"/>
      <c r="I125" s="277"/>
      <c r="J125" s="166" t="s">
        <v>207</v>
      </c>
      <c r="K125" s="167">
        <v>15.6</v>
      </c>
      <c r="L125" s="278">
        <v>0</v>
      </c>
      <c r="M125" s="278"/>
      <c r="N125" s="279">
        <f>ROUND(L125*K125,2)</f>
        <v>0</v>
      </c>
      <c r="O125" s="279"/>
      <c r="P125" s="279"/>
      <c r="Q125" s="279"/>
      <c r="R125" s="138"/>
      <c r="T125" s="168" t="s">
        <v>5</v>
      </c>
      <c r="U125" s="47" t="s">
        <v>44</v>
      </c>
      <c r="V125" s="39"/>
      <c r="W125" s="169">
        <f>V125*K125</f>
        <v>0</v>
      </c>
      <c r="X125" s="169">
        <v>0</v>
      </c>
      <c r="Y125" s="169">
        <f>X125*K125</f>
        <v>0</v>
      </c>
      <c r="Z125" s="169">
        <v>0</v>
      </c>
      <c r="AA125" s="170">
        <f>Z125*K125</f>
        <v>0</v>
      </c>
      <c r="AR125" s="21" t="s">
        <v>197</v>
      </c>
      <c r="AT125" s="21" t="s">
        <v>193</v>
      </c>
      <c r="AU125" s="21" t="s">
        <v>123</v>
      </c>
      <c r="AY125" s="21" t="s">
        <v>192</v>
      </c>
      <c r="BE125" s="109">
        <f>IF(U125="základní",N125,0)</f>
        <v>0</v>
      </c>
      <c r="BF125" s="109">
        <f>IF(U125="snížená",N125,0)</f>
        <v>0</v>
      </c>
      <c r="BG125" s="109">
        <f>IF(U125="zákl. přenesená",N125,0)</f>
        <v>0</v>
      </c>
      <c r="BH125" s="109">
        <f>IF(U125="sníž. přenesená",N125,0)</f>
        <v>0</v>
      </c>
      <c r="BI125" s="109">
        <f>IF(U125="nulová",N125,0)</f>
        <v>0</v>
      </c>
      <c r="BJ125" s="21" t="s">
        <v>37</v>
      </c>
      <c r="BK125" s="109">
        <f>ROUND(L125*K125,2)</f>
        <v>0</v>
      </c>
      <c r="BL125" s="21" t="s">
        <v>197</v>
      </c>
      <c r="BM125" s="21" t="s">
        <v>2080</v>
      </c>
    </row>
    <row r="126" spans="2:65" s="10" customFormat="1" ht="22.5" customHeight="1">
      <c r="B126" s="171"/>
      <c r="C126" s="172"/>
      <c r="D126" s="172"/>
      <c r="E126" s="173" t="s">
        <v>5</v>
      </c>
      <c r="F126" s="280" t="s">
        <v>2081</v>
      </c>
      <c r="G126" s="281"/>
      <c r="H126" s="281"/>
      <c r="I126" s="281"/>
      <c r="J126" s="172"/>
      <c r="K126" s="174">
        <v>4.2</v>
      </c>
      <c r="L126" s="172"/>
      <c r="M126" s="172"/>
      <c r="N126" s="172"/>
      <c r="O126" s="172"/>
      <c r="P126" s="172"/>
      <c r="Q126" s="172"/>
      <c r="R126" s="175"/>
      <c r="T126" s="176"/>
      <c r="U126" s="172"/>
      <c r="V126" s="172"/>
      <c r="W126" s="172"/>
      <c r="X126" s="172"/>
      <c r="Y126" s="172"/>
      <c r="Z126" s="172"/>
      <c r="AA126" s="177"/>
      <c r="AT126" s="178" t="s">
        <v>200</v>
      </c>
      <c r="AU126" s="178" t="s">
        <v>123</v>
      </c>
      <c r="AV126" s="10" t="s">
        <v>123</v>
      </c>
      <c r="AW126" s="10" t="s">
        <v>36</v>
      </c>
      <c r="AX126" s="10" t="s">
        <v>79</v>
      </c>
      <c r="AY126" s="178" t="s">
        <v>192</v>
      </c>
    </row>
    <row r="127" spans="2:65" s="10" customFormat="1" ht="22.5" customHeight="1">
      <c r="B127" s="171"/>
      <c r="C127" s="172"/>
      <c r="D127" s="172"/>
      <c r="E127" s="173" t="s">
        <v>5</v>
      </c>
      <c r="F127" s="284" t="s">
        <v>2082</v>
      </c>
      <c r="G127" s="285"/>
      <c r="H127" s="285"/>
      <c r="I127" s="285"/>
      <c r="J127" s="172"/>
      <c r="K127" s="174">
        <v>11.4</v>
      </c>
      <c r="L127" s="172"/>
      <c r="M127" s="172"/>
      <c r="N127" s="172"/>
      <c r="O127" s="172"/>
      <c r="P127" s="172"/>
      <c r="Q127" s="172"/>
      <c r="R127" s="175"/>
      <c r="T127" s="176"/>
      <c r="U127" s="172"/>
      <c r="V127" s="172"/>
      <c r="W127" s="172"/>
      <c r="X127" s="172"/>
      <c r="Y127" s="172"/>
      <c r="Z127" s="172"/>
      <c r="AA127" s="177"/>
      <c r="AT127" s="178" t="s">
        <v>200</v>
      </c>
      <c r="AU127" s="178" t="s">
        <v>123</v>
      </c>
      <c r="AV127" s="10" t="s">
        <v>123</v>
      </c>
      <c r="AW127" s="10" t="s">
        <v>36</v>
      </c>
      <c r="AX127" s="10" t="s">
        <v>79</v>
      </c>
      <c r="AY127" s="178" t="s">
        <v>192</v>
      </c>
    </row>
    <row r="128" spans="2:65" s="12" customFormat="1" ht="22.5" customHeight="1">
      <c r="B128" s="187"/>
      <c r="C128" s="188"/>
      <c r="D128" s="188"/>
      <c r="E128" s="189" t="s">
        <v>5</v>
      </c>
      <c r="F128" s="288" t="s">
        <v>218</v>
      </c>
      <c r="G128" s="289"/>
      <c r="H128" s="289"/>
      <c r="I128" s="289"/>
      <c r="J128" s="188"/>
      <c r="K128" s="190">
        <v>15.6</v>
      </c>
      <c r="L128" s="188"/>
      <c r="M128" s="188"/>
      <c r="N128" s="188"/>
      <c r="O128" s="188"/>
      <c r="P128" s="188"/>
      <c r="Q128" s="188"/>
      <c r="R128" s="191"/>
      <c r="T128" s="192"/>
      <c r="U128" s="188"/>
      <c r="V128" s="188"/>
      <c r="W128" s="188"/>
      <c r="X128" s="188"/>
      <c r="Y128" s="188"/>
      <c r="Z128" s="188"/>
      <c r="AA128" s="193"/>
      <c r="AT128" s="194" t="s">
        <v>200</v>
      </c>
      <c r="AU128" s="194" t="s">
        <v>123</v>
      </c>
      <c r="AV128" s="12" t="s">
        <v>197</v>
      </c>
      <c r="AW128" s="12" t="s">
        <v>36</v>
      </c>
      <c r="AX128" s="12" t="s">
        <v>37</v>
      </c>
      <c r="AY128" s="194" t="s">
        <v>192</v>
      </c>
    </row>
    <row r="129" spans="2:65" s="1" customFormat="1" ht="31.5" customHeight="1">
      <c r="B129" s="135"/>
      <c r="C129" s="164" t="s">
        <v>123</v>
      </c>
      <c r="D129" s="164" t="s">
        <v>193</v>
      </c>
      <c r="E129" s="165" t="s">
        <v>1854</v>
      </c>
      <c r="F129" s="277" t="s">
        <v>1855</v>
      </c>
      <c r="G129" s="277"/>
      <c r="H129" s="277"/>
      <c r="I129" s="277"/>
      <c r="J129" s="166" t="s">
        <v>207</v>
      </c>
      <c r="K129" s="167">
        <v>15.6</v>
      </c>
      <c r="L129" s="278">
        <v>0</v>
      </c>
      <c r="M129" s="278"/>
      <c r="N129" s="279">
        <f>ROUND(L129*K129,2)</f>
        <v>0</v>
      </c>
      <c r="O129" s="279"/>
      <c r="P129" s="279"/>
      <c r="Q129" s="279"/>
      <c r="R129" s="138"/>
      <c r="T129" s="168" t="s">
        <v>5</v>
      </c>
      <c r="U129" s="47" t="s">
        <v>44</v>
      </c>
      <c r="V129" s="39"/>
      <c r="W129" s="169">
        <f>V129*K129</f>
        <v>0</v>
      </c>
      <c r="X129" s="169">
        <v>0</v>
      </c>
      <c r="Y129" s="169">
        <f>X129*K129</f>
        <v>0</v>
      </c>
      <c r="Z129" s="169">
        <v>0</v>
      </c>
      <c r="AA129" s="170">
        <f>Z129*K129</f>
        <v>0</v>
      </c>
      <c r="AR129" s="21" t="s">
        <v>197</v>
      </c>
      <c r="AT129" s="21" t="s">
        <v>193</v>
      </c>
      <c r="AU129" s="21" t="s">
        <v>123</v>
      </c>
      <c r="AY129" s="21" t="s">
        <v>192</v>
      </c>
      <c r="BE129" s="109">
        <f>IF(U129="základní",N129,0)</f>
        <v>0</v>
      </c>
      <c r="BF129" s="109">
        <f>IF(U129="snížená",N129,0)</f>
        <v>0</v>
      </c>
      <c r="BG129" s="109">
        <f>IF(U129="zákl. přenesená",N129,0)</f>
        <v>0</v>
      </c>
      <c r="BH129" s="109">
        <f>IF(U129="sníž. přenesená",N129,0)</f>
        <v>0</v>
      </c>
      <c r="BI129" s="109">
        <f>IF(U129="nulová",N129,0)</f>
        <v>0</v>
      </c>
      <c r="BJ129" s="21" t="s">
        <v>37</v>
      </c>
      <c r="BK129" s="109">
        <f>ROUND(L129*K129,2)</f>
        <v>0</v>
      </c>
      <c r="BL129" s="21" t="s">
        <v>197</v>
      </c>
      <c r="BM129" s="21" t="s">
        <v>2083</v>
      </c>
    </row>
    <row r="130" spans="2:65" s="1" customFormat="1" ht="31.5" customHeight="1">
      <c r="B130" s="135"/>
      <c r="C130" s="164" t="s">
        <v>204</v>
      </c>
      <c r="D130" s="164" t="s">
        <v>193</v>
      </c>
      <c r="E130" s="165" t="s">
        <v>266</v>
      </c>
      <c r="F130" s="277" t="s">
        <v>267</v>
      </c>
      <c r="G130" s="277"/>
      <c r="H130" s="277"/>
      <c r="I130" s="277"/>
      <c r="J130" s="166" t="s">
        <v>207</v>
      </c>
      <c r="K130" s="167">
        <v>15.6</v>
      </c>
      <c r="L130" s="278">
        <v>0</v>
      </c>
      <c r="M130" s="278"/>
      <c r="N130" s="279">
        <f>ROUND(L130*K130,2)</f>
        <v>0</v>
      </c>
      <c r="O130" s="279"/>
      <c r="P130" s="279"/>
      <c r="Q130" s="279"/>
      <c r="R130" s="138"/>
      <c r="T130" s="168" t="s">
        <v>5</v>
      </c>
      <c r="U130" s="47" t="s">
        <v>44</v>
      </c>
      <c r="V130" s="39"/>
      <c r="W130" s="169">
        <f>V130*K130</f>
        <v>0</v>
      </c>
      <c r="X130" s="169">
        <v>0</v>
      </c>
      <c r="Y130" s="169">
        <f>X130*K130</f>
        <v>0</v>
      </c>
      <c r="Z130" s="169">
        <v>0</v>
      </c>
      <c r="AA130" s="170">
        <f>Z130*K130</f>
        <v>0</v>
      </c>
      <c r="AR130" s="21" t="s">
        <v>197</v>
      </c>
      <c r="AT130" s="21" t="s">
        <v>193</v>
      </c>
      <c r="AU130" s="21" t="s">
        <v>123</v>
      </c>
      <c r="AY130" s="21" t="s">
        <v>192</v>
      </c>
      <c r="BE130" s="109">
        <f>IF(U130="základní",N130,0)</f>
        <v>0</v>
      </c>
      <c r="BF130" s="109">
        <f>IF(U130="snížená",N130,0)</f>
        <v>0</v>
      </c>
      <c r="BG130" s="109">
        <f>IF(U130="zákl. přenesená",N130,0)</f>
        <v>0</v>
      </c>
      <c r="BH130" s="109">
        <f>IF(U130="sníž. přenesená",N130,0)</f>
        <v>0</v>
      </c>
      <c r="BI130" s="109">
        <f>IF(U130="nulová",N130,0)</f>
        <v>0</v>
      </c>
      <c r="BJ130" s="21" t="s">
        <v>37</v>
      </c>
      <c r="BK130" s="109">
        <f>ROUND(L130*K130,2)</f>
        <v>0</v>
      </c>
      <c r="BL130" s="21" t="s">
        <v>197</v>
      </c>
      <c r="BM130" s="21" t="s">
        <v>2084</v>
      </c>
    </row>
    <row r="131" spans="2:65" s="1" customFormat="1" ht="31.5" customHeight="1">
      <c r="B131" s="135"/>
      <c r="C131" s="164" t="s">
        <v>197</v>
      </c>
      <c r="D131" s="164" t="s">
        <v>193</v>
      </c>
      <c r="E131" s="165" t="s">
        <v>2085</v>
      </c>
      <c r="F131" s="277" t="s">
        <v>2086</v>
      </c>
      <c r="G131" s="277"/>
      <c r="H131" s="277"/>
      <c r="I131" s="277"/>
      <c r="J131" s="166" t="s">
        <v>207</v>
      </c>
      <c r="K131" s="167">
        <v>15.6</v>
      </c>
      <c r="L131" s="278">
        <v>0</v>
      </c>
      <c r="M131" s="278"/>
      <c r="N131" s="279">
        <f>ROUND(L131*K131,2)</f>
        <v>0</v>
      </c>
      <c r="O131" s="279"/>
      <c r="P131" s="279"/>
      <c r="Q131" s="279"/>
      <c r="R131" s="138"/>
      <c r="T131" s="168" t="s">
        <v>5</v>
      </c>
      <c r="U131" s="47" t="s">
        <v>44</v>
      </c>
      <c r="V131" s="39"/>
      <c r="W131" s="169">
        <f>V131*K131</f>
        <v>0</v>
      </c>
      <c r="X131" s="169">
        <v>0</v>
      </c>
      <c r="Y131" s="169">
        <f>X131*K131</f>
        <v>0</v>
      </c>
      <c r="Z131" s="169">
        <v>0</v>
      </c>
      <c r="AA131" s="170">
        <f>Z131*K131</f>
        <v>0</v>
      </c>
      <c r="AR131" s="21" t="s">
        <v>197</v>
      </c>
      <c r="AT131" s="21" t="s">
        <v>193</v>
      </c>
      <c r="AU131" s="21" t="s">
        <v>123</v>
      </c>
      <c r="AY131" s="21" t="s">
        <v>192</v>
      </c>
      <c r="BE131" s="109">
        <f>IF(U131="základní",N131,0)</f>
        <v>0</v>
      </c>
      <c r="BF131" s="109">
        <f>IF(U131="snížená",N131,0)</f>
        <v>0</v>
      </c>
      <c r="BG131" s="109">
        <f>IF(U131="zákl. přenesená",N131,0)</f>
        <v>0</v>
      </c>
      <c r="BH131" s="109">
        <f>IF(U131="sníž. přenesená",N131,0)</f>
        <v>0</v>
      </c>
      <c r="BI131" s="109">
        <f>IF(U131="nulová",N131,0)</f>
        <v>0</v>
      </c>
      <c r="BJ131" s="21" t="s">
        <v>37</v>
      </c>
      <c r="BK131" s="109">
        <f>ROUND(L131*K131,2)</f>
        <v>0</v>
      </c>
      <c r="BL131" s="21" t="s">
        <v>197</v>
      </c>
      <c r="BM131" s="21" t="s">
        <v>2087</v>
      </c>
    </row>
    <row r="132" spans="2:65" s="1" customFormat="1" ht="31.5" customHeight="1">
      <c r="B132" s="135"/>
      <c r="C132" s="164" t="s">
        <v>219</v>
      </c>
      <c r="D132" s="164" t="s">
        <v>193</v>
      </c>
      <c r="E132" s="165" t="s">
        <v>2088</v>
      </c>
      <c r="F132" s="277" t="s">
        <v>2089</v>
      </c>
      <c r="G132" s="277"/>
      <c r="H132" s="277"/>
      <c r="I132" s="277"/>
      <c r="J132" s="166" t="s">
        <v>207</v>
      </c>
      <c r="K132" s="167">
        <v>1.4</v>
      </c>
      <c r="L132" s="278">
        <v>0</v>
      </c>
      <c r="M132" s="278"/>
      <c r="N132" s="279">
        <f>ROUND(L132*K132,2)</f>
        <v>0</v>
      </c>
      <c r="O132" s="279"/>
      <c r="P132" s="279"/>
      <c r="Q132" s="279"/>
      <c r="R132" s="138"/>
      <c r="T132" s="168" t="s">
        <v>5</v>
      </c>
      <c r="U132" s="47" t="s">
        <v>44</v>
      </c>
      <c r="V132" s="39"/>
      <c r="W132" s="169">
        <f>V132*K132</f>
        <v>0</v>
      </c>
      <c r="X132" s="169">
        <v>0</v>
      </c>
      <c r="Y132" s="169">
        <f>X132*K132</f>
        <v>0</v>
      </c>
      <c r="Z132" s="169">
        <v>0</v>
      </c>
      <c r="AA132" s="170">
        <f>Z132*K132</f>
        <v>0</v>
      </c>
      <c r="AR132" s="21" t="s">
        <v>197</v>
      </c>
      <c r="AT132" s="21" t="s">
        <v>193</v>
      </c>
      <c r="AU132" s="21" t="s">
        <v>123</v>
      </c>
      <c r="AY132" s="21" t="s">
        <v>192</v>
      </c>
      <c r="BE132" s="109">
        <f>IF(U132="základní",N132,0)</f>
        <v>0</v>
      </c>
      <c r="BF132" s="109">
        <f>IF(U132="snížená",N132,0)</f>
        <v>0</v>
      </c>
      <c r="BG132" s="109">
        <f>IF(U132="zákl. přenesená",N132,0)</f>
        <v>0</v>
      </c>
      <c r="BH132" s="109">
        <f>IF(U132="sníž. přenesená",N132,0)</f>
        <v>0</v>
      </c>
      <c r="BI132" s="109">
        <f>IF(U132="nulová",N132,0)</f>
        <v>0</v>
      </c>
      <c r="BJ132" s="21" t="s">
        <v>37</v>
      </c>
      <c r="BK132" s="109">
        <f>ROUND(L132*K132,2)</f>
        <v>0</v>
      </c>
      <c r="BL132" s="21" t="s">
        <v>197</v>
      </c>
      <c r="BM132" s="21" t="s">
        <v>2090</v>
      </c>
    </row>
    <row r="133" spans="2:65" s="10" customFormat="1" ht="22.5" customHeight="1">
      <c r="B133" s="171"/>
      <c r="C133" s="172"/>
      <c r="D133" s="172"/>
      <c r="E133" s="173" t="s">
        <v>5</v>
      </c>
      <c r="F133" s="280" t="s">
        <v>2091</v>
      </c>
      <c r="G133" s="281"/>
      <c r="H133" s="281"/>
      <c r="I133" s="281"/>
      <c r="J133" s="172"/>
      <c r="K133" s="174">
        <v>1.4</v>
      </c>
      <c r="L133" s="172"/>
      <c r="M133" s="172"/>
      <c r="N133" s="172"/>
      <c r="O133" s="172"/>
      <c r="P133" s="172"/>
      <c r="Q133" s="172"/>
      <c r="R133" s="175"/>
      <c r="T133" s="176"/>
      <c r="U133" s="172"/>
      <c r="V133" s="172"/>
      <c r="W133" s="172"/>
      <c r="X133" s="172"/>
      <c r="Y133" s="172"/>
      <c r="Z133" s="172"/>
      <c r="AA133" s="177"/>
      <c r="AT133" s="178" t="s">
        <v>200</v>
      </c>
      <c r="AU133" s="178" t="s">
        <v>123</v>
      </c>
      <c r="AV133" s="10" t="s">
        <v>123</v>
      </c>
      <c r="AW133" s="10" t="s">
        <v>36</v>
      </c>
      <c r="AX133" s="10" t="s">
        <v>37</v>
      </c>
      <c r="AY133" s="178" t="s">
        <v>192</v>
      </c>
    </row>
    <row r="134" spans="2:65" s="1" customFormat="1" ht="22.5" customHeight="1">
      <c r="B134" s="135"/>
      <c r="C134" s="164" t="s">
        <v>223</v>
      </c>
      <c r="D134" s="164" t="s">
        <v>193</v>
      </c>
      <c r="E134" s="165" t="s">
        <v>1876</v>
      </c>
      <c r="F134" s="277" t="s">
        <v>1877</v>
      </c>
      <c r="G134" s="277"/>
      <c r="H134" s="277"/>
      <c r="I134" s="277"/>
      <c r="J134" s="166" t="s">
        <v>207</v>
      </c>
      <c r="K134" s="167">
        <v>15.6</v>
      </c>
      <c r="L134" s="278">
        <v>0</v>
      </c>
      <c r="M134" s="278"/>
      <c r="N134" s="279">
        <f>ROUND(L134*K134,2)</f>
        <v>0</v>
      </c>
      <c r="O134" s="279"/>
      <c r="P134" s="279"/>
      <c r="Q134" s="279"/>
      <c r="R134" s="138"/>
      <c r="T134" s="168" t="s">
        <v>5</v>
      </c>
      <c r="U134" s="47" t="s">
        <v>44</v>
      </c>
      <c r="V134" s="39"/>
      <c r="W134" s="169">
        <f>V134*K134</f>
        <v>0</v>
      </c>
      <c r="X134" s="169">
        <v>0</v>
      </c>
      <c r="Y134" s="169">
        <f>X134*K134</f>
        <v>0</v>
      </c>
      <c r="Z134" s="169">
        <v>0</v>
      </c>
      <c r="AA134" s="170">
        <f>Z134*K134</f>
        <v>0</v>
      </c>
      <c r="AR134" s="21" t="s">
        <v>197</v>
      </c>
      <c r="AT134" s="21" t="s">
        <v>193</v>
      </c>
      <c r="AU134" s="21" t="s">
        <v>123</v>
      </c>
      <c r="AY134" s="21" t="s">
        <v>192</v>
      </c>
      <c r="BE134" s="109">
        <f>IF(U134="základní",N134,0)</f>
        <v>0</v>
      </c>
      <c r="BF134" s="109">
        <f>IF(U134="snížená",N134,0)</f>
        <v>0</v>
      </c>
      <c r="BG134" s="109">
        <f>IF(U134="zákl. přenesená",N134,0)</f>
        <v>0</v>
      </c>
      <c r="BH134" s="109">
        <f>IF(U134="sníž. přenesená",N134,0)</f>
        <v>0</v>
      </c>
      <c r="BI134" s="109">
        <f>IF(U134="nulová",N134,0)</f>
        <v>0</v>
      </c>
      <c r="BJ134" s="21" t="s">
        <v>37</v>
      </c>
      <c r="BK134" s="109">
        <f>ROUND(L134*K134,2)</f>
        <v>0</v>
      </c>
      <c r="BL134" s="21" t="s">
        <v>197</v>
      </c>
      <c r="BM134" s="21" t="s">
        <v>2092</v>
      </c>
    </row>
    <row r="135" spans="2:65" s="1" customFormat="1" ht="22.5" customHeight="1">
      <c r="B135" s="135"/>
      <c r="C135" s="164" t="s">
        <v>230</v>
      </c>
      <c r="D135" s="164" t="s">
        <v>193</v>
      </c>
      <c r="E135" s="165" t="s">
        <v>288</v>
      </c>
      <c r="F135" s="277" t="s">
        <v>289</v>
      </c>
      <c r="G135" s="277"/>
      <c r="H135" s="277"/>
      <c r="I135" s="277"/>
      <c r="J135" s="166" t="s">
        <v>207</v>
      </c>
      <c r="K135" s="167">
        <v>15.6</v>
      </c>
      <c r="L135" s="278">
        <v>0</v>
      </c>
      <c r="M135" s="278"/>
      <c r="N135" s="279">
        <f>ROUND(L135*K135,2)</f>
        <v>0</v>
      </c>
      <c r="O135" s="279"/>
      <c r="P135" s="279"/>
      <c r="Q135" s="279"/>
      <c r="R135" s="138"/>
      <c r="T135" s="168" t="s">
        <v>5</v>
      </c>
      <c r="U135" s="47" t="s">
        <v>44</v>
      </c>
      <c r="V135" s="39"/>
      <c r="W135" s="169">
        <f>V135*K135</f>
        <v>0</v>
      </c>
      <c r="X135" s="169">
        <v>0</v>
      </c>
      <c r="Y135" s="169">
        <f>X135*K135</f>
        <v>0</v>
      </c>
      <c r="Z135" s="169">
        <v>0</v>
      </c>
      <c r="AA135" s="170">
        <f>Z135*K135</f>
        <v>0</v>
      </c>
      <c r="AR135" s="21" t="s">
        <v>197</v>
      </c>
      <c r="AT135" s="21" t="s">
        <v>193</v>
      </c>
      <c r="AU135" s="21" t="s">
        <v>123</v>
      </c>
      <c r="AY135" s="21" t="s">
        <v>192</v>
      </c>
      <c r="BE135" s="109">
        <f>IF(U135="základní",N135,0)</f>
        <v>0</v>
      </c>
      <c r="BF135" s="109">
        <f>IF(U135="snížená",N135,0)</f>
        <v>0</v>
      </c>
      <c r="BG135" s="109">
        <f>IF(U135="zákl. přenesená",N135,0)</f>
        <v>0</v>
      </c>
      <c r="BH135" s="109">
        <f>IF(U135="sníž. přenesená",N135,0)</f>
        <v>0</v>
      </c>
      <c r="BI135" s="109">
        <f>IF(U135="nulová",N135,0)</f>
        <v>0</v>
      </c>
      <c r="BJ135" s="21" t="s">
        <v>37</v>
      </c>
      <c r="BK135" s="109">
        <f>ROUND(L135*K135,2)</f>
        <v>0</v>
      </c>
      <c r="BL135" s="21" t="s">
        <v>197</v>
      </c>
      <c r="BM135" s="21" t="s">
        <v>2093</v>
      </c>
    </row>
    <row r="136" spans="2:65" s="1" customFormat="1" ht="31.5" customHeight="1">
      <c r="B136" s="135"/>
      <c r="C136" s="164" t="s">
        <v>234</v>
      </c>
      <c r="D136" s="164" t="s">
        <v>193</v>
      </c>
      <c r="E136" s="165" t="s">
        <v>292</v>
      </c>
      <c r="F136" s="277" t="s">
        <v>293</v>
      </c>
      <c r="G136" s="277"/>
      <c r="H136" s="277"/>
      <c r="I136" s="277"/>
      <c r="J136" s="166" t="s">
        <v>294</v>
      </c>
      <c r="K136" s="167">
        <v>2.2400000000000002</v>
      </c>
      <c r="L136" s="278">
        <v>0</v>
      </c>
      <c r="M136" s="278"/>
      <c r="N136" s="279">
        <f>ROUND(L136*K136,2)</f>
        <v>0</v>
      </c>
      <c r="O136" s="279"/>
      <c r="P136" s="279"/>
      <c r="Q136" s="279"/>
      <c r="R136" s="138"/>
      <c r="T136" s="168" t="s">
        <v>5</v>
      </c>
      <c r="U136" s="47" t="s">
        <v>44</v>
      </c>
      <c r="V136" s="39"/>
      <c r="W136" s="169">
        <f>V136*K136</f>
        <v>0</v>
      </c>
      <c r="X136" s="169">
        <v>0</v>
      </c>
      <c r="Y136" s="169">
        <f>X136*K136</f>
        <v>0</v>
      </c>
      <c r="Z136" s="169">
        <v>0</v>
      </c>
      <c r="AA136" s="170">
        <f>Z136*K136</f>
        <v>0</v>
      </c>
      <c r="AR136" s="21" t="s">
        <v>197</v>
      </c>
      <c r="AT136" s="21" t="s">
        <v>193</v>
      </c>
      <c r="AU136" s="21" t="s">
        <v>123</v>
      </c>
      <c r="AY136" s="21" t="s">
        <v>192</v>
      </c>
      <c r="BE136" s="109">
        <f>IF(U136="základní",N136,0)</f>
        <v>0</v>
      </c>
      <c r="BF136" s="109">
        <f>IF(U136="snížená",N136,0)</f>
        <v>0</v>
      </c>
      <c r="BG136" s="109">
        <f>IF(U136="zákl. přenesená",N136,0)</f>
        <v>0</v>
      </c>
      <c r="BH136" s="109">
        <f>IF(U136="sníž. přenesená",N136,0)</f>
        <v>0</v>
      </c>
      <c r="BI136" s="109">
        <f>IF(U136="nulová",N136,0)</f>
        <v>0</v>
      </c>
      <c r="BJ136" s="21" t="s">
        <v>37</v>
      </c>
      <c r="BK136" s="109">
        <f>ROUND(L136*K136,2)</f>
        <v>0</v>
      </c>
      <c r="BL136" s="21" t="s">
        <v>197</v>
      </c>
      <c r="BM136" s="21" t="s">
        <v>2094</v>
      </c>
    </row>
    <row r="137" spans="2:65" s="10" customFormat="1" ht="22.5" customHeight="1">
      <c r="B137" s="171"/>
      <c r="C137" s="172"/>
      <c r="D137" s="172"/>
      <c r="E137" s="173" t="s">
        <v>5</v>
      </c>
      <c r="F137" s="280" t="s">
        <v>2095</v>
      </c>
      <c r="G137" s="281"/>
      <c r="H137" s="281"/>
      <c r="I137" s="281"/>
      <c r="J137" s="172"/>
      <c r="K137" s="174">
        <v>2.2400000000000002</v>
      </c>
      <c r="L137" s="172"/>
      <c r="M137" s="172"/>
      <c r="N137" s="172"/>
      <c r="O137" s="172"/>
      <c r="P137" s="172"/>
      <c r="Q137" s="172"/>
      <c r="R137" s="175"/>
      <c r="T137" s="176"/>
      <c r="U137" s="172"/>
      <c r="V137" s="172"/>
      <c r="W137" s="172"/>
      <c r="X137" s="172"/>
      <c r="Y137" s="172"/>
      <c r="Z137" s="172"/>
      <c r="AA137" s="177"/>
      <c r="AT137" s="178" t="s">
        <v>200</v>
      </c>
      <c r="AU137" s="178" t="s">
        <v>123</v>
      </c>
      <c r="AV137" s="10" t="s">
        <v>123</v>
      </c>
      <c r="AW137" s="10" t="s">
        <v>36</v>
      </c>
      <c r="AX137" s="10" t="s">
        <v>37</v>
      </c>
      <c r="AY137" s="178" t="s">
        <v>192</v>
      </c>
    </row>
    <row r="138" spans="2:65" s="1" customFormat="1" ht="31.5" customHeight="1">
      <c r="B138" s="135"/>
      <c r="C138" s="164" t="s">
        <v>253</v>
      </c>
      <c r="D138" s="164" t="s">
        <v>193</v>
      </c>
      <c r="E138" s="165" t="s">
        <v>298</v>
      </c>
      <c r="F138" s="277" t="s">
        <v>299</v>
      </c>
      <c r="G138" s="277"/>
      <c r="H138" s="277"/>
      <c r="I138" s="277"/>
      <c r="J138" s="166" t="s">
        <v>207</v>
      </c>
      <c r="K138" s="167">
        <v>10.199999999999999</v>
      </c>
      <c r="L138" s="278">
        <v>0</v>
      </c>
      <c r="M138" s="278"/>
      <c r="N138" s="279">
        <f>ROUND(L138*K138,2)</f>
        <v>0</v>
      </c>
      <c r="O138" s="279"/>
      <c r="P138" s="279"/>
      <c r="Q138" s="279"/>
      <c r="R138" s="138"/>
      <c r="T138" s="168" t="s">
        <v>5</v>
      </c>
      <c r="U138" s="47" t="s">
        <v>44</v>
      </c>
      <c r="V138" s="39"/>
      <c r="W138" s="169">
        <f>V138*K138</f>
        <v>0</v>
      </c>
      <c r="X138" s="169">
        <v>0</v>
      </c>
      <c r="Y138" s="169">
        <f>X138*K138</f>
        <v>0</v>
      </c>
      <c r="Z138" s="169">
        <v>0</v>
      </c>
      <c r="AA138" s="170">
        <f>Z138*K138</f>
        <v>0</v>
      </c>
      <c r="AR138" s="21" t="s">
        <v>197</v>
      </c>
      <c r="AT138" s="21" t="s">
        <v>193</v>
      </c>
      <c r="AU138" s="21" t="s">
        <v>123</v>
      </c>
      <c r="AY138" s="21" t="s">
        <v>192</v>
      </c>
      <c r="BE138" s="109">
        <f>IF(U138="základní",N138,0)</f>
        <v>0</v>
      </c>
      <c r="BF138" s="109">
        <f>IF(U138="snížená",N138,0)</f>
        <v>0</v>
      </c>
      <c r="BG138" s="109">
        <f>IF(U138="zákl. přenesená",N138,0)</f>
        <v>0</v>
      </c>
      <c r="BH138" s="109">
        <f>IF(U138="sníž. přenesená",N138,0)</f>
        <v>0</v>
      </c>
      <c r="BI138" s="109">
        <f>IF(U138="nulová",N138,0)</f>
        <v>0</v>
      </c>
      <c r="BJ138" s="21" t="s">
        <v>37</v>
      </c>
      <c r="BK138" s="109">
        <f>ROUND(L138*K138,2)</f>
        <v>0</v>
      </c>
      <c r="BL138" s="21" t="s">
        <v>197</v>
      </c>
      <c r="BM138" s="21" t="s">
        <v>2096</v>
      </c>
    </row>
    <row r="139" spans="2:65" s="10" customFormat="1" ht="22.5" customHeight="1">
      <c r="B139" s="171"/>
      <c r="C139" s="172"/>
      <c r="D139" s="172"/>
      <c r="E139" s="173" t="s">
        <v>5</v>
      </c>
      <c r="F139" s="280" t="s">
        <v>2097</v>
      </c>
      <c r="G139" s="281"/>
      <c r="H139" s="281"/>
      <c r="I139" s="281"/>
      <c r="J139" s="172"/>
      <c r="K139" s="174">
        <v>10.199999999999999</v>
      </c>
      <c r="L139" s="172"/>
      <c r="M139" s="172"/>
      <c r="N139" s="172"/>
      <c r="O139" s="172"/>
      <c r="P139" s="172"/>
      <c r="Q139" s="172"/>
      <c r="R139" s="175"/>
      <c r="T139" s="176"/>
      <c r="U139" s="172"/>
      <c r="V139" s="172"/>
      <c r="W139" s="172"/>
      <c r="X139" s="172"/>
      <c r="Y139" s="172"/>
      <c r="Z139" s="172"/>
      <c r="AA139" s="177"/>
      <c r="AT139" s="178" t="s">
        <v>200</v>
      </c>
      <c r="AU139" s="178" t="s">
        <v>123</v>
      </c>
      <c r="AV139" s="10" t="s">
        <v>123</v>
      </c>
      <c r="AW139" s="10" t="s">
        <v>36</v>
      </c>
      <c r="AX139" s="10" t="s">
        <v>37</v>
      </c>
      <c r="AY139" s="178" t="s">
        <v>192</v>
      </c>
    </row>
    <row r="140" spans="2:65" s="1" customFormat="1" ht="31.5" customHeight="1">
      <c r="B140" s="135"/>
      <c r="C140" s="164" t="s">
        <v>97</v>
      </c>
      <c r="D140" s="164" t="s">
        <v>193</v>
      </c>
      <c r="E140" s="165" t="s">
        <v>1889</v>
      </c>
      <c r="F140" s="277" t="s">
        <v>1890</v>
      </c>
      <c r="G140" s="277"/>
      <c r="H140" s="277"/>
      <c r="I140" s="277"/>
      <c r="J140" s="166" t="s">
        <v>207</v>
      </c>
      <c r="K140" s="167">
        <v>4</v>
      </c>
      <c r="L140" s="278">
        <v>0</v>
      </c>
      <c r="M140" s="278"/>
      <c r="N140" s="279">
        <f>ROUND(L140*K140,2)</f>
        <v>0</v>
      </c>
      <c r="O140" s="279"/>
      <c r="P140" s="279"/>
      <c r="Q140" s="279"/>
      <c r="R140" s="138"/>
      <c r="T140" s="168" t="s">
        <v>5</v>
      </c>
      <c r="U140" s="47" t="s">
        <v>44</v>
      </c>
      <c r="V140" s="39"/>
      <c r="W140" s="169">
        <f>V140*K140</f>
        <v>0</v>
      </c>
      <c r="X140" s="169">
        <v>0</v>
      </c>
      <c r="Y140" s="169">
        <f>X140*K140</f>
        <v>0</v>
      </c>
      <c r="Z140" s="169">
        <v>0</v>
      </c>
      <c r="AA140" s="170">
        <f>Z140*K140</f>
        <v>0</v>
      </c>
      <c r="AR140" s="21" t="s">
        <v>197</v>
      </c>
      <c r="AT140" s="21" t="s">
        <v>193</v>
      </c>
      <c r="AU140" s="21" t="s">
        <v>123</v>
      </c>
      <c r="AY140" s="21" t="s">
        <v>192</v>
      </c>
      <c r="BE140" s="109">
        <f>IF(U140="základní",N140,0)</f>
        <v>0</v>
      </c>
      <c r="BF140" s="109">
        <f>IF(U140="snížená",N140,0)</f>
        <v>0</v>
      </c>
      <c r="BG140" s="109">
        <f>IF(U140="zákl. přenesená",N140,0)</f>
        <v>0</v>
      </c>
      <c r="BH140" s="109">
        <f>IF(U140="sníž. přenesená",N140,0)</f>
        <v>0</v>
      </c>
      <c r="BI140" s="109">
        <f>IF(U140="nulová",N140,0)</f>
        <v>0</v>
      </c>
      <c r="BJ140" s="21" t="s">
        <v>37</v>
      </c>
      <c r="BK140" s="109">
        <f>ROUND(L140*K140,2)</f>
        <v>0</v>
      </c>
      <c r="BL140" s="21" t="s">
        <v>197</v>
      </c>
      <c r="BM140" s="21" t="s">
        <v>2098</v>
      </c>
    </row>
    <row r="141" spans="2:65" s="10" customFormat="1" ht="22.5" customHeight="1">
      <c r="B141" s="171"/>
      <c r="C141" s="172"/>
      <c r="D141" s="172"/>
      <c r="E141" s="173" t="s">
        <v>5</v>
      </c>
      <c r="F141" s="280" t="s">
        <v>2099</v>
      </c>
      <c r="G141" s="281"/>
      <c r="H141" s="281"/>
      <c r="I141" s="281"/>
      <c r="J141" s="172"/>
      <c r="K141" s="174">
        <v>4</v>
      </c>
      <c r="L141" s="172"/>
      <c r="M141" s="172"/>
      <c r="N141" s="172"/>
      <c r="O141" s="172"/>
      <c r="P141" s="172"/>
      <c r="Q141" s="172"/>
      <c r="R141" s="175"/>
      <c r="T141" s="176"/>
      <c r="U141" s="172"/>
      <c r="V141" s="172"/>
      <c r="W141" s="172"/>
      <c r="X141" s="172"/>
      <c r="Y141" s="172"/>
      <c r="Z141" s="172"/>
      <c r="AA141" s="177"/>
      <c r="AT141" s="178" t="s">
        <v>200</v>
      </c>
      <c r="AU141" s="178" t="s">
        <v>123</v>
      </c>
      <c r="AV141" s="10" t="s">
        <v>123</v>
      </c>
      <c r="AW141" s="10" t="s">
        <v>36</v>
      </c>
      <c r="AX141" s="10" t="s">
        <v>37</v>
      </c>
      <c r="AY141" s="178" t="s">
        <v>192</v>
      </c>
    </row>
    <row r="142" spans="2:65" s="9" customFormat="1" ht="29.85" customHeight="1">
      <c r="B142" s="153"/>
      <c r="C142" s="154"/>
      <c r="D142" s="163" t="s">
        <v>137</v>
      </c>
      <c r="E142" s="163"/>
      <c r="F142" s="163"/>
      <c r="G142" s="163"/>
      <c r="H142" s="163"/>
      <c r="I142" s="163"/>
      <c r="J142" s="163"/>
      <c r="K142" s="163"/>
      <c r="L142" s="163"/>
      <c r="M142" s="163"/>
      <c r="N142" s="298">
        <f>BK142</f>
        <v>0</v>
      </c>
      <c r="O142" s="299"/>
      <c r="P142" s="299"/>
      <c r="Q142" s="299"/>
      <c r="R142" s="156"/>
      <c r="T142" s="157"/>
      <c r="U142" s="154"/>
      <c r="V142" s="154"/>
      <c r="W142" s="158">
        <f>SUM(W143:W146)</f>
        <v>0</v>
      </c>
      <c r="X142" s="154"/>
      <c r="Y142" s="158">
        <f>SUM(Y143:Y146)</f>
        <v>0</v>
      </c>
      <c r="Z142" s="154"/>
      <c r="AA142" s="159">
        <f>SUM(AA143:AA146)</f>
        <v>0</v>
      </c>
      <c r="AR142" s="160" t="s">
        <v>37</v>
      </c>
      <c r="AT142" s="161" t="s">
        <v>78</v>
      </c>
      <c r="AU142" s="161" t="s">
        <v>37</v>
      </c>
      <c r="AY142" s="160" t="s">
        <v>192</v>
      </c>
      <c r="BK142" s="162">
        <f>SUM(BK143:BK146)</f>
        <v>0</v>
      </c>
    </row>
    <row r="143" spans="2:65" s="1" customFormat="1" ht="22.5" customHeight="1">
      <c r="B143" s="135"/>
      <c r="C143" s="164" t="s">
        <v>100</v>
      </c>
      <c r="D143" s="164" t="s">
        <v>193</v>
      </c>
      <c r="E143" s="165" t="s">
        <v>2100</v>
      </c>
      <c r="F143" s="277" t="s">
        <v>2101</v>
      </c>
      <c r="G143" s="277"/>
      <c r="H143" s="277"/>
      <c r="I143" s="277"/>
      <c r="J143" s="166" t="s">
        <v>207</v>
      </c>
      <c r="K143" s="167">
        <v>1.4</v>
      </c>
      <c r="L143" s="278">
        <v>0</v>
      </c>
      <c r="M143" s="278"/>
      <c r="N143" s="279">
        <f>ROUND(L143*K143,2)</f>
        <v>0</v>
      </c>
      <c r="O143" s="279"/>
      <c r="P143" s="279"/>
      <c r="Q143" s="279"/>
      <c r="R143" s="138"/>
      <c r="T143" s="168" t="s">
        <v>5</v>
      </c>
      <c r="U143" s="47" t="s">
        <v>44</v>
      </c>
      <c r="V143" s="39"/>
      <c r="W143" s="169">
        <f>V143*K143</f>
        <v>0</v>
      </c>
      <c r="X143" s="169">
        <v>0</v>
      </c>
      <c r="Y143" s="169">
        <f>X143*K143</f>
        <v>0</v>
      </c>
      <c r="Z143" s="169">
        <v>0</v>
      </c>
      <c r="AA143" s="170">
        <f>Z143*K143</f>
        <v>0</v>
      </c>
      <c r="AR143" s="21" t="s">
        <v>197</v>
      </c>
      <c r="AT143" s="21" t="s">
        <v>193</v>
      </c>
      <c r="AU143" s="21" t="s">
        <v>123</v>
      </c>
      <c r="AY143" s="21" t="s">
        <v>192</v>
      </c>
      <c r="BE143" s="109">
        <f>IF(U143="základní",N143,0)</f>
        <v>0</v>
      </c>
      <c r="BF143" s="109">
        <f>IF(U143="snížená",N143,0)</f>
        <v>0</v>
      </c>
      <c r="BG143" s="109">
        <f>IF(U143="zákl. přenesená",N143,0)</f>
        <v>0</v>
      </c>
      <c r="BH143" s="109">
        <f>IF(U143="sníž. přenesená",N143,0)</f>
        <v>0</v>
      </c>
      <c r="BI143" s="109">
        <f>IF(U143="nulová",N143,0)</f>
        <v>0</v>
      </c>
      <c r="BJ143" s="21" t="s">
        <v>37</v>
      </c>
      <c r="BK143" s="109">
        <f>ROUND(L143*K143,2)</f>
        <v>0</v>
      </c>
      <c r="BL143" s="21" t="s">
        <v>197</v>
      </c>
      <c r="BM143" s="21" t="s">
        <v>2102</v>
      </c>
    </row>
    <row r="144" spans="2:65" s="10" customFormat="1" ht="22.5" customHeight="1">
      <c r="B144" s="171"/>
      <c r="C144" s="172"/>
      <c r="D144" s="172"/>
      <c r="E144" s="173" t="s">
        <v>5</v>
      </c>
      <c r="F144" s="280" t="s">
        <v>2103</v>
      </c>
      <c r="G144" s="281"/>
      <c r="H144" s="281"/>
      <c r="I144" s="281"/>
      <c r="J144" s="172"/>
      <c r="K144" s="174">
        <v>0.4</v>
      </c>
      <c r="L144" s="172"/>
      <c r="M144" s="172"/>
      <c r="N144" s="172"/>
      <c r="O144" s="172"/>
      <c r="P144" s="172"/>
      <c r="Q144" s="172"/>
      <c r="R144" s="175"/>
      <c r="T144" s="176"/>
      <c r="U144" s="172"/>
      <c r="V144" s="172"/>
      <c r="W144" s="172"/>
      <c r="X144" s="172"/>
      <c r="Y144" s="172"/>
      <c r="Z144" s="172"/>
      <c r="AA144" s="177"/>
      <c r="AT144" s="178" t="s">
        <v>200</v>
      </c>
      <c r="AU144" s="178" t="s">
        <v>123</v>
      </c>
      <c r="AV144" s="10" t="s">
        <v>123</v>
      </c>
      <c r="AW144" s="10" t="s">
        <v>36</v>
      </c>
      <c r="AX144" s="10" t="s">
        <v>79</v>
      </c>
      <c r="AY144" s="178" t="s">
        <v>192</v>
      </c>
    </row>
    <row r="145" spans="2:65" s="10" customFormat="1" ht="22.5" customHeight="1">
      <c r="B145" s="171"/>
      <c r="C145" s="172"/>
      <c r="D145" s="172"/>
      <c r="E145" s="173" t="s">
        <v>5</v>
      </c>
      <c r="F145" s="284" t="s">
        <v>2104</v>
      </c>
      <c r="G145" s="285"/>
      <c r="H145" s="285"/>
      <c r="I145" s="285"/>
      <c r="J145" s="172"/>
      <c r="K145" s="174">
        <v>1</v>
      </c>
      <c r="L145" s="172"/>
      <c r="M145" s="172"/>
      <c r="N145" s="172"/>
      <c r="O145" s="172"/>
      <c r="P145" s="172"/>
      <c r="Q145" s="172"/>
      <c r="R145" s="175"/>
      <c r="T145" s="176"/>
      <c r="U145" s="172"/>
      <c r="V145" s="172"/>
      <c r="W145" s="172"/>
      <c r="X145" s="172"/>
      <c r="Y145" s="172"/>
      <c r="Z145" s="172"/>
      <c r="AA145" s="177"/>
      <c r="AT145" s="178" t="s">
        <v>200</v>
      </c>
      <c r="AU145" s="178" t="s">
        <v>123</v>
      </c>
      <c r="AV145" s="10" t="s">
        <v>123</v>
      </c>
      <c r="AW145" s="10" t="s">
        <v>36</v>
      </c>
      <c r="AX145" s="10" t="s">
        <v>79</v>
      </c>
      <c r="AY145" s="178" t="s">
        <v>192</v>
      </c>
    </row>
    <row r="146" spans="2:65" s="12" customFormat="1" ht="22.5" customHeight="1">
      <c r="B146" s="187"/>
      <c r="C146" s="188"/>
      <c r="D146" s="188"/>
      <c r="E146" s="189" t="s">
        <v>5</v>
      </c>
      <c r="F146" s="288" t="s">
        <v>218</v>
      </c>
      <c r="G146" s="289"/>
      <c r="H146" s="289"/>
      <c r="I146" s="289"/>
      <c r="J146" s="188"/>
      <c r="K146" s="190">
        <v>1.4</v>
      </c>
      <c r="L146" s="188"/>
      <c r="M146" s="188"/>
      <c r="N146" s="188"/>
      <c r="O146" s="188"/>
      <c r="P146" s="188"/>
      <c r="Q146" s="188"/>
      <c r="R146" s="191"/>
      <c r="T146" s="192"/>
      <c r="U146" s="188"/>
      <c r="V146" s="188"/>
      <c r="W146" s="188"/>
      <c r="X146" s="188"/>
      <c r="Y146" s="188"/>
      <c r="Z146" s="188"/>
      <c r="AA146" s="193"/>
      <c r="AT146" s="194" t="s">
        <v>200</v>
      </c>
      <c r="AU146" s="194" t="s">
        <v>123</v>
      </c>
      <c r="AV146" s="12" t="s">
        <v>197</v>
      </c>
      <c r="AW146" s="12" t="s">
        <v>36</v>
      </c>
      <c r="AX146" s="12" t="s">
        <v>37</v>
      </c>
      <c r="AY146" s="194" t="s">
        <v>192</v>
      </c>
    </row>
    <row r="147" spans="2:65" s="9" customFormat="1" ht="29.85" customHeight="1">
      <c r="B147" s="153"/>
      <c r="C147" s="154"/>
      <c r="D147" s="163" t="s">
        <v>142</v>
      </c>
      <c r="E147" s="163"/>
      <c r="F147" s="163"/>
      <c r="G147" s="163"/>
      <c r="H147" s="163"/>
      <c r="I147" s="163"/>
      <c r="J147" s="163"/>
      <c r="K147" s="163"/>
      <c r="L147" s="163"/>
      <c r="M147" s="163"/>
      <c r="N147" s="298">
        <f>BK147</f>
        <v>0</v>
      </c>
      <c r="O147" s="299"/>
      <c r="P147" s="299"/>
      <c r="Q147" s="299"/>
      <c r="R147" s="156"/>
      <c r="T147" s="157"/>
      <c r="U147" s="154"/>
      <c r="V147" s="154"/>
      <c r="W147" s="158">
        <f>W148</f>
        <v>0</v>
      </c>
      <c r="X147" s="154"/>
      <c r="Y147" s="158">
        <f>Y148</f>
        <v>0</v>
      </c>
      <c r="Z147" s="154"/>
      <c r="AA147" s="159">
        <f>AA148</f>
        <v>0</v>
      </c>
      <c r="AR147" s="160" t="s">
        <v>37</v>
      </c>
      <c r="AT147" s="161" t="s">
        <v>78</v>
      </c>
      <c r="AU147" s="161" t="s">
        <v>37</v>
      </c>
      <c r="AY147" s="160" t="s">
        <v>192</v>
      </c>
      <c r="BK147" s="162">
        <f>BK148</f>
        <v>0</v>
      </c>
    </row>
    <row r="148" spans="2:65" s="1" customFormat="1" ht="31.5" customHeight="1">
      <c r="B148" s="135"/>
      <c r="C148" s="164" t="s">
        <v>103</v>
      </c>
      <c r="D148" s="164" t="s">
        <v>193</v>
      </c>
      <c r="E148" s="165" t="s">
        <v>1970</v>
      </c>
      <c r="F148" s="277" t="s">
        <v>1971</v>
      </c>
      <c r="G148" s="277"/>
      <c r="H148" s="277"/>
      <c r="I148" s="277"/>
      <c r="J148" s="166" t="s">
        <v>294</v>
      </c>
      <c r="K148" s="167">
        <v>0.1</v>
      </c>
      <c r="L148" s="278">
        <v>0</v>
      </c>
      <c r="M148" s="278"/>
      <c r="N148" s="279">
        <f>ROUND(L148*K148,2)</f>
        <v>0</v>
      </c>
      <c r="O148" s="279"/>
      <c r="P148" s="279"/>
      <c r="Q148" s="279"/>
      <c r="R148" s="138"/>
      <c r="T148" s="168" t="s">
        <v>5</v>
      </c>
      <c r="U148" s="47" t="s">
        <v>44</v>
      </c>
      <c r="V148" s="39"/>
      <c r="W148" s="169">
        <f>V148*K148</f>
        <v>0</v>
      </c>
      <c r="X148" s="169">
        <v>0</v>
      </c>
      <c r="Y148" s="169">
        <f>X148*K148</f>
        <v>0</v>
      </c>
      <c r="Z148" s="169">
        <v>0</v>
      </c>
      <c r="AA148" s="170">
        <f>Z148*K148</f>
        <v>0</v>
      </c>
      <c r="AR148" s="21" t="s">
        <v>197</v>
      </c>
      <c r="AT148" s="21" t="s">
        <v>193</v>
      </c>
      <c r="AU148" s="21" t="s">
        <v>123</v>
      </c>
      <c r="AY148" s="21" t="s">
        <v>192</v>
      </c>
      <c r="BE148" s="109">
        <f>IF(U148="základní",N148,0)</f>
        <v>0</v>
      </c>
      <c r="BF148" s="109">
        <f>IF(U148="snížená",N148,0)</f>
        <v>0</v>
      </c>
      <c r="BG148" s="109">
        <f>IF(U148="zákl. přenesená",N148,0)</f>
        <v>0</v>
      </c>
      <c r="BH148" s="109">
        <f>IF(U148="sníž. přenesená",N148,0)</f>
        <v>0</v>
      </c>
      <c r="BI148" s="109">
        <f>IF(U148="nulová",N148,0)</f>
        <v>0</v>
      </c>
      <c r="BJ148" s="21" t="s">
        <v>37</v>
      </c>
      <c r="BK148" s="109">
        <f>ROUND(L148*K148,2)</f>
        <v>0</v>
      </c>
      <c r="BL148" s="21" t="s">
        <v>197</v>
      </c>
      <c r="BM148" s="21" t="s">
        <v>2105</v>
      </c>
    </row>
    <row r="149" spans="2:65" s="9" customFormat="1" ht="37.35" customHeight="1">
      <c r="B149" s="153"/>
      <c r="C149" s="154"/>
      <c r="D149" s="155" t="s">
        <v>166</v>
      </c>
      <c r="E149" s="155"/>
      <c r="F149" s="155"/>
      <c r="G149" s="155"/>
      <c r="H149" s="155"/>
      <c r="I149" s="155"/>
      <c r="J149" s="155"/>
      <c r="K149" s="155"/>
      <c r="L149" s="155"/>
      <c r="M149" s="155"/>
      <c r="N149" s="302">
        <f>BK149</f>
        <v>0</v>
      </c>
      <c r="O149" s="303"/>
      <c r="P149" s="303"/>
      <c r="Q149" s="303"/>
      <c r="R149" s="156"/>
      <c r="T149" s="157"/>
      <c r="U149" s="154"/>
      <c r="V149" s="154"/>
      <c r="W149" s="158">
        <f>W150</f>
        <v>0</v>
      </c>
      <c r="X149" s="154"/>
      <c r="Y149" s="158">
        <f>Y150</f>
        <v>0</v>
      </c>
      <c r="Z149" s="154"/>
      <c r="AA149" s="159">
        <f>AA150</f>
        <v>0</v>
      </c>
      <c r="AR149" s="160" t="s">
        <v>204</v>
      </c>
      <c r="AT149" s="161" t="s">
        <v>78</v>
      </c>
      <c r="AU149" s="161" t="s">
        <v>79</v>
      </c>
      <c r="AY149" s="160" t="s">
        <v>192</v>
      </c>
      <c r="BK149" s="162">
        <f>BK150</f>
        <v>0</v>
      </c>
    </row>
    <row r="150" spans="2:65" s="9" customFormat="1" ht="19.95" customHeight="1">
      <c r="B150" s="153"/>
      <c r="C150" s="154"/>
      <c r="D150" s="163" t="s">
        <v>2077</v>
      </c>
      <c r="E150" s="163"/>
      <c r="F150" s="163"/>
      <c r="G150" s="163"/>
      <c r="H150" s="163"/>
      <c r="I150" s="163"/>
      <c r="J150" s="163"/>
      <c r="K150" s="163"/>
      <c r="L150" s="163"/>
      <c r="M150" s="163"/>
      <c r="N150" s="298">
        <f>BK150</f>
        <v>0</v>
      </c>
      <c r="O150" s="299"/>
      <c r="P150" s="299"/>
      <c r="Q150" s="299"/>
      <c r="R150" s="156"/>
      <c r="T150" s="157"/>
      <c r="U150" s="154"/>
      <c r="V150" s="154"/>
      <c r="W150" s="158">
        <f>SUM(W151:W173)</f>
        <v>0</v>
      </c>
      <c r="X150" s="154"/>
      <c r="Y150" s="158">
        <f>SUM(Y151:Y173)</f>
        <v>0</v>
      </c>
      <c r="Z150" s="154"/>
      <c r="AA150" s="159">
        <f>SUM(AA151:AA173)</f>
        <v>0</v>
      </c>
      <c r="AR150" s="160" t="s">
        <v>204</v>
      </c>
      <c r="AT150" s="161" t="s">
        <v>78</v>
      </c>
      <c r="AU150" s="161" t="s">
        <v>37</v>
      </c>
      <c r="AY150" s="160" t="s">
        <v>192</v>
      </c>
      <c r="BK150" s="162">
        <f>SUM(BK151:BK173)</f>
        <v>0</v>
      </c>
    </row>
    <row r="151" spans="2:65" s="1" customFormat="1" ht="22.5" customHeight="1">
      <c r="B151" s="135"/>
      <c r="C151" s="164" t="s">
        <v>106</v>
      </c>
      <c r="D151" s="164" t="s">
        <v>193</v>
      </c>
      <c r="E151" s="165" t="s">
        <v>2106</v>
      </c>
      <c r="F151" s="277" t="s">
        <v>2107</v>
      </c>
      <c r="G151" s="277"/>
      <c r="H151" s="277"/>
      <c r="I151" s="277"/>
      <c r="J151" s="166" t="s">
        <v>529</v>
      </c>
      <c r="K151" s="167">
        <v>5.5</v>
      </c>
      <c r="L151" s="278">
        <v>0</v>
      </c>
      <c r="M151" s="278"/>
      <c r="N151" s="279">
        <f>ROUND(L151*K151,2)</f>
        <v>0</v>
      </c>
      <c r="O151" s="279"/>
      <c r="P151" s="279"/>
      <c r="Q151" s="279"/>
      <c r="R151" s="138"/>
      <c r="T151" s="168" t="s">
        <v>5</v>
      </c>
      <c r="U151" s="47" t="s">
        <v>44</v>
      </c>
      <c r="V151" s="39"/>
      <c r="W151" s="169">
        <f>V151*K151</f>
        <v>0</v>
      </c>
      <c r="X151" s="169">
        <v>0</v>
      </c>
      <c r="Y151" s="169">
        <f>X151*K151</f>
        <v>0</v>
      </c>
      <c r="Z151" s="169">
        <v>0</v>
      </c>
      <c r="AA151" s="170">
        <f>Z151*K151</f>
        <v>0</v>
      </c>
      <c r="AR151" s="21" t="s">
        <v>614</v>
      </c>
      <c r="AT151" s="21" t="s">
        <v>193</v>
      </c>
      <c r="AU151" s="21" t="s">
        <v>123</v>
      </c>
      <c r="AY151" s="21" t="s">
        <v>192</v>
      </c>
      <c r="BE151" s="109">
        <f>IF(U151="základní",N151,0)</f>
        <v>0</v>
      </c>
      <c r="BF151" s="109">
        <f>IF(U151="snížená",N151,0)</f>
        <v>0</v>
      </c>
      <c r="BG151" s="109">
        <f>IF(U151="zákl. přenesená",N151,0)</f>
        <v>0</v>
      </c>
      <c r="BH151" s="109">
        <f>IF(U151="sníž. přenesená",N151,0)</f>
        <v>0</v>
      </c>
      <c r="BI151" s="109">
        <f>IF(U151="nulová",N151,0)</f>
        <v>0</v>
      </c>
      <c r="BJ151" s="21" t="s">
        <v>37</v>
      </c>
      <c r="BK151" s="109">
        <f>ROUND(L151*K151,2)</f>
        <v>0</v>
      </c>
      <c r="BL151" s="21" t="s">
        <v>614</v>
      </c>
      <c r="BM151" s="21" t="s">
        <v>2108</v>
      </c>
    </row>
    <row r="152" spans="2:65" s="1" customFormat="1" ht="22.5" customHeight="1">
      <c r="B152" s="135"/>
      <c r="C152" s="164" t="s">
        <v>282</v>
      </c>
      <c r="D152" s="164" t="s">
        <v>193</v>
      </c>
      <c r="E152" s="165" t="s">
        <v>2109</v>
      </c>
      <c r="F152" s="277" t="s">
        <v>2110</v>
      </c>
      <c r="G152" s="277"/>
      <c r="H152" s="277"/>
      <c r="I152" s="277"/>
      <c r="J152" s="166" t="s">
        <v>529</v>
      </c>
      <c r="K152" s="167">
        <v>20.5</v>
      </c>
      <c r="L152" s="278">
        <v>0</v>
      </c>
      <c r="M152" s="278"/>
      <c r="N152" s="279">
        <f>ROUND(L152*K152,2)</f>
        <v>0</v>
      </c>
      <c r="O152" s="279"/>
      <c r="P152" s="279"/>
      <c r="Q152" s="279"/>
      <c r="R152" s="138"/>
      <c r="T152" s="168" t="s">
        <v>5</v>
      </c>
      <c r="U152" s="47" t="s">
        <v>44</v>
      </c>
      <c r="V152" s="39"/>
      <c r="W152" s="169">
        <f>V152*K152</f>
        <v>0</v>
      </c>
      <c r="X152" s="169">
        <v>0</v>
      </c>
      <c r="Y152" s="169">
        <f>X152*K152</f>
        <v>0</v>
      </c>
      <c r="Z152" s="169">
        <v>0</v>
      </c>
      <c r="AA152" s="170">
        <f>Z152*K152</f>
        <v>0</v>
      </c>
      <c r="AR152" s="21" t="s">
        <v>614</v>
      </c>
      <c r="AT152" s="21" t="s">
        <v>193</v>
      </c>
      <c r="AU152" s="21" t="s">
        <v>123</v>
      </c>
      <c r="AY152" s="21" t="s">
        <v>192</v>
      </c>
      <c r="BE152" s="109">
        <f>IF(U152="základní",N152,0)</f>
        <v>0</v>
      </c>
      <c r="BF152" s="109">
        <f>IF(U152="snížená",N152,0)</f>
        <v>0</v>
      </c>
      <c r="BG152" s="109">
        <f>IF(U152="zákl. přenesená",N152,0)</f>
        <v>0</v>
      </c>
      <c r="BH152" s="109">
        <f>IF(U152="sníž. přenesená",N152,0)</f>
        <v>0</v>
      </c>
      <c r="BI152" s="109">
        <f>IF(U152="nulová",N152,0)</f>
        <v>0</v>
      </c>
      <c r="BJ152" s="21" t="s">
        <v>37</v>
      </c>
      <c r="BK152" s="109">
        <f>ROUND(L152*K152,2)</f>
        <v>0</v>
      </c>
      <c r="BL152" s="21" t="s">
        <v>614</v>
      </c>
      <c r="BM152" s="21" t="s">
        <v>2111</v>
      </c>
    </row>
    <row r="153" spans="2:65" s="10" customFormat="1" ht="22.5" customHeight="1">
      <c r="B153" s="171"/>
      <c r="C153" s="172"/>
      <c r="D153" s="172"/>
      <c r="E153" s="173" t="s">
        <v>5</v>
      </c>
      <c r="F153" s="280" t="s">
        <v>2112</v>
      </c>
      <c r="G153" s="281"/>
      <c r="H153" s="281"/>
      <c r="I153" s="281"/>
      <c r="J153" s="172"/>
      <c r="K153" s="174">
        <v>20.5</v>
      </c>
      <c r="L153" s="172"/>
      <c r="M153" s="172"/>
      <c r="N153" s="172"/>
      <c r="O153" s="172"/>
      <c r="P153" s="172"/>
      <c r="Q153" s="172"/>
      <c r="R153" s="175"/>
      <c r="T153" s="176"/>
      <c r="U153" s="172"/>
      <c r="V153" s="172"/>
      <c r="W153" s="172"/>
      <c r="X153" s="172"/>
      <c r="Y153" s="172"/>
      <c r="Z153" s="172"/>
      <c r="AA153" s="177"/>
      <c r="AT153" s="178" t="s">
        <v>200</v>
      </c>
      <c r="AU153" s="178" t="s">
        <v>123</v>
      </c>
      <c r="AV153" s="10" t="s">
        <v>123</v>
      </c>
      <c r="AW153" s="10" t="s">
        <v>36</v>
      </c>
      <c r="AX153" s="10" t="s">
        <v>37</v>
      </c>
      <c r="AY153" s="178" t="s">
        <v>192</v>
      </c>
    </row>
    <row r="154" spans="2:65" s="1" customFormat="1" ht="22.5" customHeight="1">
      <c r="B154" s="135"/>
      <c r="C154" s="164" t="s">
        <v>11</v>
      </c>
      <c r="D154" s="164" t="s">
        <v>193</v>
      </c>
      <c r="E154" s="165" t="s">
        <v>2113</v>
      </c>
      <c r="F154" s="277" t="s">
        <v>2114</v>
      </c>
      <c r="G154" s="277"/>
      <c r="H154" s="277"/>
      <c r="I154" s="277"/>
      <c r="J154" s="166" t="s">
        <v>529</v>
      </c>
      <c r="K154" s="167">
        <v>15</v>
      </c>
      <c r="L154" s="278">
        <v>0</v>
      </c>
      <c r="M154" s="278"/>
      <c r="N154" s="279">
        <f t="shared" ref="N154:N160" si="5">ROUND(L154*K154,2)</f>
        <v>0</v>
      </c>
      <c r="O154" s="279"/>
      <c r="P154" s="279"/>
      <c r="Q154" s="279"/>
      <c r="R154" s="138"/>
      <c r="T154" s="168" t="s">
        <v>5</v>
      </c>
      <c r="U154" s="47" t="s">
        <v>44</v>
      </c>
      <c r="V154" s="39"/>
      <c r="W154" s="169">
        <f t="shared" ref="W154:W160" si="6">V154*K154</f>
        <v>0</v>
      </c>
      <c r="X154" s="169">
        <v>0</v>
      </c>
      <c r="Y154" s="169">
        <f t="shared" ref="Y154:Y160" si="7">X154*K154</f>
        <v>0</v>
      </c>
      <c r="Z154" s="169">
        <v>0</v>
      </c>
      <c r="AA154" s="170">
        <f t="shared" ref="AA154:AA160" si="8">Z154*K154</f>
        <v>0</v>
      </c>
      <c r="AR154" s="21" t="s">
        <v>614</v>
      </c>
      <c r="AT154" s="21" t="s">
        <v>193</v>
      </c>
      <c r="AU154" s="21" t="s">
        <v>123</v>
      </c>
      <c r="AY154" s="21" t="s">
        <v>192</v>
      </c>
      <c r="BE154" s="109">
        <f t="shared" ref="BE154:BE160" si="9">IF(U154="základní",N154,0)</f>
        <v>0</v>
      </c>
      <c r="BF154" s="109">
        <f t="shared" ref="BF154:BF160" si="10">IF(U154="snížená",N154,0)</f>
        <v>0</v>
      </c>
      <c r="BG154" s="109">
        <f t="shared" ref="BG154:BG160" si="11">IF(U154="zákl. přenesená",N154,0)</f>
        <v>0</v>
      </c>
      <c r="BH154" s="109">
        <f t="shared" ref="BH154:BH160" si="12">IF(U154="sníž. přenesená",N154,0)</f>
        <v>0</v>
      </c>
      <c r="BI154" s="109">
        <f t="shared" ref="BI154:BI160" si="13">IF(U154="nulová",N154,0)</f>
        <v>0</v>
      </c>
      <c r="BJ154" s="21" t="s">
        <v>37</v>
      </c>
      <c r="BK154" s="109">
        <f t="shared" ref="BK154:BK160" si="14">ROUND(L154*K154,2)</f>
        <v>0</v>
      </c>
      <c r="BL154" s="21" t="s">
        <v>614</v>
      </c>
      <c r="BM154" s="21" t="s">
        <v>2115</v>
      </c>
    </row>
    <row r="155" spans="2:65" s="1" customFormat="1" ht="22.5" customHeight="1">
      <c r="B155" s="135"/>
      <c r="C155" s="203" t="s">
        <v>287</v>
      </c>
      <c r="D155" s="203" t="s">
        <v>521</v>
      </c>
      <c r="E155" s="204" t="s">
        <v>2116</v>
      </c>
      <c r="F155" s="292" t="s">
        <v>2117</v>
      </c>
      <c r="G155" s="292"/>
      <c r="H155" s="292"/>
      <c r="I155" s="292"/>
      <c r="J155" s="205" t="s">
        <v>475</v>
      </c>
      <c r="K155" s="206">
        <v>2</v>
      </c>
      <c r="L155" s="293">
        <v>0</v>
      </c>
      <c r="M155" s="293"/>
      <c r="N155" s="294">
        <f t="shared" si="5"/>
        <v>0</v>
      </c>
      <c r="O155" s="279"/>
      <c r="P155" s="279"/>
      <c r="Q155" s="279"/>
      <c r="R155" s="138"/>
      <c r="T155" s="168" t="s">
        <v>5</v>
      </c>
      <c r="U155" s="47" t="s">
        <v>44</v>
      </c>
      <c r="V155" s="39"/>
      <c r="W155" s="169">
        <f t="shared" si="6"/>
        <v>0</v>
      </c>
      <c r="X155" s="169">
        <v>0</v>
      </c>
      <c r="Y155" s="169">
        <f t="shared" si="7"/>
        <v>0</v>
      </c>
      <c r="Z155" s="169">
        <v>0</v>
      </c>
      <c r="AA155" s="170">
        <f t="shared" si="8"/>
        <v>0</v>
      </c>
      <c r="AR155" s="21" t="s">
        <v>1518</v>
      </c>
      <c r="AT155" s="21" t="s">
        <v>521</v>
      </c>
      <c r="AU155" s="21" t="s">
        <v>123</v>
      </c>
      <c r="AY155" s="21" t="s">
        <v>192</v>
      </c>
      <c r="BE155" s="109">
        <f t="shared" si="9"/>
        <v>0</v>
      </c>
      <c r="BF155" s="109">
        <f t="shared" si="10"/>
        <v>0</v>
      </c>
      <c r="BG155" s="109">
        <f t="shared" si="11"/>
        <v>0</v>
      </c>
      <c r="BH155" s="109">
        <f t="shared" si="12"/>
        <v>0</v>
      </c>
      <c r="BI155" s="109">
        <f t="shared" si="13"/>
        <v>0</v>
      </c>
      <c r="BJ155" s="21" t="s">
        <v>37</v>
      </c>
      <c r="BK155" s="109">
        <f t="shared" si="14"/>
        <v>0</v>
      </c>
      <c r="BL155" s="21" t="s">
        <v>614</v>
      </c>
      <c r="BM155" s="21" t="s">
        <v>2118</v>
      </c>
    </row>
    <row r="156" spans="2:65" s="1" customFormat="1" ht="22.5" customHeight="1">
      <c r="B156" s="135"/>
      <c r="C156" s="203" t="s">
        <v>291</v>
      </c>
      <c r="D156" s="203" t="s">
        <v>521</v>
      </c>
      <c r="E156" s="204" t="s">
        <v>2119</v>
      </c>
      <c r="F156" s="292" t="s">
        <v>2120</v>
      </c>
      <c r="G156" s="292"/>
      <c r="H156" s="292"/>
      <c r="I156" s="292"/>
      <c r="J156" s="205" t="s">
        <v>475</v>
      </c>
      <c r="K156" s="206">
        <v>2</v>
      </c>
      <c r="L156" s="293">
        <v>0</v>
      </c>
      <c r="M156" s="293"/>
      <c r="N156" s="294">
        <f t="shared" si="5"/>
        <v>0</v>
      </c>
      <c r="O156" s="279"/>
      <c r="P156" s="279"/>
      <c r="Q156" s="279"/>
      <c r="R156" s="138"/>
      <c r="T156" s="168" t="s">
        <v>5</v>
      </c>
      <c r="U156" s="47" t="s">
        <v>44</v>
      </c>
      <c r="V156" s="39"/>
      <c r="W156" s="169">
        <f t="shared" si="6"/>
        <v>0</v>
      </c>
      <c r="X156" s="169">
        <v>0</v>
      </c>
      <c r="Y156" s="169">
        <f t="shared" si="7"/>
        <v>0</v>
      </c>
      <c r="Z156" s="169">
        <v>0</v>
      </c>
      <c r="AA156" s="170">
        <f t="shared" si="8"/>
        <v>0</v>
      </c>
      <c r="AR156" s="21" t="s">
        <v>1518</v>
      </c>
      <c r="AT156" s="21" t="s">
        <v>521</v>
      </c>
      <c r="AU156" s="21" t="s">
        <v>123</v>
      </c>
      <c r="AY156" s="21" t="s">
        <v>192</v>
      </c>
      <c r="BE156" s="109">
        <f t="shared" si="9"/>
        <v>0</v>
      </c>
      <c r="BF156" s="109">
        <f t="shared" si="10"/>
        <v>0</v>
      </c>
      <c r="BG156" s="109">
        <f t="shared" si="11"/>
        <v>0</v>
      </c>
      <c r="BH156" s="109">
        <f t="shared" si="12"/>
        <v>0</v>
      </c>
      <c r="BI156" s="109">
        <f t="shared" si="13"/>
        <v>0</v>
      </c>
      <c r="BJ156" s="21" t="s">
        <v>37</v>
      </c>
      <c r="BK156" s="109">
        <f t="shared" si="14"/>
        <v>0</v>
      </c>
      <c r="BL156" s="21" t="s">
        <v>614</v>
      </c>
      <c r="BM156" s="21" t="s">
        <v>2121</v>
      </c>
    </row>
    <row r="157" spans="2:65" s="1" customFormat="1" ht="22.5" customHeight="1">
      <c r="B157" s="135"/>
      <c r="C157" s="203" t="s">
        <v>297</v>
      </c>
      <c r="D157" s="203" t="s">
        <v>521</v>
      </c>
      <c r="E157" s="204" t="s">
        <v>2122</v>
      </c>
      <c r="F157" s="292" t="s">
        <v>2123</v>
      </c>
      <c r="G157" s="292"/>
      <c r="H157" s="292"/>
      <c r="I157" s="292"/>
      <c r="J157" s="205" t="s">
        <v>529</v>
      </c>
      <c r="K157" s="206">
        <v>5.5</v>
      </c>
      <c r="L157" s="293">
        <v>0</v>
      </c>
      <c r="M157" s="293"/>
      <c r="N157" s="294">
        <f t="shared" si="5"/>
        <v>0</v>
      </c>
      <c r="O157" s="279"/>
      <c r="P157" s="279"/>
      <c r="Q157" s="279"/>
      <c r="R157" s="138"/>
      <c r="T157" s="168" t="s">
        <v>5</v>
      </c>
      <c r="U157" s="47" t="s">
        <v>44</v>
      </c>
      <c r="V157" s="39"/>
      <c r="W157" s="169">
        <f t="shared" si="6"/>
        <v>0</v>
      </c>
      <c r="X157" s="169">
        <v>0</v>
      </c>
      <c r="Y157" s="169">
        <f t="shared" si="7"/>
        <v>0</v>
      </c>
      <c r="Z157" s="169">
        <v>0</v>
      </c>
      <c r="AA157" s="170">
        <f t="shared" si="8"/>
        <v>0</v>
      </c>
      <c r="AR157" s="21" t="s">
        <v>1518</v>
      </c>
      <c r="AT157" s="21" t="s">
        <v>521</v>
      </c>
      <c r="AU157" s="21" t="s">
        <v>123</v>
      </c>
      <c r="AY157" s="21" t="s">
        <v>192</v>
      </c>
      <c r="BE157" s="109">
        <f t="shared" si="9"/>
        <v>0</v>
      </c>
      <c r="BF157" s="109">
        <f t="shared" si="10"/>
        <v>0</v>
      </c>
      <c r="BG157" s="109">
        <f t="shared" si="11"/>
        <v>0</v>
      </c>
      <c r="BH157" s="109">
        <f t="shared" si="12"/>
        <v>0</v>
      </c>
      <c r="BI157" s="109">
        <f t="shared" si="13"/>
        <v>0</v>
      </c>
      <c r="BJ157" s="21" t="s">
        <v>37</v>
      </c>
      <c r="BK157" s="109">
        <f t="shared" si="14"/>
        <v>0</v>
      </c>
      <c r="BL157" s="21" t="s">
        <v>614</v>
      </c>
      <c r="BM157" s="21" t="s">
        <v>2124</v>
      </c>
    </row>
    <row r="158" spans="2:65" s="1" customFormat="1" ht="22.5" customHeight="1">
      <c r="B158" s="135"/>
      <c r="C158" s="203" t="s">
        <v>315</v>
      </c>
      <c r="D158" s="203" t="s">
        <v>521</v>
      </c>
      <c r="E158" s="204" t="s">
        <v>2125</v>
      </c>
      <c r="F158" s="292" t="s">
        <v>2126</v>
      </c>
      <c r="G158" s="292"/>
      <c r="H158" s="292"/>
      <c r="I158" s="292"/>
      <c r="J158" s="205" t="s">
        <v>529</v>
      </c>
      <c r="K158" s="206">
        <v>15</v>
      </c>
      <c r="L158" s="293">
        <v>0</v>
      </c>
      <c r="M158" s="293"/>
      <c r="N158" s="294">
        <f t="shared" si="5"/>
        <v>0</v>
      </c>
      <c r="O158" s="279"/>
      <c r="P158" s="279"/>
      <c r="Q158" s="279"/>
      <c r="R158" s="138"/>
      <c r="T158" s="168" t="s">
        <v>5</v>
      </c>
      <c r="U158" s="47" t="s">
        <v>44</v>
      </c>
      <c r="V158" s="39"/>
      <c r="W158" s="169">
        <f t="shared" si="6"/>
        <v>0</v>
      </c>
      <c r="X158" s="169">
        <v>0</v>
      </c>
      <c r="Y158" s="169">
        <f t="shared" si="7"/>
        <v>0</v>
      </c>
      <c r="Z158" s="169">
        <v>0</v>
      </c>
      <c r="AA158" s="170">
        <f t="shared" si="8"/>
        <v>0</v>
      </c>
      <c r="AR158" s="21" t="s">
        <v>1518</v>
      </c>
      <c r="AT158" s="21" t="s">
        <v>521</v>
      </c>
      <c r="AU158" s="21" t="s">
        <v>123</v>
      </c>
      <c r="AY158" s="21" t="s">
        <v>192</v>
      </c>
      <c r="BE158" s="109">
        <f t="shared" si="9"/>
        <v>0</v>
      </c>
      <c r="BF158" s="109">
        <f t="shared" si="10"/>
        <v>0</v>
      </c>
      <c r="BG158" s="109">
        <f t="shared" si="11"/>
        <v>0</v>
      </c>
      <c r="BH158" s="109">
        <f t="shared" si="12"/>
        <v>0</v>
      </c>
      <c r="BI158" s="109">
        <f t="shared" si="13"/>
        <v>0</v>
      </c>
      <c r="BJ158" s="21" t="s">
        <v>37</v>
      </c>
      <c r="BK158" s="109">
        <f t="shared" si="14"/>
        <v>0</v>
      </c>
      <c r="BL158" s="21" t="s">
        <v>614</v>
      </c>
      <c r="BM158" s="21" t="s">
        <v>2127</v>
      </c>
    </row>
    <row r="159" spans="2:65" s="1" customFormat="1" ht="22.5" customHeight="1">
      <c r="B159" s="135"/>
      <c r="C159" s="203" t="s">
        <v>320</v>
      </c>
      <c r="D159" s="203" t="s">
        <v>521</v>
      </c>
      <c r="E159" s="204" t="s">
        <v>2128</v>
      </c>
      <c r="F159" s="292" t="s">
        <v>2129</v>
      </c>
      <c r="G159" s="292"/>
      <c r="H159" s="292"/>
      <c r="I159" s="292"/>
      <c r="J159" s="205" t="s">
        <v>529</v>
      </c>
      <c r="K159" s="206">
        <v>2</v>
      </c>
      <c r="L159" s="293">
        <v>0</v>
      </c>
      <c r="M159" s="293"/>
      <c r="N159" s="294">
        <f t="shared" si="5"/>
        <v>0</v>
      </c>
      <c r="O159" s="279"/>
      <c r="P159" s="279"/>
      <c r="Q159" s="279"/>
      <c r="R159" s="138"/>
      <c r="T159" s="168" t="s">
        <v>5</v>
      </c>
      <c r="U159" s="47" t="s">
        <v>44</v>
      </c>
      <c r="V159" s="39"/>
      <c r="W159" s="169">
        <f t="shared" si="6"/>
        <v>0</v>
      </c>
      <c r="X159" s="169">
        <v>0</v>
      </c>
      <c r="Y159" s="169">
        <f t="shared" si="7"/>
        <v>0</v>
      </c>
      <c r="Z159" s="169">
        <v>0</v>
      </c>
      <c r="AA159" s="170">
        <f t="shared" si="8"/>
        <v>0</v>
      </c>
      <c r="AR159" s="21" t="s">
        <v>1518</v>
      </c>
      <c r="AT159" s="21" t="s">
        <v>521</v>
      </c>
      <c r="AU159" s="21" t="s">
        <v>123</v>
      </c>
      <c r="AY159" s="21" t="s">
        <v>192</v>
      </c>
      <c r="BE159" s="109">
        <f t="shared" si="9"/>
        <v>0</v>
      </c>
      <c r="BF159" s="109">
        <f t="shared" si="10"/>
        <v>0</v>
      </c>
      <c r="BG159" s="109">
        <f t="shared" si="11"/>
        <v>0</v>
      </c>
      <c r="BH159" s="109">
        <f t="shared" si="12"/>
        <v>0</v>
      </c>
      <c r="BI159" s="109">
        <f t="shared" si="13"/>
        <v>0</v>
      </c>
      <c r="BJ159" s="21" t="s">
        <v>37</v>
      </c>
      <c r="BK159" s="109">
        <f t="shared" si="14"/>
        <v>0</v>
      </c>
      <c r="BL159" s="21" t="s">
        <v>614</v>
      </c>
      <c r="BM159" s="21" t="s">
        <v>2130</v>
      </c>
    </row>
    <row r="160" spans="2:65" s="1" customFormat="1" ht="22.5" customHeight="1">
      <c r="B160" s="135"/>
      <c r="C160" s="203" t="s">
        <v>10</v>
      </c>
      <c r="D160" s="203" t="s">
        <v>521</v>
      </c>
      <c r="E160" s="204" t="s">
        <v>2131</v>
      </c>
      <c r="F160" s="292" t="s">
        <v>2132</v>
      </c>
      <c r="G160" s="292"/>
      <c r="H160" s="292"/>
      <c r="I160" s="292"/>
      <c r="J160" s="205" t="s">
        <v>529</v>
      </c>
      <c r="K160" s="206">
        <v>20.5</v>
      </c>
      <c r="L160" s="293">
        <v>0</v>
      </c>
      <c r="M160" s="293"/>
      <c r="N160" s="294">
        <f t="shared" si="5"/>
        <v>0</v>
      </c>
      <c r="O160" s="279"/>
      <c r="P160" s="279"/>
      <c r="Q160" s="279"/>
      <c r="R160" s="138"/>
      <c r="T160" s="168" t="s">
        <v>5</v>
      </c>
      <c r="U160" s="47" t="s">
        <v>44</v>
      </c>
      <c r="V160" s="39"/>
      <c r="W160" s="169">
        <f t="shared" si="6"/>
        <v>0</v>
      </c>
      <c r="X160" s="169">
        <v>0</v>
      </c>
      <c r="Y160" s="169">
        <f t="shared" si="7"/>
        <v>0</v>
      </c>
      <c r="Z160" s="169">
        <v>0</v>
      </c>
      <c r="AA160" s="170">
        <f t="shared" si="8"/>
        <v>0</v>
      </c>
      <c r="AR160" s="21" t="s">
        <v>1518</v>
      </c>
      <c r="AT160" s="21" t="s">
        <v>521</v>
      </c>
      <c r="AU160" s="21" t="s">
        <v>123</v>
      </c>
      <c r="AY160" s="21" t="s">
        <v>192</v>
      </c>
      <c r="BE160" s="109">
        <f t="shared" si="9"/>
        <v>0</v>
      </c>
      <c r="BF160" s="109">
        <f t="shared" si="10"/>
        <v>0</v>
      </c>
      <c r="BG160" s="109">
        <f t="shared" si="11"/>
        <v>0</v>
      </c>
      <c r="BH160" s="109">
        <f t="shared" si="12"/>
        <v>0</v>
      </c>
      <c r="BI160" s="109">
        <f t="shared" si="13"/>
        <v>0</v>
      </c>
      <c r="BJ160" s="21" t="s">
        <v>37</v>
      </c>
      <c r="BK160" s="109">
        <f t="shared" si="14"/>
        <v>0</v>
      </c>
      <c r="BL160" s="21" t="s">
        <v>614</v>
      </c>
      <c r="BM160" s="21" t="s">
        <v>2133</v>
      </c>
    </row>
    <row r="161" spans="2:65" s="10" customFormat="1" ht="22.5" customHeight="1">
      <c r="B161" s="171"/>
      <c r="C161" s="172"/>
      <c r="D161" s="172"/>
      <c r="E161" s="173" t="s">
        <v>5</v>
      </c>
      <c r="F161" s="280" t="s">
        <v>2112</v>
      </c>
      <c r="G161" s="281"/>
      <c r="H161" s="281"/>
      <c r="I161" s="281"/>
      <c r="J161" s="172"/>
      <c r="K161" s="174">
        <v>20.5</v>
      </c>
      <c r="L161" s="172"/>
      <c r="M161" s="172"/>
      <c r="N161" s="172"/>
      <c r="O161" s="172"/>
      <c r="P161" s="172"/>
      <c r="Q161" s="172"/>
      <c r="R161" s="175"/>
      <c r="T161" s="176"/>
      <c r="U161" s="172"/>
      <c r="V161" s="172"/>
      <c r="W161" s="172"/>
      <c r="X161" s="172"/>
      <c r="Y161" s="172"/>
      <c r="Z161" s="172"/>
      <c r="AA161" s="177"/>
      <c r="AT161" s="178" t="s">
        <v>200</v>
      </c>
      <c r="AU161" s="178" t="s">
        <v>123</v>
      </c>
      <c r="AV161" s="10" t="s">
        <v>123</v>
      </c>
      <c r="AW161" s="10" t="s">
        <v>36</v>
      </c>
      <c r="AX161" s="10" t="s">
        <v>37</v>
      </c>
      <c r="AY161" s="178" t="s">
        <v>192</v>
      </c>
    </row>
    <row r="162" spans="2:65" s="1" customFormat="1" ht="22.5" customHeight="1">
      <c r="B162" s="135"/>
      <c r="C162" s="203" t="s">
        <v>331</v>
      </c>
      <c r="D162" s="203" t="s">
        <v>521</v>
      </c>
      <c r="E162" s="204" t="s">
        <v>2134</v>
      </c>
      <c r="F162" s="292" t="s">
        <v>2135</v>
      </c>
      <c r="G162" s="292"/>
      <c r="H162" s="292"/>
      <c r="I162" s="292"/>
      <c r="J162" s="205" t="s">
        <v>529</v>
      </c>
      <c r="K162" s="206">
        <v>24</v>
      </c>
      <c r="L162" s="293">
        <v>0</v>
      </c>
      <c r="M162" s="293"/>
      <c r="N162" s="294">
        <f>ROUND(L162*K162,2)</f>
        <v>0</v>
      </c>
      <c r="O162" s="279"/>
      <c r="P162" s="279"/>
      <c r="Q162" s="279"/>
      <c r="R162" s="138"/>
      <c r="T162" s="168" t="s">
        <v>5</v>
      </c>
      <c r="U162" s="47" t="s">
        <v>44</v>
      </c>
      <c r="V162" s="39"/>
      <c r="W162" s="169">
        <f>V162*K162</f>
        <v>0</v>
      </c>
      <c r="X162" s="169">
        <v>0</v>
      </c>
      <c r="Y162" s="169">
        <f>X162*K162</f>
        <v>0</v>
      </c>
      <c r="Z162" s="169">
        <v>0</v>
      </c>
      <c r="AA162" s="170">
        <f>Z162*K162</f>
        <v>0</v>
      </c>
      <c r="AR162" s="21" t="s">
        <v>1518</v>
      </c>
      <c r="AT162" s="21" t="s">
        <v>521</v>
      </c>
      <c r="AU162" s="21" t="s">
        <v>123</v>
      </c>
      <c r="AY162" s="21" t="s">
        <v>192</v>
      </c>
      <c r="BE162" s="109">
        <f>IF(U162="základní",N162,0)</f>
        <v>0</v>
      </c>
      <c r="BF162" s="109">
        <f>IF(U162="snížená",N162,0)</f>
        <v>0</v>
      </c>
      <c r="BG162" s="109">
        <f>IF(U162="zákl. přenesená",N162,0)</f>
        <v>0</v>
      </c>
      <c r="BH162" s="109">
        <f>IF(U162="sníž. přenesená",N162,0)</f>
        <v>0</v>
      </c>
      <c r="BI162" s="109">
        <f>IF(U162="nulová",N162,0)</f>
        <v>0</v>
      </c>
      <c r="BJ162" s="21" t="s">
        <v>37</v>
      </c>
      <c r="BK162" s="109">
        <f>ROUND(L162*K162,2)</f>
        <v>0</v>
      </c>
      <c r="BL162" s="21" t="s">
        <v>614</v>
      </c>
      <c r="BM162" s="21" t="s">
        <v>2136</v>
      </c>
    </row>
    <row r="163" spans="2:65" s="10" customFormat="1" ht="22.5" customHeight="1">
      <c r="B163" s="171"/>
      <c r="C163" s="172"/>
      <c r="D163" s="172"/>
      <c r="E163" s="173" t="s">
        <v>5</v>
      </c>
      <c r="F163" s="280" t="s">
        <v>2137</v>
      </c>
      <c r="G163" s="281"/>
      <c r="H163" s="281"/>
      <c r="I163" s="281"/>
      <c r="J163" s="172"/>
      <c r="K163" s="174">
        <v>24</v>
      </c>
      <c r="L163" s="172"/>
      <c r="M163" s="172"/>
      <c r="N163" s="172"/>
      <c r="O163" s="172"/>
      <c r="P163" s="172"/>
      <c r="Q163" s="172"/>
      <c r="R163" s="175"/>
      <c r="T163" s="176"/>
      <c r="U163" s="172"/>
      <c r="V163" s="172"/>
      <c r="W163" s="172"/>
      <c r="X163" s="172"/>
      <c r="Y163" s="172"/>
      <c r="Z163" s="172"/>
      <c r="AA163" s="177"/>
      <c r="AT163" s="178" t="s">
        <v>200</v>
      </c>
      <c r="AU163" s="178" t="s">
        <v>123</v>
      </c>
      <c r="AV163" s="10" t="s">
        <v>123</v>
      </c>
      <c r="AW163" s="10" t="s">
        <v>36</v>
      </c>
      <c r="AX163" s="10" t="s">
        <v>37</v>
      </c>
      <c r="AY163" s="178" t="s">
        <v>192</v>
      </c>
    </row>
    <row r="164" spans="2:65" s="1" customFormat="1" ht="22.5" customHeight="1">
      <c r="B164" s="135"/>
      <c r="C164" s="203" t="s">
        <v>349</v>
      </c>
      <c r="D164" s="203" t="s">
        <v>521</v>
      </c>
      <c r="E164" s="204" t="s">
        <v>2138</v>
      </c>
      <c r="F164" s="292" t="s">
        <v>2139</v>
      </c>
      <c r="G164" s="292"/>
      <c r="H164" s="292"/>
      <c r="I164" s="292"/>
      <c r="J164" s="205" t="s">
        <v>475</v>
      </c>
      <c r="K164" s="206">
        <v>1</v>
      </c>
      <c r="L164" s="293">
        <v>0</v>
      </c>
      <c r="M164" s="293"/>
      <c r="N164" s="294">
        <f>ROUND(L164*K164,2)</f>
        <v>0</v>
      </c>
      <c r="O164" s="279"/>
      <c r="P164" s="279"/>
      <c r="Q164" s="279"/>
      <c r="R164" s="138"/>
      <c r="T164" s="168" t="s">
        <v>5</v>
      </c>
      <c r="U164" s="47" t="s">
        <v>44</v>
      </c>
      <c r="V164" s="39"/>
      <c r="W164" s="169">
        <f>V164*K164</f>
        <v>0</v>
      </c>
      <c r="X164" s="169">
        <v>0</v>
      </c>
      <c r="Y164" s="169">
        <f>X164*K164</f>
        <v>0</v>
      </c>
      <c r="Z164" s="169">
        <v>0</v>
      </c>
      <c r="AA164" s="170">
        <f>Z164*K164</f>
        <v>0</v>
      </c>
      <c r="AR164" s="21" t="s">
        <v>1518</v>
      </c>
      <c r="AT164" s="21" t="s">
        <v>521</v>
      </c>
      <c r="AU164" s="21" t="s">
        <v>123</v>
      </c>
      <c r="AY164" s="21" t="s">
        <v>192</v>
      </c>
      <c r="BE164" s="109">
        <f>IF(U164="základní",N164,0)</f>
        <v>0</v>
      </c>
      <c r="BF164" s="109">
        <f>IF(U164="snížená",N164,0)</f>
        <v>0</v>
      </c>
      <c r="BG164" s="109">
        <f>IF(U164="zákl. přenesená",N164,0)</f>
        <v>0</v>
      </c>
      <c r="BH164" s="109">
        <f>IF(U164="sníž. přenesená",N164,0)</f>
        <v>0</v>
      </c>
      <c r="BI164" s="109">
        <f>IF(U164="nulová",N164,0)</f>
        <v>0</v>
      </c>
      <c r="BJ164" s="21" t="s">
        <v>37</v>
      </c>
      <c r="BK164" s="109">
        <f>ROUND(L164*K164,2)</f>
        <v>0</v>
      </c>
      <c r="BL164" s="21" t="s">
        <v>614</v>
      </c>
      <c r="BM164" s="21" t="s">
        <v>2140</v>
      </c>
    </row>
    <row r="165" spans="2:65" s="10" customFormat="1" ht="22.5" customHeight="1">
      <c r="B165" s="171"/>
      <c r="C165" s="172"/>
      <c r="D165" s="172"/>
      <c r="E165" s="173" t="s">
        <v>5</v>
      </c>
      <c r="F165" s="280" t="s">
        <v>2141</v>
      </c>
      <c r="G165" s="281"/>
      <c r="H165" s="281"/>
      <c r="I165" s="281"/>
      <c r="J165" s="172"/>
      <c r="K165" s="174">
        <v>1</v>
      </c>
      <c r="L165" s="172"/>
      <c r="M165" s="172"/>
      <c r="N165" s="172"/>
      <c r="O165" s="172"/>
      <c r="P165" s="172"/>
      <c r="Q165" s="172"/>
      <c r="R165" s="175"/>
      <c r="T165" s="176"/>
      <c r="U165" s="172"/>
      <c r="V165" s="172"/>
      <c r="W165" s="172"/>
      <c r="X165" s="172"/>
      <c r="Y165" s="172"/>
      <c r="Z165" s="172"/>
      <c r="AA165" s="177"/>
      <c r="AT165" s="178" t="s">
        <v>200</v>
      </c>
      <c r="AU165" s="178" t="s">
        <v>123</v>
      </c>
      <c r="AV165" s="10" t="s">
        <v>123</v>
      </c>
      <c r="AW165" s="10" t="s">
        <v>36</v>
      </c>
      <c r="AX165" s="10" t="s">
        <v>37</v>
      </c>
      <c r="AY165" s="178" t="s">
        <v>192</v>
      </c>
    </row>
    <row r="166" spans="2:65" s="1" customFormat="1" ht="22.5" customHeight="1">
      <c r="B166" s="135"/>
      <c r="C166" s="203" t="s">
        <v>356</v>
      </c>
      <c r="D166" s="203" t="s">
        <v>521</v>
      </c>
      <c r="E166" s="204" t="s">
        <v>2142</v>
      </c>
      <c r="F166" s="292" t="s">
        <v>2143</v>
      </c>
      <c r="G166" s="292"/>
      <c r="H166" s="292"/>
      <c r="I166" s="292"/>
      <c r="J166" s="205" t="s">
        <v>475</v>
      </c>
      <c r="K166" s="206">
        <v>2</v>
      </c>
      <c r="L166" s="293">
        <v>0</v>
      </c>
      <c r="M166" s="293"/>
      <c r="N166" s="294">
        <f>ROUND(L166*K166,2)</f>
        <v>0</v>
      </c>
      <c r="O166" s="279"/>
      <c r="P166" s="279"/>
      <c r="Q166" s="279"/>
      <c r="R166" s="138"/>
      <c r="T166" s="168" t="s">
        <v>5</v>
      </c>
      <c r="U166" s="47" t="s">
        <v>44</v>
      </c>
      <c r="V166" s="39"/>
      <c r="W166" s="169">
        <f>V166*K166</f>
        <v>0</v>
      </c>
      <c r="X166" s="169">
        <v>0</v>
      </c>
      <c r="Y166" s="169">
        <f>X166*K166</f>
        <v>0</v>
      </c>
      <c r="Z166" s="169">
        <v>0</v>
      </c>
      <c r="AA166" s="170">
        <f>Z166*K166</f>
        <v>0</v>
      </c>
      <c r="AR166" s="21" t="s">
        <v>1518</v>
      </c>
      <c r="AT166" s="21" t="s">
        <v>521</v>
      </c>
      <c r="AU166" s="21" t="s">
        <v>123</v>
      </c>
      <c r="AY166" s="21" t="s">
        <v>192</v>
      </c>
      <c r="BE166" s="109">
        <f>IF(U166="základní",N166,0)</f>
        <v>0</v>
      </c>
      <c r="BF166" s="109">
        <f>IF(U166="snížená",N166,0)</f>
        <v>0</v>
      </c>
      <c r="BG166" s="109">
        <f>IF(U166="zákl. přenesená",N166,0)</f>
        <v>0</v>
      </c>
      <c r="BH166" s="109">
        <f>IF(U166="sníž. přenesená",N166,0)</f>
        <v>0</v>
      </c>
      <c r="BI166" s="109">
        <f>IF(U166="nulová",N166,0)</f>
        <v>0</v>
      </c>
      <c r="BJ166" s="21" t="s">
        <v>37</v>
      </c>
      <c r="BK166" s="109">
        <f>ROUND(L166*K166,2)</f>
        <v>0</v>
      </c>
      <c r="BL166" s="21" t="s">
        <v>614</v>
      </c>
      <c r="BM166" s="21" t="s">
        <v>2144</v>
      </c>
    </row>
    <row r="167" spans="2:65" s="10" customFormat="1" ht="22.5" customHeight="1">
      <c r="B167" s="171"/>
      <c r="C167" s="172"/>
      <c r="D167" s="172"/>
      <c r="E167" s="173" t="s">
        <v>5</v>
      </c>
      <c r="F167" s="280" t="s">
        <v>2145</v>
      </c>
      <c r="G167" s="281"/>
      <c r="H167" s="281"/>
      <c r="I167" s="281"/>
      <c r="J167" s="172"/>
      <c r="K167" s="174">
        <v>2</v>
      </c>
      <c r="L167" s="172"/>
      <c r="M167" s="172"/>
      <c r="N167" s="172"/>
      <c r="O167" s="172"/>
      <c r="P167" s="172"/>
      <c r="Q167" s="172"/>
      <c r="R167" s="175"/>
      <c r="T167" s="176"/>
      <c r="U167" s="172"/>
      <c r="V167" s="172"/>
      <c r="W167" s="172"/>
      <c r="X167" s="172"/>
      <c r="Y167" s="172"/>
      <c r="Z167" s="172"/>
      <c r="AA167" s="177"/>
      <c r="AT167" s="178" t="s">
        <v>200</v>
      </c>
      <c r="AU167" s="178" t="s">
        <v>123</v>
      </c>
      <c r="AV167" s="10" t="s">
        <v>123</v>
      </c>
      <c r="AW167" s="10" t="s">
        <v>36</v>
      </c>
      <c r="AX167" s="10" t="s">
        <v>37</v>
      </c>
      <c r="AY167" s="178" t="s">
        <v>192</v>
      </c>
    </row>
    <row r="168" spans="2:65" s="1" customFormat="1" ht="22.5" customHeight="1">
      <c r="B168" s="135"/>
      <c r="C168" s="203" t="s">
        <v>362</v>
      </c>
      <c r="D168" s="203" t="s">
        <v>521</v>
      </c>
      <c r="E168" s="204" t="s">
        <v>2146</v>
      </c>
      <c r="F168" s="292" t="s">
        <v>2147</v>
      </c>
      <c r="G168" s="292"/>
      <c r="H168" s="292"/>
      <c r="I168" s="292"/>
      <c r="J168" s="205" t="s">
        <v>475</v>
      </c>
      <c r="K168" s="206">
        <v>1</v>
      </c>
      <c r="L168" s="293">
        <v>0</v>
      </c>
      <c r="M168" s="293"/>
      <c r="N168" s="294">
        <f>ROUND(L168*K168,2)</f>
        <v>0</v>
      </c>
      <c r="O168" s="279"/>
      <c r="P168" s="279"/>
      <c r="Q168" s="279"/>
      <c r="R168" s="138"/>
      <c r="T168" s="168" t="s">
        <v>5</v>
      </c>
      <c r="U168" s="47" t="s">
        <v>44</v>
      </c>
      <c r="V168" s="39"/>
      <c r="W168" s="169">
        <f>V168*K168</f>
        <v>0</v>
      </c>
      <c r="X168" s="169">
        <v>0</v>
      </c>
      <c r="Y168" s="169">
        <f>X168*K168</f>
        <v>0</v>
      </c>
      <c r="Z168" s="169">
        <v>0</v>
      </c>
      <c r="AA168" s="170">
        <f>Z168*K168</f>
        <v>0</v>
      </c>
      <c r="AR168" s="21" t="s">
        <v>1518</v>
      </c>
      <c r="AT168" s="21" t="s">
        <v>521</v>
      </c>
      <c r="AU168" s="21" t="s">
        <v>123</v>
      </c>
      <c r="AY168" s="21" t="s">
        <v>192</v>
      </c>
      <c r="BE168" s="109">
        <f>IF(U168="základní",N168,0)</f>
        <v>0</v>
      </c>
      <c r="BF168" s="109">
        <f>IF(U168="snížená",N168,0)</f>
        <v>0</v>
      </c>
      <c r="BG168" s="109">
        <f>IF(U168="zákl. přenesená",N168,0)</f>
        <v>0</v>
      </c>
      <c r="BH168" s="109">
        <f>IF(U168="sníž. přenesená",N168,0)</f>
        <v>0</v>
      </c>
      <c r="BI168" s="109">
        <f>IF(U168="nulová",N168,0)</f>
        <v>0</v>
      </c>
      <c r="BJ168" s="21" t="s">
        <v>37</v>
      </c>
      <c r="BK168" s="109">
        <f>ROUND(L168*K168,2)</f>
        <v>0</v>
      </c>
      <c r="BL168" s="21" t="s">
        <v>614</v>
      </c>
      <c r="BM168" s="21" t="s">
        <v>2148</v>
      </c>
    </row>
    <row r="169" spans="2:65" s="10" customFormat="1" ht="22.5" customHeight="1">
      <c r="B169" s="171"/>
      <c r="C169" s="172"/>
      <c r="D169" s="172"/>
      <c r="E169" s="173" t="s">
        <v>5</v>
      </c>
      <c r="F169" s="280" t="s">
        <v>2141</v>
      </c>
      <c r="G169" s="281"/>
      <c r="H169" s="281"/>
      <c r="I169" s="281"/>
      <c r="J169" s="172"/>
      <c r="K169" s="174">
        <v>1</v>
      </c>
      <c r="L169" s="172"/>
      <c r="M169" s="172"/>
      <c r="N169" s="172"/>
      <c r="O169" s="172"/>
      <c r="P169" s="172"/>
      <c r="Q169" s="172"/>
      <c r="R169" s="175"/>
      <c r="T169" s="176"/>
      <c r="U169" s="172"/>
      <c r="V169" s="172"/>
      <c r="W169" s="172"/>
      <c r="X169" s="172"/>
      <c r="Y169" s="172"/>
      <c r="Z169" s="172"/>
      <c r="AA169" s="177"/>
      <c r="AT169" s="178" t="s">
        <v>200</v>
      </c>
      <c r="AU169" s="178" t="s">
        <v>123</v>
      </c>
      <c r="AV169" s="10" t="s">
        <v>123</v>
      </c>
      <c r="AW169" s="10" t="s">
        <v>36</v>
      </c>
      <c r="AX169" s="10" t="s">
        <v>37</v>
      </c>
      <c r="AY169" s="178" t="s">
        <v>192</v>
      </c>
    </row>
    <row r="170" spans="2:65" s="1" customFormat="1" ht="22.5" customHeight="1">
      <c r="B170" s="135"/>
      <c r="C170" s="203" t="s">
        <v>377</v>
      </c>
      <c r="D170" s="203" t="s">
        <v>521</v>
      </c>
      <c r="E170" s="204" t="s">
        <v>2149</v>
      </c>
      <c r="F170" s="292" t="s">
        <v>2150</v>
      </c>
      <c r="G170" s="292"/>
      <c r="H170" s="292"/>
      <c r="I170" s="292"/>
      <c r="J170" s="205" t="s">
        <v>475</v>
      </c>
      <c r="K170" s="206">
        <v>1</v>
      </c>
      <c r="L170" s="293">
        <v>0</v>
      </c>
      <c r="M170" s="293"/>
      <c r="N170" s="294">
        <f>ROUND(L170*K170,2)</f>
        <v>0</v>
      </c>
      <c r="O170" s="279"/>
      <c r="P170" s="279"/>
      <c r="Q170" s="279"/>
      <c r="R170" s="138"/>
      <c r="T170" s="168" t="s">
        <v>5</v>
      </c>
      <c r="U170" s="47" t="s">
        <v>44</v>
      </c>
      <c r="V170" s="39"/>
      <c r="W170" s="169">
        <f>V170*K170</f>
        <v>0</v>
      </c>
      <c r="X170" s="169">
        <v>0</v>
      </c>
      <c r="Y170" s="169">
        <f>X170*K170</f>
        <v>0</v>
      </c>
      <c r="Z170" s="169">
        <v>0</v>
      </c>
      <c r="AA170" s="170">
        <f>Z170*K170</f>
        <v>0</v>
      </c>
      <c r="AR170" s="21" t="s">
        <v>1518</v>
      </c>
      <c r="AT170" s="21" t="s">
        <v>521</v>
      </c>
      <c r="AU170" s="21" t="s">
        <v>123</v>
      </c>
      <c r="AY170" s="21" t="s">
        <v>192</v>
      </c>
      <c r="BE170" s="109">
        <f>IF(U170="základní",N170,0)</f>
        <v>0</v>
      </c>
      <c r="BF170" s="109">
        <f>IF(U170="snížená",N170,0)</f>
        <v>0</v>
      </c>
      <c r="BG170" s="109">
        <f>IF(U170="zákl. přenesená",N170,0)</f>
        <v>0</v>
      </c>
      <c r="BH170" s="109">
        <f>IF(U170="sníž. přenesená",N170,0)</f>
        <v>0</v>
      </c>
      <c r="BI170" s="109">
        <f>IF(U170="nulová",N170,0)</f>
        <v>0</v>
      </c>
      <c r="BJ170" s="21" t="s">
        <v>37</v>
      </c>
      <c r="BK170" s="109">
        <f>ROUND(L170*K170,2)</f>
        <v>0</v>
      </c>
      <c r="BL170" s="21" t="s">
        <v>614</v>
      </c>
      <c r="BM170" s="21" t="s">
        <v>2151</v>
      </c>
    </row>
    <row r="171" spans="2:65" s="10" customFormat="1" ht="22.5" customHeight="1">
      <c r="B171" s="171"/>
      <c r="C171" s="172"/>
      <c r="D171" s="172"/>
      <c r="E171" s="173" t="s">
        <v>5</v>
      </c>
      <c r="F171" s="280" t="s">
        <v>2141</v>
      </c>
      <c r="G171" s="281"/>
      <c r="H171" s="281"/>
      <c r="I171" s="281"/>
      <c r="J171" s="172"/>
      <c r="K171" s="174">
        <v>1</v>
      </c>
      <c r="L171" s="172"/>
      <c r="M171" s="172"/>
      <c r="N171" s="172"/>
      <c r="O171" s="172"/>
      <c r="P171" s="172"/>
      <c r="Q171" s="172"/>
      <c r="R171" s="175"/>
      <c r="T171" s="176"/>
      <c r="U171" s="172"/>
      <c r="V171" s="172"/>
      <c r="W171" s="172"/>
      <c r="X171" s="172"/>
      <c r="Y171" s="172"/>
      <c r="Z171" s="172"/>
      <c r="AA171" s="177"/>
      <c r="AT171" s="178" t="s">
        <v>200</v>
      </c>
      <c r="AU171" s="178" t="s">
        <v>123</v>
      </c>
      <c r="AV171" s="10" t="s">
        <v>123</v>
      </c>
      <c r="AW171" s="10" t="s">
        <v>36</v>
      </c>
      <c r="AX171" s="10" t="s">
        <v>37</v>
      </c>
      <c r="AY171" s="178" t="s">
        <v>192</v>
      </c>
    </row>
    <row r="172" spans="2:65" s="1" customFormat="1" ht="22.5" customHeight="1">
      <c r="B172" s="135"/>
      <c r="C172" s="203" t="s">
        <v>386</v>
      </c>
      <c r="D172" s="203" t="s">
        <v>521</v>
      </c>
      <c r="E172" s="204" t="s">
        <v>2152</v>
      </c>
      <c r="F172" s="292" t="s">
        <v>2153</v>
      </c>
      <c r="G172" s="292"/>
      <c r="H172" s="292"/>
      <c r="I172" s="292"/>
      <c r="J172" s="205" t="s">
        <v>475</v>
      </c>
      <c r="K172" s="206">
        <v>1</v>
      </c>
      <c r="L172" s="293">
        <v>0</v>
      </c>
      <c r="M172" s="293"/>
      <c r="N172" s="294">
        <f>ROUND(L172*K172,2)</f>
        <v>0</v>
      </c>
      <c r="O172" s="279"/>
      <c r="P172" s="279"/>
      <c r="Q172" s="279"/>
      <c r="R172" s="138"/>
      <c r="T172" s="168" t="s">
        <v>5</v>
      </c>
      <c r="U172" s="47" t="s">
        <v>44</v>
      </c>
      <c r="V172" s="39"/>
      <c r="W172" s="169">
        <f>V172*K172</f>
        <v>0</v>
      </c>
      <c r="X172" s="169">
        <v>0</v>
      </c>
      <c r="Y172" s="169">
        <f>X172*K172</f>
        <v>0</v>
      </c>
      <c r="Z172" s="169">
        <v>0</v>
      </c>
      <c r="AA172" s="170">
        <f>Z172*K172</f>
        <v>0</v>
      </c>
      <c r="AR172" s="21" t="s">
        <v>1518</v>
      </c>
      <c r="AT172" s="21" t="s">
        <v>521</v>
      </c>
      <c r="AU172" s="21" t="s">
        <v>123</v>
      </c>
      <c r="AY172" s="21" t="s">
        <v>192</v>
      </c>
      <c r="BE172" s="109">
        <f>IF(U172="základní",N172,0)</f>
        <v>0</v>
      </c>
      <c r="BF172" s="109">
        <f>IF(U172="snížená",N172,0)</f>
        <v>0</v>
      </c>
      <c r="BG172" s="109">
        <f>IF(U172="zákl. přenesená",N172,0)</f>
        <v>0</v>
      </c>
      <c r="BH172" s="109">
        <f>IF(U172="sníž. přenesená",N172,0)</f>
        <v>0</v>
      </c>
      <c r="BI172" s="109">
        <f>IF(U172="nulová",N172,0)</f>
        <v>0</v>
      </c>
      <c r="BJ172" s="21" t="s">
        <v>37</v>
      </c>
      <c r="BK172" s="109">
        <f>ROUND(L172*K172,2)</f>
        <v>0</v>
      </c>
      <c r="BL172" s="21" t="s">
        <v>614</v>
      </c>
      <c r="BM172" s="21" t="s">
        <v>2154</v>
      </c>
    </row>
    <row r="173" spans="2:65" s="10" customFormat="1" ht="22.5" customHeight="1">
      <c r="B173" s="171"/>
      <c r="C173" s="172"/>
      <c r="D173" s="172"/>
      <c r="E173" s="173" t="s">
        <v>5</v>
      </c>
      <c r="F173" s="280" t="s">
        <v>2141</v>
      </c>
      <c r="G173" s="281"/>
      <c r="H173" s="281"/>
      <c r="I173" s="281"/>
      <c r="J173" s="172"/>
      <c r="K173" s="174">
        <v>1</v>
      </c>
      <c r="L173" s="172"/>
      <c r="M173" s="172"/>
      <c r="N173" s="172"/>
      <c r="O173" s="172"/>
      <c r="P173" s="172"/>
      <c r="Q173" s="172"/>
      <c r="R173" s="175"/>
      <c r="T173" s="176"/>
      <c r="U173" s="172"/>
      <c r="V173" s="172"/>
      <c r="W173" s="172"/>
      <c r="X173" s="172"/>
      <c r="Y173" s="172"/>
      <c r="Z173" s="172"/>
      <c r="AA173" s="177"/>
      <c r="AT173" s="178" t="s">
        <v>200</v>
      </c>
      <c r="AU173" s="178" t="s">
        <v>123</v>
      </c>
      <c r="AV173" s="10" t="s">
        <v>123</v>
      </c>
      <c r="AW173" s="10" t="s">
        <v>36</v>
      </c>
      <c r="AX173" s="10" t="s">
        <v>37</v>
      </c>
      <c r="AY173" s="178" t="s">
        <v>192</v>
      </c>
    </row>
    <row r="174" spans="2:65" s="9" customFormat="1" ht="37.35" customHeight="1">
      <c r="B174" s="153"/>
      <c r="C174" s="154"/>
      <c r="D174" s="155" t="s">
        <v>168</v>
      </c>
      <c r="E174" s="155"/>
      <c r="F174" s="155"/>
      <c r="G174" s="155"/>
      <c r="H174" s="155"/>
      <c r="I174" s="155"/>
      <c r="J174" s="155"/>
      <c r="K174" s="155"/>
      <c r="L174" s="155"/>
      <c r="M174" s="155"/>
      <c r="N174" s="307">
        <f>BK174</f>
        <v>0</v>
      </c>
      <c r="O174" s="308"/>
      <c r="P174" s="308"/>
      <c r="Q174" s="308"/>
      <c r="R174" s="156"/>
      <c r="T174" s="157"/>
      <c r="U174" s="154"/>
      <c r="V174" s="154"/>
      <c r="W174" s="158">
        <f>W175</f>
        <v>0</v>
      </c>
      <c r="X174" s="154"/>
      <c r="Y174" s="158">
        <f>Y175</f>
        <v>0</v>
      </c>
      <c r="Z174" s="154"/>
      <c r="AA174" s="159">
        <f>AA175</f>
        <v>0</v>
      </c>
      <c r="AR174" s="160" t="s">
        <v>197</v>
      </c>
      <c r="AT174" s="161" t="s">
        <v>78</v>
      </c>
      <c r="AU174" s="161" t="s">
        <v>79</v>
      </c>
      <c r="AY174" s="160" t="s">
        <v>192</v>
      </c>
      <c r="BK174" s="162">
        <f>BK175</f>
        <v>0</v>
      </c>
    </row>
    <row r="175" spans="2:65" s="1" customFormat="1" ht="22.5" customHeight="1">
      <c r="B175" s="135"/>
      <c r="C175" s="164" t="s">
        <v>390</v>
      </c>
      <c r="D175" s="164" t="s">
        <v>193</v>
      </c>
      <c r="E175" s="165" t="s">
        <v>1838</v>
      </c>
      <c r="F175" s="277" t="s">
        <v>2155</v>
      </c>
      <c r="G175" s="277"/>
      <c r="H175" s="277"/>
      <c r="I175" s="277"/>
      <c r="J175" s="166" t="s">
        <v>1834</v>
      </c>
      <c r="K175" s="167">
        <v>16</v>
      </c>
      <c r="L175" s="278">
        <v>0</v>
      </c>
      <c r="M175" s="278"/>
      <c r="N175" s="279">
        <f>ROUND(L175*K175,2)</f>
        <v>0</v>
      </c>
      <c r="O175" s="279"/>
      <c r="P175" s="279"/>
      <c r="Q175" s="279"/>
      <c r="R175" s="138"/>
      <c r="T175" s="168" t="s">
        <v>5</v>
      </c>
      <c r="U175" s="47" t="s">
        <v>44</v>
      </c>
      <c r="V175" s="39"/>
      <c r="W175" s="169">
        <f>V175*K175</f>
        <v>0</v>
      </c>
      <c r="X175" s="169">
        <v>0</v>
      </c>
      <c r="Y175" s="169">
        <f>X175*K175</f>
        <v>0</v>
      </c>
      <c r="Z175" s="169">
        <v>0</v>
      </c>
      <c r="AA175" s="170">
        <f>Z175*K175</f>
        <v>0</v>
      </c>
      <c r="AR175" s="21" t="s">
        <v>1835</v>
      </c>
      <c r="AT175" s="21" t="s">
        <v>193</v>
      </c>
      <c r="AU175" s="21" t="s">
        <v>37</v>
      </c>
      <c r="AY175" s="21" t="s">
        <v>192</v>
      </c>
      <c r="BE175" s="109">
        <f>IF(U175="základní",N175,0)</f>
        <v>0</v>
      </c>
      <c r="BF175" s="109">
        <f>IF(U175="snížená",N175,0)</f>
        <v>0</v>
      </c>
      <c r="BG175" s="109">
        <f>IF(U175="zákl. přenesená",N175,0)</f>
        <v>0</v>
      </c>
      <c r="BH175" s="109">
        <f>IF(U175="sníž. přenesená",N175,0)</f>
        <v>0</v>
      </c>
      <c r="BI175" s="109">
        <f>IF(U175="nulová",N175,0)</f>
        <v>0</v>
      </c>
      <c r="BJ175" s="21" t="s">
        <v>37</v>
      </c>
      <c r="BK175" s="109">
        <f>ROUND(L175*K175,2)</f>
        <v>0</v>
      </c>
      <c r="BL175" s="21" t="s">
        <v>1835</v>
      </c>
      <c r="BM175" s="21" t="s">
        <v>2156</v>
      </c>
    </row>
    <row r="176" spans="2:65" s="1" customFormat="1" ht="49.95" customHeight="1">
      <c r="B176" s="38"/>
      <c r="C176" s="39"/>
      <c r="D176" s="155" t="s">
        <v>1845</v>
      </c>
      <c r="E176" s="39"/>
      <c r="F176" s="39"/>
      <c r="G176" s="39"/>
      <c r="H176" s="39"/>
      <c r="I176" s="39"/>
      <c r="J176" s="39"/>
      <c r="K176" s="39"/>
      <c r="L176" s="39"/>
      <c r="M176" s="39"/>
      <c r="N176" s="302">
        <f>BK176</f>
        <v>0</v>
      </c>
      <c r="O176" s="303"/>
      <c r="P176" s="303"/>
      <c r="Q176" s="303"/>
      <c r="R176" s="40"/>
      <c r="T176" s="208"/>
      <c r="U176" s="59"/>
      <c r="V176" s="59"/>
      <c r="W176" s="59"/>
      <c r="X176" s="59"/>
      <c r="Y176" s="59"/>
      <c r="Z176" s="59"/>
      <c r="AA176" s="61"/>
      <c r="AT176" s="21" t="s">
        <v>78</v>
      </c>
      <c r="AU176" s="21" t="s">
        <v>79</v>
      </c>
      <c r="AY176" s="21" t="s">
        <v>1846</v>
      </c>
      <c r="BK176" s="109">
        <v>0</v>
      </c>
    </row>
    <row r="177" spans="2:18" s="1" customFormat="1" ht="6.9" customHeight="1">
      <c r="B177" s="62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4"/>
    </row>
  </sheetData>
  <mergeCells count="180">
    <mergeCell ref="N176:Q176"/>
    <mergeCell ref="H1:K1"/>
    <mergeCell ref="S2:AC2"/>
    <mergeCell ref="F171:I171"/>
    <mergeCell ref="F172:I172"/>
    <mergeCell ref="L172:M172"/>
    <mergeCell ref="N172:Q172"/>
    <mergeCell ref="F173:I173"/>
    <mergeCell ref="F175:I175"/>
    <mergeCell ref="L175:M175"/>
    <mergeCell ref="N175:Q175"/>
    <mergeCell ref="N122:Q122"/>
    <mergeCell ref="N123:Q123"/>
    <mergeCell ref="N124:Q124"/>
    <mergeCell ref="N142:Q142"/>
    <mergeCell ref="N147:Q147"/>
    <mergeCell ref="N149:Q149"/>
    <mergeCell ref="N150:Q150"/>
    <mergeCell ref="N174:Q174"/>
    <mergeCell ref="F166:I166"/>
    <mergeCell ref="L166:M166"/>
    <mergeCell ref="N166:Q166"/>
    <mergeCell ref="F167:I167"/>
    <mergeCell ref="F168:I168"/>
    <mergeCell ref="L168:M168"/>
    <mergeCell ref="N168:Q168"/>
    <mergeCell ref="F169:I169"/>
    <mergeCell ref="F170:I170"/>
    <mergeCell ref="L170:M170"/>
    <mergeCell ref="N170:Q170"/>
    <mergeCell ref="F161:I161"/>
    <mergeCell ref="F162:I162"/>
    <mergeCell ref="L162:M162"/>
    <mergeCell ref="N162:Q162"/>
    <mergeCell ref="F163:I163"/>
    <mergeCell ref="F164:I164"/>
    <mergeCell ref="L164:M164"/>
    <mergeCell ref="N164:Q164"/>
    <mergeCell ref="F165:I165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1:I151"/>
    <mergeCell ref="L151:M151"/>
    <mergeCell ref="N151:Q151"/>
    <mergeCell ref="F152:I152"/>
    <mergeCell ref="L152:M152"/>
    <mergeCell ref="N152:Q152"/>
    <mergeCell ref="F153:I153"/>
    <mergeCell ref="F154:I154"/>
    <mergeCell ref="L154:M154"/>
    <mergeCell ref="N154:Q154"/>
    <mergeCell ref="F143:I143"/>
    <mergeCell ref="L143:M143"/>
    <mergeCell ref="N143:Q143"/>
    <mergeCell ref="F144:I144"/>
    <mergeCell ref="F145:I145"/>
    <mergeCell ref="F146:I146"/>
    <mergeCell ref="F148:I148"/>
    <mergeCell ref="L148:M148"/>
    <mergeCell ref="N148:Q148"/>
    <mergeCell ref="F137:I137"/>
    <mergeCell ref="F138:I138"/>
    <mergeCell ref="L138:M138"/>
    <mergeCell ref="N138:Q138"/>
    <mergeCell ref="F139:I139"/>
    <mergeCell ref="F140:I140"/>
    <mergeCell ref="L140:M140"/>
    <mergeCell ref="N140:Q140"/>
    <mergeCell ref="F141:I141"/>
    <mergeCell ref="F133:I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5:I125"/>
    <mergeCell ref="L125:M125"/>
    <mergeCell ref="N125:Q125"/>
    <mergeCell ref="F126:I126"/>
    <mergeCell ref="F127:I127"/>
    <mergeCell ref="F128:I128"/>
    <mergeCell ref="F129:I129"/>
    <mergeCell ref="L129:M129"/>
    <mergeCell ref="N129:Q129"/>
    <mergeCell ref="L105:Q105"/>
    <mergeCell ref="C111:Q111"/>
    <mergeCell ref="F113:P113"/>
    <mergeCell ref="F114:P114"/>
    <mergeCell ref="M116:P116"/>
    <mergeCell ref="M118:Q118"/>
    <mergeCell ref="M119:Q119"/>
    <mergeCell ref="F121:I121"/>
    <mergeCell ref="L121:M121"/>
    <mergeCell ref="N121:Q121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N103:Q103"/>
    <mergeCell ref="N89:Q89"/>
    <mergeCell ref="N90:Q90"/>
    <mergeCell ref="N91:Q91"/>
    <mergeCell ref="N92:Q92"/>
    <mergeCell ref="N93:Q93"/>
    <mergeCell ref="N94:Q94"/>
    <mergeCell ref="N95:Q95"/>
    <mergeCell ref="N97:Q97"/>
    <mergeCell ref="D98:H98"/>
    <mergeCell ref="N98:Q9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21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22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8"/>
      <c r="B1" s="15"/>
      <c r="C1" s="15"/>
      <c r="D1" s="16" t="s">
        <v>1</v>
      </c>
      <c r="E1" s="15"/>
      <c r="F1" s="17" t="s">
        <v>118</v>
      </c>
      <c r="G1" s="17"/>
      <c r="H1" s="306" t="s">
        <v>119</v>
      </c>
      <c r="I1" s="306"/>
      <c r="J1" s="306"/>
      <c r="K1" s="306"/>
      <c r="L1" s="17" t="s">
        <v>120</v>
      </c>
      <c r="M1" s="15"/>
      <c r="N1" s="15"/>
      <c r="O1" s="16" t="s">
        <v>121</v>
      </c>
      <c r="P1" s="15"/>
      <c r="Q1" s="15"/>
      <c r="R1" s="15"/>
      <c r="S1" s="17" t="s">
        <v>122</v>
      </c>
      <c r="T1" s="17"/>
      <c r="U1" s="118"/>
      <c r="V1" s="1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" customHeight="1">
      <c r="C2" s="209" t="s">
        <v>7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S2" s="252" t="s">
        <v>8</v>
      </c>
      <c r="T2" s="253"/>
      <c r="U2" s="253"/>
      <c r="V2" s="253"/>
      <c r="W2" s="253"/>
      <c r="X2" s="253"/>
      <c r="Y2" s="253"/>
      <c r="Z2" s="253"/>
      <c r="AA2" s="253"/>
      <c r="AB2" s="253"/>
      <c r="AC2" s="253"/>
      <c r="AT2" s="21" t="s">
        <v>105</v>
      </c>
    </row>
    <row r="3" spans="1:66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123</v>
      </c>
    </row>
    <row r="4" spans="1:66" ht="36.9" customHeight="1">
      <c r="B4" s="25"/>
      <c r="C4" s="211" t="s">
        <v>124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6"/>
      <c r="T4" s="27" t="s">
        <v>13</v>
      </c>
      <c r="AT4" s="21" t="s">
        <v>6</v>
      </c>
    </row>
    <row r="5" spans="1:66" ht="6.9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>
      <c r="B6" s="25"/>
      <c r="C6" s="29"/>
      <c r="D6" s="33" t="s">
        <v>20</v>
      </c>
      <c r="E6" s="29"/>
      <c r="F6" s="254" t="str">
        <f>'Rekapitulace stavby'!K6</f>
        <v>Tenisová hala Česká Třebová</v>
      </c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9"/>
      <c r="R6" s="26"/>
    </row>
    <row r="7" spans="1:66" s="1" customFormat="1" ht="32.85" customHeight="1">
      <c r="B7" s="38"/>
      <c r="C7" s="39"/>
      <c r="D7" s="32" t="s">
        <v>125</v>
      </c>
      <c r="E7" s="39"/>
      <c r="F7" s="217" t="s">
        <v>2157</v>
      </c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39"/>
      <c r="R7" s="40"/>
    </row>
    <row r="8" spans="1:66" s="1" customFormat="1" ht="14.4" customHeight="1">
      <c r="B8" s="38"/>
      <c r="C8" s="39"/>
      <c r="D8" s="33" t="s">
        <v>22</v>
      </c>
      <c r="E8" s="39"/>
      <c r="F8" s="31" t="s">
        <v>5</v>
      </c>
      <c r="G8" s="39"/>
      <c r="H8" s="39"/>
      <c r="I8" s="39"/>
      <c r="J8" s="39"/>
      <c r="K8" s="39"/>
      <c r="L8" s="39"/>
      <c r="M8" s="33" t="s">
        <v>23</v>
      </c>
      <c r="N8" s="39"/>
      <c r="O8" s="31" t="s">
        <v>5</v>
      </c>
      <c r="P8" s="39"/>
      <c r="Q8" s="39"/>
      <c r="R8" s="40"/>
    </row>
    <row r="9" spans="1:66" s="1" customFormat="1" ht="14.4" customHeight="1">
      <c r="B9" s="38"/>
      <c r="C9" s="39"/>
      <c r="D9" s="33" t="s">
        <v>24</v>
      </c>
      <c r="E9" s="39"/>
      <c r="F9" s="31" t="s">
        <v>25</v>
      </c>
      <c r="G9" s="39"/>
      <c r="H9" s="39"/>
      <c r="I9" s="39"/>
      <c r="J9" s="39"/>
      <c r="K9" s="39"/>
      <c r="L9" s="39"/>
      <c r="M9" s="33" t="s">
        <v>26</v>
      </c>
      <c r="N9" s="39"/>
      <c r="O9" s="257" t="str">
        <f>'Rekapitulace stavby'!AN8</f>
        <v>1. 2. 2016</v>
      </c>
      <c r="P9" s="258"/>
      <c r="Q9" s="39"/>
      <c r="R9" s="40"/>
    </row>
    <row r="10" spans="1:66" s="1" customFormat="1" ht="10.8" customHeight="1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66" s="1" customFormat="1" ht="14.4" customHeight="1">
      <c r="B11" s="38"/>
      <c r="C11" s="39"/>
      <c r="D11" s="33" t="s">
        <v>28</v>
      </c>
      <c r="E11" s="39"/>
      <c r="F11" s="39"/>
      <c r="G11" s="39"/>
      <c r="H11" s="39"/>
      <c r="I11" s="39"/>
      <c r="J11" s="39"/>
      <c r="K11" s="39"/>
      <c r="L11" s="39"/>
      <c r="M11" s="33" t="s">
        <v>29</v>
      </c>
      <c r="N11" s="39"/>
      <c r="O11" s="215" t="s">
        <v>5</v>
      </c>
      <c r="P11" s="215"/>
      <c r="Q11" s="39"/>
      <c r="R11" s="40"/>
    </row>
    <row r="12" spans="1:66" s="1" customFormat="1" ht="18" customHeight="1">
      <c r="B12" s="38"/>
      <c r="C12" s="39"/>
      <c r="D12" s="39"/>
      <c r="E12" s="31" t="s">
        <v>30</v>
      </c>
      <c r="F12" s="39"/>
      <c r="G12" s="39"/>
      <c r="H12" s="39"/>
      <c r="I12" s="39"/>
      <c r="J12" s="39"/>
      <c r="K12" s="39"/>
      <c r="L12" s="39"/>
      <c r="M12" s="33" t="s">
        <v>31</v>
      </c>
      <c r="N12" s="39"/>
      <c r="O12" s="215" t="s">
        <v>5</v>
      </c>
      <c r="P12" s="215"/>
      <c r="Q12" s="39"/>
      <c r="R12" s="40"/>
    </row>
    <row r="13" spans="1:66" s="1" customFormat="1" ht="6.9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</row>
    <row r="14" spans="1:66" s="1" customFormat="1" ht="14.4" customHeight="1">
      <c r="B14" s="38"/>
      <c r="C14" s="39"/>
      <c r="D14" s="33" t="s">
        <v>32</v>
      </c>
      <c r="E14" s="39"/>
      <c r="F14" s="39"/>
      <c r="G14" s="39"/>
      <c r="H14" s="39"/>
      <c r="I14" s="39"/>
      <c r="J14" s="39"/>
      <c r="K14" s="39"/>
      <c r="L14" s="39"/>
      <c r="M14" s="33" t="s">
        <v>29</v>
      </c>
      <c r="N14" s="39"/>
      <c r="O14" s="259" t="str">
        <f>IF('Rekapitulace stavby'!AN13="","",'Rekapitulace stavby'!AN13)</f>
        <v>Vyplň údaj</v>
      </c>
      <c r="P14" s="215"/>
      <c r="Q14" s="39"/>
      <c r="R14" s="40"/>
    </row>
    <row r="15" spans="1:66" s="1" customFormat="1" ht="18" customHeight="1">
      <c r="B15" s="38"/>
      <c r="C15" s="39"/>
      <c r="D15" s="39"/>
      <c r="E15" s="259" t="str">
        <f>IF('Rekapitulace stavby'!E14="","",'Rekapitulace stavby'!E14)</f>
        <v>Vyplň údaj</v>
      </c>
      <c r="F15" s="260"/>
      <c r="G15" s="260"/>
      <c r="H15" s="260"/>
      <c r="I15" s="260"/>
      <c r="J15" s="260"/>
      <c r="K15" s="260"/>
      <c r="L15" s="260"/>
      <c r="M15" s="33" t="s">
        <v>31</v>
      </c>
      <c r="N15" s="39"/>
      <c r="O15" s="259" t="str">
        <f>IF('Rekapitulace stavby'!AN14="","",'Rekapitulace stavby'!AN14)</f>
        <v>Vyplň údaj</v>
      </c>
      <c r="P15" s="215"/>
      <c r="Q15" s="39"/>
      <c r="R15" s="40"/>
    </row>
    <row r="16" spans="1:66" s="1" customFormat="1" ht="6.9" customHeight="1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2:18" s="1" customFormat="1" ht="14.4" customHeight="1">
      <c r="B17" s="38"/>
      <c r="C17" s="39"/>
      <c r="D17" s="33" t="s">
        <v>34</v>
      </c>
      <c r="E17" s="39"/>
      <c r="F17" s="39"/>
      <c r="G17" s="39"/>
      <c r="H17" s="39"/>
      <c r="I17" s="39"/>
      <c r="J17" s="39"/>
      <c r="K17" s="39"/>
      <c r="L17" s="39"/>
      <c r="M17" s="33" t="s">
        <v>29</v>
      </c>
      <c r="N17" s="39"/>
      <c r="O17" s="215" t="s">
        <v>5</v>
      </c>
      <c r="P17" s="215"/>
      <c r="Q17" s="39"/>
      <c r="R17" s="40"/>
    </row>
    <row r="18" spans="2:18" s="1" customFormat="1" ht="18" customHeight="1">
      <c r="B18" s="38"/>
      <c r="C18" s="39"/>
      <c r="D18" s="39"/>
      <c r="E18" s="31" t="s">
        <v>35</v>
      </c>
      <c r="F18" s="39"/>
      <c r="G18" s="39"/>
      <c r="H18" s="39"/>
      <c r="I18" s="39"/>
      <c r="J18" s="39"/>
      <c r="K18" s="39"/>
      <c r="L18" s="39"/>
      <c r="M18" s="33" t="s">
        <v>31</v>
      </c>
      <c r="N18" s="39"/>
      <c r="O18" s="215" t="s">
        <v>5</v>
      </c>
      <c r="P18" s="215"/>
      <c r="Q18" s="39"/>
      <c r="R18" s="40"/>
    </row>
    <row r="19" spans="2:18" s="1" customFormat="1" ht="6.9" customHeight="1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2:18" s="1" customFormat="1" ht="14.4" customHeight="1">
      <c r="B20" s="38"/>
      <c r="C20" s="39"/>
      <c r="D20" s="33" t="s">
        <v>38</v>
      </c>
      <c r="E20" s="39"/>
      <c r="F20" s="39"/>
      <c r="G20" s="39"/>
      <c r="H20" s="39"/>
      <c r="I20" s="39"/>
      <c r="J20" s="39"/>
      <c r="K20" s="39"/>
      <c r="L20" s="39"/>
      <c r="M20" s="33" t="s">
        <v>29</v>
      </c>
      <c r="N20" s="39"/>
      <c r="O20" s="215" t="str">
        <f>IF('Rekapitulace stavby'!AN19="","",'Rekapitulace stavby'!AN19)</f>
        <v/>
      </c>
      <c r="P20" s="215"/>
      <c r="Q20" s="39"/>
      <c r="R20" s="40"/>
    </row>
    <row r="21" spans="2:18" s="1" customFormat="1" ht="18" customHeight="1">
      <c r="B21" s="38"/>
      <c r="C21" s="39"/>
      <c r="D21" s="39"/>
      <c r="E21" s="31" t="str">
        <f>IF('Rekapitulace stavby'!E20="","",'Rekapitulace stavby'!E20)</f>
        <v xml:space="preserve"> </v>
      </c>
      <c r="F21" s="39"/>
      <c r="G21" s="39"/>
      <c r="H21" s="39"/>
      <c r="I21" s="39"/>
      <c r="J21" s="39"/>
      <c r="K21" s="39"/>
      <c r="L21" s="39"/>
      <c r="M21" s="33" t="s">
        <v>31</v>
      </c>
      <c r="N21" s="39"/>
      <c r="O21" s="215" t="str">
        <f>IF('Rekapitulace stavby'!AN20="","",'Rekapitulace stavby'!AN20)</f>
        <v/>
      </c>
      <c r="P21" s="215"/>
      <c r="Q21" s="39"/>
      <c r="R21" s="40"/>
    </row>
    <row r="22" spans="2:18" s="1" customFormat="1" ht="6.9" customHeight="1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2:18" s="1" customFormat="1" ht="14.4" customHeight="1">
      <c r="B23" s="38"/>
      <c r="C23" s="39"/>
      <c r="D23" s="33" t="s">
        <v>39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22.5" customHeight="1">
      <c r="B24" s="38"/>
      <c r="C24" s="39"/>
      <c r="D24" s="39"/>
      <c r="E24" s="220" t="s">
        <v>5</v>
      </c>
      <c r="F24" s="220"/>
      <c r="G24" s="220"/>
      <c r="H24" s="220"/>
      <c r="I24" s="220"/>
      <c r="J24" s="220"/>
      <c r="K24" s="220"/>
      <c r="L24" s="220"/>
      <c r="M24" s="39"/>
      <c r="N24" s="39"/>
      <c r="O24" s="39"/>
      <c r="P24" s="39"/>
      <c r="Q24" s="39"/>
      <c r="R24" s="40"/>
    </row>
    <row r="25" spans="2:18" s="1" customFormat="1" ht="6.9" customHeigh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s="1" customFormat="1" ht="6.9" customHeight="1">
      <c r="B26" s="38"/>
      <c r="C26" s="39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39"/>
      <c r="R26" s="40"/>
    </row>
    <row r="27" spans="2:18" s="1" customFormat="1" ht="14.4" customHeight="1">
      <c r="B27" s="38"/>
      <c r="C27" s="39"/>
      <c r="D27" s="119" t="s">
        <v>127</v>
      </c>
      <c r="E27" s="39"/>
      <c r="F27" s="39"/>
      <c r="G27" s="39"/>
      <c r="H27" s="39"/>
      <c r="I27" s="39"/>
      <c r="J27" s="39"/>
      <c r="K27" s="39"/>
      <c r="L27" s="39"/>
      <c r="M27" s="221">
        <f>N88</f>
        <v>0</v>
      </c>
      <c r="N27" s="221"/>
      <c r="O27" s="221"/>
      <c r="P27" s="221"/>
      <c r="Q27" s="39"/>
      <c r="R27" s="40"/>
    </row>
    <row r="28" spans="2:18" s="1" customFormat="1" ht="14.4" customHeight="1">
      <c r="B28" s="38"/>
      <c r="C28" s="39"/>
      <c r="D28" s="37" t="s">
        <v>112</v>
      </c>
      <c r="E28" s="39"/>
      <c r="F28" s="39"/>
      <c r="G28" s="39"/>
      <c r="H28" s="39"/>
      <c r="I28" s="39"/>
      <c r="J28" s="39"/>
      <c r="K28" s="39"/>
      <c r="L28" s="39"/>
      <c r="M28" s="221">
        <f>N92</f>
        <v>0</v>
      </c>
      <c r="N28" s="221"/>
      <c r="O28" s="221"/>
      <c r="P28" s="221"/>
      <c r="Q28" s="39"/>
      <c r="R28" s="40"/>
    </row>
    <row r="29" spans="2:18" s="1" customFormat="1" ht="6.9" customHeight="1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2:18" s="1" customFormat="1" ht="25.35" customHeight="1">
      <c r="B30" s="38"/>
      <c r="C30" s="39"/>
      <c r="D30" s="120" t="s">
        <v>42</v>
      </c>
      <c r="E30" s="39"/>
      <c r="F30" s="39"/>
      <c r="G30" s="39"/>
      <c r="H30" s="39"/>
      <c r="I30" s="39"/>
      <c r="J30" s="39"/>
      <c r="K30" s="39"/>
      <c r="L30" s="39"/>
      <c r="M30" s="261">
        <f>ROUND(M27+M28,0)</f>
        <v>0</v>
      </c>
      <c r="N30" s="256"/>
      <c r="O30" s="256"/>
      <c r="P30" s="256"/>
      <c r="Q30" s="39"/>
      <c r="R30" s="40"/>
    </row>
    <row r="31" spans="2:18" s="1" customFormat="1" ht="6.9" customHeight="1">
      <c r="B31" s="38"/>
      <c r="C31" s="39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39"/>
      <c r="R31" s="40"/>
    </row>
    <row r="32" spans="2:18" s="1" customFormat="1" ht="14.4" customHeight="1">
      <c r="B32" s="38"/>
      <c r="C32" s="39"/>
      <c r="D32" s="45" t="s">
        <v>43</v>
      </c>
      <c r="E32" s="45" t="s">
        <v>44</v>
      </c>
      <c r="F32" s="46">
        <v>0.21</v>
      </c>
      <c r="G32" s="121" t="s">
        <v>45</v>
      </c>
      <c r="H32" s="262">
        <f>(SUM(BE92:BE99)+SUM(BE117:BE120))</f>
        <v>0</v>
      </c>
      <c r="I32" s="256"/>
      <c r="J32" s="256"/>
      <c r="K32" s="39"/>
      <c r="L32" s="39"/>
      <c r="M32" s="262">
        <f>ROUND((SUM(BE92:BE99)+SUM(BE117:BE120)), 0)*F32</f>
        <v>0</v>
      </c>
      <c r="N32" s="256"/>
      <c r="O32" s="256"/>
      <c r="P32" s="256"/>
      <c r="Q32" s="39"/>
      <c r="R32" s="40"/>
    </row>
    <row r="33" spans="2:18" s="1" customFormat="1" ht="14.4" customHeight="1">
      <c r="B33" s="38"/>
      <c r="C33" s="39"/>
      <c r="D33" s="39"/>
      <c r="E33" s="45" t="s">
        <v>46</v>
      </c>
      <c r="F33" s="46">
        <v>0.15</v>
      </c>
      <c r="G33" s="121" t="s">
        <v>45</v>
      </c>
      <c r="H33" s="262">
        <f>(SUM(BF92:BF99)+SUM(BF117:BF120))</f>
        <v>0</v>
      </c>
      <c r="I33" s="256"/>
      <c r="J33" s="256"/>
      <c r="K33" s="39"/>
      <c r="L33" s="39"/>
      <c r="M33" s="262">
        <f>ROUND((SUM(BF92:BF99)+SUM(BF117:BF120)), 0)*F33</f>
        <v>0</v>
      </c>
      <c r="N33" s="256"/>
      <c r="O33" s="256"/>
      <c r="P33" s="256"/>
      <c r="Q33" s="39"/>
      <c r="R33" s="40"/>
    </row>
    <row r="34" spans="2:18" s="1" customFormat="1" ht="14.4" hidden="1" customHeight="1">
      <c r="B34" s="38"/>
      <c r="C34" s="39"/>
      <c r="D34" s="39"/>
      <c r="E34" s="45" t="s">
        <v>47</v>
      </c>
      <c r="F34" s="46">
        <v>0.21</v>
      </c>
      <c r="G34" s="121" t="s">
        <v>45</v>
      </c>
      <c r="H34" s="262">
        <f>(SUM(BG92:BG99)+SUM(BG117:BG120))</f>
        <v>0</v>
      </c>
      <c r="I34" s="256"/>
      <c r="J34" s="256"/>
      <c r="K34" s="39"/>
      <c r="L34" s="39"/>
      <c r="M34" s="262">
        <v>0</v>
      </c>
      <c r="N34" s="256"/>
      <c r="O34" s="256"/>
      <c r="P34" s="256"/>
      <c r="Q34" s="39"/>
      <c r="R34" s="40"/>
    </row>
    <row r="35" spans="2:18" s="1" customFormat="1" ht="14.4" hidden="1" customHeight="1">
      <c r="B35" s="38"/>
      <c r="C35" s="39"/>
      <c r="D35" s="39"/>
      <c r="E35" s="45" t="s">
        <v>48</v>
      </c>
      <c r="F35" s="46">
        <v>0.15</v>
      </c>
      <c r="G35" s="121" t="s">
        <v>45</v>
      </c>
      <c r="H35" s="262">
        <f>(SUM(BH92:BH99)+SUM(BH117:BH120))</f>
        <v>0</v>
      </c>
      <c r="I35" s="256"/>
      <c r="J35" s="256"/>
      <c r="K35" s="39"/>
      <c r="L35" s="39"/>
      <c r="M35" s="262">
        <v>0</v>
      </c>
      <c r="N35" s="256"/>
      <c r="O35" s="256"/>
      <c r="P35" s="256"/>
      <c r="Q35" s="39"/>
      <c r="R35" s="40"/>
    </row>
    <row r="36" spans="2:18" s="1" customFormat="1" ht="14.4" hidden="1" customHeight="1">
      <c r="B36" s="38"/>
      <c r="C36" s="39"/>
      <c r="D36" s="39"/>
      <c r="E36" s="45" t="s">
        <v>49</v>
      </c>
      <c r="F36" s="46">
        <v>0</v>
      </c>
      <c r="G36" s="121" t="s">
        <v>45</v>
      </c>
      <c r="H36" s="262">
        <f>(SUM(BI92:BI99)+SUM(BI117:BI120))</f>
        <v>0</v>
      </c>
      <c r="I36" s="256"/>
      <c r="J36" s="256"/>
      <c r="K36" s="39"/>
      <c r="L36" s="39"/>
      <c r="M36" s="262">
        <v>0</v>
      </c>
      <c r="N36" s="256"/>
      <c r="O36" s="256"/>
      <c r="P36" s="256"/>
      <c r="Q36" s="39"/>
      <c r="R36" s="40"/>
    </row>
    <row r="37" spans="2:18" s="1" customFormat="1" ht="6.9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</row>
    <row r="38" spans="2:18" s="1" customFormat="1" ht="25.35" customHeight="1">
      <c r="B38" s="38"/>
      <c r="C38" s="117"/>
      <c r="D38" s="122" t="s">
        <v>50</v>
      </c>
      <c r="E38" s="78"/>
      <c r="F38" s="78"/>
      <c r="G38" s="123" t="s">
        <v>51</v>
      </c>
      <c r="H38" s="124" t="s">
        <v>52</v>
      </c>
      <c r="I38" s="78"/>
      <c r="J38" s="78"/>
      <c r="K38" s="78"/>
      <c r="L38" s="263">
        <f>SUM(M30:M36)</f>
        <v>0</v>
      </c>
      <c r="M38" s="263"/>
      <c r="N38" s="263"/>
      <c r="O38" s="263"/>
      <c r="P38" s="264"/>
      <c r="Q38" s="117"/>
      <c r="R38" s="40"/>
    </row>
    <row r="39" spans="2:18" s="1" customFormat="1" ht="14.4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2:18" s="1" customFormat="1" ht="14.4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ht="12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2:18" ht="12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 ht="12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 ht="12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 ht="12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 ht="12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 ht="12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 ht="12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 ht="12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>
      <c r="B50" s="38"/>
      <c r="C50" s="39"/>
      <c r="D50" s="53" t="s">
        <v>53</v>
      </c>
      <c r="E50" s="54"/>
      <c r="F50" s="54"/>
      <c r="G50" s="54"/>
      <c r="H50" s="55"/>
      <c r="I50" s="39"/>
      <c r="J50" s="53" t="s">
        <v>54</v>
      </c>
      <c r="K50" s="54"/>
      <c r="L50" s="54"/>
      <c r="M50" s="54"/>
      <c r="N50" s="54"/>
      <c r="O50" s="54"/>
      <c r="P50" s="55"/>
      <c r="Q50" s="39"/>
      <c r="R50" s="40"/>
    </row>
    <row r="51" spans="2:18" ht="12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 ht="12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 ht="12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 ht="12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 ht="12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 ht="12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 ht="12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 ht="12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>
      <c r="B59" s="38"/>
      <c r="C59" s="39"/>
      <c r="D59" s="58" t="s">
        <v>55</v>
      </c>
      <c r="E59" s="59"/>
      <c r="F59" s="59"/>
      <c r="G59" s="60" t="s">
        <v>56</v>
      </c>
      <c r="H59" s="61"/>
      <c r="I59" s="39"/>
      <c r="J59" s="58" t="s">
        <v>55</v>
      </c>
      <c r="K59" s="59"/>
      <c r="L59" s="59"/>
      <c r="M59" s="59"/>
      <c r="N59" s="60" t="s">
        <v>56</v>
      </c>
      <c r="O59" s="59"/>
      <c r="P59" s="61"/>
      <c r="Q59" s="39"/>
      <c r="R59" s="40"/>
    </row>
    <row r="60" spans="2:18" ht="12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>
      <c r="B61" s="38"/>
      <c r="C61" s="39"/>
      <c r="D61" s="53" t="s">
        <v>57</v>
      </c>
      <c r="E61" s="54"/>
      <c r="F61" s="54"/>
      <c r="G61" s="54"/>
      <c r="H61" s="55"/>
      <c r="I61" s="39"/>
      <c r="J61" s="53" t="s">
        <v>58</v>
      </c>
      <c r="K61" s="54"/>
      <c r="L61" s="54"/>
      <c r="M61" s="54"/>
      <c r="N61" s="54"/>
      <c r="O61" s="54"/>
      <c r="P61" s="55"/>
      <c r="Q61" s="39"/>
      <c r="R61" s="40"/>
    </row>
    <row r="62" spans="2:18" ht="12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 ht="12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 ht="12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18" ht="12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18" ht="12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18" ht="12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18" ht="12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18" ht="12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18" s="1" customFormat="1">
      <c r="B70" s="38"/>
      <c r="C70" s="39"/>
      <c r="D70" s="58" t="s">
        <v>55</v>
      </c>
      <c r="E70" s="59"/>
      <c r="F70" s="59"/>
      <c r="G70" s="60" t="s">
        <v>56</v>
      </c>
      <c r="H70" s="61"/>
      <c r="I70" s="39"/>
      <c r="J70" s="58" t="s">
        <v>55</v>
      </c>
      <c r="K70" s="59"/>
      <c r="L70" s="59"/>
      <c r="M70" s="59"/>
      <c r="N70" s="60" t="s">
        <v>56</v>
      </c>
      <c r="O70" s="59"/>
      <c r="P70" s="61"/>
      <c r="Q70" s="39"/>
      <c r="R70" s="40"/>
    </row>
    <row r="71" spans="2:18" s="1" customFormat="1" ht="14.4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18" s="1" customFormat="1" ht="6.9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spans="2:18" s="1" customFormat="1" ht="36.9" customHeight="1">
      <c r="B76" s="38"/>
      <c r="C76" s="211" t="s">
        <v>128</v>
      </c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40"/>
    </row>
    <row r="77" spans="2:18" s="1" customFormat="1" ht="6.9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2:18" s="1" customFormat="1" ht="30" customHeight="1">
      <c r="B78" s="38"/>
      <c r="C78" s="33" t="s">
        <v>20</v>
      </c>
      <c r="D78" s="39"/>
      <c r="E78" s="39"/>
      <c r="F78" s="254" t="str">
        <f>F6</f>
        <v>Tenisová hala Česká Třebová</v>
      </c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39"/>
      <c r="R78" s="40"/>
    </row>
    <row r="79" spans="2:18" s="1" customFormat="1" ht="36.9" customHeight="1">
      <c r="B79" s="38"/>
      <c r="C79" s="72" t="s">
        <v>125</v>
      </c>
      <c r="D79" s="39"/>
      <c r="E79" s="39"/>
      <c r="F79" s="231" t="str">
        <f>F7</f>
        <v>12 - S12-Úprava veřejného osvětlení</v>
      </c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39"/>
      <c r="R79" s="40"/>
    </row>
    <row r="80" spans="2:18" s="1" customFormat="1" ht="6.9" customHeight="1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0"/>
    </row>
    <row r="81" spans="2:65" s="1" customFormat="1" ht="18" customHeight="1">
      <c r="B81" s="38"/>
      <c r="C81" s="33" t="s">
        <v>24</v>
      </c>
      <c r="D81" s="39"/>
      <c r="E81" s="39"/>
      <c r="F81" s="31" t="str">
        <f>F9</f>
        <v xml:space="preserve"> </v>
      </c>
      <c r="G81" s="39"/>
      <c r="H81" s="39"/>
      <c r="I81" s="39"/>
      <c r="J81" s="39"/>
      <c r="K81" s="33" t="s">
        <v>26</v>
      </c>
      <c r="L81" s="39"/>
      <c r="M81" s="258" t="str">
        <f>IF(O9="","",O9)</f>
        <v>1. 2. 2016</v>
      </c>
      <c r="N81" s="258"/>
      <c r="O81" s="258"/>
      <c r="P81" s="258"/>
      <c r="Q81" s="39"/>
      <c r="R81" s="40"/>
    </row>
    <row r="82" spans="2:65" s="1" customFormat="1" ht="6.9" customHeight="1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0"/>
    </row>
    <row r="83" spans="2:65" s="1" customFormat="1" ht="13.2">
      <c r="B83" s="38"/>
      <c r="C83" s="33" t="s">
        <v>28</v>
      </c>
      <c r="D83" s="39"/>
      <c r="E83" s="39"/>
      <c r="F83" s="31" t="str">
        <f>E12</f>
        <v>TK Česká Třebová,Husova 22. Česká Třebová</v>
      </c>
      <c r="G83" s="39"/>
      <c r="H83" s="39"/>
      <c r="I83" s="39"/>
      <c r="J83" s="39"/>
      <c r="K83" s="33" t="s">
        <v>34</v>
      </c>
      <c r="L83" s="39"/>
      <c r="M83" s="215" t="str">
        <f>E18</f>
        <v>Projekce Vrbický s,r,o,, Holice</v>
      </c>
      <c r="N83" s="215"/>
      <c r="O83" s="215"/>
      <c r="P83" s="215"/>
      <c r="Q83" s="215"/>
      <c r="R83" s="40"/>
    </row>
    <row r="84" spans="2:65" s="1" customFormat="1" ht="14.4" customHeight="1">
      <c r="B84" s="38"/>
      <c r="C84" s="33" t="s">
        <v>32</v>
      </c>
      <c r="D84" s="39"/>
      <c r="E84" s="39"/>
      <c r="F84" s="31" t="str">
        <f>IF(E15="","",E15)</f>
        <v>Vyplň údaj</v>
      </c>
      <c r="G84" s="39"/>
      <c r="H84" s="39"/>
      <c r="I84" s="39"/>
      <c r="J84" s="39"/>
      <c r="K84" s="33" t="s">
        <v>38</v>
      </c>
      <c r="L84" s="39"/>
      <c r="M84" s="215" t="str">
        <f>E21</f>
        <v xml:space="preserve"> </v>
      </c>
      <c r="N84" s="215"/>
      <c r="O84" s="215"/>
      <c r="P84" s="215"/>
      <c r="Q84" s="215"/>
      <c r="R84" s="40"/>
    </row>
    <row r="85" spans="2:65" s="1" customFormat="1" ht="10.35" customHeight="1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</row>
    <row r="86" spans="2:65" s="1" customFormat="1" ht="29.25" customHeight="1">
      <c r="B86" s="38"/>
      <c r="C86" s="265" t="s">
        <v>129</v>
      </c>
      <c r="D86" s="266"/>
      <c r="E86" s="266"/>
      <c r="F86" s="266"/>
      <c r="G86" s="266"/>
      <c r="H86" s="117"/>
      <c r="I86" s="117"/>
      <c r="J86" s="117"/>
      <c r="K86" s="117"/>
      <c r="L86" s="117"/>
      <c r="M86" s="117"/>
      <c r="N86" s="265" t="s">
        <v>130</v>
      </c>
      <c r="O86" s="266"/>
      <c r="P86" s="266"/>
      <c r="Q86" s="266"/>
      <c r="R86" s="40"/>
    </row>
    <row r="87" spans="2:65" s="1" customFormat="1" ht="10.35" customHeight="1"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0"/>
    </row>
    <row r="88" spans="2:65" s="1" customFormat="1" ht="29.25" customHeight="1">
      <c r="B88" s="38"/>
      <c r="C88" s="125" t="s">
        <v>131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250">
        <f>N117</f>
        <v>0</v>
      </c>
      <c r="O88" s="267"/>
      <c r="P88" s="267"/>
      <c r="Q88" s="267"/>
      <c r="R88" s="40"/>
      <c r="AU88" s="21" t="s">
        <v>132</v>
      </c>
    </row>
    <row r="89" spans="2:65" s="6" customFormat="1" ht="24.9" customHeight="1">
      <c r="B89" s="126"/>
      <c r="C89" s="127"/>
      <c r="D89" s="128" t="s">
        <v>166</v>
      </c>
      <c r="E89" s="127"/>
      <c r="F89" s="127"/>
      <c r="G89" s="127"/>
      <c r="H89" s="127"/>
      <c r="I89" s="127"/>
      <c r="J89" s="127"/>
      <c r="K89" s="127"/>
      <c r="L89" s="127"/>
      <c r="M89" s="127"/>
      <c r="N89" s="268">
        <f>N118</f>
        <v>0</v>
      </c>
      <c r="O89" s="269"/>
      <c r="P89" s="269"/>
      <c r="Q89" s="269"/>
      <c r="R89" s="129"/>
    </row>
    <row r="90" spans="2:65" s="7" customFormat="1" ht="19.95" customHeight="1">
      <c r="B90" s="130"/>
      <c r="C90" s="131"/>
      <c r="D90" s="105" t="s">
        <v>167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46">
        <f>N119</f>
        <v>0</v>
      </c>
      <c r="O90" s="270"/>
      <c r="P90" s="270"/>
      <c r="Q90" s="270"/>
      <c r="R90" s="132"/>
    </row>
    <row r="91" spans="2:65" s="1" customFormat="1" ht="21.75" customHeight="1"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40"/>
    </row>
    <row r="92" spans="2:65" s="1" customFormat="1" ht="29.25" customHeight="1">
      <c r="B92" s="38"/>
      <c r="C92" s="125" t="s">
        <v>169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267">
        <f>ROUND(N93+N94+N95+N96+N97+N98,0)</f>
        <v>0</v>
      </c>
      <c r="O92" s="271"/>
      <c r="P92" s="271"/>
      <c r="Q92" s="271"/>
      <c r="R92" s="40"/>
      <c r="T92" s="133"/>
      <c r="U92" s="134" t="s">
        <v>43</v>
      </c>
    </row>
    <row r="93" spans="2:65" s="1" customFormat="1" ht="18" customHeight="1">
      <c r="B93" s="135"/>
      <c r="C93" s="136"/>
      <c r="D93" s="247" t="s">
        <v>170</v>
      </c>
      <c r="E93" s="272"/>
      <c r="F93" s="272"/>
      <c r="G93" s="272"/>
      <c r="H93" s="272"/>
      <c r="I93" s="136"/>
      <c r="J93" s="136"/>
      <c r="K93" s="136"/>
      <c r="L93" s="136"/>
      <c r="M93" s="136"/>
      <c r="N93" s="245">
        <f>ROUND(N88*T93,0)</f>
        <v>0</v>
      </c>
      <c r="O93" s="273"/>
      <c r="P93" s="273"/>
      <c r="Q93" s="273"/>
      <c r="R93" s="138"/>
      <c r="S93" s="136"/>
      <c r="T93" s="139"/>
      <c r="U93" s="140" t="s">
        <v>44</v>
      </c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2" t="s">
        <v>171</v>
      </c>
      <c r="AZ93" s="141"/>
      <c r="BA93" s="141"/>
      <c r="BB93" s="141"/>
      <c r="BC93" s="141"/>
      <c r="BD93" s="141"/>
      <c r="BE93" s="143">
        <f t="shared" ref="BE93:BE98" si="0">IF(U93="základní",N93,0)</f>
        <v>0</v>
      </c>
      <c r="BF93" s="143">
        <f t="shared" ref="BF93:BF98" si="1">IF(U93="snížená",N93,0)</f>
        <v>0</v>
      </c>
      <c r="BG93" s="143">
        <f t="shared" ref="BG93:BG98" si="2">IF(U93="zákl. přenesená",N93,0)</f>
        <v>0</v>
      </c>
      <c r="BH93" s="143">
        <f t="shared" ref="BH93:BH98" si="3">IF(U93="sníž. přenesená",N93,0)</f>
        <v>0</v>
      </c>
      <c r="BI93" s="143">
        <f t="shared" ref="BI93:BI98" si="4">IF(U93="nulová",N93,0)</f>
        <v>0</v>
      </c>
      <c r="BJ93" s="142" t="s">
        <v>37</v>
      </c>
      <c r="BK93" s="141"/>
      <c r="BL93" s="141"/>
      <c r="BM93" s="141"/>
    </row>
    <row r="94" spans="2:65" s="1" customFormat="1" ht="18" customHeight="1">
      <c r="B94" s="135"/>
      <c r="C94" s="136"/>
      <c r="D94" s="247" t="s">
        <v>172</v>
      </c>
      <c r="E94" s="272"/>
      <c r="F94" s="272"/>
      <c r="G94" s="272"/>
      <c r="H94" s="272"/>
      <c r="I94" s="136"/>
      <c r="J94" s="136"/>
      <c r="K94" s="136"/>
      <c r="L94" s="136"/>
      <c r="M94" s="136"/>
      <c r="N94" s="245">
        <f>ROUND(N88*T94,0)</f>
        <v>0</v>
      </c>
      <c r="O94" s="273"/>
      <c r="P94" s="273"/>
      <c r="Q94" s="273"/>
      <c r="R94" s="138"/>
      <c r="S94" s="136"/>
      <c r="T94" s="139"/>
      <c r="U94" s="140" t="s">
        <v>44</v>
      </c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2" t="s">
        <v>171</v>
      </c>
      <c r="AZ94" s="141"/>
      <c r="BA94" s="141"/>
      <c r="BB94" s="141"/>
      <c r="BC94" s="141"/>
      <c r="BD94" s="141"/>
      <c r="BE94" s="143">
        <f t="shared" si="0"/>
        <v>0</v>
      </c>
      <c r="BF94" s="143">
        <f t="shared" si="1"/>
        <v>0</v>
      </c>
      <c r="BG94" s="143">
        <f t="shared" si="2"/>
        <v>0</v>
      </c>
      <c r="BH94" s="143">
        <f t="shared" si="3"/>
        <v>0</v>
      </c>
      <c r="BI94" s="143">
        <f t="shared" si="4"/>
        <v>0</v>
      </c>
      <c r="BJ94" s="142" t="s">
        <v>37</v>
      </c>
      <c r="BK94" s="141"/>
      <c r="BL94" s="141"/>
      <c r="BM94" s="141"/>
    </row>
    <row r="95" spans="2:65" s="1" customFormat="1" ht="18" customHeight="1">
      <c r="B95" s="135"/>
      <c r="C95" s="136"/>
      <c r="D95" s="247" t="s">
        <v>173</v>
      </c>
      <c r="E95" s="272"/>
      <c r="F95" s="272"/>
      <c r="G95" s="272"/>
      <c r="H95" s="272"/>
      <c r="I95" s="136"/>
      <c r="J95" s="136"/>
      <c r="K95" s="136"/>
      <c r="L95" s="136"/>
      <c r="M95" s="136"/>
      <c r="N95" s="245">
        <f>ROUND(N88*T95,0)</f>
        <v>0</v>
      </c>
      <c r="O95" s="273"/>
      <c r="P95" s="273"/>
      <c r="Q95" s="273"/>
      <c r="R95" s="138"/>
      <c r="S95" s="136"/>
      <c r="T95" s="139"/>
      <c r="U95" s="140" t="s">
        <v>44</v>
      </c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2" t="s">
        <v>171</v>
      </c>
      <c r="AZ95" s="141"/>
      <c r="BA95" s="141"/>
      <c r="BB95" s="141"/>
      <c r="BC95" s="141"/>
      <c r="BD95" s="141"/>
      <c r="BE95" s="143">
        <f t="shared" si="0"/>
        <v>0</v>
      </c>
      <c r="BF95" s="143">
        <f t="shared" si="1"/>
        <v>0</v>
      </c>
      <c r="BG95" s="143">
        <f t="shared" si="2"/>
        <v>0</v>
      </c>
      <c r="BH95" s="143">
        <f t="shared" si="3"/>
        <v>0</v>
      </c>
      <c r="BI95" s="143">
        <f t="shared" si="4"/>
        <v>0</v>
      </c>
      <c r="BJ95" s="142" t="s">
        <v>37</v>
      </c>
      <c r="BK95" s="141"/>
      <c r="BL95" s="141"/>
      <c r="BM95" s="141"/>
    </row>
    <row r="96" spans="2:65" s="1" customFormat="1" ht="18" customHeight="1">
      <c r="B96" s="135"/>
      <c r="C96" s="136"/>
      <c r="D96" s="247" t="s">
        <v>174</v>
      </c>
      <c r="E96" s="272"/>
      <c r="F96" s="272"/>
      <c r="G96" s="272"/>
      <c r="H96" s="272"/>
      <c r="I96" s="136"/>
      <c r="J96" s="136"/>
      <c r="K96" s="136"/>
      <c r="L96" s="136"/>
      <c r="M96" s="136"/>
      <c r="N96" s="245">
        <f>ROUND(N88*T96,0)</f>
        <v>0</v>
      </c>
      <c r="O96" s="273"/>
      <c r="P96" s="273"/>
      <c r="Q96" s="273"/>
      <c r="R96" s="138"/>
      <c r="S96" s="136"/>
      <c r="T96" s="139"/>
      <c r="U96" s="140" t="s">
        <v>44</v>
      </c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2" t="s">
        <v>171</v>
      </c>
      <c r="AZ96" s="141"/>
      <c r="BA96" s="141"/>
      <c r="BB96" s="141"/>
      <c r="BC96" s="141"/>
      <c r="BD96" s="141"/>
      <c r="BE96" s="143">
        <f t="shared" si="0"/>
        <v>0</v>
      </c>
      <c r="BF96" s="143">
        <f t="shared" si="1"/>
        <v>0</v>
      </c>
      <c r="BG96" s="143">
        <f t="shared" si="2"/>
        <v>0</v>
      </c>
      <c r="BH96" s="143">
        <f t="shared" si="3"/>
        <v>0</v>
      </c>
      <c r="BI96" s="143">
        <f t="shared" si="4"/>
        <v>0</v>
      </c>
      <c r="BJ96" s="142" t="s">
        <v>37</v>
      </c>
      <c r="BK96" s="141"/>
      <c r="BL96" s="141"/>
      <c r="BM96" s="141"/>
    </row>
    <row r="97" spans="2:65" s="1" customFormat="1" ht="18" customHeight="1">
      <c r="B97" s="135"/>
      <c r="C97" s="136"/>
      <c r="D97" s="247" t="s">
        <v>175</v>
      </c>
      <c r="E97" s="272"/>
      <c r="F97" s="272"/>
      <c r="G97" s="272"/>
      <c r="H97" s="272"/>
      <c r="I97" s="136"/>
      <c r="J97" s="136"/>
      <c r="K97" s="136"/>
      <c r="L97" s="136"/>
      <c r="M97" s="136"/>
      <c r="N97" s="245">
        <f>ROUND(N88*T97,0)</f>
        <v>0</v>
      </c>
      <c r="O97" s="273"/>
      <c r="P97" s="273"/>
      <c r="Q97" s="273"/>
      <c r="R97" s="138"/>
      <c r="S97" s="136"/>
      <c r="T97" s="139"/>
      <c r="U97" s="140" t="s">
        <v>44</v>
      </c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2" t="s">
        <v>171</v>
      </c>
      <c r="AZ97" s="141"/>
      <c r="BA97" s="141"/>
      <c r="BB97" s="141"/>
      <c r="BC97" s="141"/>
      <c r="BD97" s="141"/>
      <c r="BE97" s="143">
        <f t="shared" si="0"/>
        <v>0</v>
      </c>
      <c r="BF97" s="143">
        <f t="shared" si="1"/>
        <v>0</v>
      </c>
      <c r="BG97" s="143">
        <f t="shared" si="2"/>
        <v>0</v>
      </c>
      <c r="BH97" s="143">
        <f t="shared" si="3"/>
        <v>0</v>
      </c>
      <c r="BI97" s="143">
        <f t="shared" si="4"/>
        <v>0</v>
      </c>
      <c r="BJ97" s="142" t="s">
        <v>37</v>
      </c>
      <c r="BK97" s="141"/>
      <c r="BL97" s="141"/>
      <c r="BM97" s="141"/>
    </row>
    <row r="98" spans="2:65" s="1" customFormat="1" ht="18" customHeight="1">
      <c r="B98" s="135"/>
      <c r="C98" s="136"/>
      <c r="D98" s="137" t="s">
        <v>176</v>
      </c>
      <c r="E98" s="136"/>
      <c r="F98" s="136"/>
      <c r="G98" s="136"/>
      <c r="H98" s="136"/>
      <c r="I98" s="136"/>
      <c r="J98" s="136"/>
      <c r="K98" s="136"/>
      <c r="L98" s="136"/>
      <c r="M98" s="136"/>
      <c r="N98" s="245">
        <f>ROUND(N88*T98,0)</f>
        <v>0</v>
      </c>
      <c r="O98" s="273"/>
      <c r="P98" s="273"/>
      <c r="Q98" s="273"/>
      <c r="R98" s="138"/>
      <c r="S98" s="136"/>
      <c r="T98" s="144"/>
      <c r="U98" s="145" t="s">
        <v>44</v>
      </c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2" t="s">
        <v>177</v>
      </c>
      <c r="AZ98" s="141"/>
      <c r="BA98" s="141"/>
      <c r="BB98" s="141"/>
      <c r="BC98" s="141"/>
      <c r="BD98" s="141"/>
      <c r="BE98" s="143">
        <f t="shared" si="0"/>
        <v>0</v>
      </c>
      <c r="BF98" s="143">
        <f t="shared" si="1"/>
        <v>0</v>
      </c>
      <c r="BG98" s="143">
        <f t="shared" si="2"/>
        <v>0</v>
      </c>
      <c r="BH98" s="143">
        <f t="shared" si="3"/>
        <v>0</v>
      </c>
      <c r="BI98" s="143">
        <f t="shared" si="4"/>
        <v>0</v>
      </c>
      <c r="BJ98" s="142" t="s">
        <v>37</v>
      </c>
      <c r="BK98" s="141"/>
      <c r="BL98" s="141"/>
      <c r="BM98" s="141"/>
    </row>
    <row r="99" spans="2:65" s="1" customFormat="1" ht="12"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40"/>
    </row>
    <row r="100" spans="2:65" s="1" customFormat="1" ht="29.25" customHeight="1">
      <c r="B100" s="38"/>
      <c r="C100" s="116" t="s">
        <v>117</v>
      </c>
      <c r="D100" s="117"/>
      <c r="E100" s="117"/>
      <c r="F100" s="117"/>
      <c r="G100" s="117"/>
      <c r="H100" s="117"/>
      <c r="I100" s="117"/>
      <c r="J100" s="117"/>
      <c r="K100" s="117"/>
      <c r="L100" s="251">
        <f>ROUND(SUM(N88+N92),0)</f>
        <v>0</v>
      </c>
      <c r="M100" s="251"/>
      <c r="N100" s="251"/>
      <c r="O100" s="251"/>
      <c r="P100" s="251"/>
      <c r="Q100" s="251"/>
      <c r="R100" s="40"/>
    </row>
    <row r="101" spans="2:65" s="1" customFormat="1" ht="6.9" customHeight="1"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4"/>
    </row>
    <row r="105" spans="2:65" s="1" customFormat="1" ht="6.9" customHeight="1"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7"/>
    </row>
    <row r="106" spans="2:65" s="1" customFormat="1" ht="36.9" customHeight="1">
      <c r="B106" s="38"/>
      <c r="C106" s="211" t="s">
        <v>178</v>
      </c>
      <c r="D106" s="256"/>
      <c r="E106" s="256"/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40"/>
    </row>
    <row r="107" spans="2:65" s="1" customFormat="1" ht="6.9" customHeight="1"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40"/>
    </row>
    <row r="108" spans="2:65" s="1" customFormat="1" ht="30" customHeight="1">
      <c r="B108" s="38"/>
      <c r="C108" s="33" t="s">
        <v>20</v>
      </c>
      <c r="D108" s="39"/>
      <c r="E108" s="39"/>
      <c r="F108" s="254" t="str">
        <f>F6</f>
        <v>Tenisová hala Česká Třebová</v>
      </c>
      <c r="G108" s="255"/>
      <c r="H108" s="255"/>
      <c r="I108" s="255"/>
      <c r="J108" s="255"/>
      <c r="K108" s="255"/>
      <c r="L108" s="255"/>
      <c r="M108" s="255"/>
      <c r="N108" s="255"/>
      <c r="O108" s="255"/>
      <c r="P108" s="255"/>
      <c r="Q108" s="39"/>
      <c r="R108" s="40"/>
    </row>
    <row r="109" spans="2:65" s="1" customFormat="1" ht="36.9" customHeight="1">
      <c r="B109" s="38"/>
      <c r="C109" s="72" t="s">
        <v>125</v>
      </c>
      <c r="D109" s="39"/>
      <c r="E109" s="39"/>
      <c r="F109" s="231" t="str">
        <f>F7</f>
        <v>12 - S12-Úprava veřejného osvětlení</v>
      </c>
      <c r="G109" s="256"/>
      <c r="H109" s="256"/>
      <c r="I109" s="256"/>
      <c r="J109" s="256"/>
      <c r="K109" s="256"/>
      <c r="L109" s="256"/>
      <c r="M109" s="256"/>
      <c r="N109" s="256"/>
      <c r="O109" s="256"/>
      <c r="P109" s="256"/>
      <c r="Q109" s="39"/>
      <c r="R109" s="40"/>
    </row>
    <row r="110" spans="2:65" s="1" customFormat="1" ht="6.9" customHeight="1"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40"/>
    </row>
    <row r="111" spans="2:65" s="1" customFormat="1" ht="18" customHeight="1">
      <c r="B111" s="38"/>
      <c r="C111" s="33" t="s">
        <v>24</v>
      </c>
      <c r="D111" s="39"/>
      <c r="E111" s="39"/>
      <c r="F111" s="31" t="str">
        <f>F9</f>
        <v xml:space="preserve"> </v>
      </c>
      <c r="G111" s="39"/>
      <c r="H111" s="39"/>
      <c r="I111" s="39"/>
      <c r="J111" s="39"/>
      <c r="K111" s="33" t="s">
        <v>26</v>
      </c>
      <c r="L111" s="39"/>
      <c r="M111" s="258" t="str">
        <f>IF(O9="","",O9)</f>
        <v>1. 2. 2016</v>
      </c>
      <c r="N111" s="258"/>
      <c r="O111" s="258"/>
      <c r="P111" s="258"/>
      <c r="Q111" s="39"/>
      <c r="R111" s="40"/>
    </row>
    <row r="112" spans="2:65" s="1" customFormat="1" ht="6.9" customHeight="1"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40"/>
    </row>
    <row r="113" spans="2:65" s="1" customFormat="1" ht="13.2">
      <c r="B113" s="38"/>
      <c r="C113" s="33" t="s">
        <v>28</v>
      </c>
      <c r="D113" s="39"/>
      <c r="E113" s="39"/>
      <c r="F113" s="31" t="str">
        <f>E12</f>
        <v>TK Česká Třebová,Husova 22. Česká Třebová</v>
      </c>
      <c r="G113" s="39"/>
      <c r="H113" s="39"/>
      <c r="I113" s="39"/>
      <c r="J113" s="39"/>
      <c r="K113" s="33" t="s">
        <v>34</v>
      </c>
      <c r="L113" s="39"/>
      <c r="M113" s="215" t="str">
        <f>E18</f>
        <v>Projekce Vrbický s,r,o,, Holice</v>
      </c>
      <c r="N113" s="215"/>
      <c r="O113" s="215"/>
      <c r="P113" s="215"/>
      <c r="Q113" s="215"/>
      <c r="R113" s="40"/>
    </row>
    <row r="114" spans="2:65" s="1" customFormat="1" ht="14.4" customHeight="1">
      <c r="B114" s="38"/>
      <c r="C114" s="33" t="s">
        <v>32</v>
      </c>
      <c r="D114" s="39"/>
      <c r="E114" s="39"/>
      <c r="F114" s="31" t="str">
        <f>IF(E15="","",E15)</f>
        <v>Vyplň údaj</v>
      </c>
      <c r="G114" s="39"/>
      <c r="H114" s="39"/>
      <c r="I114" s="39"/>
      <c r="J114" s="39"/>
      <c r="K114" s="33" t="s">
        <v>38</v>
      </c>
      <c r="L114" s="39"/>
      <c r="M114" s="215" t="str">
        <f>E21</f>
        <v xml:space="preserve"> </v>
      </c>
      <c r="N114" s="215"/>
      <c r="O114" s="215"/>
      <c r="P114" s="215"/>
      <c r="Q114" s="215"/>
      <c r="R114" s="40"/>
    </row>
    <row r="115" spans="2:65" s="1" customFormat="1" ht="10.35" customHeight="1"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40"/>
    </row>
    <row r="116" spans="2:65" s="8" customFormat="1" ht="29.25" customHeight="1">
      <c r="B116" s="146"/>
      <c r="C116" s="147" t="s">
        <v>179</v>
      </c>
      <c r="D116" s="148" t="s">
        <v>180</v>
      </c>
      <c r="E116" s="148" t="s">
        <v>61</v>
      </c>
      <c r="F116" s="274" t="s">
        <v>181</v>
      </c>
      <c r="G116" s="274"/>
      <c r="H116" s="274"/>
      <c r="I116" s="274"/>
      <c r="J116" s="148" t="s">
        <v>182</v>
      </c>
      <c r="K116" s="148" t="s">
        <v>183</v>
      </c>
      <c r="L116" s="275" t="s">
        <v>184</v>
      </c>
      <c r="M116" s="275"/>
      <c r="N116" s="274" t="s">
        <v>130</v>
      </c>
      <c r="O116" s="274"/>
      <c r="P116" s="274"/>
      <c r="Q116" s="276"/>
      <c r="R116" s="149"/>
      <c r="T116" s="79" t="s">
        <v>185</v>
      </c>
      <c r="U116" s="80" t="s">
        <v>43</v>
      </c>
      <c r="V116" s="80" t="s">
        <v>186</v>
      </c>
      <c r="W116" s="80" t="s">
        <v>187</v>
      </c>
      <c r="X116" s="80" t="s">
        <v>188</v>
      </c>
      <c r="Y116" s="80" t="s">
        <v>189</v>
      </c>
      <c r="Z116" s="80" t="s">
        <v>190</v>
      </c>
      <c r="AA116" s="81" t="s">
        <v>191</v>
      </c>
    </row>
    <row r="117" spans="2:65" s="1" customFormat="1" ht="29.25" customHeight="1">
      <c r="B117" s="38"/>
      <c r="C117" s="83" t="s">
        <v>127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295">
        <f>BK117</f>
        <v>0</v>
      </c>
      <c r="O117" s="296"/>
      <c r="P117" s="296"/>
      <c r="Q117" s="296"/>
      <c r="R117" s="40"/>
      <c r="T117" s="82"/>
      <c r="U117" s="54"/>
      <c r="V117" s="54"/>
      <c r="W117" s="150">
        <f>W118+W121</f>
        <v>0</v>
      </c>
      <c r="X117" s="54"/>
      <c r="Y117" s="150">
        <f>Y118+Y121</f>
        <v>0</v>
      </c>
      <c r="Z117" s="54"/>
      <c r="AA117" s="151">
        <f>AA118+AA121</f>
        <v>0</v>
      </c>
      <c r="AT117" s="21" t="s">
        <v>78</v>
      </c>
      <c r="AU117" s="21" t="s">
        <v>132</v>
      </c>
      <c r="BK117" s="152">
        <f>BK118+BK121</f>
        <v>0</v>
      </c>
    </row>
    <row r="118" spans="2:65" s="9" customFormat="1" ht="37.35" customHeight="1">
      <c r="B118" s="153"/>
      <c r="C118" s="154"/>
      <c r="D118" s="155" t="s">
        <v>166</v>
      </c>
      <c r="E118" s="155"/>
      <c r="F118" s="155"/>
      <c r="G118" s="155"/>
      <c r="H118" s="155"/>
      <c r="I118" s="155"/>
      <c r="J118" s="155"/>
      <c r="K118" s="155"/>
      <c r="L118" s="155"/>
      <c r="M118" s="155"/>
      <c r="N118" s="297">
        <f>BK118</f>
        <v>0</v>
      </c>
      <c r="O118" s="268"/>
      <c r="P118" s="268"/>
      <c r="Q118" s="268"/>
      <c r="R118" s="156"/>
      <c r="T118" s="157"/>
      <c r="U118" s="154"/>
      <c r="V118" s="154"/>
      <c r="W118" s="158">
        <f>W119</f>
        <v>0</v>
      </c>
      <c r="X118" s="154"/>
      <c r="Y118" s="158">
        <f>Y119</f>
        <v>0</v>
      </c>
      <c r="Z118" s="154"/>
      <c r="AA118" s="159">
        <f>AA119</f>
        <v>0</v>
      </c>
      <c r="AR118" s="160" t="s">
        <v>204</v>
      </c>
      <c r="AT118" s="161" t="s">
        <v>78</v>
      </c>
      <c r="AU118" s="161" t="s">
        <v>79</v>
      </c>
      <c r="AY118" s="160" t="s">
        <v>192</v>
      </c>
      <c r="BK118" s="162">
        <f>BK119</f>
        <v>0</v>
      </c>
    </row>
    <row r="119" spans="2:65" s="9" customFormat="1" ht="19.95" customHeight="1">
      <c r="B119" s="153"/>
      <c r="C119" s="154"/>
      <c r="D119" s="163" t="s">
        <v>167</v>
      </c>
      <c r="E119" s="163"/>
      <c r="F119" s="163"/>
      <c r="G119" s="163"/>
      <c r="H119" s="163"/>
      <c r="I119" s="163"/>
      <c r="J119" s="163"/>
      <c r="K119" s="163"/>
      <c r="L119" s="163"/>
      <c r="M119" s="163"/>
      <c r="N119" s="298">
        <f>BK119</f>
        <v>0</v>
      </c>
      <c r="O119" s="299"/>
      <c r="P119" s="299"/>
      <c r="Q119" s="299"/>
      <c r="R119" s="156"/>
      <c r="T119" s="157"/>
      <c r="U119" s="154"/>
      <c r="V119" s="154"/>
      <c r="W119" s="158">
        <f>W120</f>
        <v>0</v>
      </c>
      <c r="X119" s="154"/>
      <c r="Y119" s="158">
        <f>Y120</f>
        <v>0</v>
      </c>
      <c r="Z119" s="154"/>
      <c r="AA119" s="159">
        <f>AA120</f>
        <v>0</v>
      </c>
      <c r="AR119" s="160" t="s">
        <v>204</v>
      </c>
      <c r="AT119" s="161" t="s">
        <v>78</v>
      </c>
      <c r="AU119" s="161" t="s">
        <v>37</v>
      </c>
      <c r="AY119" s="160" t="s">
        <v>192</v>
      </c>
      <c r="BK119" s="162">
        <f>BK120</f>
        <v>0</v>
      </c>
    </row>
    <row r="120" spans="2:65" s="1" customFormat="1" ht="22.5" customHeight="1">
      <c r="B120" s="135"/>
      <c r="C120" s="164" t="s">
        <v>37</v>
      </c>
      <c r="D120" s="164" t="s">
        <v>193</v>
      </c>
      <c r="E120" s="165" t="s">
        <v>2158</v>
      </c>
      <c r="F120" s="277" t="s">
        <v>2159</v>
      </c>
      <c r="G120" s="277"/>
      <c r="H120" s="277"/>
      <c r="I120" s="277"/>
      <c r="J120" s="166" t="s">
        <v>1829</v>
      </c>
      <c r="K120" s="167">
        <v>1</v>
      </c>
      <c r="L120" s="278">
        <v>0</v>
      </c>
      <c r="M120" s="278"/>
      <c r="N120" s="279">
        <f>ROUND(L120*K120,2)</f>
        <v>0</v>
      </c>
      <c r="O120" s="279"/>
      <c r="P120" s="279"/>
      <c r="Q120" s="279"/>
      <c r="R120" s="138"/>
      <c r="T120" s="168" t="s">
        <v>5</v>
      </c>
      <c r="U120" s="47" t="s">
        <v>44</v>
      </c>
      <c r="V120" s="39"/>
      <c r="W120" s="169">
        <f>V120*K120</f>
        <v>0</v>
      </c>
      <c r="X120" s="169">
        <v>0</v>
      </c>
      <c r="Y120" s="169">
        <f>X120*K120</f>
        <v>0</v>
      </c>
      <c r="Z120" s="169">
        <v>0</v>
      </c>
      <c r="AA120" s="170">
        <f>Z120*K120</f>
        <v>0</v>
      </c>
      <c r="AR120" s="21" t="s">
        <v>614</v>
      </c>
      <c r="AT120" s="21" t="s">
        <v>193</v>
      </c>
      <c r="AU120" s="21" t="s">
        <v>123</v>
      </c>
      <c r="AY120" s="21" t="s">
        <v>192</v>
      </c>
      <c r="BE120" s="109">
        <f>IF(U120="základní",N120,0)</f>
        <v>0</v>
      </c>
      <c r="BF120" s="109">
        <f>IF(U120="snížená",N120,0)</f>
        <v>0</v>
      </c>
      <c r="BG120" s="109">
        <f>IF(U120="zákl. přenesená",N120,0)</f>
        <v>0</v>
      </c>
      <c r="BH120" s="109">
        <f>IF(U120="sníž. přenesená",N120,0)</f>
        <v>0</v>
      </c>
      <c r="BI120" s="109">
        <f>IF(U120="nulová",N120,0)</f>
        <v>0</v>
      </c>
      <c r="BJ120" s="21" t="s">
        <v>37</v>
      </c>
      <c r="BK120" s="109">
        <f>ROUND(L120*K120,2)</f>
        <v>0</v>
      </c>
      <c r="BL120" s="21" t="s">
        <v>614</v>
      </c>
      <c r="BM120" s="21" t="s">
        <v>2160</v>
      </c>
    </row>
    <row r="121" spans="2:65" s="1" customFormat="1" ht="49.95" customHeight="1">
      <c r="B121" s="38"/>
      <c r="C121" s="39"/>
      <c r="D121" s="155" t="s">
        <v>1845</v>
      </c>
      <c r="E121" s="39"/>
      <c r="F121" s="39"/>
      <c r="G121" s="39"/>
      <c r="H121" s="39"/>
      <c r="I121" s="39"/>
      <c r="J121" s="39"/>
      <c r="K121" s="39"/>
      <c r="L121" s="39"/>
      <c r="M121" s="39"/>
      <c r="N121" s="302">
        <f>BK121</f>
        <v>0</v>
      </c>
      <c r="O121" s="303"/>
      <c r="P121" s="303"/>
      <c r="Q121" s="303"/>
      <c r="R121" s="40"/>
      <c r="T121" s="208"/>
      <c r="U121" s="59"/>
      <c r="V121" s="59"/>
      <c r="W121" s="59"/>
      <c r="X121" s="59"/>
      <c r="Y121" s="59"/>
      <c r="Z121" s="59"/>
      <c r="AA121" s="61"/>
      <c r="AT121" s="21" t="s">
        <v>78</v>
      </c>
      <c r="AU121" s="21" t="s">
        <v>79</v>
      </c>
      <c r="AY121" s="21" t="s">
        <v>1846</v>
      </c>
      <c r="BK121" s="109">
        <v>0</v>
      </c>
    </row>
    <row r="122" spans="2:65" s="1" customFormat="1" ht="6.9" customHeight="1">
      <c r="B122" s="62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4"/>
    </row>
  </sheetData>
  <mergeCells count="71">
    <mergeCell ref="N121:Q121"/>
    <mergeCell ref="H1:K1"/>
    <mergeCell ref="S2:AC2"/>
    <mergeCell ref="F116:I116"/>
    <mergeCell ref="L116:M116"/>
    <mergeCell ref="N116:Q116"/>
    <mergeCell ref="F120:I120"/>
    <mergeCell ref="L120:M120"/>
    <mergeCell ref="N120:Q120"/>
    <mergeCell ref="N117:Q117"/>
    <mergeCell ref="N118:Q118"/>
    <mergeCell ref="N119:Q119"/>
    <mergeCell ref="F108:P108"/>
    <mergeCell ref="F109:P109"/>
    <mergeCell ref="M111:P111"/>
    <mergeCell ref="M113:Q113"/>
    <mergeCell ref="M114:Q114"/>
    <mergeCell ref="D97:H97"/>
    <mergeCell ref="N97:Q97"/>
    <mergeCell ref="N98:Q98"/>
    <mergeCell ref="L100:Q100"/>
    <mergeCell ref="C106:Q106"/>
    <mergeCell ref="D94:H94"/>
    <mergeCell ref="N94:Q94"/>
    <mergeCell ref="D95:H95"/>
    <mergeCell ref="N95:Q95"/>
    <mergeCell ref="D96:H96"/>
    <mergeCell ref="N96:Q96"/>
    <mergeCell ref="N88:Q88"/>
    <mergeCell ref="N89:Q89"/>
    <mergeCell ref="N90:Q90"/>
    <mergeCell ref="N92:Q92"/>
    <mergeCell ref="D93:H93"/>
    <mergeCell ref="N93:Q93"/>
    <mergeCell ref="F79:P79"/>
    <mergeCell ref="M81:P81"/>
    <mergeCell ref="M83:Q83"/>
    <mergeCell ref="M84:Q84"/>
    <mergeCell ref="C86:G86"/>
    <mergeCell ref="N86:Q86"/>
    <mergeCell ref="H36:J36"/>
    <mergeCell ref="M36:P36"/>
    <mergeCell ref="L38:P38"/>
    <mergeCell ref="C76:Q76"/>
    <mergeCell ref="F78:P78"/>
    <mergeCell ref="H33:J33"/>
    <mergeCell ref="M33:P33"/>
    <mergeCell ref="H34:J34"/>
    <mergeCell ref="M34:P34"/>
    <mergeCell ref="H35:J35"/>
    <mergeCell ref="M35:P35"/>
    <mergeCell ref="M27:P27"/>
    <mergeCell ref="M28:P28"/>
    <mergeCell ref="M30:P30"/>
    <mergeCell ref="H32:J32"/>
    <mergeCell ref="M32:P32"/>
    <mergeCell ref="O17:P17"/>
    <mergeCell ref="O18:P18"/>
    <mergeCell ref="O20:P20"/>
    <mergeCell ref="O21:P21"/>
    <mergeCell ref="E24:L24"/>
    <mergeCell ref="O11:P11"/>
    <mergeCell ref="O12:P12"/>
    <mergeCell ref="O14:P14"/>
    <mergeCell ref="E15:L15"/>
    <mergeCell ref="O15:P15"/>
    <mergeCell ref="C2:Q2"/>
    <mergeCell ref="C4:Q4"/>
    <mergeCell ref="F6:P6"/>
    <mergeCell ref="F7:P7"/>
    <mergeCell ref="O9:P9"/>
  </mergeCells>
  <hyperlinks>
    <hyperlink ref="F1:G1" location="C2" display="1) Krycí list rozpočtu"/>
    <hyperlink ref="H1:K1" location="C86" display="2) Rekapitulace rozpočtu"/>
    <hyperlink ref="L1" location="C11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22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8"/>
      <c r="B1" s="15"/>
      <c r="C1" s="15"/>
      <c r="D1" s="16" t="s">
        <v>1</v>
      </c>
      <c r="E1" s="15"/>
      <c r="F1" s="17" t="s">
        <v>118</v>
      </c>
      <c r="G1" s="17"/>
      <c r="H1" s="306" t="s">
        <v>119</v>
      </c>
      <c r="I1" s="306"/>
      <c r="J1" s="306"/>
      <c r="K1" s="306"/>
      <c r="L1" s="17" t="s">
        <v>120</v>
      </c>
      <c r="M1" s="15"/>
      <c r="N1" s="15"/>
      <c r="O1" s="16" t="s">
        <v>121</v>
      </c>
      <c r="P1" s="15"/>
      <c r="Q1" s="15"/>
      <c r="R1" s="15"/>
      <c r="S1" s="17" t="s">
        <v>122</v>
      </c>
      <c r="T1" s="17"/>
      <c r="U1" s="118"/>
      <c r="V1" s="1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" customHeight="1">
      <c r="C2" s="209" t="s">
        <v>7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S2" s="252" t="s">
        <v>8</v>
      </c>
      <c r="T2" s="253"/>
      <c r="U2" s="253"/>
      <c r="V2" s="253"/>
      <c r="W2" s="253"/>
      <c r="X2" s="253"/>
      <c r="Y2" s="253"/>
      <c r="Z2" s="253"/>
      <c r="AA2" s="253"/>
      <c r="AB2" s="253"/>
      <c r="AC2" s="253"/>
      <c r="AT2" s="21" t="s">
        <v>108</v>
      </c>
    </row>
    <row r="3" spans="1:66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123</v>
      </c>
    </row>
    <row r="4" spans="1:66" ht="36.9" customHeight="1">
      <c r="B4" s="25"/>
      <c r="C4" s="211" t="s">
        <v>124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6"/>
      <c r="T4" s="27" t="s">
        <v>13</v>
      </c>
      <c r="AT4" s="21" t="s">
        <v>6</v>
      </c>
    </row>
    <row r="5" spans="1:66" ht="6.9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>
      <c r="B6" s="25"/>
      <c r="C6" s="29"/>
      <c r="D6" s="33" t="s">
        <v>20</v>
      </c>
      <c r="E6" s="29"/>
      <c r="F6" s="254" t="str">
        <f>'Rekapitulace stavby'!K6</f>
        <v>Tenisová hala Česká Třebová</v>
      </c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9"/>
      <c r="R6" s="26"/>
    </row>
    <row r="7" spans="1:66" s="1" customFormat="1" ht="32.85" customHeight="1">
      <c r="B7" s="38"/>
      <c r="C7" s="39"/>
      <c r="D7" s="32" t="s">
        <v>125</v>
      </c>
      <c r="E7" s="39"/>
      <c r="F7" s="217" t="s">
        <v>2161</v>
      </c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39"/>
      <c r="R7" s="40"/>
    </row>
    <row r="8" spans="1:66" s="1" customFormat="1" ht="14.4" customHeight="1">
      <c r="B8" s="38"/>
      <c r="C8" s="39"/>
      <c r="D8" s="33" t="s">
        <v>22</v>
      </c>
      <c r="E8" s="39"/>
      <c r="F8" s="31" t="s">
        <v>5</v>
      </c>
      <c r="G8" s="39"/>
      <c r="H8" s="39"/>
      <c r="I8" s="39"/>
      <c r="J8" s="39"/>
      <c r="K8" s="39"/>
      <c r="L8" s="39"/>
      <c r="M8" s="33" t="s">
        <v>23</v>
      </c>
      <c r="N8" s="39"/>
      <c r="O8" s="31" t="s">
        <v>5</v>
      </c>
      <c r="P8" s="39"/>
      <c r="Q8" s="39"/>
      <c r="R8" s="40"/>
    </row>
    <row r="9" spans="1:66" s="1" customFormat="1" ht="14.4" customHeight="1">
      <c r="B9" s="38"/>
      <c r="C9" s="39"/>
      <c r="D9" s="33" t="s">
        <v>24</v>
      </c>
      <c r="E9" s="39"/>
      <c r="F9" s="31" t="s">
        <v>25</v>
      </c>
      <c r="G9" s="39"/>
      <c r="H9" s="39"/>
      <c r="I9" s="39"/>
      <c r="J9" s="39"/>
      <c r="K9" s="39"/>
      <c r="L9" s="39"/>
      <c r="M9" s="33" t="s">
        <v>26</v>
      </c>
      <c r="N9" s="39"/>
      <c r="O9" s="257" t="str">
        <f>'Rekapitulace stavby'!AN8</f>
        <v>1. 2. 2016</v>
      </c>
      <c r="P9" s="258"/>
      <c r="Q9" s="39"/>
      <c r="R9" s="40"/>
    </row>
    <row r="10" spans="1:66" s="1" customFormat="1" ht="10.8" customHeight="1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66" s="1" customFormat="1" ht="14.4" customHeight="1">
      <c r="B11" s="38"/>
      <c r="C11" s="39"/>
      <c r="D11" s="33" t="s">
        <v>28</v>
      </c>
      <c r="E11" s="39"/>
      <c r="F11" s="39"/>
      <c r="G11" s="39"/>
      <c r="H11" s="39"/>
      <c r="I11" s="39"/>
      <c r="J11" s="39"/>
      <c r="K11" s="39"/>
      <c r="L11" s="39"/>
      <c r="M11" s="33" t="s">
        <v>29</v>
      </c>
      <c r="N11" s="39"/>
      <c r="O11" s="215" t="s">
        <v>5</v>
      </c>
      <c r="P11" s="215"/>
      <c r="Q11" s="39"/>
      <c r="R11" s="40"/>
    </row>
    <row r="12" spans="1:66" s="1" customFormat="1" ht="18" customHeight="1">
      <c r="B12" s="38"/>
      <c r="C12" s="39"/>
      <c r="D12" s="39"/>
      <c r="E12" s="31" t="s">
        <v>30</v>
      </c>
      <c r="F12" s="39"/>
      <c r="G12" s="39"/>
      <c r="H12" s="39"/>
      <c r="I12" s="39"/>
      <c r="J12" s="39"/>
      <c r="K12" s="39"/>
      <c r="L12" s="39"/>
      <c r="M12" s="33" t="s">
        <v>31</v>
      </c>
      <c r="N12" s="39"/>
      <c r="O12" s="215" t="s">
        <v>5</v>
      </c>
      <c r="P12" s="215"/>
      <c r="Q12" s="39"/>
      <c r="R12" s="40"/>
    </row>
    <row r="13" spans="1:66" s="1" customFormat="1" ht="6.9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</row>
    <row r="14" spans="1:66" s="1" customFormat="1" ht="14.4" customHeight="1">
      <c r="B14" s="38"/>
      <c r="C14" s="39"/>
      <c r="D14" s="33" t="s">
        <v>32</v>
      </c>
      <c r="E14" s="39"/>
      <c r="F14" s="39"/>
      <c r="G14" s="39"/>
      <c r="H14" s="39"/>
      <c r="I14" s="39"/>
      <c r="J14" s="39"/>
      <c r="K14" s="39"/>
      <c r="L14" s="39"/>
      <c r="M14" s="33" t="s">
        <v>29</v>
      </c>
      <c r="N14" s="39"/>
      <c r="O14" s="259" t="str">
        <f>IF('Rekapitulace stavby'!AN13="","",'Rekapitulace stavby'!AN13)</f>
        <v>Vyplň údaj</v>
      </c>
      <c r="P14" s="215"/>
      <c r="Q14" s="39"/>
      <c r="R14" s="40"/>
    </row>
    <row r="15" spans="1:66" s="1" customFormat="1" ht="18" customHeight="1">
      <c r="B15" s="38"/>
      <c r="C15" s="39"/>
      <c r="D15" s="39"/>
      <c r="E15" s="259" t="str">
        <f>IF('Rekapitulace stavby'!E14="","",'Rekapitulace stavby'!E14)</f>
        <v>Vyplň údaj</v>
      </c>
      <c r="F15" s="260"/>
      <c r="G15" s="260"/>
      <c r="H15" s="260"/>
      <c r="I15" s="260"/>
      <c r="J15" s="260"/>
      <c r="K15" s="260"/>
      <c r="L15" s="260"/>
      <c r="M15" s="33" t="s">
        <v>31</v>
      </c>
      <c r="N15" s="39"/>
      <c r="O15" s="259" t="str">
        <f>IF('Rekapitulace stavby'!AN14="","",'Rekapitulace stavby'!AN14)</f>
        <v>Vyplň údaj</v>
      </c>
      <c r="P15" s="215"/>
      <c r="Q15" s="39"/>
      <c r="R15" s="40"/>
    </row>
    <row r="16" spans="1:66" s="1" customFormat="1" ht="6.9" customHeight="1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2:18" s="1" customFormat="1" ht="14.4" customHeight="1">
      <c r="B17" s="38"/>
      <c r="C17" s="39"/>
      <c r="D17" s="33" t="s">
        <v>34</v>
      </c>
      <c r="E17" s="39"/>
      <c r="F17" s="39"/>
      <c r="G17" s="39"/>
      <c r="H17" s="39"/>
      <c r="I17" s="39"/>
      <c r="J17" s="39"/>
      <c r="K17" s="39"/>
      <c r="L17" s="39"/>
      <c r="M17" s="33" t="s">
        <v>29</v>
      </c>
      <c r="N17" s="39"/>
      <c r="O17" s="215" t="s">
        <v>5</v>
      </c>
      <c r="P17" s="215"/>
      <c r="Q17" s="39"/>
      <c r="R17" s="40"/>
    </row>
    <row r="18" spans="2:18" s="1" customFormat="1" ht="18" customHeight="1">
      <c r="B18" s="38"/>
      <c r="C18" s="39"/>
      <c r="D18" s="39"/>
      <c r="E18" s="31" t="s">
        <v>35</v>
      </c>
      <c r="F18" s="39"/>
      <c r="G18" s="39"/>
      <c r="H18" s="39"/>
      <c r="I18" s="39"/>
      <c r="J18" s="39"/>
      <c r="K18" s="39"/>
      <c r="L18" s="39"/>
      <c r="M18" s="33" t="s">
        <v>31</v>
      </c>
      <c r="N18" s="39"/>
      <c r="O18" s="215" t="s">
        <v>5</v>
      </c>
      <c r="P18" s="215"/>
      <c r="Q18" s="39"/>
      <c r="R18" s="40"/>
    </row>
    <row r="19" spans="2:18" s="1" customFormat="1" ht="6.9" customHeight="1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2:18" s="1" customFormat="1" ht="14.4" customHeight="1">
      <c r="B20" s="38"/>
      <c r="C20" s="39"/>
      <c r="D20" s="33" t="s">
        <v>38</v>
      </c>
      <c r="E20" s="39"/>
      <c r="F20" s="39"/>
      <c r="G20" s="39"/>
      <c r="H20" s="39"/>
      <c r="I20" s="39"/>
      <c r="J20" s="39"/>
      <c r="K20" s="39"/>
      <c r="L20" s="39"/>
      <c r="M20" s="33" t="s">
        <v>29</v>
      </c>
      <c r="N20" s="39"/>
      <c r="O20" s="215" t="str">
        <f>IF('Rekapitulace stavby'!AN19="","",'Rekapitulace stavby'!AN19)</f>
        <v/>
      </c>
      <c r="P20" s="215"/>
      <c r="Q20" s="39"/>
      <c r="R20" s="40"/>
    </row>
    <row r="21" spans="2:18" s="1" customFormat="1" ht="18" customHeight="1">
      <c r="B21" s="38"/>
      <c r="C21" s="39"/>
      <c r="D21" s="39"/>
      <c r="E21" s="31" t="str">
        <f>IF('Rekapitulace stavby'!E20="","",'Rekapitulace stavby'!E20)</f>
        <v xml:space="preserve"> </v>
      </c>
      <c r="F21" s="39"/>
      <c r="G21" s="39"/>
      <c r="H21" s="39"/>
      <c r="I21" s="39"/>
      <c r="J21" s="39"/>
      <c r="K21" s="39"/>
      <c r="L21" s="39"/>
      <c r="M21" s="33" t="s">
        <v>31</v>
      </c>
      <c r="N21" s="39"/>
      <c r="O21" s="215" t="str">
        <f>IF('Rekapitulace stavby'!AN20="","",'Rekapitulace stavby'!AN20)</f>
        <v/>
      </c>
      <c r="P21" s="215"/>
      <c r="Q21" s="39"/>
      <c r="R21" s="40"/>
    </row>
    <row r="22" spans="2:18" s="1" customFormat="1" ht="6.9" customHeight="1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2:18" s="1" customFormat="1" ht="14.4" customHeight="1">
      <c r="B23" s="38"/>
      <c r="C23" s="39"/>
      <c r="D23" s="33" t="s">
        <v>39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22.5" customHeight="1">
      <c r="B24" s="38"/>
      <c r="C24" s="39"/>
      <c r="D24" s="39"/>
      <c r="E24" s="220" t="s">
        <v>5</v>
      </c>
      <c r="F24" s="220"/>
      <c r="G24" s="220"/>
      <c r="H24" s="220"/>
      <c r="I24" s="220"/>
      <c r="J24" s="220"/>
      <c r="K24" s="220"/>
      <c r="L24" s="220"/>
      <c r="M24" s="39"/>
      <c r="N24" s="39"/>
      <c r="O24" s="39"/>
      <c r="P24" s="39"/>
      <c r="Q24" s="39"/>
      <c r="R24" s="40"/>
    </row>
    <row r="25" spans="2:18" s="1" customFormat="1" ht="6.9" customHeigh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s="1" customFormat="1" ht="6.9" customHeight="1">
      <c r="B26" s="38"/>
      <c r="C26" s="39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39"/>
      <c r="R26" s="40"/>
    </row>
    <row r="27" spans="2:18" s="1" customFormat="1" ht="14.4" customHeight="1">
      <c r="B27" s="38"/>
      <c r="C27" s="39"/>
      <c r="D27" s="119" t="s">
        <v>127</v>
      </c>
      <c r="E27" s="39"/>
      <c r="F27" s="39"/>
      <c r="G27" s="39"/>
      <c r="H27" s="39"/>
      <c r="I27" s="39"/>
      <c r="J27" s="39"/>
      <c r="K27" s="39"/>
      <c r="L27" s="39"/>
      <c r="M27" s="221">
        <f>N88</f>
        <v>0</v>
      </c>
      <c r="N27" s="221"/>
      <c r="O27" s="221"/>
      <c r="P27" s="221"/>
      <c r="Q27" s="39"/>
      <c r="R27" s="40"/>
    </row>
    <row r="28" spans="2:18" s="1" customFormat="1" ht="14.4" customHeight="1">
      <c r="B28" s="38"/>
      <c r="C28" s="39"/>
      <c r="D28" s="37" t="s">
        <v>112</v>
      </c>
      <c r="E28" s="39"/>
      <c r="F28" s="39"/>
      <c r="G28" s="39"/>
      <c r="H28" s="39"/>
      <c r="I28" s="39"/>
      <c r="J28" s="39"/>
      <c r="K28" s="39"/>
      <c r="L28" s="39"/>
      <c r="M28" s="221">
        <f>N92</f>
        <v>0</v>
      </c>
      <c r="N28" s="221"/>
      <c r="O28" s="221"/>
      <c r="P28" s="221"/>
      <c r="Q28" s="39"/>
      <c r="R28" s="40"/>
    </row>
    <row r="29" spans="2:18" s="1" customFormat="1" ht="6.9" customHeight="1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2:18" s="1" customFormat="1" ht="25.35" customHeight="1">
      <c r="B30" s="38"/>
      <c r="C30" s="39"/>
      <c r="D30" s="120" t="s">
        <v>42</v>
      </c>
      <c r="E30" s="39"/>
      <c r="F30" s="39"/>
      <c r="G30" s="39"/>
      <c r="H30" s="39"/>
      <c r="I30" s="39"/>
      <c r="J30" s="39"/>
      <c r="K30" s="39"/>
      <c r="L30" s="39"/>
      <c r="M30" s="261">
        <f>ROUND(M27+M28,0)</f>
        <v>0</v>
      </c>
      <c r="N30" s="256"/>
      <c r="O30" s="256"/>
      <c r="P30" s="256"/>
      <c r="Q30" s="39"/>
      <c r="R30" s="40"/>
    </row>
    <row r="31" spans="2:18" s="1" customFormat="1" ht="6.9" customHeight="1">
      <c r="B31" s="38"/>
      <c r="C31" s="39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39"/>
      <c r="R31" s="40"/>
    </row>
    <row r="32" spans="2:18" s="1" customFormat="1" ht="14.4" customHeight="1">
      <c r="B32" s="38"/>
      <c r="C32" s="39"/>
      <c r="D32" s="45" t="s">
        <v>43</v>
      </c>
      <c r="E32" s="45" t="s">
        <v>44</v>
      </c>
      <c r="F32" s="46">
        <v>0.21</v>
      </c>
      <c r="G32" s="121" t="s">
        <v>45</v>
      </c>
      <c r="H32" s="262">
        <f>(SUM(BE92:BE99)+SUM(BE117:BE120))</f>
        <v>0</v>
      </c>
      <c r="I32" s="256"/>
      <c r="J32" s="256"/>
      <c r="K32" s="39"/>
      <c r="L32" s="39"/>
      <c r="M32" s="262">
        <f>ROUND((SUM(BE92:BE99)+SUM(BE117:BE120)), 0)*F32</f>
        <v>0</v>
      </c>
      <c r="N32" s="256"/>
      <c r="O32" s="256"/>
      <c r="P32" s="256"/>
      <c r="Q32" s="39"/>
      <c r="R32" s="40"/>
    </row>
    <row r="33" spans="2:18" s="1" customFormat="1" ht="14.4" customHeight="1">
      <c r="B33" s="38"/>
      <c r="C33" s="39"/>
      <c r="D33" s="39"/>
      <c r="E33" s="45" t="s">
        <v>46</v>
      </c>
      <c r="F33" s="46">
        <v>0.15</v>
      </c>
      <c r="G33" s="121" t="s">
        <v>45</v>
      </c>
      <c r="H33" s="262">
        <f>(SUM(BF92:BF99)+SUM(BF117:BF120))</f>
        <v>0</v>
      </c>
      <c r="I33" s="256"/>
      <c r="J33" s="256"/>
      <c r="K33" s="39"/>
      <c r="L33" s="39"/>
      <c r="M33" s="262">
        <f>ROUND((SUM(BF92:BF99)+SUM(BF117:BF120)), 0)*F33</f>
        <v>0</v>
      </c>
      <c r="N33" s="256"/>
      <c r="O33" s="256"/>
      <c r="P33" s="256"/>
      <c r="Q33" s="39"/>
      <c r="R33" s="40"/>
    </row>
    <row r="34" spans="2:18" s="1" customFormat="1" ht="14.4" hidden="1" customHeight="1">
      <c r="B34" s="38"/>
      <c r="C34" s="39"/>
      <c r="D34" s="39"/>
      <c r="E34" s="45" t="s">
        <v>47</v>
      </c>
      <c r="F34" s="46">
        <v>0.21</v>
      </c>
      <c r="G34" s="121" t="s">
        <v>45</v>
      </c>
      <c r="H34" s="262">
        <f>(SUM(BG92:BG99)+SUM(BG117:BG120))</f>
        <v>0</v>
      </c>
      <c r="I34" s="256"/>
      <c r="J34" s="256"/>
      <c r="K34" s="39"/>
      <c r="L34" s="39"/>
      <c r="M34" s="262">
        <v>0</v>
      </c>
      <c r="N34" s="256"/>
      <c r="O34" s="256"/>
      <c r="P34" s="256"/>
      <c r="Q34" s="39"/>
      <c r="R34" s="40"/>
    </row>
    <row r="35" spans="2:18" s="1" customFormat="1" ht="14.4" hidden="1" customHeight="1">
      <c r="B35" s="38"/>
      <c r="C35" s="39"/>
      <c r="D35" s="39"/>
      <c r="E35" s="45" t="s">
        <v>48</v>
      </c>
      <c r="F35" s="46">
        <v>0.15</v>
      </c>
      <c r="G35" s="121" t="s">
        <v>45</v>
      </c>
      <c r="H35" s="262">
        <f>(SUM(BH92:BH99)+SUM(BH117:BH120))</f>
        <v>0</v>
      </c>
      <c r="I35" s="256"/>
      <c r="J35" s="256"/>
      <c r="K35" s="39"/>
      <c r="L35" s="39"/>
      <c r="M35" s="262">
        <v>0</v>
      </c>
      <c r="N35" s="256"/>
      <c r="O35" s="256"/>
      <c r="P35" s="256"/>
      <c r="Q35" s="39"/>
      <c r="R35" s="40"/>
    </row>
    <row r="36" spans="2:18" s="1" customFormat="1" ht="14.4" hidden="1" customHeight="1">
      <c r="B36" s="38"/>
      <c r="C36" s="39"/>
      <c r="D36" s="39"/>
      <c r="E36" s="45" t="s">
        <v>49</v>
      </c>
      <c r="F36" s="46">
        <v>0</v>
      </c>
      <c r="G36" s="121" t="s">
        <v>45</v>
      </c>
      <c r="H36" s="262">
        <f>(SUM(BI92:BI99)+SUM(BI117:BI120))</f>
        <v>0</v>
      </c>
      <c r="I36" s="256"/>
      <c r="J36" s="256"/>
      <c r="K36" s="39"/>
      <c r="L36" s="39"/>
      <c r="M36" s="262">
        <v>0</v>
      </c>
      <c r="N36" s="256"/>
      <c r="O36" s="256"/>
      <c r="P36" s="256"/>
      <c r="Q36" s="39"/>
      <c r="R36" s="40"/>
    </row>
    <row r="37" spans="2:18" s="1" customFormat="1" ht="6.9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</row>
    <row r="38" spans="2:18" s="1" customFormat="1" ht="25.35" customHeight="1">
      <c r="B38" s="38"/>
      <c r="C38" s="117"/>
      <c r="D38" s="122" t="s">
        <v>50</v>
      </c>
      <c r="E38" s="78"/>
      <c r="F38" s="78"/>
      <c r="G38" s="123" t="s">
        <v>51</v>
      </c>
      <c r="H38" s="124" t="s">
        <v>52</v>
      </c>
      <c r="I38" s="78"/>
      <c r="J38" s="78"/>
      <c r="K38" s="78"/>
      <c r="L38" s="263">
        <f>SUM(M30:M36)</f>
        <v>0</v>
      </c>
      <c r="M38" s="263"/>
      <c r="N38" s="263"/>
      <c r="O38" s="263"/>
      <c r="P38" s="264"/>
      <c r="Q38" s="117"/>
      <c r="R38" s="40"/>
    </row>
    <row r="39" spans="2:18" s="1" customFormat="1" ht="14.4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2:18" s="1" customFormat="1" ht="14.4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ht="12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2:18" ht="12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 ht="12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 ht="12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 ht="12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 ht="12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 ht="12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 ht="12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 ht="12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>
      <c r="B50" s="38"/>
      <c r="C50" s="39"/>
      <c r="D50" s="53" t="s">
        <v>53</v>
      </c>
      <c r="E50" s="54"/>
      <c r="F50" s="54"/>
      <c r="G50" s="54"/>
      <c r="H50" s="55"/>
      <c r="I50" s="39"/>
      <c r="J50" s="53" t="s">
        <v>54</v>
      </c>
      <c r="K50" s="54"/>
      <c r="L50" s="54"/>
      <c r="M50" s="54"/>
      <c r="N50" s="54"/>
      <c r="O50" s="54"/>
      <c r="P50" s="55"/>
      <c r="Q50" s="39"/>
      <c r="R50" s="40"/>
    </row>
    <row r="51" spans="2:18" ht="12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 ht="12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 ht="12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 ht="12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 ht="12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 ht="12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 ht="12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 ht="12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>
      <c r="B59" s="38"/>
      <c r="C59" s="39"/>
      <c r="D59" s="58" t="s">
        <v>55</v>
      </c>
      <c r="E59" s="59"/>
      <c r="F59" s="59"/>
      <c r="G59" s="60" t="s">
        <v>56</v>
      </c>
      <c r="H59" s="61"/>
      <c r="I59" s="39"/>
      <c r="J59" s="58" t="s">
        <v>55</v>
      </c>
      <c r="K59" s="59"/>
      <c r="L59" s="59"/>
      <c r="M59" s="59"/>
      <c r="N59" s="60" t="s">
        <v>56</v>
      </c>
      <c r="O59" s="59"/>
      <c r="P59" s="61"/>
      <c r="Q59" s="39"/>
      <c r="R59" s="40"/>
    </row>
    <row r="60" spans="2:18" ht="12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>
      <c r="B61" s="38"/>
      <c r="C61" s="39"/>
      <c r="D61" s="53" t="s">
        <v>57</v>
      </c>
      <c r="E61" s="54"/>
      <c r="F61" s="54"/>
      <c r="G61" s="54"/>
      <c r="H61" s="55"/>
      <c r="I61" s="39"/>
      <c r="J61" s="53" t="s">
        <v>58</v>
      </c>
      <c r="K61" s="54"/>
      <c r="L61" s="54"/>
      <c r="M61" s="54"/>
      <c r="N61" s="54"/>
      <c r="O61" s="54"/>
      <c r="P61" s="55"/>
      <c r="Q61" s="39"/>
      <c r="R61" s="40"/>
    </row>
    <row r="62" spans="2:18" ht="12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 ht="12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 ht="12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18" ht="12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18" ht="12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18" ht="12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18" ht="12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18" ht="12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18" s="1" customFormat="1">
      <c r="B70" s="38"/>
      <c r="C70" s="39"/>
      <c r="D70" s="58" t="s">
        <v>55</v>
      </c>
      <c r="E70" s="59"/>
      <c r="F70" s="59"/>
      <c r="G70" s="60" t="s">
        <v>56</v>
      </c>
      <c r="H70" s="61"/>
      <c r="I70" s="39"/>
      <c r="J70" s="58" t="s">
        <v>55</v>
      </c>
      <c r="K70" s="59"/>
      <c r="L70" s="59"/>
      <c r="M70" s="59"/>
      <c r="N70" s="60" t="s">
        <v>56</v>
      </c>
      <c r="O70" s="59"/>
      <c r="P70" s="61"/>
      <c r="Q70" s="39"/>
      <c r="R70" s="40"/>
    </row>
    <row r="71" spans="2:18" s="1" customFormat="1" ht="14.4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18" s="1" customFormat="1" ht="6.9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spans="2:18" s="1" customFormat="1" ht="36.9" customHeight="1">
      <c r="B76" s="38"/>
      <c r="C76" s="211" t="s">
        <v>128</v>
      </c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40"/>
    </row>
    <row r="77" spans="2:18" s="1" customFormat="1" ht="6.9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2:18" s="1" customFormat="1" ht="30" customHeight="1">
      <c r="B78" s="38"/>
      <c r="C78" s="33" t="s">
        <v>20</v>
      </c>
      <c r="D78" s="39"/>
      <c r="E78" s="39"/>
      <c r="F78" s="254" t="str">
        <f>F6</f>
        <v>Tenisová hala Česká Třebová</v>
      </c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39"/>
      <c r="R78" s="40"/>
    </row>
    <row r="79" spans="2:18" s="1" customFormat="1" ht="36.9" customHeight="1">
      <c r="B79" s="38"/>
      <c r="C79" s="72" t="s">
        <v>125</v>
      </c>
      <c r="D79" s="39"/>
      <c r="E79" s="39"/>
      <c r="F79" s="231" t="str">
        <f>F7</f>
        <v>13 - S13-Přeložka komunikačních  kabelů Cetin a.s.</v>
      </c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39"/>
      <c r="R79" s="40"/>
    </row>
    <row r="80" spans="2:18" s="1" customFormat="1" ht="6.9" customHeight="1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0"/>
    </row>
    <row r="81" spans="2:65" s="1" customFormat="1" ht="18" customHeight="1">
      <c r="B81" s="38"/>
      <c r="C81" s="33" t="s">
        <v>24</v>
      </c>
      <c r="D81" s="39"/>
      <c r="E81" s="39"/>
      <c r="F81" s="31" t="str">
        <f>F9</f>
        <v xml:space="preserve"> </v>
      </c>
      <c r="G81" s="39"/>
      <c r="H81" s="39"/>
      <c r="I81" s="39"/>
      <c r="J81" s="39"/>
      <c r="K81" s="33" t="s">
        <v>26</v>
      </c>
      <c r="L81" s="39"/>
      <c r="M81" s="258" t="str">
        <f>IF(O9="","",O9)</f>
        <v>1. 2. 2016</v>
      </c>
      <c r="N81" s="258"/>
      <c r="O81" s="258"/>
      <c r="P81" s="258"/>
      <c r="Q81" s="39"/>
      <c r="R81" s="40"/>
    </row>
    <row r="82" spans="2:65" s="1" customFormat="1" ht="6.9" customHeight="1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0"/>
    </row>
    <row r="83" spans="2:65" s="1" customFormat="1" ht="13.2">
      <c r="B83" s="38"/>
      <c r="C83" s="33" t="s">
        <v>28</v>
      </c>
      <c r="D83" s="39"/>
      <c r="E83" s="39"/>
      <c r="F83" s="31" t="str">
        <f>E12</f>
        <v>TK Česká Třebová,Husova 22. Česká Třebová</v>
      </c>
      <c r="G83" s="39"/>
      <c r="H83" s="39"/>
      <c r="I83" s="39"/>
      <c r="J83" s="39"/>
      <c r="K83" s="33" t="s">
        <v>34</v>
      </c>
      <c r="L83" s="39"/>
      <c r="M83" s="215" t="str">
        <f>E18</f>
        <v>Projekce Vrbický s,r,o,, Holice</v>
      </c>
      <c r="N83" s="215"/>
      <c r="O83" s="215"/>
      <c r="P83" s="215"/>
      <c r="Q83" s="215"/>
      <c r="R83" s="40"/>
    </row>
    <row r="84" spans="2:65" s="1" customFormat="1" ht="14.4" customHeight="1">
      <c r="B84" s="38"/>
      <c r="C84" s="33" t="s">
        <v>32</v>
      </c>
      <c r="D84" s="39"/>
      <c r="E84" s="39"/>
      <c r="F84" s="31" t="str">
        <f>IF(E15="","",E15)</f>
        <v>Vyplň údaj</v>
      </c>
      <c r="G84" s="39"/>
      <c r="H84" s="39"/>
      <c r="I84" s="39"/>
      <c r="J84" s="39"/>
      <c r="K84" s="33" t="s">
        <v>38</v>
      </c>
      <c r="L84" s="39"/>
      <c r="M84" s="215" t="str">
        <f>E21</f>
        <v xml:space="preserve"> </v>
      </c>
      <c r="N84" s="215"/>
      <c r="O84" s="215"/>
      <c r="P84" s="215"/>
      <c r="Q84" s="215"/>
      <c r="R84" s="40"/>
    </row>
    <row r="85" spans="2:65" s="1" customFormat="1" ht="10.35" customHeight="1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</row>
    <row r="86" spans="2:65" s="1" customFormat="1" ht="29.25" customHeight="1">
      <c r="B86" s="38"/>
      <c r="C86" s="265" t="s">
        <v>129</v>
      </c>
      <c r="D86" s="266"/>
      <c r="E86" s="266"/>
      <c r="F86" s="266"/>
      <c r="G86" s="266"/>
      <c r="H86" s="117"/>
      <c r="I86" s="117"/>
      <c r="J86" s="117"/>
      <c r="K86" s="117"/>
      <c r="L86" s="117"/>
      <c r="M86" s="117"/>
      <c r="N86" s="265" t="s">
        <v>130</v>
      </c>
      <c r="O86" s="266"/>
      <c r="P86" s="266"/>
      <c r="Q86" s="266"/>
      <c r="R86" s="40"/>
    </row>
    <row r="87" spans="2:65" s="1" customFormat="1" ht="10.35" customHeight="1"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0"/>
    </row>
    <row r="88" spans="2:65" s="1" customFormat="1" ht="29.25" customHeight="1">
      <c r="B88" s="38"/>
      <c r="C88" s="125" t="s">
        <v>131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250">
        <f>N117</f>
        <v>0</v>
      </c>
      <c r="O88" s="267"/>
      <c r="P88" s="267"/>
      <c r="Q88" s="267"/>
      <c r="R88" s="40"/>
      <c r="AU88" s="21" t="s">
        <v>132</v>
      </c>
    </row>
    <row r="89" spans="2:65" s="6" customFormat="1" ht="24.9" customHeight="1">
      <c r="B89" s="126"/>
      <c r="C89" s="127"/>
      <c r="D89" s="128" t="s">
        <v>166</v>
      </c>
      <c r="E89" s="127"/>
      <c r="F89" s="127"/>
      <c r="G89" s="127"/>
      <c r="H89" s="127"/>
      <c r="I89" s="127"/>
      <c r="J89" s="127"/>
      <c r="K89" s="127"/>
      <c r="L89" s="127"/>
      <c r="M89" s="127"/>
      <c r="N89" s="268">
        <f>N118</f>
        <v>0</v>
      </c>
      <c r="O89" s="269"/>
      <c r="P89" s="269"/>
      <c r="Q89" s="269"/>
      <c r="R89" s="129"/>
    </row>
    <row r="90" spans="2:65" s="7" customFormat="1" ht="19.95" customHeight="1">
      <c r="B90" s="130"/>
      <c r="C90" s="131"/>
      <c r="D90" s="105" t="s">
        <v>167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46">
        <f>N119</f>
        <v>0</v>
      </c>
      <c r="O90" s="270"/>
      <c r="P90" s="270"/>
      <c r="Q90" s="270"/>
      <c r="R90" s="132"/>
    </row>
    <row r="91" spans="2:65" s="1" customFormat="1" ht="21.75" customHeight="1"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40"/>
    </row>
    <row r="92" spans="2:65" s="1" customFormat="1" ht="29.25" customHeight="1">
      <c r="B92" s="38"/>
      <c r="C92" s="125" t="s">
        <v>169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267">
        <f>ROUND(N93+N94+N95+N96+N97+N98,0)</f>
        <v>0</v>
      </c>
      <c r="O92" s="271"/>
      <c r="P92" s="271"/>
      <c r="Q92" s="271"/>
      <c r="R92" s="40"/>
      <c r="T92" s="133"/>
      <c r="U92" s="134" t="s">
        <v>43</v>
      </c>
    </row>
    <row r="93" spans="2:65" s="1" customFormat="1" ht="18" customHeight="1">
      <c r="B93" s="135"/>
      <c r="C93" s="136"/>
      <c r="D93" s="247" t="s">
        <v>170</v>
      </c>
      <c r="E93" s="272"/>
      <c r="F93" s="272"/>
      <c r="G93" s="272"/>
      <c r="H93" s="272"/>
      <c r="I93" s="136"/>
      <c r="J93" s="136"/>
      <c r="K93" s="136"/>
      <c r="L93" s="136"/>
      <c r="M93" s="136"/>
      <c r="N93" s="245">
        <f>ROUND(N88*T93,0)</f>
        <v>0</v>
      </c>
      <c r="O93" s="273"/>
      <c r="P93" s="273"/>
      <c r="Q93" s="273"/>
      <c r="R93" s="138"/>
      <c r="S93" s="136"/>
      <c r="T93" s="139"/>
      <c r="U93" s="140" t="s">
        <v>44</v>
      </c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2" t="s">
        <v>171</v>
      </c>
      <c r="AZ93" s="141"/>
      <c r="BA93" s="141"/>
      <c r="BB93" s="141"/>
      <c r="BC93" s="141"/>
      <c r="BD93" s="141"/>
      <c r="BE93" s="143">
        <f t="shared" ref="BE93:BE98" si="0">IF(U93="základní",N93,0)</f>
        <v>0</v>
      </c>
      <c r="BF93" s="143">
        <f t="shared" ref="BF93:BF98" si="1">IF(U93="snížená",N93,0)</f>
        <v>0</v>
      </c>
      <c r="BG93" s="143">
        <f t="shared" ref="BG93:BG98" si="2">IF(U93="zákl. přenesená",N93,0)</f>
        <v>0</v>
      </c>
      <c r="BH93" s="143">
        <f t="shared" ref="BH93:BH98" si="3">IF(U93="sníž. přenesená",N93,0)</f>
        <v>0</v>
      </c>
      <c r="BI93" s="143">
        <f t="shared" ref="BI93:BI98" si="4">IF(U93="nulová",N93,0)</f>
        <v>0</v>
      </c>
      <c r="BJ93" s="142" t="s">
        <v>37</v>
      </c>
      <c r="BK93" s="141"/>
      <c r="BL93" s="141"/>
      <c r="BM93" s="141"/>
    </row>
    <row r="94" spans="2:65" s="1" customFormat="1" ht="18" customHeight="1">
      <c r="B94" s="135"/>
      <c r="C94" s="136"/>
      <c r="D94" s="247" t="s">
        <v>172</v>
      </c>
      <c r="E94" s="272"/>
      <c r="F94" s="272"/>
      <c r="G94" s="272"/>
      <c r="H94" s="272"/>
      <c r="I94" s="136"/>
      <c r="J94" s="136"/>
      <c r="K94" s="136"/>
      <c r="L94" s="136"/>
      <c r="M94" s="136"/>
      <c r="N94" s="245">
        <f>ROUND(N88*T94,0)</f>
        <v>0</v>
      </c>
      <c r="O94" s="273"/>
      <c r="P94" s="273"/>
      <c r="Q94" s="273"/>
      <c r="R94" s="138"/>
      <c r="S94" s="136"/>
      <c r="T94" s="139"/>
      <c r="U94" s="140" t="s">
        <v>44</v>
      </c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2" t="s">
        <v>171</v>
      </c>
      <c r="AZ94" s="141"/>
      <c r="BA94" s="141"/>
      <c r="BB94" s="141"/>
      <c r="BC94" s="141"/>
      <c r="BD94" s="141"/>
      <c r="BE94" s="143">
        <f t="shared" si="0"/>
        <v>0</v>
      </c>
      <c r="BF94" s="143">
        <f t="shared" si="1"/>
        <v>0</v>
      </c>
      <c r="BG94" s="143">
        <f t="shared" si="2"/>
        <v>0</v>
      </c>
      <c r="BH94" s="143">
        <f t="shared" si="3"/>
        <v>0</v>
      </c>
      <c r="BI94" s="143">
        <f t="shared" si="4"/>
        <v>0</v>
      </c>
      <c r="BJ94" s="142" t="s">
        <v>37</v>
      </c>
      <c r="BK94" s="141"/>
      <c r="BL94" s="141"/>
      <c r="BM94" s="141"/>
    </row>
    <row r="95" spans="2:65" s="1" customFormat="1" ht="18" customHeight="1">
      <c r="B95" s="135"/>
      <c r="C95" s="136"/>
      <c r="D95" s="247" t="s">
        <v>173</v>
      </c>
      <c r="E95" s="272"/>
      <c r="F95" s="272"/>
      <c r="G95" s="272"/>
      <c r="H95" s="272"/>
      <c r="I95" s="136"/>
      <c r="J95" s="136"/>
      <c r="K95" s="136"/>
      <c r="L95" s="136"/>
      <c r="M95" s="136"/>
      <c r="N95" s="245">
        <f>ROUND(N88*T95,0)</f>
        <v>0</v>
      </c>
      <c r="O95" s="273"/>
      <c r="P95" s="273"/>
      <c r="Q95" s="273"/>
      <c r="R95" s="138"/>
      <c r="S95" s="136"/>
      <c r="T95" s="139"/>
      <c r="U95" s="140" t="s">
        <v>44</v>
      </c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2" t="s">
        <v>171</v>
      </c>
      <c r="AZ95" s="141"/>
      <c r="BA95" s="141"/>
      <c r="BB95" s="141"/>
      <c r="BC95" s="141"/>
      <c r="BD95" s="141"/>
      <c r="BE95" s="143">
        <f t="shared" si="0"/>
        <v>0</v>
      </c>
      <c r="BF95" s="143">
        <f t="shared" si="1"/>
        <v>0</v>
      </c>
      <c r="BG95" s="143">
        <f t="shared" si="2"/>
        <v>0</v>
      </c>
      <c r="BH95" s="143">
        <f t="shared" si="3"/>
        <v>0</v>
      </c>
      <c r="BI95" s="143">
        <f t="shared" si="4"/>
        <v>0</v>
      </c>
      <c r="BJ95" s="142" t="s">
        <v>37</v>
      </c>
      <c r="BK95" s="141"/>
      <c r="BL95" s="141"/>
      <c r="BM95" s="141"/>
    </row>
    <row r="96" spans="2:65" s="1" customFormat="1" ht="18" customHeight="1">
      <c r="B96" s="135"/>
      <c r="C96" s="136"/>
      <c r="D96" s="247" t="s">
        <v>174</v>
      </c>
      <c r="E96" s="272"/>
      <c r="F96" s="272"/>
      <c r="G96" s="272"/>
      <c r="H96" s="272"/>
      <c r="I96" s="136"/>
      <c r="J96" s="136"/>
      <c r="K96" s="136"/>
      <c r="L96" s="136"/>
      <c r="M96" s="136"/>
      <c r="N96" s="245">
        <f>ROUND(N88*T96,0)</f>
        <v>0</v>
      </c>
      <c r="O96" s="273"/>
      <c r="P96" s="273"/>
      <c r="Q96" s="273"/>
      <c r="R96" s="138"/>
      <c r="S96" s="136"/>
      <c r="T96" s="139"/>
      <c r="U96" s="140" t="s">
        <v>44</v>
      </c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2" t="s">
        <v>171</v>
      </c>
      <c r="AZ96" s="141"/>
      <c r="BA96" s="141"/>
      <c r="BB96" s="141"/>
      <c r="BC96" s="141"/>
      <c r="BD96" s="141"/>
      <c r="BE96" s="143">
        <f t="shared" si="0"/>
        <v>0</v>
      </c>
      <c r="BF96" s="143">
        <f t="shared" si="1"/>
        <v>0</v>
      </c>
      <c r="BG96" s="143">
        <f t="shared" si="2"/>
        <v>0</v>
      </c>
      <c r="BH96" s="143">
        <f t="shared" si="3"/>
        <v>0</v>
      </c>
      <c r="BI96" s="143">
        <f t="shared" si="4"/>
        <v>0</v>
      </c>
      <c r="BJ96" s="142" t="s">
        <v>37</v>
      </c>
      <c r="BK96" s="141"/>
      <c r="BL96" s="141"/>
      <c r="BM96" s="141"/>
    </row>
    <row r="97" spans="2:65" s="1" customFormat="1" ht="18" customHeight="1">
      <c r="B97" s="135"/>
      <c r="C97" s="136"/>
      <c r="D97" s="247" t="s">
        <v>175</v>
      </c>
      <c r="E97" s="272"/>
      <c r="F97" s="272"/>
      <c r="G97" s="272"/>
      <c r="H97" s="272"/>
      <c r="I97" s="136"/>
      <c r="J97" s="136"/>
      <c r="K97" s="136"/>
      <c r="L97" s="136"/>
      <c r="M97" s="136"/>
      <c r="N97" s="245">
        <f>ROUND(N88*T97,0)</f>
        <v>0</v>
      </c>
      <c r="O97" s="273"/>
      <c r="P97" s="273"/>
      <c r="Q97" s="273"/>
      <c r="R97" s="138"/>
      <c r="S97" s="136"/>
      <c r="T97" s="139"/>
      <c r="U97" s="140" t="s">
        <v>44</v>
      </c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2" t="s">
        <v>171</v>
      </c>
      <c r="AZ97" s="141"/>
      <c r="BA97" s="141"/>
      <c r="BB97" s="141"/>
      <c r="BC97" s="141"/>
      <c r="BD97" s="141"/>
      <c r="BE97" s="143">
        <f t="shared" si="0"/>
        <v>0</v>
      </c>
      <c r="BF97" s="143">
        <f t="shared" si="1"/>
        <v>0</v>
      </c>
      <c r="BG97" s="143">
        <f t="shared" si="2"/>
        <v>0</v>
      </c>
      <c r="BH97" s="143">
        <f t="shared" si="3"/>
        <v>0</v>
      </c>
      <c r="BI97" s="143">
        <f t="shared" si="4"/>
        <v>0</v>
      </c>
      <c r="BJ97" s="142" t="s">
        <v>37</v>
      </c>
      <c r="BK97" s="141"/>
      <c r="BL97" s="141"/>
      <c r="BM97" s="141"/>
    </row>
    <row r="98" spans="2:65" s="1" customFormat="1" ht="18" customHeight="1">
      <c r="B98" s="135"/>
      <c r="C98" s="136"/>
      <c r="D98" s="137" t="s">
        <v>176</v>
      </c>
      <c r="E98" s="136"/>
      <c r="F98" s="136"/>
      <c r="G98" s="136"/>
      <c r="H98" s="136"/>
      <c r="I98" s="136"/>
      <c r="J98" s="136"/>
      <c r="K98" s="136"/>
      <c r="L98" s="136"/>
      <c r="M98" s="136"/>
      <c r="N98" s="245">
        <f>ROUND(N88*T98,0)</f>
        <v>0</v>
      </c>
      <c r="O98" s="273"/>
      <c r="P98" s="273"/>
      <c r="Q98" s="273"/>
      <c r="R98" s="138"/>
      <c r="S98" s="136"/>
      <c r="T98" s="144"/>
      <c r="U98" s="145" t="s">
        <v>44</v>
      </c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2" t="s">
        <v>177</v>
      </c>
      <c r="AZ98" s="141"/>
      <c r="BA98" s="141"/>
      <c r="BB98" s="141"/>
      <c r="BC98" s="141"/>
      <c r="BD98" s="141"/>
      <c r="BE98" s="143">
        <f t="shared" si="0"/>
        <v>0</v>
      </c>
      <c r="BF98" s="143">
        <f t="shared" si="1"/>
        <v>0</v>
      </c>
      <c r="BG98" s="143">
        <f t="shared" si="2"/>
        <v>0</v>
      </c>
      <c r="BH98" s="143">
        <f t="shared" si="3"/>
        <v>0</v>
      </c>
      <c r="BI98" s="143">
        <f t="shared" si="4"/>
        <v>0</v>
      </c>
      <c r="BJ98" s="142" t="s">
        <v>37</v>
      </c>
      <c r="BK98" s="141"/>
      <c r="BL98" s="141"/>
      <c r="BM98" s="141"/>
    </row>
    <row r="99" spans="2:65" s="1" customFormat="1" ht="12"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40"/>
    </row>
    <row r="100" spans="2:65" s="1" customFormat="1" ht="29.25" customHeight="1">
      <c r="B100" s="38"/>
      <c r="C100" s="116" t="s">
        <v>117</v>
      </c>
      <c r="D100" s="117"/>
      <c r="E100" s="117"/>
      <c r="F100" s="117"/>
      <c r="G100" s="117"/>
      <c r="H100" s="117"/>
      <c r="I100" s="117"/>
      <c r="J100" s="117"/>
      <c r="K100" s="117"/>
      <c r="L100" s="251">
        <f>ROUND(SUM(N88+N92),0)</f>
        <v>0</v>
      </c>
      <c r="M100" s="251"/>
      <c r="N100" s="251"/>
      <c r="O100" s="251"/>
      <c r="P100" s="251"/>
      <c r="Q100" s="251"/>
      <c r="R100" s="40"/>
    </row>
    <row r="101" spans="2:65" s="1" customFormat="1" ht="6.9" customHeight="1"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4"/>
    </row>
    <row r="105" spans="2:65" s="1" customFormat="1" ht="6.9" customHeight="1"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7"/>
    </row>
    <row r="106" spans="2:65" s="1" customFormat="1" ht="36.9" customHeight="1">
      <c r="B106" s="38"/>
      <c r="C106" s="211" t="s">
        <v>178</v>
      </c>
      <c r="D106" s="256"/>
      <c r="E106" s="256"/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40"/>
    </row>
    <row r="107" spans="2:65" s="1" customFormat="1" ht="6.9" customHeight="1"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40"/>
    </row>
    <row r="108" spans="2:65" s="1" customFormat="1" ht="30" customHeight="1">
      <c r="B108" s="38"/>
      <c r="C108" s="33" t="s">
        <v>20</v>
      </c>
      <c r="D108" s="39"/>
      <c r="E108" s="39"/>
      <c r="F108" s="254" t="str">
        <f>F6</f>
        <v>Tenisová hala Česká Třebová</v>
      </c>
      <c r="G108" s="255"/>
      <c r="H108" s="255"/>
      <c r="I108" s="255"/>
      <c r="J108" s="255"/>
      <c r="K108" s="255"/>
      <c r="L108" s="255"/>
      <c r="M108" s="255"/>
      <c r="N108" s="255"/>
      <c r="O108" s="255"/>
      <c r="P108" s="255"/>
      <c r="Q108" s="39"/>
      <c r="R108" s="40"/>
    </row>
    <row r="109" spans="2:65" s="1" customFormat="1" ht="36.9" customHeight="1">
      <c r="B109" s="38"/>
      <c r="C109" s="72" t="s">
        <v>125</v>
      </c>
      <c r="D109" s="39"/>
      <c r="E109" s="39"/>
      <c r="F109" s="231" t="str">
        <f>F7</f>
        <v>13 - S13-Přeložka komunikačních  kabelů Cetin a.s.</v>
      </c>
      <c r="G109" s="256"/>
      <c r="H109" s="256"/>
      <c r="I109" s="256"/>
      <c r="J109" s="256"/>
      <c r="K109" s="256"/>
      <c r="L109" s="256"/>
      <c r="M109" s="256"/>
      <c r="N109" s="256"/>
      <c r="O109" s="256"/>
      <c r="P109" s="256"/>
      <c r="Q109" s="39"/>
      <c r="R109" s="40"/>
    </row>
    <row r="110" spans="2:65" s="1" customFormat="1" ht="6.9" customHeight="1"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40"/>
    </row>
    <row r="111" spans="2:65" s="1" customFormat="1" ht="18" customHeight="1">
      <c r="B111" s="38"/>
      <c r="C111" s="33" t="s">
        <v>24</v>
      </c>
      <c r="D111" s="39"/>
      <c r="E111" s="39"/>
      <c r="F111" s="31" t="str">
        <f>F9</f>
        <v xml:space="preserve"> </v>
      </c>
      <c r="G111" s="39"/>
      <c r="H111" s="39"/>
      <c r="I111" s="39"/>
      <c r="J111" s="39"/>
      <c r="K111" s="33" t="s">
        <v>26</v>
      </c>
      <c r="L111" s="39"/>
      <c r="M111" s="258" t="str">
        <f>IF(O9="","",O9)</f>
        <v>1. 2. 2016</v>
      </c>
      <c r="N111" s="258"/>
      <c r="O111" s="258"/>
      <c r="P111" s="258"/>
      <c r="Q111" s="39"/>
      <c r="R111" s="40"/>
    </row>
    <row r="112" spans="2:65" s="1" customFormat="1" ht="6.9" customHeight="1"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40"/>
    </row>
    <row r="113" spans="2:65" s="1" customFormat="1" ht="13.2">
      <c r="B113" s="38"/>
      <c r="C113" s="33" t="s">
        <v>28</v>
      </c>
      <c r="D113" s="39"/>
      <c r="E113" s="39"/>
      <c r="F113" s="31" t="str">
        <f>E12</f>
        <v>TK Česká Třebová,Husova 22. Česká Třebová</v>
      </c>
      <c r="G113" s="39"/>
      <c r="H113" s="39"/>
      <c r="I113" s="39"/>
      <c r="J113" s="39"/>
      <c r="K113" s="33" t="s">
        <v>34</v>
      </c>
      <c r="L113" s="39"/>
      <c r="M113" s="215" t="str">
        <f>E18</f>
        <v>Projekce Vrbický s,r,o,, Holice</v>
      </c>
      <c r="N113" s="215"/>
      <c r="O113" s="215"/>
      <c r="P113" s="215"/>
      <c r="Q113" s="215"/>
      <c r="R113" s="40"/>
    </row>
    <row r="114" spans="2:65" s="1" customFormat="1" ht="14.4" customHeight="1">
      <c r="B114" s="38"/>
      <c r="C114" s="33" t="s">
        <v>32</v>
      </c>
      <c r="D114" s="39"/>
      <c r="E114" s="39"/>
      <c r="F114" s="31" t="str">
        <f>IF(E15="","",E15)</f>
        <v>Vyplň údaj</v>
      </c>
      <c r="G114" s="39"/>
      <c r="H114" s="39"/>
      <c r="I114" s="39"/>
      <c r="J114" s="39"/>
      <c r="K114" s="33" t="s">
        <v>38</v>
      </c>
      <c r="L114" s="39"/>
      <c r="M114" s="215" t="str">
        <f>E21</f>
        <v xml:space="preserve"> </v>
      </c>
      <c r="N114" s="215"/>
      <c r="O114" s="215"/>
      <c r="P114" s="215"/>
      <c r="Q114" s="215"/>
      <c r="R114" s="40"/>
    </row>
    <row r="115" spans="2:65" s="1" customFormat="1" ht="10.35" customHeight="1"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40"/>
    </row>
    <row r="116" spans="2:65" s="8" customFormat="1" ht="29.25" customHeight="1">
      <c r="B116" s="146"/>
      <c r="C116" s="147" t="s">
        <v>179</v>
      </c>
      <c r="D116" s="148" t="s">
        <v>180</v>
      </c>
      <c r="E116" s="148" t="s">
        <v>61</v>
      </c>
      <c r="F116" s="274" t="s">
        <v>181</v>
      </c>
      <c r="G116" s="274"/>
      <c r="H116" s="274"/>
      <c r="I116" s="274"/>
      <c r="J116" s="148" t="s">
        <v>182</v>
      </c>
      <c r="K116" s="148" t="s">
        <v>183</v>
      </c>
      <c r="L116" s="275" t="s">
        <v>184</v>
      </c>
      <c r="M116" s="275"/>
      <c r="N116" s="274" t="s">
        <v>130</v>
      </c>
      <c r="O116" s="274"/>
      <c r="P116" s="274"/>
      <c r="Q116" s="276"/>
      <c r="R116" s="149"/>
      <c r="T116" s="79" t="s">
        <v>185</v>
      </c>
      <c r="U116" s="80" t="s">
        <v>43</v>
      </c>
      <c r="V116" s="80" t="s">
        <v>186</v>
      </c>
      <c r="W116" s="80" t="s">
        <v>187</v>
      </c>
      <c r="X116" s="80" t="s">
        <v>188</v>
      </c>
      <c r="Y116" s="80" t="s">
        <v>189</v>
      </c>
      <c r="Z116" s="80" t="s">
        <v>190</v>
      </c>
      <c r="AA116" s="81" t="s">
        <v>191</v>
      </c>
    </row>
    <row r="117" spans="2:65" s="1" customFormat="1" ht="29.25" customHeight="1">
      <c r="B117" s="38"/>
      <c r="C117" s="83" t="s">
        <v>127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295">
        <f>BK117</f>
        <v>0</v>
      </c>
      <c r="O117" s="296"/>
      <c r="P117" s="296"/>
      <c r="Q117" s="296"/>
      <c r="R117" s="40"/>
      <c r="T117" s="82"/>
      <c r="U117" s="54"/>
      <c r="V117" s="54"/>
      <c r="W117" s="150">
        <f>W118+W121</f>
        <v>0</v>
      </c>
      <c r="X117" s="54"/>
      <c r="Y117" s="150">
        <f>Y118+Y121</f>
        <v>0</v>
      </c>
      <c r="Z117" s="54"/>
      <c r="AA117" s="151">
        <f>AA118+AA121</f>
        <v>0</v>
      </c>
      <c r="AT117" s="21" t="s">
        <v>78</v>
      </c>
      <c r="AU117" s="21" t="s">
        <v>132</v>
      </c>
      <c r="BK117" s="152">
        <f>BK118+BK121</f>
        <v>0</v>
      </c>
    </row>
    <row r="118" spans="2:65" s="9" customFormat="1" ht="37.35" customHeight="1">
      <c r="B118" s="153"/>
      <c r="C118" s="154"/>
      <c r="D118" s="155" t="s">
        <v>166</v>
      </c>
      <c r="E118" s="155"/>
      <c r="F118" s="155"/>
      <c r="G118" s="155"/>
      <c r="H118" s="155"/>
      <c r="I118" s="155"/>
      <c r="J118" s="155"/>
      <c r="K118" s="155"/>
      <c r="L118" s="155"/>
      <c r="M118" s="155"/>
      <c r="N118" s="297">
        <f>BK118</f>
        <v>0</v>
      </c>
      <c r="O118" s="268"/>
      <c r="P118" s="268"/>
      <c r="Q118" s="268"/>
      <c r="R118" s="156"/>
      <c r="T118" s="157"/>
      <c r="U118" s="154"/>
      <c r="V118" s="154"/>
      <c r="W118" s="158">
        <f>W119</f>
        <v>0</v>
      </c>
      <c r="X118" s="154"/>
      <c r="Y118" s="158">
        <f>Y119</f>
        <v>0</v>
      </c>
      <c r="Z118" s="154"/>
      <c r="AA118" s="159">
        <f>AA119</f>
        <v>0</v>
      </c>
      <c r="AR118" s="160" t="s">
        <v>204</v>
      </c>
      <c r="AT118" s="161" t="s">
        <v>78</v>
      </c>
      <c r="AU118" s="161" t="s">
        <v>79</v>
      </c>
      <c r="AY118" s="160" t="s">
        <v>192</v>
      </c>
      <c r="BK118" s="162">
        <f>BK119</f>
        <v>0</v>
      </c>
    </row>
    <row r="119" spans="2:65" s="9" customFormat="1" ht="19.95" customHeight="1">
      <c r="B119" s="153"/>
      <c r="C119" s="154"/>
      <c r="D119" s="163" t="s">
        <v>167</v>
      </c>
      <c r="E119" s="163"/>
      <c r="F119" s="163"/>
      <c r="G119" s="163"/>
      <c r="H119" s="163"/>
      <c r="I119" s="163"/>
      <c r="J119" s="163"/>
      <c r="K119" s="163"/>
      <c r="L119" s="163"/>
      <c r="M119" s="163"/>
      <c r="N119" s="298">
        <f>BK119</f>
        <v>0</v>
      </c>
      <c r="O119" s="299"/>
      <c r="P119" s="299"/>
      <c r="Q119" s="299"/>
      <c r="R119" s="156"/>
      <c r="T119" s="157"/>
      <c r="U119" s="154"/>
      <c r="V119" s="154"/>
      <c r="W119" s="158">
        <f>W120</f>
        <v>0</v>
      </c>
      <c r="X119" s="154"/>
      <c r="Y119" s="158">
        <f>Y120</f>
        <v>0</v>
      </c>
      <c r="Z119" s="154"/>
      <c r="AA119" s="159">
        <f>AA120</f>
        <v>0</v>
      </c>
      <c r="AR119" s="160" t="s">
        <v>204</v>
      </c>
      <c r="AT119" s="161" t="s">
        <v>78</v>
      </c>
      <c r="AU119" s="161" t="s">
        <v>37</v>
      </c>
      <c r="AY119" s="160" t="s">
        <v>192</v>
      </c>
      <c r="BK119" s="162">
        <f>BK120</f>
        <v>0</v>
      </c>
    </row>
    <row r="120" spans="2:65" s="1" customFormat="1" ht="22.5" customHeight="1">
      <c r="B120" s="135"/>
      <c r="C120" s="164" t="s">
        <v>37</v>
      </c>
      <c r="D120" s="164" t="s">
        <v>193</v>
      </c>
      <c r="E120" s="165" t="s">
        <v>2162</v>
      </c>
      <c r="F120" s="277" t="s">
        <v>2163</v>
      </c>
      <c r="G120" s="277"/>
      <c r="H120" s="277"/>
      <c r="I120" s="277"/>
      <c r="J120" s="166" t="s">
        <v>1829</v>
      </c>
      <c r="K120" s="167">
        <v>1</v>
      </c>
      <c r="L120" s="278">
        <v>0</v>
      </c>
      <c r="M120" s="278"/>
      <c r="N120" s="279">
        <f>ROUND(L120*K120,2)</f>
        <v>0</v>
      </c>
      <c r="O120" s="279"/>
      <c r="P120" s="279"/>
      <c r="Q120" s="279"/>
      <c r="R120" s="138"/>
      <c r="T120" s="168" t="s">
        <v>5</v>
      </c>
      <c r="U120" s="47" t="s">
        <v>44</v>
      </c>
      <c r="V120" s="39"/>
      <c r="W120" s="169">
        <f>V120*K120</f>
        <v>0</v>
      </c>
      <c r="X120" s="169">
        <v>0</v>
      </c>
      <c r="Y120" s="169">
        <f>X120*K120</f>
        <v>0</v>
      </c>
      <c r="Z120" s="169">
        <v>0</v>
      </c>
      <c r="AA120" s="170">
        <f>Z120*K120</f>
        <v>0</v>
      </c>
      <c r="AR120" s="21" t="s">
        <v>614</v>
      </c>
      <c r="AT120" s="21" t="s">
        <v>193</v>
      </c>
      <c r="AU120" s="21" t="s">
        <v>123</v>
      </c>
      <c r="AY120" s="21" t="s">
        <v>192</v>
      </c>
      <c r="BE120" s="109">
        <f>IF(U120="základní",N120,0)</f>
        <v>0</v>
      </c>
      <c r="BF120" s="109">
        <f>IF(U120="snížená",N120,0)</f>
        <v>0</v>
      </c>
      <c r="BG120" s="109">
        <f>IF(U120="zákl. přenesená",N120,0)</f>
        <v>0</v>
      </c>
      <c r="BH120" s="109">
        <f>IF(U120="sníž. přenesená",N120,0)</f>
        <v>0</v>
      </c>
      <c r="BI120" s="109">
        <f>IF(U120="nulová",N120,0)</f>
        <v>0</v>
      </c>
      <c r="BJ120" s="21" t="s">
        <v>37</v>
      </c>
      <c r="BK120" s="109">
        <f>ROUND(L120*K120,2)</f>
        <v>0</v>
      </c>
      <c r="BL120" s="21" t="s">
        <v>614</v>
      </c>
      <c r="BM120" s="21" t="s">
        <v>2164</v>
      </c>
    </row>
    <row r="121" spans="2:65" s="1" customFormat="1" ht="49.95" customHeight="1">
      <c r="B121" s="38"/>
      <c r="C121" s="39"/>
      <c r="D121" s="155" t="s">
        <v>1845</v>
      </c>
      <c r="E121" s="39"/>
      <c r="F121" s="39"/>
      <c r="G121" s="39"/>
      <c r="H121" s="39"/>
      <c r="I121" s="39"/>
      <c r="J121" s="39"/>
      <c r="K121" s="39"/>
      <c r="L121" s="39"/>
      <c r="M121" s="39"/>
      <c r="N121" s="302">
        <f>BK121</f>
        <v>0</v>
      </c>
      <c r="O121" s="303"/>
      <c r="P121" s="303"/>
      <c r="Q121" s="303"/>
      <c r="R121" s="40"/>
      <c r="T121" s="208"/>
      <c r="U121" s="59"/>
      <c r="V121" s="59"/>
      <c r="W121" s="59"/>
      <c r="X121" s="59"/>
      <c r="Y121" s="59"/>
      <c r="Z121" s="59"/>
      <c r="AA121" s="61"/>
      <c r="AT121" s="21" t="s">
        <v>78</v>
      </c>
      <c r="AU121" s="21" t="s">
        <v>79</v>
      </c>
      <c r="AY121" s="21" t="s">
        <v>1846</v>
      </c>
      <c r="BK121" s="109">
        <v>0</v>
      </c>
    </row>
    <row r="122" spans="2:65" s="1" customFormat="1" ht="6.9" customHeight="1">
      <c r="B122" s="62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4"/>
    </row>
  </sheetData>
  <mergeCells count="71">
    <mergeCell ref="N121:Q121"/>
    <mergeCell ref="H1:K1"/>
    <mergeCell ref="S2:AC2"/>
    <mergeCell ref="F116:I116"/>
    <mergeCell ref="L116:M116"/>
    <mergeCell ref="N116:Q116"/>
    <mergeCell ref="F120:I120"/>
    <mergeCell ref="L120:M120"/>
    <mergeCell ref="N120:Q120"/>
    <mergeCell ref="N117:Q117"/>
    <mergeCell ref="N118:Q118"/>
    <mergeCell ref="N119:Q119"/>
    <mergeCell ref="F108:P108"/>
    <mergeCell ref="F109:P109"/>
    <mergeCell ref="M111:P111"/>
    <mergeCell ref="M113:Q113"/>
    <mergeCell ref="M114:Q114"/>
    <mergeCell ref="D97:H97"/>
    <mergeCell ref="N97:Q97"/>
    <mergeCell ref="N98:Q98"/>
    <mergeCell ref="L100:Q100"/>
    <mergeCell ref="C106:Q106"/>
    <mergeCell ref="D94:H94"/>
    <mergeCell ref="N94:Q94"/>
    <mergeCell ref="D95:H95"/>
    <mergeCell ref="N95:Q95"/>
    <mergeCell ref="D96:H96"/>
    <mergeCell ref="N96:Q96"/>
    <mergeCell ref="N88:Q88"/>
    <mergeCell ref="N89:Q89"/>
    <mergeCell ref="N90:Q90"/>
    <mergeCell ref="N92:Q92"/>
    <mergeCell ref="D93:H93"/>
    <mergeCell ref="N93:Q93"/>
    <mergeCell ref="F79:P79"/>
    <mergeCell ref="M81:P81"/>
    <mergeCell ref="M83:Q83"/>
    <mergeCell ref="M84:Q84"/>
    <mergeCell ref="C86:G86"/>
    <mergeCell ref="N86:Q86"/>
    <mergeCell ref="H36:J36"/>
    <mergeCell ref="M36:P36"/>
    <mergeCell ref="L38:P38"/>
    <mergeCell ref="C76:Q76"/>
    <mergeCell ref="F78:P78"/>
    <mergeCell ref="H33:J33"/>
    <mergeCell ref="M33:P33"/>
    <mergeCell ref="H34:J34"/>
    <mergeCell ref="M34:P34"/>
    <mergeCell ref="H35:J35"/>
    <mergeCell ref="M35:P35"/>
    <mergeCell ref="M27:P27"/>
    <mergeCell ref="M28:P28"/>
    <mergeCell ref="M30:P30"/>
    <mergeCell ref="H32:J32"/>
    <mergeCell ref="M32:P32"/>
    <mergeCell ref="O17:P17"/>
    <mergeCell ref="O18:P18"/>
    <mergeCell ref="O20:P20"/>
    <mergeCell ref="O21:P21"/>
    <mergeCell ref="E24:L24"/>
    <mergeCell ref="O11:P11"/>
    <mergeCell ref="O12:P12"/>
    <mergeCell ref="O14:P14"/>
    <mergeCell ref="E15:L15"/>
    <mergeCell ref="O15:P15"/>
    <mergeCell ref="C2:Q2"/>
    <mergeCell ref="C4:Q4"/>
    <mergeCell ref="F6:P6"/>
    <mergeCell ref="F7:P7"/>
    <mergeCell ref="O9:P9"/>
  </mergeCells>
  <hyperlinks>
    <hyperlink ref="F1:G1" location="C2" display="1) Krycí list rozpočtu"/>
    <hyperlink ref="H1:K1" location="C86" display="2) Rekapitulace rozpočtu"/>
    <hyperlink ref="L1" location="C11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01 - S01-Novostavba tenis...</vt:lpstr>
      <vt:lpstr>02 - S02-Navržená kanaliz...</vt:lpstr>
      <vt:lpstr>07 - S07-Navržené kovové ...</vt:lpstr>
      <vt:lpstr>09 - S09-Nový sjezd na po...</vt:lpstr>
      <vt:lpstr>10 - S10-Navržené oplocen...</vt:lpstr>
      <vt:lpstr>11 - S11-Navržená přeložk...</vt:lpstr>
      <vt:lpstr>12 - S12-Úprava veřejného...</vt:lpstr>
      <vt:lpstr>13 - S13-Přeložka komunik...</vt:lpstr>
      <vt:lpstr>'01 - S01-Novostavba tenis...'!Názvy_tisku</vt:lpstr>
      <vt:lpstr>'02 - S02-Navržená kanaliz...'!Názvy_tisku</vt:lpstr>
      <vt:lpstr>'07 - S07-Navržené kovové ...'!Názvy_tisku</vt:lpstr>
      <vt:lpstr>'09 - S09-Nový sjezd na po...'!Názvy_tisku</vt:lpstr>
      <vt:lpstr>'10 - S10-Navržené oplocen...'!Názvy_tisku</vt:lpstr>
      <vt:lpstr>'11 - S11-Navržená přeložk...'!Názvy_tisku</vt:lpstr>
      <vt:lpstr>'12 - S12-Úprava veřejného...'!Názvy_tisku</vt:lpstr>
      <vt:lpstr>'13 - S13-Přeložka komunik...'!Názvy_tisku</vt:lpstr>
      <vt:lpstr>'Rekapitulace stavby'!Názvy_tisku</vt:lpstr>
      <vt:lpstr>'01 - S01-Novostavba tenis...'!Oblast_tisku</vt:lpstr>
      <vt:lpstr>'02 - S02-Navržená kanaliz...'!Oblast_tisku</vt:lpstr>
      <vt:lpstr>'07 - S07-Navržené kovové ...'!Oblast_tisku</vt:lpstr>
      <vt:lpstr>'09 - S09-Nový sjezd na po...'!Oblast_tisku</vt:lpstr>
      <vt:lpstr>'10 - S10-Navržené oplocen...'!Oblast_tisku</vt:lpstr>
      <vt:lpstr>'11 - S11-Navržená přeložk...'!Oblast_tisku</vt:lpstr>
      <vt:lpstr>'12 - S12-Úprava veřejného...'!Oblast_tisku</vt:lpstr>
      <vt:lpstr>'13 - S13-Přeložka komunik...'!Oblast_tisku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Doma\Sládková</dc:creator>
  <cp:lastModifiedBy>Sládková</cp:lastModifiedBy>
  <dcterms:created xsi:type="dcterms:W3CDTF">2017-04-27T12:48:20Z</dcterms:created>
  <dcterms:modified xsi:type="dcterms:W3CDTF">2017-04-27T12:48:33Z</dcterms:modified>
</cp:coreProperties>
</file>