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500" activeTab="0"/>
  </bookViews>
  <sheets>
    <sheet name="Rekapitulace stavby" sheetId="1" r:id="rId1"/>
    <sheet name="01 - 01 Budova" sheetId="2" r:id="rId2"/>
    <sheet name="Pokyny pro vyplnění" sheetId="3" r:id="rId3"/>
  </sheets>
  <definedNames>
    <definedName name="_xlnm._FilterDatabase" localSheetId="1" hidden="1">'01 - 01 Budova'!$C$93:$K$200</definedName>
    <definedName name="_xlnm.Print_Area" localSheetId="1">'01 - 01 Budova'!$C$4:$J$36,'01 - 01 Budova'!$C$42:$J$75,'01 - 01 Budova'!$C$81:$K$200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'01 - 01 Budova'!$93:$93</definedName>
  </definedNames>
  <calcPr calcId="152511"/>
  <extLst/>
</workbook>
</file>

<file path=xl/sharedStrings.xml><?xml version="1.0" encoding="utf-8"?>
<sst xmlns="http://schemas.openxmlformats.org/spreadsheetml/2006/main" count="1978" uniqueCount="655">
  <si>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</si>
  <si>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</si>
  <si>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</si>
  <si>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</si>
  <si>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</si>
  <si>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</si>
  <si>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</si>
  <si>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{62da0388-bdbd-4584-a4c6-dac02bcfb8be}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</si>
  <si>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</si>
  <si>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</si>
  <si>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</si>
  <si>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</si>
  <si>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</si>
  <si>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</si>
  <si>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</si>
  <si>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0170401</t>
  </si>
  <si>
    <t>Stavba:</t>
  </si>
  <si>
    <t>Středisko osobní hygieny Česká Třebová</t>
  </si>
  <si>
    <t>KSO:</t>
  </si>
  <si>
    <t>801 21 1</t>
  </si>
  <si>
    <t>CC-CZ:</t>
  </si>
  <si>
    <t>Místo:</t>
  </si>
  <si>
    <t>Česká Třebová, T.G.Masaryka 1400</t>
  </si>
  <si>
    <t>Datum:</t>
  </si>
  <si>
    <t>28. 4. 2017</t>
  </si>
  <si>
    <t>Zadavatel:</t>
  </si>
  <si>
    <t>IČ:</t>
  </si>
  <si>
    <t xml:space="preserve"> </t>
  </si>
  <si>
    <t>DIČ:</t>
  </si>
  <si>
    <t>Uchazeč:</t>
  </si>
  <si>
    <t>Projektant:</t>
  </si>
  <si>
    <t>Martin Kapoun</t>
  </si>
  <si>
    <t>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</si>
  <si>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</si>
  <si>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</si>
  <si>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</si>
  <si>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</si>
  <si>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</si>
  <si>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</si>
  <si>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</si>
  <si>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</si>
  <si>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</si>
  <si>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</si>
  <si>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</si>
  <si>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</si>
  <si>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</si>
  <si>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</si>
  <si>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</si>
  <si>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</si>
  <si>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</si>
  <si>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</si>
  <si>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</si>
  <si>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</si>
  <si>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</si>
  <si>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</si>
  <si>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</si>
  <si>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</si>
  <si>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</si>
  <si>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</si>
  <si>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</si>
  <si>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</si>
  <si>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</si>
  <si>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</si>
  <si>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</si>
  <si>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</si>
  <si>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</si>
  <si>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</si>
  <si>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</si>
  <si>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</si>
  <si>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</si>
  <si>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</si>
  <si>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</si>
  <si>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</si>
  <si>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</si>
  <si>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01 Budova</t>
  </si>
  <si>
    <t>STA</t>
  </si>
  <si>
    <t>{06f7f2a0-0f45-4563-ad29-68bccc921e52}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</si>
  <si>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</si>
  <si>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</si>
  <si>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</si>
  <si>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</si>
  <si>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</si>
  <si>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</si>
  <si>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</si>
  <si>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01 - 01 Budova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</si>
  <si>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</si>
  <si>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</si>
  <si>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</si>
  <si>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</si>
  <si>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</si>
  <si>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</si>
  <si>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</si>
  <si>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</si>
  <si>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</si>
  <si>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</si>
  <si>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 pro HSV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</si>
  <si>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</si>
  <si>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</si>
  <si>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</si>
  <si>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</si>
  <si>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</si>
  <si>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</t>
  </si>
  <si>
    <t xml:space="preserve">    740 - Elektromontáže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</si>
  <si>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</si>
  <si>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</si>
  <si>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</si>
  <si>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</si>
  <si>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</si>
  <si>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</si>
  <si>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</si>
  <si>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</si>
  <si>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</si>
  <si>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</si>
  <si>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</si>
  <si>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</si>
  <si>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</si>
  <si>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</si>
  <si>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</si>
  <si>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</si>
  <si>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</si>
  <si>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</si>
  <si>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</si>
  <si>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</si>
  <si>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</si>
  <si>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</si>
  <si>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</si>
  <si>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</si>
  <si>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</si>
  <si>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317143624</t>
  </si>
  <si>
    <t>Překlady nosné z pórobetonu Ytong ve zdech tl 300 mm pro světlost otvoru do 1500 mm</t>
  </si>
  <si>
    <t>kus</t>
  </si>
  <si>
    <t>4</t>
  </si>
  <si>
    <t>2</t>
  </si>
  <si>
    <t>340239225</t>
  </si>
  <si>
    <t>Zazdívka otvorů pl do 4 m2 v příčkách nebo stěnách z cihel POROTHERM P+D tl 300 mm</t>
  </si>
  <si>
    <t>m2</t>
  </si>
  <si>
    <t>6</t>
  </si>
  <si>
    <t>342272323</t>
  </si>
  <si>
    <t>Příčky tl 100 mm z pórobetonových přesných hladkých příčkovek objemové hmotnosti 500 kg/m3</t>
  </si>
  <si>
    <t>8</t>
  </si>
  <si>
    <t>342291121</t>
  </si>
  <si>
    <t>Ukotvení příček k cihelným konstrukcím plochými kotvami</t>
  </si>
  <si>
    <t>m</t>
  </si>
  <si>
    <t>10</t>
  </si>
  <si>
    <t>Úpravy povrchů, podlahy a osazování výplní</t>
  </si>
  <si>
    <t>5</t>
  </si>
  <si>
    <t>612142001</t>
  </si>
  <si>
    <t>Potažení vnitřních stěn sklovláknitým pletivem vtlačeným do tenkovrstvé hmoty</t>
  </si>
  <si>
    <t>12</t>
  </si>
  <si>
    <t>612321141</t>
  </si>
  <si>
    <t>Vápenocementová omítka štuková dvouvrstvá vnitřních stěn nanášená ručně</t>
  </si>
  <si>
    <t>14</t>
  </si>
  <si>
    <t>7</t>
  </si>
  <si>
    <t>612325225</t>
  </si>
  <si>
    <t>Vápenocementová štuková omítka malých ploch do 4,0 m2 na stěnách</t>
  </si>
  <si>
    <t>16</t>
  </si>
  <si>
    <t>612325422</t>
  </si>
  <si>
    <t>Oprava vnitřní vápenocementové štukové omítky stěn v rozsahu plochy do 30%</t>
  </si>
  <si>
    <t>18</t>
  </si>
  <si>
    <t>9</t>
  </si>
  <si>
    <t>619991001</t>
  </si>
  <si>
    <t>Zakrytí podlah fólií přilepenou lepící páskou</t>
  </si>
  <si>
    <t>20</t>
  </si>
  <si>
    <t>619991011</t>
  </si>
  <si>
    <t>Obalení konstrukcí a prvků fólií přilepenou lepící páskou</t>
  </si>
  <si>
    <t>22</t>
  </si>
  <si>
    <t>11</t>
  </si>
  <si>
    <t>642942611</t>
  </si>
  <si>
    <t>Osazování zárubní nebo rámů dveřních kovových do 2,5 m2 na montážní pěnu</t>
  </si>
  <si>
    <t>24</t>
  </si>
  <si>
    <t>M</t>
  </si>
  <si>
    <t>553311190</t>
  </si>
  <si>
    <t>zárubeň ocelová pro běžné zdění 900 L/P</t>
  </si>
  <si>
    <t>26</t>
  </si>
  <si>
    <t>13</t>
  </si>
  <si>
    <t>553311170</t>
  </si>
  <si>
    <t>zárubeň ocelová pro běžné zdění 800 L/P</t>
  </si>
  <si>
    <t>28</t>
  </si>
  <si>
    <t>Ostatní konstrukce a práce, bourání</t>
  </si>
  <si>
    <t>952901111</t>
  </si>
  <si>
    <t>Vyčištění budov bytové a občanské výstavby při výšce podlaží do 4 m</t>
  </si>
  <si>
    <t>30</t>
  </si>
  <si>
    <t>962031132</t>
  </si>
  <si>
    <t>Bourání příček z cihel pálených na MVC tl do 100 mm</t>
  </si>
  <si>
    <t>32</t>
  </si>
  <si>
    <t>965042241</t>
  </si>
  <si>
    <t>Bourání podkladů pod dlažby nebo mazanin betonových tl přes 100 mm pl pře 4 m2</t>
  </si>
  <si>
    <t>m3</t>
  </si>
  <si>
    <t>34</t>
  </si>
  <si>
    <t>17</t>
  </si>
  <si>
    <t>968072455</t>
  </si>
  <si>
    <t>Vybourání kovových dveřních zárubní pl do 2 m2</t>
  </si>
  <si>
    <t>36</t>
  </si>
  <si>
    <t>971033541</t>
  </si>
  <si>
    <t>Vybourání otvorů ve zdivu cihelném pl do 1 m2 na MVC nebo MV tl do 300 mm</t>
  </si>
  <si>
    <t>38</t>
  </si>
  <si>
    <t>997</t>
  </si>
  <si>
    <t>Přesun sutě</t>
  </si>
  <si>
    <t>19</t>
  </si>
  <si>
    <t>997013111</t>
  </si>
  <si>
    <t>Vnitrostaveništní doprava suti a vybouraných hmot pro budovy v do 6 m s použitím mechanizace</t>
  </si>
  <si>
    <t>t</t>
  </si>
  <si>
    <t>40</t>
  </si>
  <si>
    <t>997013501</t>
  </si>
  <si>
    <t>Odvoz suti a vybouraných hmot na skládku nebo meziskládku do 1 km se složením</t>
  </si>
  <si>
    <t>42</t>
  </si>
  <si>
    <t>997013509</t>
  </si>
  <si>
    <t>Příplatek k odvozu suti a vybouraných hmot na skládku ZKD 1 km přes 1 km</t>
  </si>
  <si>
    <t>44</t>
  </si>
  <si>
    <t>997013801</t>
  </si>
  <si>
    <t>Poplatek za uložení stavebního betonového odpadu na skládce (skládkovné)</t>
  </si>
  <si>
    <t>46</t>
  </si>
  <si>
    <t>23</t>
  </si>
  <si>
    <t>997013803</t>
  </si>
  <si>
    <t>Poplatek za uložení stavebního odpadu z keramických materiálů na skládce (skládkovné)</t>
  </si>
  <si>
    <t>48</t>
  </si>
  <si>
    <t>997013831</t>
  </si>
  <si>
    <t>Poplatek za uložení stavebního směsného odpadu na skládce (skládkovné)</t>
  </si>
  <si>
    <t>50</t>
  </si>
  <si>
    <t>998</t>
  </si>
  <si>
    <t>Přesun hmot pro HSV</t>
  </si>
  <si>
    <t>85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</si>
  <si>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</si>
  <si>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</si>
  <si>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CS ÚRS 2017 01</t>
  </si>
  <si>
    <t>1721378905</t>
  </si>
  <si>
    <t>PSV</t>
  </si>
  <si>
    <t>Práce a dodávky PSV</t>
  </si>
  <si>
    <t>711</t>
  </si>
  <si>
    <t>Izolace proti vodě, vlhkosti a plynům</t>
  </si>
  <si>
    <t>711113117</t>
  </si>
  <si>
    <t>Izolace proti zemní vlhkosti vodorovná za studena SCHOMBURG těsnicí stěrkou AQUAFIN-1K</t>
  </si>
  <si>
    <t>54</t>
  </si>
  <si>
    <t>27</t>
  </si>
  <si>
    <t>711113127</t>
  </si>
  <si>
    <t>Izolace proti zemní vlhkosti svislá za studena SCHOMBURG těsnicí stěrkou AQUAFIN-1K</t>
  </si>
  <si>
    <t>56</t>
  </si>
  <si>
    <t>86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</si>
  <si>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</si>
  <si>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</si>
  <si>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</si>
  <si>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-1257445354</t>
  </si>
  <si>
    <t>721</t>
  </si>
  <si>
    <t>Zdravotechnika - vnitřní kanalizace</t>
  </si>
  <si>
    <t>721R003</t>
  </si>
  <si>
    <t>Vnitřní kanalizace</t>
  </si>
  <si>
    <t>soubor</t>
  </si>
  <si>
    <t>58</t>
  </si>
  <si>
    <t>722</t>
  </si>
  <si>
    <t>Zdravotechnika - vnitřní vodovod</t>
  </si>
  <si>
    <t>29</t>
  </si>
  <si>
    <t>722R004</t>
  </si>
  <si>
    <t>Vnitřní vodovod</t>
  </si>
  <si>
    <t>60</t>
  </si>
  <si>
    <t>725</t>
  </si>
  <si>
    <t>Zdravotechnika - zařizovací předměty</t>
  </si>
  <si>
    <t>725110811</t>
  </si>
  <si>
    <t>Demontáž klozetů splachovací s nádrží</t>
  </si>
  <si>
    <t>62</t>
  </si>
  <si>
    <t>31</t>
  </si>
  <si>
    <t>725210821</t>
  </si>
  <si>
    <t>Demontáž umyvadel</t>
  </si>
  <si>
    <t>64</t>
  </si>
  <si>
    <t>725840850</t>
  </si>
  <si>
    <t>Demontáž baterie umyvadel a sprch</t>
  </si>
  <si>
    <t>66</t>
  </si>
  <si>
    <t>33</t>
  </si>
  <si>
    <t>725112002</t>
  </si>
  <si>
    <t>Klozet keramický standardní samostatně stojící</t>
  </si>
  <si>
    <t>68</t>
  </si>
  <si>
    <t>725211603</t>
  </si>
  <si>
    <t>Umyvadlo keramické připevněné na stěnu šrouby bílé bez krytu na sifon</t>
  </si>
  <si>
    <t>70</t>
  </si>
  <si>
    <t>35</t>
  </si>
  <si>
    <t>725241512</t>
  </si>
  <si>
    <t>Vanička sprchová keramická čtvercová</t>
  </si>
  <si>
    <t>72</t>
  </si>
  <si>
    <t>725111111</t>
  </si>
  <si>
    <t>Vanička na pedikúru keramická samostatně stojící</t>
  </si>
  <si>
    <t>74</t>
  </si>
  <si>
    <t>37</t>
  </si>
  <si>
    <t>725111111.1</t>
  </si>
  <si>
    <t>Vana zvedací koupací</t>
  </si>
  <si>
    <t>76</t>
  </si>
  <si>
    <t>725111111.2</t>
  </si>
  <si>
    <t>Stropní zvedák k vaně</t>
  </si>
  <si>
    <t>78</t>
  </si>
  <si>
    <t>39</t>
  </si>
  <si>
    <t>725331111</t>
  </si>
  <si>
    <t>Výlevka bez výtokových armatur keramická se sklopnou plastovou mřížkou</t>
  </si>
  <si>
    <t>80</t>
  </si>
  <si>
    <t>725822611</t>
  </si>
  <si>
    <t>Baterie umyvadlové stojánkové pákové</t>
  </si>
  <si>
    <t>82</t>
  </si>
  <si>
    <t>41</t>
  </si>
  <si>
    <t>725841311</t>
  </si>
  <si>
    <t>Baterie sprchové nástěnné pákové</t>
  </si>
  <si>
    <t>84</t>
  </si>
  <si>
    <t>725111111.3</t>
  </si>
  <si>
    <t>Sprchovací křeslo</t>
  </si>
  <si>
    <t>43</t>
  </si>
  <si>
    <t>725111111.4</t>
  </si>
  <si>
    <t>Úklidový vozík</t>
  </si>
  <si>
    <t>88</t>
  </si>
  <si>
    <t>725111111.5</t>
  </si>
  <si>
    <t>Koupelnové doplňky</t>
  </si>
  <si>
    <t>90</t>
  </si>
  <si>
    <t>87</t>
  </si>
  <si>
    <t>998725202</t>
  </si>
  <si>
    <t>Přesun hmot pro zařizovací předměty stanovený procentní sazbou (%) z ceny vodorovná dopravní vzdálenost do 50 m v objektech výšky přes 6 do 12 m</t>
  </si>
  <si>
    <t>815015196</t>
  </si>
  <si>
    <t>731</t>
  </si>
  <si>
    <t>Ústřední vytápění</t>
  </si>
  <si>
    <t>45</t>
  </si>
  <si>
    <t>731R001</t>
  </si>
  <si>
    <t>92</t>
  </si>
  <si>
    <t>740</t>
  </si>
  <si>
    <t>Elektromontáže</t>
  </si>
  <si>
    <t>740R005</t>
  </si>
  <si>
    <t>Elektroinstalace a větrání</t>
  </si>
  <si>
    <t>94</t>
  </si>
  <si>
    <t>766</t>
  </si>
  <si>
    <t>Konstrukce truhlářské</t>
  </si>
  <si>
    <t>47</t>
  </si>
  <si>
    <t>766622833</t>
  </si>
  <si>
    <t>Demontáž rámu zdojených oken dřevěných nebo plastových do 4m2</t>
  </si>
  <si>
    <t>96</t>
  </si>
  <si>
    <t>766622862</t>
  </si>
  <si>
    <t>Vyvěšení křídel dřevěných nebo plastových okenních přes 1,5m</t>
  </si>
  <si>
    <t>98</t>
  </si>
  <si>
    <t>49</t>
  </si>
  <si>
    <t>766660421</t>
  </si>
  <si>
    <t>Montáž vchodových dveří 1křídlových do zdiva</t>
  </si>
  <si>
    <t>100</t>
  </si>
  <si>
    <t>6911R015</t>
  </si>
  <si>
    <t>Dveře plastové vchodové 1křídlové otevíravé 100/205cm včetně kování a zámku</t>
  </si>
  <si>
    <t>102</t>
  </si>
  <si>
    <t>51</t>
  </si>
  <si>
    <t>766660001</t>
  </si>
  <si>
    <t>Montáž dveřních křídel otvíravých 1křídlových š do 0,8 m do ocelové zárubně</t>
  </si>
  <si>
    <t>104</t>
  </si>
  <si>
    <t>52</t>
  </si>
  <si>
    <t>766660002</t>
  </si>
  <si>
    <t>Montáž dveřních křídel otvíravých 1křídlových š přes 0,8 m do ocelové zárubně</t>
  </si>
  <si>
    <t>106</t>
  </si>
  <si>
    <t>53</t>
  </si>
  <si>
    <t>611601920</t>
  </si>
  <si>
    <t>dveře dřevěné vnitřní hladké plné 1křídlové 70x197 cm</t>
  </si>
  <si>
    <t>108</t>
  </si>
  <si>
    <t>611602220</t>
  </si>
  <si>
    <t>dveře dřevěné vnitřní hladké plné 1křídlové 100x197 cm</t>
  </si>
  <si>
    <t>110</t>
  </si>
  <si>
    <t>55</t>
  </si>
  <si>
    <t>766691914</t>
  </si>
  <si>
    <t>Vyvěšení dřevěných křídel dveří pl do 2 m2</t>
  </si>
  <si>
    <t>112</t>
  </si>
  <si>
    <t>766661111</t>
  </si>
  <si>
    <t>Demontáž kuchyňské linky ( délka 3,5 m )</t>
  </si>
  <si>
    <t>114</t>
  </si>
  <si>
    <t>57</t>
  </si>
  <si>
    <t>766661111.1</t>
  </si>
  <si>
    <t>Demontáž vestavěné skříně ( rozměr 1,58 x 2,8 m )</t>
  </si>
  <si>
    <t>116</t>
  </si>
  <si>
    <t>766661111.2</t>
  </si>
  <si>
    <t>Montáž kuchyňské linky ( délka 1,2 m ) vč. vybavení</t>
  </si>
  <si>
    <t>118</t>
  </si>
  <si>
    <t>59</t>
  </si>
  <si>
    <t>766661111.3</t>
  </si>
  <si>
    <t>Montáž madel ocelových s nátěrem, délka do 1m</t>
  </si>
  <si>
    <t>120</t>
  </si>
  <si>
    <t>766661111.4</t>
  </si>
  <si>
    <t>Stůl kuchyňský dřevěný 600 x 600 mm</t>
  </si>
  <si>
    <t>122</t>
  </si>
  <si>
    <t>61</t>
  </si>
  <si>
    <t>766661111.5</t>
  </si>
  <si>
    <t>Židle kuchyňská</t>
  </si>
  <si>
    <t>124</t>
  </si>
  <si>
    <t>766661111.6</t>
  </si>
  <si>
    <t>Skříň provozní dřevěná ( rozměr 1,5 x 2,0 m )</t>
  </si>
  <si>
    <t>126</t>
  </si>
  <si>
    <t>63</t>
  </si>
  <si>
    <t>766661111.7</t>
  </si>
  <si>
    <t>Žehlicí prkno vč. žehličky</t>
  </si>
  <si>
    <t>128</t>
  </si>
  <si>
    <t>766661111.8</t>
  </si>
  <si>
    <t>Radiopřijímač</t>
  </si>
  <si>
    <t>130</t>
  </si>
  <si>
    <t>998766202</t>
  </si>
  <si>
    <t>Přesun hmot pro konstrukce truhlářské stanovený procentní sazbou (%) z ceny vodorovná dopravní vzdálenost do 50 m v objektech výšky přes 6 do 12 m</t>
  </si>
  <si>
    <t>-1471319301</t>
  </si>
  <si>
    <t>771</t>
  </si>
  <si>
    <t>Podlahy z dlaždic</t>
  </si>
  <si>
    <t>65</t>
  </si>
  <si>
    <t>771571810</t>
  </si>
  <si>
    <t>Demontáž podlah z dlaždic keramických kladených do malty</t>
  </si>
  <si>
    <t>132</t>
  </si>
  <si>
    <t>771474113</t>
  </si>
  <si>
    <t>Montáž soklíků z dlaždic keramických rovných flexibilní lepidlo v do 120 mm</t>
  </si>
  <si>
    <t>134</t>
  </si>
  <si>
    <t>67</t>
  </si>
  <si>
    <t>771574114</t>
  </si>
  <si>
    <t>Montáž podlah keramických režných hladkých lepených flexibilním lepidlem do 19 ks/m2</t>
  </si>
  <si>
    <t>136</t>
  </si>
  <si>
    <t>597611350</t>
  </si>
  <si>
    <t>dlaždice keramické 30 x 30 x 0,8 cm</t>
  </si>
  <si>
    <t>138</t>
  </si>
  <si>
    <t>69</t>
  </si>
  <si>
    <t>771579191</t>
  </si>
  <si>
    <t>Příplatek k montáž podlah keramických za plochu do 5 m2</t>
  </si>
  <si>
    <t>140</t>
  </si>
  <si>
    <t>771591111</t>
  </si>
  <si>
    <t>Podlahy penetrace podkladu</t>
  </si>
  <si>
    <t>142</t>
  </si>
  <si>
    <t>71</t>
  </si>
  <si>
    <t>771591185</t>
  </si>
  <si>
    <t>Podlahy řezání keramických dlaždic rovné</t>
  </si>
  <si>
    <t>144</t>
  </si>
  <si>
    <t>771990112</t>
  </si>
  <si>
    <t>Vyrovnání podkladu samonivelační stěrkou tl 4 mm pevnosti 30 Mpa</t>
  </si>
  <si>
    <t>146</t>
  </si>
  <si>
    <t>89</t>
  </si>
  <si>
    <t>998771202</t>
  </si>
  <si>
    <t>Přesun hmot pro podlahy z dlaždic stanovený procentní sazbou (%) z ceny vodorovná dopravní vzdálenost do 50 m v objektech výšky přes 6 do 12 m</t>
  </si>
  <si>
    <t>1154695037</t>
  </si>
  <si>
    <t>776</t>
  </si>
  <si>
    <t>Podlahy povlakové</t>
  </si>
  <si>
    <t>73</t>
  </si>
  <si>
    <t>776201811</t>
  </si>
  <si>
    <t>Demontáž lepených povlakových podlah bez podložky ručně</t>
  </si>
  <si>
    <t>148</t>
  </si>
  <si>
    <t>781</t>
  </si>
  <si>
    <t>Dokončovací práce - obklady</t>
  </si>
  <si>
    <t>781471810</t>
  </si>
  <si>
    <t>Demontáž obkladů z obkladaček keramických kladených do malty</t>
  </si>
  <si>
    <t>150</t>
  </si>
  <si>
    <t>75</t>
  </si>
  <si>
    <t>781474113</t>
  </si>
  <si>
    <t>Montáž obkladů vnitřních keramických hladkých do 19 ks/m2 lepených flexibilním lepidlem</t>
  </si>
  <si>
    <t>152</t>
  </si>
  <si>
    <t>597610100</t>
  </si>
  <si>
    <t>obkládačky keramické 25 x 33 x 0,7 cm</t>
  </si>
  <si>
    <t>154</t>
  </si>
  <si>
    <t>77</t>
  </si>
  <si>
    <t>781479191</t>
  </si>
  <si>
    <t>Příplatek k montáži obkladů vnitřních keramických hladkých za plochu do 10 m2</t>
  </si>
  <si>
    <t>156</t>
  </si>
  <si>
    <t>781494111</t>
  </si>
  <si>
    <t>Plastové profily rohové lepené flexibilním lepidlem</t>
  </si>
  <si>
    <t>158</t>
  </si>
  <si>
    <t>79</t>
  </si>
  <si>
    <t>781494511</t>
  </si>
  <si>
    <t>Plastové profily ukončovací lepené flexibilním lepidlem</t>
  </si>
  <si>
    <t>160</t>
  </si>
  <si>
    <t>781495111</t>
  </si>
  <si>
    <t>Penetrace podkladu vnitřních obkladů</t>
  </si>
  <si>
    <t>162</t>
  </si>
  <si>
    <t>998781202</t>
  </si>
  <si>
    <t>Přesun hmot pro obklady keramické stanovený procentní sazbou (%) z ceny vodorovná dopravní vzdálenost do 50 m v objektech výšky přes 6 do 12 m</t>
  </si>
  <si>
    <t>2102948975</t>
  </si>
  <si>
    <t>784</t>
  </si>
  <si>
    <t>Dokončovací práce - malby a tapety</t>
  </si>
  <si>
    <t>81</t>
  </si>
  <si>
    <t>784121001</t>
  </si>
  <si>
    <t>Oškrabání malby v mísnostech výšky do 3,80 m</t>
  </si>
  <si>
    <t>164</t>
  </si>
  <si>
    <t>784181121</t>
  </si>
  <si>
    <t>Hloubková jednonásobná penetrace podkladu v místnostech výšky do 3,80 m</t>
  </si>
  <si>
    <t>166</t>
  </si>
  <si>
    <t>83</t>
  </si>
  <si>
    <t>784221101</t>
  </si>
  <si>
    <t>Dvojnásobné bílé malby  ze směsí za sucha dobře otěruvzdorných v místnostech do 3,80 m</t>
  </si>
  <si>
    <t>168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</si>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</sst>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b/>
      <sz val="10"/>
      <color rgb="FF00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rgb="FF0000FF"/>
      <name val="Trebuchet MS"/>
      <family val="2"/>
    </font>
    <font>
      <u val="single"/>
      <sz val="11"/>
      <color rgb="FF0000FF"/>
      <name val="Calibri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rgb="FF0000FF"/>
      <name val="Wingdings 2"/>
      <family val="2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rgb="FF0000FF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i/>
      <sz val="8"/>
      <color rgb="FF0000FF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/>
      <top style="hair"/>
      <bottom style="hair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/>
      <top style="hair">
        <color rgb="FF969696"/>
      </top>
      <bottom/>
    </border>
    <border>
      <left/>
      <right style="thin"/>
      <top style="hair"/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Border="0" applyProtection="0">
      <alignment/>
    </xf>
    <xf numFmtId="0" fontId="2" fillId="2" borderId="0" applyBorder="0" applyProtection="0">
      <alignment/>
    </xf>
  </cellStyleXfs>
  <cellXfs count="298">
    <xf numFmtId="0" fontId="0" fillId="0" borderId="0" xfId="0"/>
    <xf numFmtId="0" fontId="3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3" borderId="0" xfId="20" applyFill="1" applyBorder="1" applyAlignment="1" applyProtection="1">
      <alignment/>
      <protection/>
    </xf>
    <xf numFmtId="0" fontId="0" fillId="3" borderId="0" xfId="0" applyFill="1"/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14" fillId="0" borderId="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2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12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11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1" fillId="5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4" fontId="17" fillId="0" borderId="21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20" applyFont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0" borderId="4" xfId="0" applyFont="1" applyBorder="1" applyAlignment="1">
      <alignment vertical="center"/>
    </xf>
    <xf numFmtId="4" fontId="25" fillId="0" borderId="22" xfId="0" applyNumberFormat="1" applyFont="1" applyBorder="1" applyAlignment="1" applyProtection="1">
      <alignment vertical="center"/>
      <protection/>
    </xf>
    <xf numFmtId="4" fontId="25" fillId="0" borderId="23" xfId="0" applyNumberFormat="1" applyFont="1" applyBorder="1" applyAlignment="1" applyProtection="1">
      <alignment vertical="center"/>
      <protection/>
    </xf>
    <xf numFmtId="166" fontId="25" fillId="0" borderId="23" xfId="0" applyNumberFormat="1" applyFont="1" applyBorder="1" applyAlignment="1" applyProtection="1">
      <alignment vertical="center"/>
      <protection/>
    </xf>
    <xf numFmtId="4" fontId="25" fillId="0" borderId="24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ill="1" applyProtection="1">
      <protection/>
    </xf>
    <xf numFmtId="0" fontId="26" fillId="3" borderId="0" xfId="2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164" fontId="14" fillId="0" borderId="0" xfId="0" applyNumberFormat="1" applyFont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12" fillId="5" borderId="8" xfId="0" applyFont="1" applyFill="1" applyBorder="1" applyAlignment="1" applyProtection="1">
      <alignment horizontal="left" vertical="center"/>
      <protection/>
    </xf>
    <xf numFmtId="0" fontId="12" fillId="5" borderId="9" xfId="0" applyFont="1" applyFill="1" applyBorder="1" applyAlignment="1" applyProtection="1">
      <alignment horizontal="right" vertical="center"/>
      <protection/>
    </xf>
    <xf numFmtId="0" fontId="12" fillId="5" borderId="9" xfId="0" applyFont="1" applyFill="1" applyBorder="1" applyAlignment="1" applyProtection="1">
      <alignment horizontal="center" vertical="center"/>
      <protection/>
    </xf>
    <xf numFmtId="4" fontId="12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1" fillId="5" borderId="0" xfId="0" applyFont="1" applyFill="1" applyBorder="1" applyAlignment="1" applyProtection="1">
      <alignment horizontal="left" vertical="center"/>
      <protection/>
    </xf>
    <xf numFmtId="0" fontId="11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vertical="center"/>
    </xf>
    <xf numFmtId="0" fontId="28" fillId="0" borderId="4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23" xfId="0" applyFont="1" applyBorder="1" applyAlignment="1" applyProtection="1">
      <alignment horizontal="left" vertical="center"/>
      <protection/>
    </xf>
    <xf numFmtId="0" fontId="28" fillId="0" borderId="23" xfId="0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0" fontId="28" fillId="0" borderId="5" xfId="0" applyFont="1" applyBorder="1" applyAlignment="1" applyProtection="1">
      <alignment vertical="center"/>
      <protection/>
    </xf>
    <xf numFmtId="0" fontId="29" fillId="0" borderId="0" xfId="0" applyFont="1" applyAlignment="1">
      <alignment vertical="center"/>
    </xf>
    <xf numFmtId="0" fontId="29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0" fontId="29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/>
    </xf>
    <xf numFmtId="0" fontId="11" fillId="5" borderId="17" xfId="0" applyFont="1" applyFill="1" applyBorder="1" applyAlignment="1" applyProtection="1">
      <alignment horizontal="center" vertical="center" wrapText="1"/>
      <protection/>
    </xf>
    <xf numFmtId="0" fontId="11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/>
    </xf>
    <xf numFmtId="0" fontId="11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0" fontId="33" fillId="0" borderId="4" xfId="0" applyFont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4" fontId="28" fillId="0" borderId="0" xfId="0" applyNumberFormat="1" applyFont="1" applyAlignment="1" applyProtection="1">
      <alignment/>
      <protection/>
    </xf>
    <xf numFmtId="0" fontId="33" fillId="0" borderId="4" xfId="0" applyFont="1" applyBorder="1" applyAlignment="1">
      <alignment/>
    </xf>
    <xf numFmtId="0" fontId="33" fillId="0" borderId="21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166" fontId="33" fillId="0" borderId="0" xfId="0" applyNumberFormat="1" applyFont="1" applyBorder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vertical="center"/>
    </xf>
    <xf numFmtId="0" fontId="33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4" fontId="29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0" borderId="27" xfId="0" applyNumberFormat="1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66" fontId="14" fillId="0" borderId="0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0" borderId="27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166" fontId="14" fillId="0" borderId="23" xfId="0" applyNumberFormat="1" applyFont="1" applyBorder="1" applyAlignment="1" applyProtection="1">
      <alignment vertical="center"/>
      <protection/>
    </xf>
    <xf numFmtId="166" fontId="14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top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4" fontId="18" fillId="0" borderId="0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17" fillId="0" borderId="20" xfId="0" applyFont="1" applyBorder="1" applyAlignment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  <protection/>
    </xf>
    <xf numFmtId="0" fontId="11" fillId="5" borderId="9" xfId="0" applyFont="1" applyFill="1" applyBorder="1" applyAlignment="1" applyProtection="1">
      <alignment horizontal="center" vertical="center"/>
      <protection/>
    </xf>
    <xf numFmtId="0" fontId="11" fillId="5" borderId="9" xfId="0" applyFont="1" applyFill="1" applyBorder="1" applyAlignment="1" applyProtection="1">
      <alignment horizontal="right" vertical="center"/>
      <protection/>
    </xf>
    <xf numFmtId="0" fontId="12" fillId="4" borderId="9" xfId="0" applyFont="1" applyFill="1" applyBorder="1" applyAlignment="1" applyProtection="1">
      <alignment horizontal="left" vertical="center"/>
      <protection/>
    </xf>
    <xf numFmtId="4" fontId="12" fillId="4" borderId="16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5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164" fontId="14" fillId="0" borderId="0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0" fillId="0" borderId="0" xfId="0" applyBorder="1"/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4" fontId="13" fillId="0" borderId="7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6" fillId="3" borderId="0" xfId="2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Vysvětlující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EBEBE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N8" sqref="AN8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58" max="70" width="8.66015625" style="0" customWidth="1"/>
    <col min="71" max="91" width="9.16015625" style="0" hidden="1" customWidth="1"/>
    <col min="92" max="1025" width="8.66015625" style="0" customWidth="1"/>
  </cols>
  <sheetData>
    <row r="1" spans="1:74" ht="21.4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 t="s">
        <v>5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T1" s="8" t="s">
        <v>6</v>
      </c>
      <c r="BU1" s="8" t="s">
        <v>6</v>
      </c>
      <c r="BV1" s="8" t="s">
        <v>7</v>
      </c>
    </row>
    <row r="2" spans="3:72" ht="36.95" customHeight="1"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9" t="s">
        <v>8</v>
      </c>
      <c r="BT2" s="9" t="s">
        <v>9</v>
      </c>
    </row>
    <row r="3" spans="2:72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2:71" ht="36.95" customHeight="1">
      <c r="B4" s="13"/>
      <c r="C4" s="14"/>
      <c r="D4" s="15" t="s">
        <v>11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6"/>
      <c r="AS4" s="17" t="s">
        <v>12</v>
      </c>
      <c r="BS4" s="9" t="s">
        <v>13</v>
      </c>
    </row>
    <row r="5" spans="2:71" ht="14.45" customHeight="1">
      <c r="B5" s="13"/>
      <c r="C5" s="14"/>
      <c r="D5" s="18" t="s">
        <v>14</v>
      </c>
      <c r="E5" s="14"/>
      <c r="F5" s="14"/>
      <c r="G5" s="14"/>
      <c r="H5" s="14"/>
      <c r="I5" s="14"/>
      <c r="J5" s="14"/>
      <c r="K5" s="281" t="s">
        <v>15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14"/>
      <c r="AQ5" s="16"/>
      <c r="BS5" s="9" t="s">
        <v>8</v>
      </c>
    </row>
    <row r="6" spans="2:71" ht="36.95" customHeight="1">
      <c r="B6" s="13"/>
      <c r="C6" s="14"/>
      <c r="D6" s="20" t="s">
        <v>16</v>
      </c>
      <c r="E6" s="14"/>
      <c r="F6" s="14"/>
      <c r="G6" s="14"/>
      <c r="H6" s="14"/>
      <c r="I6" s="14"/>
      <c r="J6" s="14"/>
      <c r="K6" s="282" t="s">
        <v>17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14"/>
      <c r="AQ6" s="16"/>
      <c r="BS6" s="9" t="s">
        <v>8</v>
      </c>
    </row>
    <row r="7" spans="2:71" ht="14.45" customHeight="1">
      <c r="B7" s="13"/>
      <c r="C7" s="14"/>
      <c r="D7" s="21" t="s">
        <v>18</v>
      </c>
      <c r="E7" s="14"/>
      <c r="F7" s="14"/>
      <c r="G7" s="14"/>
      <c r="H7" s="14"/>
      <c r="I7" s="14"/>
      <c r="J7" s="14"/>
      <c r="K7" s="19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1" t="s">
        <v>20</v>
      </c>
      <c r="AL7" s="14"/>
      <c r="AM7" s="14"/>
      <c r="AN7" s="19"/>
      <c r="AO7" s="14"/>
      <c r="AP7" s="14"/>
      <c r="AQ7" s="16"/>
      <c r="BS7" s="9" t="s">
        <v>8</v>
      </c>
    </row>
    <row r="8" spans="2:71" ht="14.45" customHeight="1">
      <c r="B8" s="13"/>
      <c r="C8" s="14"/>
      <c r="D8" s="21" t="s">
        <v>21</v>
      </c>
      <c r="E8" s="14"/>
      <c r="F8" s="14"/>
      <c r="G8" s="14"/>
      <c r="H8" s="14"/>
      <c r="I8" s="14"/>
      <c r="J8" s="14"/>
      <c r="K8" s="19" t="s">
        <v>22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1" t="s">
        <v>23</v>
      </c>
      <c r="AL8" s="14"/>
      <c r="AM8" s="14"/>
      <c r="AN8" s="19" t="s">
        <v>24</v>
      </c>
      <c r="AO8" s="14"/>
      <c r="AP8" s="14"/>
      <c r="AQ8" s="16"/>
      <c r="BS8" s="9" t="s">
        <v>8</v>
      </c>
    </row>
    <row r="9" spans="2:71" ht="14.4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6"/>
      <c r="BS9" s="9" t="s">
        <v>8</v>
      </c>
    </row>
    <row r="10" spans="2:71" ht="14.45" customHeight="1">
      <c r="B10" s="13"/>
      <c r="C10" s="14"/>
      <c r="D10" s="21" t="s">
        <v>25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1" t="s">
        <v>26</v>
      </c>
      <c r="AL10" s="14"/>
      <c r="AM10" s="14"/>
      <c r="AN10" s="19"/>
      <c r="AO10" s="14"/>
      <c r="AP10" s="14"/>
      <c r="AQ10" s="16"/>
      <c r="BS10" s="9" t="s">
        <v>8</v>
      </c>
    </row>
    <row r="11" spans="2:71" ht="18.4" customHeight="1">
      <c r="B11" s="13"/>
      <c r="C11" s="14"/>
      <c r="D11" s="14"/>
      <c r="E11" s="19" t="s">
        <v>27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1" t="s">
        <v>28</v>
      </c>
      <c r="AL11" s="14"/>
      <c r="AM11" s="14"/>
      <c r="AN11" s="19"/>
      <c r="AO11" s="14"/>
      <c r="AP11" s="14"/>
      <c r="AQ11" s="16"/>
      <c r="BS11" s="9" t="s">
        <v>8</v>
      </c>
    </row>
    <row r="12" spans="2:71" ht="6.9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6"/>
      <c r="BS12" s="9" t="s">
        <v>8</v>
      </c>
    </row>
    <row r="13" spans="2:71" ht="14.45" customHeight="1">
      <c r="B13" s="13"/>
      <c r="C13" s="14"/>
      <c r="D13" s="21" t="s">
        <v>29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1" t="s">
        <v>26</v>
      </c>
      <c r="AL13" s="14"/>
      <c r="AM13" s="14"/>
      <c r="AN13" s="19"/>
      <c r="AO13" s="14"/>
      <c r="AP13" s="14"/>
      <c r="AQ13" s="16"/>
      <c r="BS13" s="9" t="s">
        <v>8</v>
      </c>
    </row>
    <row r="14" spans="2:71" ht="15">
      <c r="B14" s="13"/>
      <c r="C14" s="14"/>
      <c r="D14" s="14"/>
      <c r="E14" s="19" t="s">
        <v>27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1" t="s">
        <v>28</v>
      </c>
      <c r="AL14" s="14"/>
      <c r="AM14" s="14"/>
      <c r="AN14" s="19"/>
      <c r="AO14" s="14"/>
      <c r="AP14" s="14"/>
      <c r="AQ14" s="16"/>
      <c r="BS14" s="9" t="s">
        <v>8</v>
      </c>
    </row>
    <row r="15" spans="2:71" ht="6.9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6"/>
      <c r="BS15" s="9" t="s">
        <v>6</v>
      </c>
    </row>
    <row r="16" spans="2:71" ht="14.45" customHeight="1">
      <c r="B16" s="13"/>
      <c r="C16" s="14"/>
      <c r="D16" s="21" t="s">
        <v>30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1" t="s">
        <v>26</v>
      </c>
      <c r="AL16" s="14"/>
      <c r="AM16" s="14"/>
      <c r="AN16" s="19"/>
      <c r="AO16" s="14"/>
      <c r="AP16" s="14"/>
      <c r="AQ16" s="16"/>
      <c r="BS16" s="9" t="s">
        <v>6</v>
      </c>
    </row>
    <row r="17" spans="2:71" ht="18.4" customHeight="1">
      <c r="B17" s="13"/>
      <c r="C17" s="14"/>
      <c r="D17" s="14"/>
      <c r="E17" s="19" t="s">
        <v>31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1" t="s">
        <v>28</v>
      </c>
      <c r="AL17" s="14"/>
      <c r="AM17" s="14"/>
      <c r="AN17" s="19"/>
      <c r="AO17" s="14"/>
      <c r="AP17" s="14"/>
      <c r="AQ17" s="16"/>
      <c r="BS17" s="9" t="s">
        <v>6</v>
      </c>
    </row>
    <row r="18" spans="2:71" ht="6.9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6"/>
      <c r="BS18" s="9" t="s">
        <v>32</v>
      </c>
    </row>
    <row r="19" spans="2:71" ht="14.45" customHeight="1">
      <c r="B19" s="13"/>
      <c r="C19" s="14"/>
      <c r="D19" s="21" t="s">
        <v>33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6"/>
      <c r="BS19" s="9" t="s">
        <v>32</v>
      </c>
    </row>
    <row r="20" spans="2:71" ht="20.45" customHeight="1">
      <c r="B20" s="13"/>
      <c r="C20" s="14"/>
      <c r="D20" s="14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14"/>
      <c r="AP20" s="14"/>
      <c r="AQ20" s="16"/>
      <c r="BS20" s="9" t="s">
        <v>6</v>
      </c>
    </row>
    <row r="21" spans="2:43" ht="6.9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6"/>
    </row>
    <row r="22" spans="2:43" ht="6.95" customHeight="1">
      <c r="B22" s="13"/>
      <c r="C22" s="1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4"/>
      <c r="AQ22" s="16"/>
    </row>
    <row r="23" spans="2:43" s="23" customFormat="1" ht="25.9" customHeight="1">
      <c r="B23" s="24"/>
      <c r="C23" s="25"/>
      <c r="D23" s="26" t="s">
        <v>34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84">
        <f>ROUND(AG51,0)</f>
        <v>0</v>
      </c>
      <c r="AL23" s="284"/>
      <c r="AM23" s="284"/>
      <c r="AN23" s="284"/>
      <c r="AO23" s="284"/>
      <c r="AP23" s="25"/>
      <c r="AQ23" s="28"/>
    </row>
    <row r="24" spans="2:43" s="23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8"/>
    </row>
    <row r="25" spans="2:43" s="23" customFormat="1" ht="13.5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79" t="s">
        <v>35</v>
      </c>
      <c r="M25" s="279"/>
      <c r="N25" s="279"/>
      <c r="O25" s="279"/>
      <c r="P25" s="25"/>
      <c r="Q25" s="25"/>
      <c r="R25" s="25"/>
      <c r="S25" s="25"/>
      <c r="T25" s="25"/>
      <c r="U25" s="25"/>
      <c r="V25" s="25"/>
      <c r="W25" s="279" t="s">
        <v>36</v>
      </c>
      <c r="X25" s="279"/>
      <c r="Y25" s="279"/>
      <c r="Z25" s="279"/>
      <c r="AA25" s="279"/>
      <c r="AB25" s="279"/>
      <c r="AC25" s="279"/>
      <c r="AD25" s="279"/>
      <c r="AE25" s="279"/>
      <c r="AF25" s="25"/>
      <c r="AG25" s="25"/>
      <c r="AH25" s="25"/>
      <c r="AI25" s="25"/>
      <c r="AJ25" s="25"/>
      <c r="AK25" s="279" t="s">
        <v>37</v>
      </c>
      <c r="AL25" s="279"/>
      <c r="AM25" s="279"/>
      <c r="AN25" s="279"/>
      <c r="AO25" s="279"/>
      <c r="AP25" s="25"/>
      <c r="AQ25" s="28"/>
    </row>
    <row r="26" spans="2:43" s="30" customFormat="1" ht="14.45" customHeight="1">
      <c r="B26" s="31"/>
      <c r="C26" s="32"/>
      <c r="D26" s="33" t="s">
        <v>38</v>
      </c>
      <c r="E26" s="32"/>
      <c r="F26" s="33" t="s">
        <v>39</v>
      </c>
      <c r="G26" s="32"/>
      <c r="H26" s="32"/>
      <c r="I26" s="32"/>
      <c r="J26" s="32"/>
      <c r="K26" s="32"/>
      <c r="L26" s="277">
        <v>0.21</v>
      </c>
      <c r="M26" s="277"/>
      <c r="N26" s="277"/>
      <c r="O26" s="277"/>
      <c r="P26" s="32"/>
      <c r="Q26" s="32"/>
      <c r="R26" s="32"/>
      <c r="S26" s="32"/>
      <c r="T26" s="32"/>
      <c r="U26" s="32"/>
      <c r="V26" s="32"/>
      <c r="W26" s="278">
        <f>ROUND(AZ51,0)</f>
        <v>0</v>
      </c>
      <c r="X26" s="278"/>
      <c r="Y26" s="278"/>
      <c r="Z26" s="278"/>
      <c r="AA26" s="278"/>
      <c r="AB26" s="278"/>
      <c r="AC26" s="278"/>
      <c r="AD26" s="278"/>
      <c r="AE26" s="278"/>
      <c r="AF26" s="32"/>
      <c r="AG26" s="32"/>
      <c r="AH26" s="32"/>
      <c r="AI26" s="32"/>
      <c r="AJ26" s="32"/>
      <c r="AK26" s="278">
        <f>ROUND(AV51,0)</f>
        <v>0</v>
      </c>
      <c r="AL26" s="278"/>
      <c r="AM26" s="278"/>
      <c r="AN26" s="278"/>
      <c r="AO26" s="278"/>
      <c r="AP26" s="32"/>
      <c r="AQ26" s="34"/>
    </row>
    <row r="27" spans="2:43" s="30" customFormat="1" ht="14.45" customHeight="1">
      <c r="B27" s="31"/>
      <c r="C27" s="32"/>
      <c r="D27" s="32"/>
      <c r="E27" s="32"/>
      <c r="F27" s="33" t="s">
        <v>40</v>
      </c>
      <c r="G27" s="32"/>
      <c r="H27" s="32"/>
      <c r="I27" s="32"/>
      <c r="J27" s="32"/>
      <c r="K27" s="32"/>
      <c r="L27" s="277">
        <v>0.15</v>
      </c>
      <c r="M27" s="277"/>
      <c r="N27" s="277"/>
      <c r="O27" s="277"/>
      <c r="P27" s="32"/>
      <c r="Q27" s="32"/>
      <c r="R27" s="32"/>
      <c r="S27" s="32"/>
      <c r="T27" s="32"/>
      <c r="U27" s="32"/>
      <c r="V27" s="32"/>
      <c r="W27" s="278">
        <f>ROUND(BA51,0)</f>
        <v>0</v>
      </c>
      <c r="X27" s="278"/>
      <c r="Y27" s="278"/>
      <c r="Z27" s="278"/>
      <c r="AA27" s="278"/>
      <c r="AB27" s="278"/>
      <c r="AC27" s="278"/>
      <c r="AD27" s="278"/>
      <c r="AE27" s="278"/>
      <c r="AF27" s="32"/>
      <c r="AG27" s="32"/>
      <c r="AH27" s="32"/>
      <c r="AI27" s="32"/>
      <c r="AJ27" s="32"/>
      <c r="AK27" s="278">
        <f>ROUND(AW51,0)</f>
        <v>0</v>
      </c>
      <c r="AL27" s="278"/>
      <c r="AM27" s="278"/>
      <c r="AN27" s="278"/>
      <c r="AO27" s="278"/>
      <c r="AP27" s="32"/>
      <c r="AQ27" s="34"/>
    </row>
    <row r="28" spans="2:43" s="30" customFormat="1" ht="14.45" customHeight="1" hidden="1">
      <c r="B28" s="31"/>
      <c r="C28" s="32"/>
      <c r="D28" s="32"/>
      <c r="E28" s="32"/>
      <c r="F28" s="33" t="s">
        <v>41</v>
      </c>
      <c r="G28" s="32"/>
      <c r="H28" s="32"/>
      <c r="I28" s="32"/>
      <c r="J28" s="32"/>
      <c r="K28" s="32"/>
      <c r="L28" s="277">
        <v>0.21</v>
      </c>
      <c r="M28" s="277"/>
      <c r="N28" s="277"/>
      <c r="O28" s="277"/>
      <c r="P28" s="32"/>
      <c r="Q28" s="32"/>
      <c r="R28" s="32"/>
      <c r="S28" s="32"/>
      <c r="T28" s="32"/>
      <c r="U28" s="32"/>
      <c r="V28" s="32"/>
      <c r="W28" s="278">
        <f>ROUND(BB51,0)</f>
        <v>0</v>
      </c>
      <c r="X28" s="278"/>
      <c r="Y28" s="278"/>
      <c r="Z28" s="278"/>
      <c r="AA28" s="278"/>
      <c r="AB28" s="278"/>
      <c r="AC28" s="278"/>
      <c r="AD28" s="278"/>
      <c r="AE28" s="278"/>
      <c r="AF28" s="32"/>
      <c r="AG28" s="32"/>
      <c r="AH28" s="32"/>
      <c r="AI28" s="32"/>
      <c r="AJ28" s="32"/>
      <c r="AK28" s="278">
        <v>0</v>
      </c>
      <c r="AL28" s="278"/>
      <c r="AM28" s="278"/>
      <c r="AN28" s="278"/>
      <c r="AO28" s="278"/>
      <c r="AP28" s="32"/>
      <c r="AQ28" s="34"/>
    </row>
    <row r="29" spans="2:43" s="30" customFormat="1" ht="14.45" customHeight="1" hidden="1">
      <c r="B29" s="31"/>
      <c r="C29" s="32"/>
      <c r="D29" s="32"/>
      <c r="E29" s="32"/>
      <c r="F29" s="33" t="s">
        <v>42</v>
      </c>
      <c r="G29" s="32"/>
      <c r="H29" s="32"/>
      <c r="I29" s="32"/>
      <c r="J29" s="32"/>
      <c r="K29" s="32"/>
      <c r="L29" s="277">
        <v>0.15</v>
      </c>
      <c r="M29" s="277"/>
      <c r="N29" s="277"/>
      <c r="O29" s="277"/>
      <c r="P29" s="32"/>
      <c r="Q29" s="32"/>
      <c r="R29" s="32"/>
      <c r="S29" s="32"/>
      <c r="T29" s="32"/>
      <c r="U29" s="32"/>
      <c r="V29" s="32"/>
      <c r="W29" s="278">
        <f>ROUND(BC51,0)</f>
        <v>0</v>
      </c>
      <c r="X29" s="278"/>
      <c r="Y29" s="278"/>
      <c r="Z29" s="278"/>
      <c r="AA29" s="278"/>
      <c r="AB29" s="278"/>
      <c r="AC29" s="278"/>
      <c r="AD29" s="278"/>
      <c r="AE29" s="278"/>
      <c r="AF29" s="32"/>
      <c r="AG29" s="32"/>
      <c r="AH29" s="32"/>
      <c r="AI29" s="32"/>
      <c r="AJ29" s="32"/>
      <c r="AK29" s="278">
        <v>0</v>
      </c>
      <c r="AL29" s="278"/>
      <c r="AM29" s="278"/>
      <c r="AN29" s="278"/>
      <c r="AO29" s="278"/>
      <c r="AP29" s="32"/>
      <c r="AQ29" s="34"/>
    </row>
    <row r="30" spans="2:43" s="30" customFormat="1" ht="14.45" customHeight="1" hidden="1">
      <c r="B30" s="31"/>
      <c r="C30" s="32"/>
      <c r="D30" s="32"/>
      <c r="E30" s="32"/>
      <c r="F30" s="33" t="s">
        <v>43</v>
      </c>
      <c r="G30" s="32"/>
      <c r="H30" s="32"/>
      <c r="I30" s="32"/>
      <c r="J30" s="32"/>
      <c r="K30" s="32"/>
      <c r="L30" s="277">
        <v>0</v>
      </c>
      <c r="M30" s="277"/>
      <c r="N30" s="277"/>
      <c r="O30" s="277"/>
      <c r="P30" s="32"/>
      <c r="Q30" s="32"/>
      <c r="R30" s="32"/>
      <c r="S30" s="32"/>
      <c r="T30" s="32"/>
      <c r="U30" s="32"/>
      <c r="V30" s="32"/>
      <c r="W30" s="278">
        <f>ROUND(BD51,0)</f>
        <v>0</v>
      </c>
      <c r="X30" s="278"/>
      <c r="Y30" s="278"/>
      <c r="Z30" s="278"/>
      <c r="AA30" s="278"/>
      <c r="AB30" s="278"/>
      <c r="AC30" s="278"/>
      <c r="AD30" s="278"/>
      <c r="AE30" s="278"/>
      <c r="AF30" s="32"/>
      <c r="AG30" s="32"/>
      <c r="AH30" s="32"/>
      <c r="AI30" s="32"/>
      <c r="AJ30" s="32"/>
      <c r="AK30" s="278">
        <v>0</v>
      </c>
      <c r="AL30" s="278"/>
      <c r="AM30" s="278"/>
      <c r="AN30" s="278"/>
      <c r="AO30" s="278"/>
      <c r="AP30" s="32"/>
      <c r="AQ30" s="34"/>
    </row>
    <row r="31" spans="2:43" s="23" customFormat="1" ht="6.95" customHeight="1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8"/>
    </row>
    <row r="32" spans="2:43" s="23" customFormat="1" ht="25.9" customHeight="1">
      <c r="B32" s="24"/>
      <c r="C32" s="35"/>
      <c r="D32" s="36" t="s">
        <v>44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 t="s">
        <v>45</v>
      </c>
      <c r="U32" s="37"/>
      <c r="V32" s="37"/>
      <c r="W32" s="37"/>
      <c r="X32" s="272" t="s">
        <v>46</v>
      </c>
      <c r="Y32" s="272"/>
      <c r="Z32" s="272"/>
      <c r="AA32" s="272"/>
      <c r="AB32" s="272"/>
      <c r="AC32" s="37"/>
      <c r="AD32" s="37"/>
      <c r="AE32" s="37"/>
      <c r="AF32" s="37"/>
      <c r="AG32" s="37"/>
      <c r="AH32" s="37"/>
      <c r="AI32" s="37"/>
      <c r="AJ32" s="37"/>
      <c r="AK32" s="273">
        <f>SUM(AK23:AK30)</f>
        <v>0</v>
      </c>
      <c r="AL32" s="273"/>
      <c r="AM32" s="273"/>
      <c r="AN32" s="273"/>
      <c r="AO32" s="273"/>
      <c r="AP32" s="35"/>
      <c r="AQ32" s="39"/>
    </row>
    <row r="33" spans="2:43" s="23" customFormat="1" ht="6.95" customHeight="1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8"/>
    </row>
    <row r="34" spans="2:43" s="23" customFormat="1" ht="6.95" customHeight="1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2"/>
    </row>
    <row r="38" spans="2:44" s="23" customFormat="1" ht="6.95" customHeight="1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5"/>
    </row>
    <row r="39" spans="2:44" s="23" customFormat="1" ht="36.95" customHeight="1">
      <c r="B39" s="24"/>
      <c r="C39" s="46" t="s">
        <v>47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5"/>
    </row>
    <row r="40" spans="2:44" s="23" customFormat="1" ht="6.95" customHeight="1">
      <c r="B40" s="24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5"/>
    </row>
    <row r="41" spans="2:44" s="48" customFormat="1" ht="14.45" customHeight="1">
      <c r="B41" s="49"/>
      <c r="C41" s="50" t="s">
        <v>14</v>
      </c>
      <c r="D41" s="51"/>
      <c r="E41" s="51"/>
      <c r="F41" s="51"/>
      <c r="G41" s="51"/>
      <c r="H41" s="51"/>
      <c r="I41" s="51"/>
      <c r="J41" s="51"/>
      <c r="K41" s="51"/>
      <c r="L41" s="51" t="str">
        <f>K5</f>
        <v>0170401</v>
      </c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2"/>
    </row>
    <row r="42" spans="2:44" s="53" customFormat="1" ht="36.95" customHeight="1">
      <c r="B42" s="54"/>
      <c r="C42" s="55" t="s">
        <v>16</v>
      </c>
      <c r="D42" s="56"/>
      <c r="E42" s="56"/>
      <c r="F42" s="56"/>
      <c r="G42" s="56"/>
      <c r="H42" s="56"/>
      <c r="I42" s="56"/>
      <c r="J42" s="56"/>
      <c r="K42" s="56"/>
      <c r="L42" s="274" t="str">
        <f>K6</f>
        <v>Středisko osobní hygieny Česká Třebová</v>
      </c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56"/>
      <c r="AQ42" s="56"/>
      <c r="AR42" s="57"/>
    </row>
    <row r="43" spans="2:44" s="23" customFormat="1" ht="6.95" customHeight="1">
      <c r="B43" s="24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5"/>
    </row>
    <row r="44" spans="2:44" s="23" customFormat="1" ht="15">
      <c r="B44" s="24"/>
      <c r="C44" s="50" t="s">
        <v>21</v>
      </c>
      <c r="D44" s="47"/>
      <c r="E44" s="47"/>
      <c r="F44" s="47"/>
      <c r="G44" s="47"/>
      <c r="H44" s="47"/>
      <c r="I44" s="47"/>
      <c r="J44" s="47"/>
      <c r="K44" s="47"/>
      <c r="L44" s="58" t="str">
        <f>IF(K8="","",K8)</f>
        <v>Česká Třebová, T.G.Masaryka 1400</v>
      </c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50" t="s">
        <v>23</v>
      </c>
      <c r="AJ44" s="47"/>
      <c r="AK44" s="47"/>
      <c r="AL44" s="47"/>
      <c r="AM44" s="275" t="str">
        <f>IF(AN8="","",AN8)</f>
        <v>28. 4. 2017</v>
      </c>
      <c r="AN44" s="275"/>
      <c r="AO44" s="47"/>
      <c r="AP44" s="47"/>
      <c r="AQ44" s="47"/>
      <c r="AR44" s="45"/>
    </row>
    <row r="45" spans="2:44" s="23" customFormat="1" ht="6.95" customHeight="1">
      <c r="B45" s="24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5"/>
    </row>
    <row r="46" spans="2:56" s="23" customFormat="1" ht="15">
      <c r="B46" s="24"/>
      <c r="C46" s="50" t="s">
        <v>25</v>
      </c>
      <c r="D46" s="47"/>
      <c r="E46" s="47"/>
      <c r="F46" s="47"/>
      <c r="G46" s="47"/>
      <c r="H46" s="47"/>
      <c r="I46" s="47"/>
      <c r="J46" s="47"/>
      <c r="K46" s="47"/>
      <c r="L46" s="51" t="str">
        <f>IF(E11="","",E11)</f>
        <v xml:space="preserve"> </v>
      </c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50" t="s">
        <v>30</v>
      </c>
      <c r="AJ46" s="47"/>
      <c r="AK46" s="47"/>
      <c r="AL46" s="47"/>
      <c r="AM46" s="276" t="str">
        <f>IF(E17="","",E17)</f>
        <v>Martin Kapoun</v>
      </c>
      <c r="AN46" s="276"/>
      <c r="AO46" s="276"/>
      <c r="AP46" s="276"/>
      <c r="AQ46" s="47"/>
      <c r="AR46" s="45"/>
      <c r="AS46" s="268" t="s">
        <v>48</v>
      </c>
      <c r="AT46" s="268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23" customFormat="1" ht="15">
      <c r="B47" s="24"/>
      <c r="C47" s="50" t="s">
        <v>29</v>
      </c>
      <c r="D47" s="47"/>
      <c r="E47" s="47"/>
      <c r="F47" s="47"/>
      <c r="G47" s="47"/>
      <c r="H47" s="47"/>
      <c r="I47" s="47"/>
      <c r="J47" s="47"/>
      <c r="K47" s="47"/>
      <c r="L47" s="51" t="str">
        <f>IF(E14="","",E14)</f>
        <v xml:space="preserve"> </v>
      </c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5"/>
      <c r="AS47" s="268"/>
      <c r="AT47" s="268"/>
      <c r="AU47" s="62"/>
      <c r="AV47" s="62"/>
      <c r="AW47" s="62"/>
      <c r="AX47" s="62"/>
      <c r="AY47" s="62"/>
      <c r="AZ47" s="62"/>
      <c r="BA47" s="62"/>
      <c r="BB47" s="62"/>
      <c r="BC47" s="62"/>
      <c r="BD47" s="63"/>
    </row>
    <row r="48" spans="2:56" s="23" customFormat="1" ht="10.9" customHeight="1">
      <c r="B48" s="24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5"/>
      <c r="AS48" s="268"/>
      <c r="AT48" s="268"/>
      <c r="AU48" s="25"/>
      <c r="AV48" s="25"/>
      <c r="AW48" s="25"/>
      <c r="AX48" s="25"/>
      <c r="AY48" s="25"/>
      <c r="AZ48" s="25"/>
      <c r="BA48" s="25"/>
      <c r="BB48" s="25"/>
      <c r="BC48" s="25"/>
      <c r="BD48" s="64"/>
    </row>
    <row r="49" spans="2:56" s="23" customFormat="1" ht="29.25" customHeight="1">
      <c r="B49" s="24"/>
      <c r="C49" s="269" t="s">
        <v>49</v>
      </c>
      <c r="D49" s="269"/>
      <c r="E49" s="269"/>
      <c r="F49" s="269"/>
      <c r="G49" s="269"/>
      <c r="H49" s="65"/>
      <c r="I49" s="270" t="s">
        <v>50</v>
      </c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1" t="s">
        <v>51</v>
      </c>
      <c r="AH49" s="271"/>
      <c r="AI49" s="271"/>
      <c r="AJ49" s="271"/>
      <c r="AK49" s="271"/>
      <c r="AL49" s="271"/>
      <c r="AM49" s="271"/>
      <c r="AN49" s="270" t="s">
        <v>52</v>
      </c>
      <c r="AO49" s="270"/>
      <c r="AP49" s="270"/>
      <c r="AQ49" s="66" t="s">
        <v>53</v>
      </c>
      <c r="AR49" s="45"/>
      <c r="AS49" s="67" t="s">
        <v>54</v>
      </c>
      <c r="AT49" s="68" t="s">
        <v>55</v>
      </c>
      <c r="AU49" s="68" t="s">
        <v>56</v>
      </c>
      <c r="AV49" s="68" t="s">
        <v>57</v>
      </c>
      <c r="AW49" s="68" t="s">
        <v>58</v>
      </c>
      <c r="AX49" s="68" t="s">
        <v>59</v>
      </c>
      <c r="AY49" s="68" t="s">
        <v>60</v>
      </c>
      <c r="AZ49" s="68" t="s">
        <v>61</v>
      </c>
      <c r="BA49" s="68" t="s">
        <v>62</v>
      </c>
      <c r="BB49" s="68" t="s">
        <v>63</v>
      </c>
      <c r="BC49" s="68" t="s">
        <v>64</v>
      </c>
      <c r="BD49" s="69" t="s">
        <v>65</v>
      </c>
    </row>
    <row r="50" spans="2:56" s="23" customFormat="1" ht="10.9" customHeight="1">
      <c r="B50" s="24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5"/>
      <c r="AS50" s="70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2"/>
    </row>
    <row r="51" spans="2:90" s="53" customFormat="1" ht="32.45" customHeight="1">
      <c r="B51" s="54"/>
      <c r="C51" s="73" t="s">
        <v>66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264">
        <f>ROUND(AG52,0)</f>
        <v>0</v>
      </c>
      <c r="AH51" s="264"/>
      <c r="AI51" s="264"/>
      <c r="AJ51" s="264"/>
      <c r="AK51" s="264"/>
      <c r="AL51" s="264"/>
      <c r="AM51" s="264"/>
      <c r="AN51" s="265">
        <f>SUM(AG51,AT51)</f>
        <v>0</v>
      </c>
      <c r="AO51" s="265"/>
      <c r="AP51" s="265"/>
      <c r="AQ51" s="76"/>
      <c r="AR51" s="57"/>
      <c r="AS51" s="77">
        <f>ROUND(AS52,0)</f>
        <v>0</v>
      </c>
      <c r="AT51" s="78">
        <f>ROUND(SUM(AV51:AW51),0)</f>
        <v>0</v>
      </c>
      <c r="AU51" s="79">
        <f>ROUND(AU52,5)</f>
        <v>254.89266</v>
      </c>
      <c r="AV51" s="78">
        <f>ROUND(AZ51*L26,0)</f>
        <v>0</v>
      </c>
      <c r="AW51" s="78">
        <f>ROUND(BA51*L27,0)</f>
        <v>0</v>
      </c>
      <c r="AX51" s="78">
        <f>ROUND(BB51*L26,0)</f>
        <v>0</v>
      </c>
      <c r="AY51" s="78">
        <f>ROUND(BC51*L27,0)</f>
        <v>0</v>
      </c>
      <c r="AZ51" s="78">
        <f>ROUND(AZ52,0)</f>
        <v>0</v>
      </c>
      <c r="BA51" s="78">
        <f>ROUND(BA52,0)</f>
        <v>0</v>
      </c>
      <c r="BB51" s="78">
        <f>ROUND(BB52,0)</f>
        <v>0</v>
      </c>
      <c r="BC51" s="78">
        <f>ROUND(BC52,0)</f>
        <v>0</v>
      </c>
      <c r="BD51" s="80">
        <f>ROUND(BD52,0)</f>
        <v>0</v>
      </c>
      <c r="BS51" s="81" t="s">
        <v>67</v>
      </c>
      <c r="BT51" s="81" t="s">
        <v>68</v>
      </c>
      <c r="BU51" s="82" t="s">
        <v>69</v>
      </c>
      <c r="BV51" s="81" t="s">
        <v>70</v>
      </c>
      <c r="BW51" s="81" t="s">
        <v>7</v>
      </c>
      <c r="BX51" s="81" t="s">
        <v>71</v>
      </c>
      <c r="CL51" s="81" t="s">
        <v>19</v>
      </c>
    </row>
    <row r="52" spans="1:91" s="93" customFormat="1" ht="20.45" customHeight="1">
      <c r="A52" s="83" t="s">
        <v>72</v>
      </c>
      <c r="B52" s="84"/>
      <c r="C52" s="85"/>
      <c r="D52" s="266" t="s">
        <v>73</v>
      </c>
      <c r="E52" s="266"/>
      <c r="F52" s="266"/>
      <c r="G52" s="266"/>
      <c r="H52" s="266"/>
      <c r="I52" s="86"/>
      <c r="J52" s="266" t="s">
        <v>74</v>
      </c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7">
        <f>'01 - 01 Budova'!J27</f>
        <v>0</v>
      </c>
      <c r="AH52" s="267"/>
      <c r="AI52" s="267"/>
      <c r="AJ52" s="267"/>
      <c r="AK52" s="267"/>
      <c r="AL52" s="267"/>
      <c r="AM52" s="267"/>
      <c r="AN52" s="267">
        <f>SUM(AG52,AT52)</f>
        <v>0</v>
      </c>
      <c r="AO52" s="267"/>
      <c r="AP52" s="267"/>
      <c r="AQ52" s="87" t="s">
        <v>75</v>
      </c>
      <c r="AR52" s="88"/>
      <c r="AS52" s="89">
        <v>0</v>
      </c>
      <c r="AT52" s="90">
        <f>ROUND(SUM(AV52:AW52),0)</f>
        <v>0</v>
      </c>
      <c r="AU52" s="91">
        <f>'01 - 01 Budova'!P94</f>
        <v>254.89265999999998</v>
      </c>
      <c r="AV52" s="90">
        <f>'01 - 01 Budova'!J30</f>
        <v>0</v>
      </c>
      <c r="AW52" s="90">
        <f>'01 - 01 Budova'!J31</f>
        <v>0</v>
      </c>
      <c r="AX52" s="90">
        <f>'01 - 01 Budova'!J32</f>
        <v>0</v>
      </c>
      <c r="AY52" s="90">
        <f>'01 - 01 Budova'!J33</f>
        <v>0</v>
      </c>
      <c r="AZ52" s="90">
        <f>'01 - 01 Budova'!F30</f>
        <v>0</v>
      </c>
      <c r="BA52" s="90">
        <f>'01 - 01 Budova'!F31</f>
        <v>0</v>
      </c>
      <c r="BB52" s="90">
        <f>'01 - 01 Budova'!F32</f>
        <v>0</v>
      </c>
      <c r="BC52" s="90">
        <f>'01 - 01 Budova'!F33</f>
        <v>0</v>
      </c>
      <c r="BD52" s="92">
        <f>'01 - 01 Budova'!F34</f>
        <v>0</v>
      </c>
      <c r="BT52" s="94" t="s">
        <v>32</v>
      </c>
      <c r="BV52" s="94" t="s">
        <v>70</v>
      </c>
      <c r="BW52" s="94" t="s">
        <v>76</v>
      </c>
      <c r="BX52" s="94" t="s">
        <v>7</v>
      </c>
      <c r="CL52" s="94" t="s">
        <v>19</v>
      </c>
      <c r="CM52" s="94" t="s">
        <v>32</v>
      </c>
    </row>
    <row r="53" spans="2:44" s="23" customFormat="1" ht="30" customHeight="1">
      <c r="B53" s="24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5"/>
    </row>
    <row r="54" spans="2:44" s="23" customFormat="1" ht="6.95" customHeight="1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</sheetData>
  <sheetProtection sheet="1" objects="1" scenarios="1" formatCells="0" formatColumns="0" formatRows="0" sort="0" autoFilter="0"/>
  <mergeCells count="39">
    <mergeCell ref="AR2:BE2"/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</mergeCells>
  <hyperlinks>
    <hyperlink ref="K1" location="C2" display="1) Rekapitulace stavby"/>
    <hyperlink ref="W1" location="C51" display="2) Rekapitulace objektů stavby a soupisů prací"/>
    <hyperlink ref="A52" location="'01 - 01 Budova'!C2" display="/"/>
  </hyperlinks>
  <printOptions horizontalCentered="1"/>
  <pageMargins left="0.583333333333333" right="0.583333333333333" top="0.583333333333333" bottom="1.16597222222222" header="0.511805555555555" footer="0.582638888888889"/>
  <pageSetup fitToHeight="100" fitToWidth="1" horizontalDpi="300" verticalDpi="3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1"/>
  <sheetViews>
    <sheetView showGridLines="0" workbookViewId="0" topLeftCell="A1">
      <pane ySplit="1" topLeftCell="A199" activePane="bottomLeft" state="frozen"/>
      <selection pane="bottomLeft" activeCell="I198" sqref="I198:I200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0" customWidth="1"/>
    <col min="10" max="10" width="20.16015625" style="0" customWidth="1"/>
    <col min="11" max="11" width="13.33203125" style="0" customWidth="1"/>
    <col min="12" max="12" width="8.660156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32" max="43" width="8.66015625" style="0" customWidth="1"/>
    <col min="44" max="65" width="9.16015625" style="0" hidden="1" customWidth="1"/>
    <col min="66" max="1025" width="8.66015625" style="0" customWidth="1"/>
  </cols>
  <sheetData>
    <row r="1" spans="1:70" ht="21.75" customHeight="1">
      <c r="A1" s="95"/>
      <c r="B1" s="2"/>
      <c r="C1" s="2"/>
      <c r="D1" s="3" t="s">
        <v>1</v>
      </c>
      <c r="E1" s="2"/>
      <c r="F1" s="96" t="s">
        <v>77</v>
      </c>
      <c r="G1" s="286" t="s">
        <v>78</v>
      </c>
      <c r="H1" s="286"/>
      <c r="I1" s="2"/>
      <c r="J1" s="96" t="s">
        <v>79</v>
      </c>
      <c r="K1" s="3" t="s">
        <v>80</v>
      </c>
      <c r="L1" s="96" t="s">
        <v>81</v>
      </c>
      <c r="M1" s="96"/>
      <c r="N1" s="96"/>
      <c r="O1" s="96"/>
      <c r="P1" s="96"/>
      <c r="Q1" s="96"/>
      <c r="R1" s="96"/>
      <c r="S1" s="96"/>
      <c r="T1" s="96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3:46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9" t="s">
        <v>76</v>
      </c>
    </row>
    <row r="3" spans="2:46" ht="6.95" customHeight="1">
      <c r="B3" s="10"/>
      <c r="C3" s="11"/>
      <c r="D3" s="11"/>
      <c r="E3" s="11"/>
      <c r="F3" s="11"/>
      <c r="G3" s="11"/>
      <c r="H3" s="11"/>
      <c r="I3" s="11"/>
      <c r="J3" s="11"/>
      <c r="K3" s="12"/>
      <c r="AT3" s="9" t="s">
        <v>32</v>
      </c>
    </row>
    <row r="4" spans="2:46" ht="36.95" customHeight="1">
      <c r="B4" s="13"/>
      <c r="C4" s="14"/>
      <c r="D4" s="15" t="s">
        <v>82</v>
      </c>
      <c r="E4" s="14"/>
      <c r="F4" s="14"/>
      <c r="G4" s="14"/>
      <c r="H4" s="14"/>
      <c r="I4" s="14"/>
      <c r="J4" s="14"/>
      <c r="K4" s="16"/>
      <c r="M4" s="17" t="s">
        <v>12</v>
      </c>
      <c r="AT4" s="9" t="s">
        <v>6</v>
      </c>
    </row>
    <row r="5" spans="2:11" ht="6.95" customHeight="1">
      <c r="B5" s="13"/>
      <c r="C5" s="14"/>
      <c r="D5" s="14"/>
      <c r="E5" s="14"/>
      <c r="F5" s="14"/>
      <c r="G5" s="14"/>
      <c r="H5" s="14"/>
      <c r="I5" s="14"/>
      <c r="J5" s="14"/>
      <c r="K5" s="16"/>
    </row>
    <row r="6" spans="2:11" ht="15">
      <c r="B6" s="13"/>
      <c r="C6" s="14"/>
      <c r="D6" s="21" t="s">
        <v>16</v>
      </c>
      <c r="E6" s="14"/>
      <c r="F6" s="14"/>
      <c r="G6" s="14"/>
      <c r="H6" s="14"/>
      <c r="I6" s="14"/>
      <c r="J6" s="14"/>
      <c r="K6" s="16"/>
    </row>
    <row r="7" spans="2:11" ht="20.45" customHeight="1">
      <c r="B7" s="13"/>
      <c r="C7" s="14"/>
      <c r="D7" s="14"/>
      <c r="E7" s="285" t="str">
        <f>'Rekapitulace stavby'!K6</f>
        <v>Středisko osobní hygieny Česká Třebová</v>
      </c>
      <c r="F7" s="285"/>
      <c r="G7" s="285"/>
      <c r="H7" s="285"/>
      <c r="I7" s="14"/>
      <c r="J7" s="14"/>
      <c r="K7" s="16"/>
    </row>
    <row r="8" spans="2:11" s="23" customFormat="1" ht="15">
      <c r="B8" s="24"/>
      <c r="C8" s="25"/>
      <c r="D8" s="21" t="s">
        <v>83</v>
      </c>
      <c r="E8" s="25"/>
      <c r="F8" s="25"/>
      <c r="G8" s="25"/>
      <c r="H8" s="25"/>
      <c r="I8" s="25"/>
      <c r="J8" s="25"/>
      <c r="K8" s="28"/>
    </row>
    <row r="9" spans="2:11" s="23" customFormat="1" ht="36.95" customHeight="1">
      <c r="B9" s="24"/>
      <c r="C9" s="25"/>
      <c r="D9" s="25"/>
      <c r="E9" s="274" t="s">
        <v>84</v>
      </c>
      <c r="F9" s="274"/>
      <c r="G9" s="274"/>
      <c r="H9" s="274"/>
      <c r="I9" s="25"/>
      <c r="J9" s="25"/>
      <c r="K9" s="28"/>
    </row>
    <row r="10" spans="2:11" s="23" customFormat="1" ht="13.5">
      <c r="B10" s="24"/>
      <c r="C10" s="25"/>
      <c r="D10" s="25"/>
      <c r="E10" s="25"/>
      <c r="F10" s="25"/>
      <c r="G10" s="25"/>
      <c r="H10" s="25"/>
      <c r="I10" s="25"/>
      <c r="J10" s="25"/>
      <c r="K10" s="28"/>
    </row>
    <row r="11" spans="2:11" s="23" customFormat="1" ht="14.45" customHeight="1">
      <c r="B11" s="24"/>
      <c r="C11" s="25"/>
      <c r="D11" s="21" t="s">
        <v>18</v>
      </c>
      <c r="E11" s="25"/>
      <c r="F11" s="19" t="s">
        <v>19</v>
      </c>
      <c r="G11" s="25"/>
      <c r="H11" s="25"/>
      <c r="I11" s="21" t="s">
        <v>20</v>
      </c>
      <c r="J11" s="19"/>
      <c r="K11" s="28"/>
    </row>
    <row r="12" spans="2:11" s="23" customFormat="1" ht="14.45" customHeight="1">
      <c r="B12" s="24"/>
      <c r="C12" s="25"/>
      <c r="D12" s="21" t="s">
        <v>21</v>
      </c>
      <c r="E12" s="25"/>
      <c r="F12" s="19" t="s">
        <v>22</v>
      </c>
      <c r="G12" s="25"/>
      <c r="H12" s="25"/>
      <c r="I12" s="21" t="s">
        <v>23</v>
      </c>
      <c r="J12" s="59" t="str">
        <f>'Rekapitulace stavby'!AN8</f>
        <v>28. 4. 2017</v>
      </c>
      <c r="K12" s="28"/>
    </row>
    <row r="13" spans="2:11" s="23" customFormat="1" ht="10.9" customHeight="1">
      <c r="B13" s="24"/>
      <c r="C13" s="25"/>
      <c r="D13" s="25"/>
      <c r="E13" s="25"/>
      <c r="F13" s="25"/>
      <c r="G13" s="25"/>
      <c r="H13" s="25"/>
      <c r="I13" s="25"/>
      <c r="J13" s="25"/>
      <c r="K13" s="28"/>
    </row>
    <row r="14" spans="2:11" s="23" customFormat="1" ht="14.45" customHeight="1">
      <c r="B14" s="24"/>
      <c r="C14" s="25"/>
      <c r="D14" s="21" t="s">
        <v>25</v>
      </c>
      <c r="E14" s="25"/>
      <c r="F14" s="25"/>
      <c r="G14" s="25"/>
      <c r="H14" s="25"/>
      <c r="I14" s="21" t="s">
        <v>26</v>
      </c>
      <c r="J14" s="19" t="str">
        <f>IF('Rekapitulace stavby'!AN10="","",'Rekapitulace stavby'!AN10)</f>
        <v/>
      </c>
      <c r="K14" s="28"/>
    </row>
    <row r="15" spans="2:11" s="23" customFormat="1" ht="18" customHeight="1">
      <c r="B15" s="24"/>
      <c r="C15" s="25"/>
      <c r="D15" s="25"/>
      <c r="E15" s="19" t="str">
        <f>IF('Rekapitulace stavby'!E11="","",'Rekapitulace stavby'!E11)</f>
        <v xml:space="preserve"> </v>
      </c>
      <c r="F15" s="25"/>
      <c r="G15" s="25"/>
      <c r="H15" s="25"/>
      <c r="I15" s="21" t="s">
        <v>28</v>
      </c>
      <c r="J15" s="19" t="str">
        <f>IF('Rekapitulace stavby'!AN11="","",'Rekapitulace stavby'!AN11)</f>
        <v/>
      </c>
      <c r="K15" s="28"/>
    </row>
    <row r="16" spans="2:11" s="23" customFormat="1" ht="6.95" customHeight="1">
      <c r="B16" s="24"/>
      <c r="C16" s="25"/>
      <c r="D16" s="25"/>
      <c r="E16" s="25"/>
      <c r="F16" s="25"/>
      <c r="G16" s="25"/>
      <c r="H16" s="25"/>
      <c r="I16" s="25"/>
      <c r="J16" s="25"/>
      <c r="K16" s="28"/>
    </row>
    <row r="17" spans="2:11" s="23" customFormat="1" ht="14.45" customHeight="1">
      <c r="B17" s="24"/>
      <c r="C17" s="25"/>
      <c r="D17" s="21" t="s">
        <v>29</v>
      </c>
      <c r="E17" s="25"/>
      <c r="F17" s="25"/>
      <c r="G17" s="25"/>
      <c r="H17" s="25"/>
      <c r="I17" s="21" t="s">
        <v>26</v>
      </c>
      <c r="J17" s="19" t="str">
        <f>IF('Rekapitulace stavby'!AN13="Vyplň údaj","",IF('Rekapitulace stavby'!AN13="","",'Rekapitulace stavby'!AN13))</f>
        <v/>
      </c>
      <c r="K17" s="28"/>
    </row>
    <row r="18" spans="2:11" s="23" customFormat="1" ht="18" customHeight="1">
      <c r="B18" s="24"/>
      <c r="C18" s="25"/>
      <c r="D18" s="25"/>
      <c r="E18" s="19" t="str">
        <f>IF('Rekapitulace stavby'!E14="Vyplň údaj","",IF('Rekapitulace stavby'!E14="","",'Rekapitulace stavby'!E14))</f>
        <v xml:space="preserve"> </v>
      </c>
      <c r="F18" s="25"/>
      <c r="G18" s="25"/>
      <c r="H18" s="25"/>
      <c r="I18" s="21" t="s">
        <v>28</v>
      </c>
      <c r="J18" s="19" t="str">
        <f>IF('Rekapitulace stavby'!AN14="Vyplň údaj","",IF('Rekapitulace stavby'!AN14="","",'Rekapitulace stavby'!AN14))</f>
        <v/>
      </c>
      <c r="K18" s="28"/>
    </row>
    <row r="19" spans="2:11" s="23" customFormat="1" ht="6.95" customHeight="1">
      <c r="B19" s="24"/>
      <c r="C19" s="25"/>
      <c r="D19" s="25"/>
      <c r="E19" s="25"/>
      <c r="F19" s="25"/>
      <c r="G19" s="25"/>
      <c r="H19" s="25"/>
      <c r="I19" s="25"/>
      <c r="J19" s="25"/>
      <c r="K19" s="28"/>
    </row>
    <row r="20" spans="2:11" s="23" customFormat="1" ht="14.45" customHeight="1">
      <c r="B20" s="24"/>
      <c r="C20" s="25"/>
      <c r="D20" s="21" t="s">
        <v>30</v>
      </c>
      <c r="E20" s="25"/>
      <c r="F20" s="25"/>
      <c r="G20" s="25"/>
      <c r="H20" s="25"/>
      <c r="I20" s="21" t="s">
        <v>26</v>
      </c>
      <c r="J20" s="19"/>
      <c r="K20" s="28"/>
    </row>
    <row r="21" spans="2:11" s="23" customFormat="1" ht="18" customHeight="1">
      <c r="B21" s="24"/>
      <c r="C21" s="25"/>
      <c r="D21" s="25"/>
      <c r="E21" s="19" t="s">
        <v>31</v>
      </c>
      <c r="F21" s="25"/>
      <c r="G21" s="25"/>
      <c r="H21" s="25"/>
      <c r="I21" s="21" t="s">
        <v>28</v>
      </c>
      <c r="J21" s="19"/>
      <c r="K21" s="28"/>
    </row>
    <row r="22" spans="2:11" s="23" customFormat="1" ht="6.95" customHeight="1">
      <c r="B22" s="24"/>
      <c r="C22" s="25"/>
      <c r="D22" s="25"/>
      <c r="E22" s="25"/>
      <c r="F22" s="25"/>
      <c r="G22" s="25"/>
      <c r="H22" s="25"/>
      <c r="I22" s="25"/>
      <c r="J22" s="25"/>
      <c r="K22" s="28"/>
    </row>
    <row r="23" spans="2:11" s="23" customFormat="1" ht="14.45" customHeight="1">
      <c r="B23" s="24"/>
      <c r="C23" s="25"/>
      <c r="D23" s="21" t="s">
        <v>33</v>
      </c>
      <c r="E23" s="25"/>
      <c r="F23" s="25"/>
      <c r="G23" s="25"/>
      <c r="H23" s="25"/>
      <c r="I23" s="25"/>
      <c r="J23" s="25"/>
      <c r="K23" s="28"/>
    </row>
    <row r="24" spans="2:11" s="97" customFormat="1" ht="20.45" customHeight="1">
      <c r="B24" s="98"/>
      <c r="C24" s="99"/>
      <c r="D24" s="99"/>
      <c r="E24" s="283"/>
      <c r="F24" s="283"/>
      <c r="G24" s="283"/>
      <c r="H24" s="283"/>
      <c r="I24" s="99"/>
      <c r="J24" s="99"/>
      <c r="K24" s="100"/>
    </row>
    <row r="25" spans="2:11" s="23" customFormat="1" ht="6.95" customHeight="1">
      <c r="B25" s="24"/>
      <c r="C25" s="25"/>
      <c r="D25" s="25"/>
      <c r="E25" s="25"/>
      <c r="F25" s="25"/>
      <c r="G25" s="25"/>
      <c r="H25" s="25"/>
      <c r="I25" s="25"/>
      <c r="J25" s="25"/>
      <c r="K25" s="28"/>
    </row>
    <row r="26" spans="2:11" s="23" customFormat="1" ht="6.95" customHeight="1">
      <c r="B26" s="24"/>
      <c r="C26" s="25"/>
      <c r="D26" s="71"/>
      <c r="E26" s="71"/>
      <c r="F26" s="71"/>
      <c r="G26" s="71"/>
      <c r="H26" s="71"/>
      <c r="I26" s="71"/>
      <c r="J26" s="71"/>
      <c r="K26" s="101"/>
    </row>
    <row r="27" spans="2:11" s="23" customFormat="1" ht="25.35" customHeight="1">
      <c r="B27" s="24"/>
      <c r="C27" s="25"/>
      <c r="D27" s="102" t="s">
        <v>34</v>
      </c>
      <c r="E27" s="25"/>
      <c r="F27" s="25"/>
      <c r="G27" s="25"/>
      <c r="H27" s="25"/>
      <c r="I27" s="25"/>
      <c r="J27" s="75">
        <f>ROUND(J94,0)</f>
        <v>0</v>
      </c>
      <c r="K27" s="28"/>
    </row>
    <row r="28" spans="2:11" s="23" customFormat="1" ht="6.95" customHeight="1">
      <c r="B28" s="24"/>
      <c r="C28" s="25"/>
      <c r="D28" s="71"/>
      <c r="E28" s="71"/>
      <c r="F28" s="71"/>
      <c r="G28" s="71"/>
      <c r="H28" s="71"/>
      <c r="I28" s="71"/>
      <c r="J28" s="71"/>
      <c r="K28" s="101"/>
    </row>
    <row r="29" spans="2:11" s="23" customFormat="1" ht="14.45" customHeight="1">
      <c r="B29" s="24"/>
      <c r="C29" s="25"/>
      <c r="D29" s="25"/>
      <c r="E29" s="25"/>
      <c r="F29" s="29" t="s">
        <v>36</v>
      </c>
      <c r="G29" s="25"/>
      <c r="H29" s="25"/>
      <c r="I29" s="29" t="s">
        <v>35</v>
      </c>
      <c r="J29" s="29" t="s">
        <v>37</v>
      </c>
      <c r="K29" s="28"/>
    </row>
    <row r="30" spans="2:11" s="23" customFormat="1" ht="14.45" customHeight="1">
      <c r="B30" s="24"/>
      <c r="C30" s="25"/>
      <c r="D30" s="33" t="s">
        <v>38</v>
      </c>
      <c r="E30" s="33" t="s">
        <v>39</v>
      </c>
      <c r="F30" s="103">
        <f>ROUND(SUM(BE94:BE200),0)</f>
        <v>0</v>
      </c>
      <c r="G30" s="25"/>
      <c r="H30" s="25"/>
      <c r="I30" s="104">
        <v>0.21</v>
      </c>
      <c r="J30" s="103">
        <f>ROUND(ROUND((SUM(BE94:BE200)),0)*I30,0)</f>
        <v>0</v>
      </c>
      <c r="K30" s="28"/>
    </row>
    <row r="31" spans="2:11" s="23" customFormat="1" ht="14.45" customHeight="1">
      <c r="B31" s="24"/>
      <c r="C31" s="25"/>
      <c r="D31" s="25"/>
      <c r="E31" s="33" t="s">
        <v>40</v>
      </c>
      <c r="F31" s="103">
        <f>ROUND(SUM(BF94:BF200),0)</f>
        <v>0</v>
      </c>
      <c r="G31" s="25"/>
      <c r="H31" s="25"/>
      <c r="I31" s="104">
        <v>0.15</v>
      </c>
      <c r="J31" s="103">
        <f>ROUND(ROUND((SUM(BF94:BF200)),0)*I31,0)</f>
        <v>0</v>
      </c>
      <c r="K31" s="28"/>
    </row>
    <row r="32" spans="2:11" s="23" customFormat="1" ht="14.45" customHeight="1" hidden="1">
      <c r="B32" s="24"/>
      <c r="C32" s="25"/>
      <c r="D32" s="25"/>
      <c r="E32" s="33" t="s">
        <v>41</v>
      </c>
      <c r="F32" s="103">
        <f>ROUND(SUM(BG94:BG200),0)</f>
        <v>0</v>
      </c>
      <c r="G32" s="25"/>
      <c r="H32" s="25"/>
      <c r="I32" s="104">
        <v>0.21</v>
      </c>
      <c r="J32" s="103">
        <v>0</v>
      </c>
      <c r="K32" s="28"/>
    </row>
    <row r="33" spans="2:11" s="23" customFormat="1" ht="14.45" customHeight="1" hidden="1">
      <c r="B33" s="24"/>
      <c r="C33" s="25"/>
      <c r="D33" s="25"/>
      <c r="E33" s="33" t="s">
        <v>42</v>
      </c>
      <c r="F33" s="103">
        <f>ROUND(SUM(BH94:BH200),0)</f>
        <v>0</v>
      </c>
      <c r="G33" s="25"/>
      <c r="H33" s="25"/>
      <c r="I33" s="104">
        <v>0.15</v>
      </c>
      <c r="J33" s="103">
        <v>0</v>
      </c>
      <c r="K33" s="28"/>
    </row>
    <row r="34" spans="2:11" s="23" customFormat="1" ht="14.45" customHeight="1" hidden="1">
      <c r="B34" s="24"/>
      <c r="C34" s="25"/>
      <c r="D34" s="25"/>
      <c r="E34" s="33" t="s">
        <v>43</v>
      </c>
      <c r="F34" s="103">
        <f>ROUND(SUM(BI94:BI200),0)</f>
        <v>0</v>
      </c>
      <c r="G34" s="25"/>
      <c r="H34" s="25"/>
      <c r="I34" s="104">
        <v>0</v>
      </c>
      <c r="J34" s="103">
        <v>0</v>
      </c>
      <c r="K34" s="28"/>
    </row>
    <row r="35" spans="2:11" s="23" customFormat="1" ht="6.95" customHeight="1">
      <c r="B35" s="24"/>
      <c r="C35" s="25"/>
      <c r="D35" s="25"/>
      <c r="E35" s="25"/>
      <c r="F35" s="25"/>
      <c r="G35" s="25"/>
      <c r="H35" s="25"/>
      <c r="I35" s="25"/>
      <c r="J35" s="25"/>
      <c r="K35" s="28"/>
    </row>
    <row r="36" spans="2:11" s="23" customFormat="1" ht="25.35" customHeight="1">
      <c r="B36" s="24"/>
      <c r="C36" s="105"/>
      <c r="D36" s="106" t="s">
        <v>44</v>
      </c>
      <c r="E36" s="65"/>
      <c r="F36" s="65"/>
      <c r="G36" s="107" t="s">
        <v>45</v>
      </c>
      <c r="H36" s="108" t="s">
        <v>46</v>
      </c>
      <c r="I36" s="65"/>
      <c r="J36" s="109">
        <f>SUM(J27:J34)</f>
        <v>0</v>
      </c>
      <c r="K36" s="110"/>
    </row>
    <row r="37" spans="2:11" s="23" customFormat="1" ht="14.45" customHeight="1">
      <c r="B37" s="40"/>
      <c r="C37" s="41"/>
      <c r="D37" s="41"/>
      <c r="E37" s="41"/>
      <c r="F37" s="41"/>
      <c r="G37" s="41"/>
      <c r="H37" s="41"/>
      <c r="I37" s="41"/>
      <c r="J37" s="41"/>
      <c r="K37" s="42"/>
    </row>
    <row r="41" spans="2:11" s="23" customFormat="1" ht="6.95" customHeight="1">
      <c r="B41" s="111"/>
      <c r="C41" s="112"/>
      <c r="D41" s="112"/>
      <c r="E41" s="112"/>
      <c r="F41" s="112"/>
      <c r="G41" s="112"/>
      <c r="H41" s="112"/>
      <c r="I41" s="112"/>
      <c r="J41" s="112"/>
      <c r="K41" s="113"/>
    </row>
    <row r="42" spans="2:11" s="23" customFormat="1" ht="36.95" customHeight="1">
      <c r="B42" s="24"/>
      <c r="C42" s="15" t="s">
        <v>85</v>
      </c>
      <c r="D42" s="25"/>
      <c r="E42" s="25"/>
      <c r="F42" s="25"/>
      <c r="G42" s="25"/>
      <c r="H42" s="25"/>
      <c r="I42" s="25"/>
      <c r="J42" s="25"/>
      <c r="K42" s="28"/>
    </row>
    <row r="43" spans="2:11" s="23" customFormat="1" ht="6.95" customHeight="1">
      <c r="B43" s="24"/>
      <c r="C43" s="25"/>
      <c r="D43" s="25"/>
      <c r="E43" s="25"/>
      <c r="F43" s="25"/>
      <c r="G43" s="25"/>
      <c r="H43" s="25"/>
      <c r="I43" s="25"/>
      <c r="J43" s="25"/>
      <c r="K43" s="28"/>
    </row>
    <row r="44" spans="2:11" s="23" customFormat="1" ht="14.45" customHeight="1">
      <c r="B44" s="24"/>
      <c r="C44" s="21" t="s">
        <v>16</v>
      </c>
      <c r="D44" s="25"/>
      <c r="E44" s="25"/>
      <c r="F44" s="25"/>
      <c r="G44" s="25"/>
      <c r="H44" s="25"/>
      <c r="I44" s="25"/>
      <c r="J44" s="25"/>
      <c r="K44" s="28"/>
    </row>
    <row r="45" spans="2:11" s="23" customFormat="1" ht="20.45" customHeight="1">
      <c r="B45" s="24"/>
      <c r="C45" s="25"/>
      <c r="D45" s="25"/>
      <c r="E45" s="285" t="str">
        <f>E7</f>
        <v>Středisko osobní hygieny Česká Třebová</v>
      </c>
      <c r="F45" s="285"/>
      <c r="G45" s="285"/>
      <c r="H45" s="285"/>
      <c r="I45" s="25"/>
      <c r="J45" s="25"/>
      <c r="K45" s="28"/>
    </row>
    <row r="46" spans="2:11" s="23" customFormat="1" ht="14.45" customHeight="1">
      <c r="B46" s="24"/>
      <c r="C46" s="21" t="s">
        <v>83</v>
      </c>
      <c r="D46" s="25"/>
      <c r="E46" s="25"/>
      <c r="F46" s="25"/>
      <c r="G46" s="25"/>
      <c r="H46" s="25"/>
      <c r="I46" s="25"/>
      <c r="J46" s="25"/>
      <c r="K46" s="28"/>
    </row>
    <row r="47" spans="2:11" s="23" customFormat="1" ht="22.15" customHeight="1">
      <c r="B47" s="24"/>
      <c r="C47" s="25"/>
      <c r="D47" s="25"/>
      <c r="E47" s="274" t="str">
        <f>E9</f>
        <v>01 - 01 Budova</v>
      </c>
      <c r="F47" s="274"/>
      <c r="G47" s="274"/>
      <c r="H47" s="274"/>
      <c r="I47" s="25"/>
      <c r="J47" s="25"/>
      <c r="K47" s="28"/>
    </row>
    <row r="48" spans="2:11" s="23" customFormat="1" ht="6.95" customHeight="1">
      <c r="B48" s="24"/>
      <c r="C48" s="25"/>
      <c r="D48" s="25"/>
      <c r="E48" s="25"/>
      <c r="F48" s="25"/>
      <c r="G48" s="25"/>
      <c r="H48" s="25"/>
      <c r="I48" s="25"/>
      <c r="J48" s="25"/>
      <c r="K48" s="28"/>
    </row>
    <row r="49" spans="2:11" s="23" customFormat="1" ht="18" customHeight="1">
      <c r="B49" s="24"/>
      <c r="C49" s="21" t="s">
        <v>21</v>
      </c>
      <c r="D49" s="25"/>
      <c r="E49" s="25"/>
      <c r="F49" s="19" t="str">
        <f>F12</f>
        <v>Česká Třebová, T.G.Masaryka 1400</v>
      </c>
      <c r="G49" s="25"/>
      <c r="H49" s="25"/>
      <c r="I49" s="21" t="s">
        <v>23</v>
      </c>
      <c r="J49" s="59" t="str">
        <f>IF(J12="","",J12)</f>
        <v>28. 4. 2017</v>
      </c>
      <c r="K49" s="28"/>
    </row>
    <row r="50" spans="2:11" s="23" customFormat="1" ht="6.95" customHeight="1">
      <c r="B50" s="24"/>
      <c r="C50" s="25"/>
      <c r="D50" s="25"/>
      <c r="E50" s="25"/>
      <c r="F50" s="25"/>
      <c r="G50" s="25"/>
      <c r="H50" s="25"/>
      <c r="I50" s="25"/>
      <c r="J50" s="25"/>
      <c r="K50" s="28"/>
    </row>
    <row r="51" spans="2:11" s="23" customFormat="1" ht="15">
      <c r="B51" s="24"/>
      <c r="C51" s="21" t="s">
        <v>25</v>
      </c>
      <c r="D51" s="25"/>
      <c r="E51" s="25"/>
      <c r="F51" s="19" t="str">
        <f>E15</f>
        <v xml:space="preserve"> </v>
      </c>
      <c r="G51" s="25"/>
      <c r="H51" s="25"/>
      <c r="I51" s="21" t="s">
        <v>30</v>
      </c>
      <c r="J51" s="19" t="str">
        <f>E21</f>
        <v>Martin Kapoun</v>
      </c>
      <c r="K51" s="28"/>
    </row>
    <row r="52" spans="2:11" s="23" customFormat="1" ht="14.45" customHeight="1">
      <c r="B52" s="24"/>
      <c r="C52" s="21" t="s">
        <v>29</v>
      </c>
      <c r="D52" s="25"/>
      <c r="E52" s="25"/>
      <c r="F52" s="19" t="str">
        <f>IF(E18="","",E18)</f>
        <v xml:space="preserve"> </v>
      </c>
      <c r="G52" s="25"/>
      <c r="H52" s="25"/>
      <c r="I52" s="25"/>
      <c r="J52" s="25"/>
      <c r="K52" s="28"/>
    </row>
    <row r="53" spans="2:11" s="23" customFormat="1" ht="10.35" customHeight="1">
      <c r="B53" s="24"/>
      <c r="C53" s="25"/>
      <c r="D53" s="25"/>
      <c r="E53" s="25"/>
      <c r="F53" s="25"/>
      <c r="G53" s="25"/>
      <c r="H53" s="25"/>
      <c r="I53" s="25"/>
      <c r="J53" s="25"/>
      <c r="K53" s="28"/>
    </row>
    <row r="54" spans="2:11" s="23" customFormat="1" ht="29.25" customHeight="1">
      <c r="B54" s="24"/>
      <c r="C54" s="114" t="s">
        <v>86</v>
      </c>
      <c r="D54" s="105"/>
      <c r="E54" s="105"/>
      <c r="F54" s="105"/>
      <c r="G54" s="105"/>
      <c r="H54" s="105"/>
      <c r="I54" s="105"/>
      <c r="J54" s="115" t="s">
        <v>87</v>
      </c>
      <c r="K54" s="116"/>
    </row>
    <row r="55" spans="2:11" s="23" customFormat="1" ht="10.35" customHeight="1">
      <c r="B55" s="24"/>
      <c r="C55" s="25"/>
      <c r="D55" s="25"/>
      <c r="E55" s="25"/>
      <c r="F55" s="25"/>
      <c r="G55" s="25"/>
      <c r="H55" s="25"/>
      <c r="I55" s="25"/>
      <c r="J55" s="25"/>
      <c r="K55" s="28"/>
    </row>
    <row r="56" spans="2:47" s="23" customFormat="1" ht="29.25" customHeight="1">
      <c r="B56" s="24"/>
      <c r="C56" s="117" t="s">
        <v>88</v>
      </c>
      <c r="D56" s="25"/>
      <c r="E56" s="25"/>
      <c r="F56" s="25"/>
      <c r="G56" s="25"/>
      <c r="H56" s="25"/>
      <c r="I56" s="25"/>
      <c r="J56" s="75">
        <f>J94</f>
        <v>0</v>
      </c>
      <c r="K56" s="28"/>
      <c r="AU56" s="9" t="s">
        <v>89</v>
      </c>
    </row>
    <row r="57" spans="2:11" s="118" customFormat="1" ht="24.95" customHeight="1">
      <c r="B57" s="119"/>
      <c r="C57" s="120"/>
      <c r="D57" s="121" t="s">
        <v>90</v>
      </c>
      <c r="E57" s="122"/>
      <c r="F57" s="122"/>
      <c r="G57" s="122"/>
      <c r="H57" s="122"/>
      <c r="I57" s="122"/>
      <c r="J57" s="123">
        <f>J95</f>
        <v>0</v>
      </c>
      <c r="K57" s="124"/>
    </row>
    <row r="58" spans="2:11" s="125" customFormat="1" ht="19.9" customHeight="1">
      <c r="B58" s="126"/>
      <c r="C58" s="127"/>
      <c r="D58" s="128" t="s">
        <v>91</v>
      </c>
      <c r="E58" s="129"/>
      <c r="F58" s="129"/>
      <c r="G58" s="129"/>
      <c r="H58" s="129"/>
      <c r="I58" s="129"/>
      <c r="J58" s="130">
        <f>J96</f>
        <v>0</v>
      </c>
      <c r="K58" s="131"/>
    </row>
    <row r="59" spans="2:11" s="125" customFormat="1" ht="19.9" customHeight="1">
      <c r="B59" s="126"/>
      <c r="C59" s="127"/>
      <c r="D59" s="128" t="s">
        <v>92</v>
      </c>
      <c r="E59" s="129"/>
      <c r="F59" s="129"/>
      <c r="G59" s="129"/>
      <c r="H59" s="129"/>
      <c r="I59" s="129"/>
      <c r="J59" s="130">
        <f>J101</f>
        <v>0</v>
      </c>
      <c r="K59" s="131"/>
    </row>
    <row r="60" spans="2:11" s="125" customFormat="1" ht="19.9" customHeight="1">
      <c r="B60" s="126"/>
      <c r="C60" s="127"/>
      <c r="D60" s="128" t="s">
        <v>93</v>
      </c>
      <c r="E60" s="129"/>
      <c r="F60" s="129"/>
      <c r="G60" s="129"/>
      <c r="H60" s="129"/>
      <c r="I60" s="129"/>
      <c r="J60" s="130">
        <f>J111</f>
        <v>0</v>
      </c>
      <c r="K60" s="131"/>
    </row>
    <row r="61" spans="2:11" s="125" customFormat="1" ht="19.9" customHeight="1">
      <c r="B61" s="126"/>
      <c r="C61" s="127"/>
      <c r="D61" s="128" t="s">
        <v>94</v>
      </c>
      <c r="E61" s="129"/>
      <c r="F61" s="129"/>
      <c r="G61" s="129"/>
      <c r="H61" s="129"/>
      <c r="I61" s="129"/>
      <c r="J61" s="130">
        <f>J117</f>
        <v>0</v>
      </c>
      <c r="K61" s="131"/>
    </row>
    <row r="62" spans="2:11" s="125" customFormat="1" ht="19.9" customHeight="1">
      <c r="B62" s="126"/>
      <c r="C62" s="127"/>
      <c r="D62" s="128" t="s">
        <v>95</v>
      </c>
      <c r="E62" s="129"/>
      <c r="F62" s="129"/>
      <c r="G62" s="129"/>
      <c r="H62" s="129"/>
      <c r="I62" s="129"/>
      <c r="J62" s="130">
        <f>J124</f>
        <v>0</v>
      </c>
      <c r="K62" s="131"/>
    </row>
    <row r="63" spans="2:11" s="118" customFormat="1" ht="24.95" customHeight="1">
      <c r="B63" s="119"/>
      <c r="C63" s="120"/>
      <c r="D63" s="121" t="s">
        <v>96</v>
      </c>
      <c r="E63" s="122"/>
      <c r="F63" s="122"/>
      <c r="G63" s="122"/>
      <c r="H63" s="122"/>
      <c r="I63" s="122"/>
      <c r="J63" s="123">
        <f>J126</f>
        <v>0</v>
      </c>
      <c r="K63" s="124"/>
    </row>
    <row r="64" spans="2:11" s="125" customFormat="1" ht="19.9" customHeight="1">
      <c r="B64" s="126"/>
      <c r="C64" s="127"/>
      <c r="D64" s="128" t="s">
        <v>97</v>
      </c>
      <c r="E64" s="129"/>
      <c r="F64" s="129"/>
      <c r="G64" s="129"/>
      <c r="H64" s="129"/>
      <c r="I64" s="129"/>
      <c r="J64" s="130">
        <f>J127</f>
        <v>0</v>
      </c>
      <c r="K64" s="131"/>
    </row>
    <row r="65" spans="2:11" s="125" customFormat="1" ht="19.9" customHeight="1">
      <c r="B65" s="126"/>
      <c r="C65" s="127"/>
      <c r="D65" s="128" t="s">
        <v>98</v>
      </c>
      <c r="E65" s="129"/>
      <c r="F65" s="129"/>
      <c r="G65" s="129"/>
      <c r="H65" s="129"/>
      <c r="I65" s="129"/>
      <c r="J65" s="130">
        <f>J131</f>
        <v>0</v>
      </c>
      <c r="K65" s="131"/>
    </row>
    <row r="66" spans="2:11" s="125" customFormat="1" ht="19.9" customHeight="1">
      <c r="B66" s="126"/>
      <c r="C66" s="127"/>
      <c r="D66" s="128" t="s">
        <v>99</v>
      </c>
      <c r="E66" s="129"/>
      <c r="F66" s="129"/>
      <c r="G66" s="129"/>
      <c r="H66" s="129"/>
      <c r="I66" s="129"/>
      <c r="J66" s="130">
        <f>J133</f>
        <v>0</v>
      </c>
      <c r="K66" s="131"/>
    </row>
    <row r="67" spans="2:11" s="125" customFormat="1" ht="19.9" customHeight="1">
      <c r="B67" s="126"/>
      <c r="C67" s="127"/>
      <c r="D67" s="128" t="s">
        <v>100</v>
      </c>
      <c r="E67" s="129"/>
      <c r="F67" s="129"/>
      <c r="G67" s="129"/>
      <c r="H67" s="129"/>
      <c r="I67" s="129"/>
      <c r="J67" s="130">
        <f>J135</f>
        <v>0</v>
      </c>
      <c r="K67" s="131"/>
    </row>
    <row r="68" spans="2:11" s="125" customFormat="1" ht="19.9" customHeight="1">
      <c r="B68" s="126"/>
      <c r="C68" s="127"/>
      <c r="D68" s="128" t="s">
        <v>101</v>
      </c>
      <c r="E68" s="129"/>
      <c r="F68" s="129"/>
      <c r="G68" s="129"/>
      <c r="H68" s="129"/>
      <c r="I68" s="129"/>
      <c r="J68" s="130">
        <f>J152</f>
        <v>0</v>
      </c>
      <c r="K68" s="131"/>
    </row>
    <row r="69" spans="2:11" s="125" customFormat="1" ht="19.9" customHeight="1">
      <c r="B69" s="126"/>
      <c r="C69" s="127"/>
      <c r="D69" s="128" t="s">
        <v>102</v>
      </c>
      <c r="E69" s="129"/>
      <c r="F69" s="129"/>
      <c r="G69" s="129"/>
      <c r="H69" s="129"/>
      <c r="I69" s="129"/>
      <c r="J69" s="130">
        <f>J154</f>
        <v>0</v>
      </c>
      <c r="K69" s="131"/>
    </row>
    <row r="70" spans="2:11" s="125" customFormat="1" ht="19.9" customHeight="1">
      <c r="B70" s="126"/>
      <c r="C70" s="127"/>
      <c r="D70" s="128" t="s">
        <v>103</v>
      </c>
      <c r="E70" s="129"/>
      <c r="F70" s="129"/>
      <c r="G70" s="129"/>
      <c r="H70" s="129"/>
      <c r="I70" s="129"/>
      <c r="J70" s="130">
        <f>J156</f>
        <v>0</v>
      </c>
      <c r="K70" s="131"/>
    </row>
    <row r="71" spans="2:11" s="125" customFormat="1" ht="19.9" customHeight="1">
      <c r="B71" s="126"/>
      <c r="C71" s="127"/>
      <c r="D71" s="128" t="s">
        <v>104</v>
      </c>
      <c r="E71" s="129"/>
      <c r="F71" s="129"/>
      <c r="G71" s="129"/>
      <c r="H71" s="129"/>
      <c r="I71" s="129"/>
      <c r="J71" s="130">
        <f>J176</f>
        <v>0</v>
      </c>
      <c r="K71" s="131"/>
    </row>
    <row r="72" spans="2:11" s="125" customFormat="1" ht="19.9" customHeight="1">
      <c r="B72" s="126"/>
      <c r="C72" s="127"/>
      <c r="D72" s="128" t="s">
        <v>105</v>
      </c>
      <c r="E72" s="129"/>
      <c r="F72" s="129"/>
      <c r="G72" s="129"/>
      <c r="H72" s="129"/>
      <c r="I72" s="129"/>
      <c r="J72" s="130">
        <f>J186</f>
        <v>0</v>
      </c>
      <c r="K72" s="131"/>
    </row>
    <row r="73" spans="2:11" s="125" customFormat="1" ht="19.9" customHeight="1">
      <c r="B73" s="126"/>
      <c r="C73" s="127"/>
      <c r="D73" s="128" t="s">
        <v>106</v>
      </c>
      <c r="E73" s="129"/>
      <c r="F73" s="129"/>
      <c r="G73" s="129"/>
      <c r="H73" s="129"/>
      <c r="I73" s="129"/>
      <c r="J73" s="130">
        <f>J188</f>
        <v>0</v>
      </c>
      <c r="K73" s="131"/>
    </row>
    <row r="74" spans="2:11" s="125" customFormat="1" ht="19.9" customHeight="1">
      <c r="B74" s="126"/>
      <c r="C74" s="127"/>
      <c r="D74" s="128" t="s">
        <v>107</v>
      </c>
      <c r="E74" s="129"/>
      <c r="F74" s="129"/>
      <c r="G74" s="129"/>
      <c r="H74" s="129"/>
      <c r="I74" s="129"/>
      <c r="J74" s="130">
        <f>J197</f>
        <v>0</v>
      </c>
      <c r="K74" s="131"/>
    </row>
    <row r="75" spans="2:11" s="23" customFormat="1" ht="21.75" customHeight="1">
      <c r="B75" s="24"/>
      <c r="C75" s="25"/>
      <c r="D75" s="25"/>
      <c r="E75" s="25"/>
      <c r="F75" s="25"/>
      <c r="G75" s="25"/>
      <c r="H75" s="25"/>
      <c r="I75" s="25"/>
      <c r="J75" s="25"/>
      <c r="K75" s="28"/>
    </row>
    <row r="76" spans="2:11" s="23" customFormat="1" ht="6.95" customHeight="1">
      <c r="B76" s="40"/>
      <c r="C76" s="41"/>
      <c r="D76" s="41"/>
      <c r="E76" s="41"/>
      <c r="F76" s="41"/>
      <c r="G76" s="41"/>
      <c r="H76" s="41"/>
      <c r="I76" s="41"/>
      <c r="J76" s="41"/>
      <c r="K76" s="42"/>
    </row>
    <row r="80" spans="2:12" s="23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5"/>
    </row>
    <row r="81" spans="2:12" s="23" customFormat="1" ht="36.95" customHeight="1">
      <c r="B81" s="24"/>
      <c r="C81" s="46" t="s">
        <v>108</v>
      </c>
      <c r="D81" s="47"/>
      <c r="E81" s="47"/>
      <c r="F81" s="47"/>
      <c r="G81" s="47"/>
      <c r="H81" s="47"/>
      <c r="I81" s="47"/>
      <c r="J81" s="47"/>
      <c r="K81" s="47"/>
      <c r="L81" s="45"/>
    </row>
    <row r="82" spans="2:12" s="23" customFormat="1" ht="6.95" customHeight="1">
      <c r="B82" s="24"/>
      <c r="C82" s="47"/>
      <c r="D82" s="47"/>
      <c r="E82" s="47"/>
      <c r="F82" s="47"/>
      <c r="G82" s="47"/>
      <c r="H82" s="47"/>
      <c r="I82" s="47"/>
      <c r="J82" s="47"/>
      <c r="K82" s="47"/>
      <c r="L82" s="45"/>
    </row>
    <row r="83" spans="2:12" s="23" customFormat="1" ht="14.45" customHeight="1">
      <c r="B83" s="24"/>
      <c r="C83" s="50" t="s">
        <v>16</v>
      </c>
      <c r="D83" s="47"/>
      <c r="E83" s="47"/>
      <c r="F83" s="47"/>
      <c r="G83" s="47"/>
      <c r="H83" s="47"/>
      <c r="I83" s="47"/>
      <c r="J83" s="47"/>
      <c r="K83" s="47"/>
      <c r="L83" s="45"/>
    </row>
    <row r="84" spans="2:12" s="23" customFormat="1" ht="20.45" customHeight="1">
      <c r="B84" s="24"/>
      <c r="C84" s="47"/>
      <c r="D84" s="47"/>
      <c r="E84" s="285" t="str">
        <f>E7</f>
        <v>Středisko osobní hygieny Česká Třebová</v>
      </c>
      <c r="F84" s="285"/>
      <c r="G84" s="285"/>
      <c r="H84" s="285"/>
      <c r="I84" s="47"/>
      <c r="J84" s="47"/>
      <c r="K84" s="47"/>
      <c r="L84" s="45"/>
    </row>
    <row r="85" spans="2:12" s="23" customFormat="1" ht="14.45" customHeight="1">
      <c r="B85" s="24"/>
      <c r="C85" s="50" t="s">
        <v>83</v>
      </c>
      <c r="D85" s="47"/>
      <c r="E85" s="47"/>
      <c r="F85" s="47"/>
      <c r="G85" s="47"/>
      <c r="H85" s="47"/>
      <c r="I85" s="47"/>
      <c r="J85" s="47"/>
      <c r="K85" s="47"/>
      <c r="L85" s="45"/>
    </row>
    <row r="86" spans="2:12" s="23" customFormat="1" ht="22.15" customHeight="1">
      <c r="B86" s="24"/>
      <c r="C86" s="47"/>
      <c r="D86" s="47"/>
      <c r="E86" s="274" t="str">
        <f>E9</f>
        <v>01 - 01 Budova</v>
      </c>
      <c r="F86" s="274"/>
      <c r="G86" s="274"/>
      <c r="H86" s="274"/>
      <c r="I86" s="47"/>
      <c r="J86" s="47"/>
      <c r="K86" s="47"/>
      <c r="L86" s="45"/>
    </row>
    <row r="87" spans="2:12" s="23" customFormat="1" ht="6.95" customHeight="1">
      <c r="B87" s="24"/>
      <c r="C87" s="47"/>
      <c r="D87" s="47"/>
      <c r="E87" s="47"/>
      <c r="F87" s="47"/>
      <c r="G87" s="47"/>
      <c r="H87" s="47"/>
      <c r="I87" s="47"/>
      <c r="J87" s="47"/>
      <c r="K87" s="47"/>
      <c r="L87" s="45"/>
    </row>
    <row r="88" spans="2:12" s="23" customFormat="1" ht="18" customHeight="1">
      <c r="B88" s="24"/>
      <c r="C88" s="50" t="s">
        <v>21</v>
      </c>
      <c r="D88" s="47"/>
      <c r="E88" s="47"/>
      <c r="F88" s="132" t="str">
        <f>F12</f>
        <v>Česká Třebová, T.G.Masaryka 1400</v>
      </c>
      <c r="G88" s="47"/>
      <c r="H88" s="47"/>
      <c r="I88" s="50" t="s">
        <v>23</v>
      </c>
      <c r="J88" s="133" t="str">
        <f>IF(J12="","",J12)</f>
        <v>28. 4. 2017</v>
      </c>
      <c r="K88" s="47"/>
      <c r="L88" s="45"/>
    </row>
    <row r="89" spans="2:12" s="23" customFormat="1" ht="6.95" customHeight="1">
      <c r="B89" s="24"/>
      <c r="C89" s="47"/>
      <c r="D89" s="47"/>
      <c r="E89" s="47"/>
      <c r="F89" s="47"/>
      <c r="G89" s="47"/>
      <c r="H89" s="47"/>
      <c r="I89" s="47"/>
      <c r="J89" s="47"/>
      <c r="K89" s="47"/>
      <c r="L89" s="45"/>
    </row>
    <row r="90" spans="2:12" s="23" customFormat="1" ht="15">
      <c r="B90" s="24"/>
      <c r="C90" s="50" t="s">
        <v>25</v>
      </c>
      <c r="D90" s="47"/>
      <c r="E90" s="47"/>
      <c r="F90" s="132" t="str">
        <f>E15</f>
        <v xml:space="preserve"> </v>
      </c>
      <c r="G90" s="47"/>
      <c r="H90" s="47"/>
      <c r="I90" s="50" t="s">
        <v>30</v>
      </c>
      <c r="J90" s="132" t="str">
        <f>E21</f>
        <v>Martin Kapoun</v>
      </c>
      <c r="K90" s="47"/>
      <c r="L90" s="45"/>
    </row>
    <row r="91" spans="2:12" s="23" customFormat="1" ht="14.45" customHeight="1">
      <c r="B91" s="24"/>
      <c r="C91" s="50" t="s">
        <v>29</v>
      </c>
      <c r="D91" s="47"/>
      <c r="E91" s="47"/>
      <c r="F91" s="132" t="str">
        <f>IF(E18="","",E18)</f>
        <v xml:space="preserve"> </v>
      </c>
      <c r="G91" s="47"/>
      <c r="H91" s="47"/>
      <c r="I91" s="47"/>
      <c r="J91" s="47"/>
      <c r="K91" s="47"/>
      <c r="L91" s="45"/>
    </row>
    <row r="92" spans="2:12" s="23" customFormat="1" ht="10.35" customHeight="1">
      <c r="B92" s="24"/>
      <c r="C92" s="47"/>
      <c r="D92" s="47"/>
      <c r="E92" s="47"/>
      <c r="F92" s="47"/>
      <c r="G92" s="47"/>
      <c r="H92" s="47"/>
      <c r="I92" s="47"/>
      <c r="J92" s="47"/>
      <c r="K92" s="47"/>
      <c r="L92" s="45"/>
    </row>
    <row r="93" spans="2:20" s="134" customFormat="1" ht="29.25" customHeight="1">
      <c r="B93" s="135"/>
      <c r="C93" s="136" t="s">
        <v>109</v>
      </c>
      <c r="D93" s="137" t="s">
        <v>53</v>
      </c>
      <c r="E93" s="137" t="s">
        <v>49</v>
      </c>
      <c r="F93" s="137" t="s">
        <v>110</v>
      </c>
      <c r="G93" s="137" t="s">
        <v>111</v>
      </c>
      <c r="H93" s="137" t="s">
        <v>112</v>
      </c>
      <c r="I93" s="138" t="s">
        <v>113</v>
      </c>
      <c r="J93" s="137" t="s">
        <v>87</v>
      </c>
      <c r="K93" s="139" t="s">
        <v>114</v>
      </c>
      <c r="L93" s="140"/>
      <c r="M93" s="67" t="s">
        <v>115</v>
      </c>
      <c r="N93" s="68" t="s">
        <v>38</v>
      </c>
      <c r="O93" s="68" t="s">
        <v>116</v>
      </c>
      <c r="P93" s="68" t="s">
        <v>117</v>
      </c>
      <c r="Q93" s="68" t="s">
        <v>118</v>
      </c>
      <c r="R93" s="68" t="s">
        <v>119</v>
      </c>
      <c r="S93" s="68" t="s">
        <v>120</v>
      </c>
      <c r="T93" s="69" t="s">
        <v>121</v>
      </c>
    </row>
    <row r="94" spans="2:63" s="23" customFormat="1" ht="29.25" customHeight="1">
      <c r="B94" s="24"/>
      <c r="C94" s="73" t="s">
        <v>88</v>
      </c>
      <c r="D94" s="47"/>
      <c r="E94" s="47"/>
      <c r="F94" s="47"/>
      <c r="G94" s="47"/>
      <c r="H94" s="47"/>
      <c r="I94" s="47"/>
      <c r="J94" s="141">
        <f>BK94</f>
        <v>0</v>
      </c>
      <c r="K94" s="47"/>
      <c r="L94" s="45"/>
      <c r="M94" s="70"/>
      <c r="N94" s="71"/>
      <c r="O94" s="71"/>
      <c r="P94" s="142">
        <f>P95+P126</f>
        <v>254.89265999999998</v>
      </c>
      <c r="Q94" s="71"/>
      <c r="R94" s="142">
        <f>R95+R126</f>
        <v>5.6549120961</v>
      </c>
      <c r="S94" s="71"/>
      <c r="T94" s="143">
        <f>T95+T126</f>
        <v>9.002036</v>
      </c>
      <c r="AT94" s="9" t="s">
        <v>67</v>
      </c>
      <c r="AU94" s="9" t="s">
        <v>89</v>
      </c>
      <c r="BK94" s="144">
        <f>BK95+BK126</f>
        <v>0</v>
      </c>
    </row>
    <row r="95" spans="2:63" s="145" customFormat="1" ht="37.35" customHeight="1">
      <c r="B95" s="146"/>
      <c r="C95" s="147"/>
      <c r="D95" s="148" t="s">
        <v>67</v>
      </c>
      <c r="E95" s="149" t="s">
        <v>122</v>
      </c>
      <c r="F95" s="149" t="s">
        <v>123</v>
      </c>
      <c r="G95" s="147"/>
      <c r="H95" s="147"/>
      <c r="I95" s="147"/>
      <c r="J95" s="150">
        <f>BK95</f>
        <v>0</v>
      </c>
      <c r="K95" s="147"/>
      <c r="L95" s="151"/>
      <c r="M95" s="152"/>
      <c r="N95" s="153"/>
      <c r="O95" s="153"/>
      <c r="P95" s="154">
        <f>P96+P101+P111+P117+P124</f>
        <v>94.87252</v>
      </c>
      <c r="Q95" s="153"/>
      <c r="R95" s="154">
        <f>R96+R101+R111+R117+R124</f>
        <v>3.146199493</v>
      </c>
      <c r="S95" s="153"/>
      <c r="T95" s="155">
        <f>T96+T101+T111+T117+T124</f>
        <v>6.755920000000001</v>
      </c>
      <c r="AR95" s="156" t="s">
        <v>32</v>
      </c>
      <c r="AT95" s="157" t="s">
        <v>67</v>
      </c>
      <c r="AU95" s="157" t="s">
        <v>68</v>
      </c>
      <c r="AY95" s="156" t="s">
        <v>124</v>
      </c>
      <c r="BK95" s="158">
        <f>BK96+BK101+BK111+BK117+BK124</f>
        <v>0</v>
      </c>
    </row>
    <row r="96" spans="2:63" s="145" customFormat="1" ht="19.9" customHeight="1">
      <c r="B96" s="146"/>
      <c r="C96" s="147"/>
      <c r="D96" s="159" t="s">
        <v>67</v>
      </c>
      <c r="E96" s="160" t="s">
        <v>125</v>
      </c>
      <c r="F96" s="160" t="s">
        <v>126</v>
      </c>
      <c r="G96" s="147"/>
      <c r="H96" s="147"/>
      <c r="I96" s="147"/>
      <c r="J96" s="161">
        <f>BK96</f>
        <v>0</v>
      </c>
      <c r="K96" s="147"/>
      <c r="L96" s="151"/>
      <c r="M96" s="152"/>
      <c r="N96" s="153"/>
      <c r="O96" s="153"/>
      <c r="P96" s="154">
        <f>SUM(P97:P100)</f>
        <v>9.492876</v>
      </c>
      <c r="Q96" s="153"/>
      <c r="R96" s="154">
        <f>SUM(R97:R100)</f>
        <v>1.5568090079999999</v>
      </c>
      <c r="S96" s="153"/>
      <c r="T96" s="155">
        <f>SUM(T97:T100)</f>
        <v>0</v>
      </c>
      <c r="AR96" s="156" t="s">
        <v>32</v>
      </c>
      <c r="AT96" s="157" t="s">
        <v>67</v>
      </c>
      <c r="AU96" s="157" t="s">
        <v>32</v>
      </c>
      <c r="AY96" s="156" t="s">
        <v>124</v>
      </c>
      <c r="BK96" s="158">
        <f>SUM(BK97:BK100)</f>
        <v>0</v>
      </c>
    </row>
    <row r="97" spans="2:65" s="23" customFormat="1" ht="28.9" customHeight="1">
      <c r="B97" s="24"/>
      <c r="C97" s="162" t="s">
        <v>32</v>
      </c>
      <c r="D97" s="162" t="s">
        <v>127</v>
      </c>
      <c r="E97" s="163" t="s">
        <v>128</v>
      </c>
      <c r="F97" s="164" t="s">
        <v>129</v>
      </c>
      <c r="G97" s="165" t="s">
        <v>130</v>
      </c>
      <c r="H97" s="166">
        <v>2</v>
      </c>
      <c r="I97" s="167"/>
      <c r="J97" s="167">
        <f>ROUND(I97*H97,2)</f>
        <v>0</v>
      </c>
      <c r="K97" s="164"/>
      <c r="L97" s="45"/>
      <c r="M97" s="168"/>
      <c r="N97" s="169" t="s">
        <v>40</v>
      </c>
      <c r="O97" s="170">
        <v>0.361</v>
      </c>
      <c r="P97" s="170">
        <f>O97*H97</f>
        <v>0.722</v>
      </c>
      <c r="Q97" s="170">
        <v>0.12914</v>
      </c>
      <c r="R97" s="170">
        <f>Q97*H97</f>
        <v>0.25828</v>
      </c>
      <c r="S97" s="170">
        <v>0</v>
      </c>
      <c r="T97" s="171">
        <f>S97*H97</f>
        <v>0</v>
      </c>
      <c r="AR97" s="9" t="s">
        <v>131</v>
      </c>
      <c r="AT97" s="9" t="s">
        <v>127</v>
      </c>
      <c r="AU97" s="9" t="s">
        <v>132</v>
      </c>
      <c r="AY97" s="9" t="s">
        <v>124</v>
      </c>
      <c r="BE97" s="172">
        <f>IF(N97="základní",J97,0)</f>
        <v>0</v>
      </c>
      <c r="BF97" s="172">
        <f>IF(N97="snížená",J97,0)</f>
        <v>0</v>
      </c>
      <c r="BG97" s="172">
        <f>IF(N97="zákl. přenesená",J97,0)</f>
        <v>0</v>
      </c>
      <c r="BH97" s="172">
        <f>IF(N97="sníž. přenesená",J97,0)</f>
        <v>0</v>
      </c>
      <c r="BI97" s="172">
        <f>IF(N97="nulová",J97,0)</f>
        <v>0</v>
      </c>
      <c r="BJ97" s="9" t="s">
        <v>132</v>
      </c>
      <c r="BK97" s="172">
        <f>ROUND(I97*H97,2)</f>
        <v>0</v>
      </c>
      <c r="BL97" s="9" t="s">
        <v>131</v>
      </c>
      <c r="BM97" s="9" t="s">
        <v>131</v>
      </c>
    </row>
    <row r="98" spans="2:65" s="23" customFormat="1" ht="28.9" customHeight="1">
      <c r="B98" s="24"/>
      <c r="C98" s="162" t="s">
        <v>132</v>
      </c>
      <c r="D98" s="162" t="s">
        <v>127</v>
      </c>
      <c r="E98" s="163" t="s">
        <v>133</v>
      </c>
      <c r="F98" s="164" t="s">
        <v>134</v>
      </c>
      <c r="G98" s="165" t="s">
        <v>135</v>
      </c>
      <c r="H98" s="166">
        <v>1.766</v>
      </c>
      <c r="I98" s="167"/>
      <c r="J98" s="167">
        <f>ROUND(I98*H98,2)</f>
        <v>0</v>
      </c>
      <c r="K98" s="164"/>
      <c r="L98" s="45"/>
      <c r="M98" s="168"/>
      <c r="N98" s="169" t="s">
        <v>40</v>
      </c>
      <c r="O98" s="170">
        <v>1.086</v>
      </c>
      <c r="P98" s="170">
        <f>O98*H98</f>
        <v>1.9178760000000001</v>
      </c>
      <c r="Q98" s="170">
        <v>0.303128</v>
      </c>
      <c r="R98" s="170">
        <f>Q98*H98</f>
        <v>0.535324048</v>
      </c>
      <c r="S98" s="170">
        <v>0</v>
      </c>
      <c r="T98" s="171">
        <f>S98*H98</f>
        <v>0</v>
      </c>
      <c r="AR98" s="9" t="s">
        <v>131</v>
      </c>
      <c r="AT98" s="9" t="s">
        <v>127</v>
      </c>
      <c r="AU98" s="9" t="s">
        <v>132</v>
      </c>
      <c r="AY98" s="9" t="s">
        <v>124</v>
      </c>
      <c r="BE98" s="172">
        <f>IF(N98="základní",J98,0)</f>
        <v>0</v>
      </c>
      <c r="BF98" s="172">
        <f>IF(N98="snížená",J98,0)</f>
        <v>0</v>
      </c>
      <c r="BG98" s="172">
        <f>IF(N98="zákl. přenesená",J98,0)</f>
        <v>0</v>
      </c>
      <c r="BH98" s="172">
        <f>IF(N98="sníž. přenesená",J98,0)</f>
        <v>0</v>
      </c>
      <c r="BI98" s="172">
        <f>IF(N98="nulová",J98,0)</f>
        <v>0</v>
      </c>
      <c r="BJ98" s="9" t="s">
        <v>132</v>
      </c>
      <c r="BK98" s="172">
        <f>ROUND(I98*H98,2)</f>
        <v>0</v>
      </c>
      <c r="BL98" s="9" t="s">
        <v>131</v>
      </c>
      <c r="BM98" s="9" t="s">
        <v>136</v>
      </c>
    </row>
    <row r="99" spans="2:65" s="23" customFormat="1" ht="28.9" customHeight="1">
      <c r="B99" s="24"/>
      <c r="C99" s="162" t="s">
        <v>125</v>
      </c>
      <c r="D99" s="162" t="s">
        <v>127</v>
      </c>
      <c r="E99" s="163" t="s">
        <v>137</v>
      </c>
      <c r="F99" s="164" t="s">
        <v>138</v>
      </c>
      <c r="G99" s="165" t="s">
        <v>135</v>
      </c>
      <c r="H99" s="166">
        <v>10.92</v>
      </c>
      <c r="I99" s="167"/>
      <c r="J99" s="167">
        <f>ROUND(I99*H99,2)</f>
        <v>0</v>
      </c>
      <c r="K99" s="164"/>
      <c r="L99" s="45"/>
      <c r="M99" s="168"/>
      <c r="N99" s="169" t="s">
        <v>40</v>
      </c>
      <c r="O99" s="170">
        <v>0.525</v>
      </c>
      <c r="P99" s="170">
        <f>O99*H99</f>
        <v>5.7330000000000005</v>
      </c>
      <c r="Q99" s="170">
        <v>0.06982</v>
      </c>
      <c r="R99" s="170">
        <f>Q99*H99</f>
        <v>0.7624344</v>
      </c>
      <c r="S99" s="170">
        <v>0</v>
      </c>
      <c r="T99" s="171">
        <f>S99*H99</f>
        <v>0</v>
      </c>
      <c r="AR99" s="9" t="s">
        <v>131</v>
      </c>
      <c r="AT99" s="9" t="s">
        <v>127</v>
      </c>
      <c r="AU99" s="9" t="s">
        <v>132</v>
      </c>
      <c r="AY99" s="9" t="s">
        <v>124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9" t="s">
        <v>132</v>
      </c>
      <c r="BK99" s="172">
        <f>ROUND(I99*H99,2)</f>
        <v>0</v>
      </c>
      <c r="BL99" s="9" t="s">
        <v>131</v>
      </c>
      <c r="BM99" s="9" t="s">
        <v>139</v>
      </c>
    </row>
    <row r="100" spans="2:65" s="23" customFormat="1" ht="20.45" customHeight="1">
      <c r="B100" s="24"/>
      <c r="C100" s="162" t="s">
        <v>131</v>
      </c>
      <c r="D100" s="162" t="s">
        <v>127</v>
      </c>
      <c r="E100" s="163" t="s">
        <v>140</v>
      </c>
      <c r="F100" s="164" t="s">
        <v>141</v>
      </c>
      <c r="G100" s="165" t="s">
        <v>142</v>
      </c>
      <c r="H100" s="166">
        <v>5.6</v>
      </c>
      <c r="I100" s="167"/>
      <c r="J100" s="167">
        <f>ROUND(I100*H100,2)</f>
        <v>0</v>
      </c>
      <c r="K100" s="164"/>
      <c r="L100" s="45"/>
      <c r="M100" s="168"/>
      <c r="N100" s="169" t="s">
        <v>40</v>
      </c>
      <c r="O100" s="170">
        <v>0.2</v>
      </c>
      <c r="P100" s="170">
        <f>O100*H100</f>
        <v>1.1199999999999999</v>
      </c>
      <c r="Q100" s="170">
        <v>0.0001376</v>
      </c>
      <c r="R100" s="170">
        <f>Q100*H100</f>
        <v>0.00077056</v>
      </c>
      <c r="S100" s="170">
        <v>0</v>
      </c>
      <c r="T100" s="171">
        <f>S100*H100</f>
        <v>0</v>
      </c>
      <c r="AR100" s="9" t="s">
        <v>131</v>
      </c>
      <c r="AT100" s="9" t="s">
        <v>127</v>
      </c>
      <c r="AU100" s="9" t="s">
        <v>132</v>
      </c>
      <c r="AY100" s="9" t="s">
        <v>124</v>
      </c>
      <c r="BE100" s="172">
        <f>IF(N100="základní",J100,0)</f>
        <v>0</v>
      </c>
      <c r="BF100" s="172">
        <f>IF(N100="snížená",J100,0)</f>
        <v>0</v>
      </c>
      <c r="BG100" s="172">
        <f>IF(N100="zákl. přenesená",J100,0)</f>
        <v>0</v>
      </c>
      <c r="BH100" s="172">
        <f>IF(N100="sníž. přenesená",J100,0)</f>
        <v>0</v>
      </c>
      <c r="BI100" s="172">
        <f>IF(N100="nulová",J100,0)</f>
        <v>0</v>
      </c>
      <c r="BJ100" s="9" t="s">
        <v>132</v>
      </c>
      <c r="BK100" s="172">
        <f>ROUND(I100*H100,2)</f>
        <v>0</v>
      </c>
      <c r="BL100" s="9" t="s">
        <v>131</v>
      </c>
      <c r="BM100" s="9" t="s">
        <v>143</v>
      </c>
    </row>
    <row r="101" spans="2:63" s="145" customFormat="1" ht="29.85" customHeight="1">
      <c r="B101" s="146"/>
      <c r="C101" s="147"/>
      <c r="D101" s="159" t="s">
        <v>67</v>
      </c>
      <c r="E101" s="160" t="s">
        <v>136</v>
      </c>
      <c r="F101" s="160" t="s">
        <v>144</v>
      </c>
      <c r="G101" s="147"/>
      <c r="H101" s="147"/>
      <c r="I101" s="147"/>
      <c r="J101" s="161">
        <f>BK101</f>
        <v>0</v>
      </c>
      <c r="K101" s="147"/>
      <c r="L101" s="151"/>
      <c r="M101" s="152"/>
      <c r="N101" s="153"/>
      <c r="O101" s="153"/>
      <c r="P101" s="154">
        <f>SUM(P102:P110)</f>
        <v>44.139379999999996</v>
      </c>
      <c r="Q101" s="153"/>
      <c r="R101" s="154">
        <f>SUM(R102:R110)</f>
        <v>1.58716466</v>
      </c>
      <c r="S101" s="153"/>
      <c r="T101" s="155">
        <f>SUM(T102:T110)</f>
        <v>0</v>
      </c>
      <c r="AR101" s="156" t="s">
        <v>32</v>
      </c>
      <c r="AT101" s="157" t="s">
        <v>67</v>
      </c>
      <c r="AU101" s="157" t="s">
        <v>32</v>
      </c>
      <c r="AY101" s="156" t="s">
        <v>124</v>
      </c>
      <c r="BK101" s="158">
        <f>SUM(BK102:BK110)</f>
        <v>0</v>
      </c>
    </row>
    <row r="102" spans="2:65" s="23" customFormat="1" ht="28.9" customHeight="1">
      <c r="B102" s="24"/>
      <c r="C102" s="162" t="s">
        <v>145</v>
      </c>
      <c r="D102" s="162" t="s">
        <v>127</v>
      </c>
      <c r="E102" s="163" t="s">
        <v>146</v>
      </c>
      <c r="F102" s="164" t="s">
        <v>147</v>
      </c>
      <c r="G102" s="165" t="s">
        <v>135</v>
      </c>
      <c r="H102" s="166">
        <v>31.55</v>
      </c>
      <c r="I102" s="167"/>
      <c r="J102" s="167">
        <f aca="true" t="shared" si="0" ref="J102:J110">ROUND(I102*H102,2)</f>
        <v>0</v>
      </c>
      <c r="K102" s="164"/>
      <c r="L102" s="45"/>
      <c r="M102" s="168"/>
      <c r="N102" s="169" t="s">
        <v>40</v>
      </c>
      <c r="O102" s="170">
        <v>0.36</v>
      </c>
      <c r="P102" s="170">
        <f aca="true" t="shared" si="1" ref="P102:P110">O102*H102</f>
        <v>11.358</v>
      </c>
      <c r="Q102" s="170">
        <v>0.00489</v>
      </c>
      <c r="R102" s="170">
        <f aca="true" t="shared" si="2" ref="R102:R110">Q102*H102</f>
        <v>0.1542795</v>
      </c>
      <c r="S102" s="170">
        <v>0</v>
      </c>
      <c r="T102" s="171">
        <f aca="true" t="shared" si="3" ref="T102:T110">S102*H102</f>
        <v>0</v>
      </c>
      <c r="AR102" s="9" t="s">
        <v>131</v>
      </c>
      <c r="AT102" s="9" t="s">
        <v>127</v>
      </c>
      <c r="AU102" s="9" t="s">
        <v>132</v>
      </c>
      <c r="AY102" s="9" t="s">
        <v>124</v>
      </c>
      <c r="BE102" s="172">
        <f aca="true" t="shared" si="4" ref="BE102:BE110">IF(N102="základní",J102,0)</f>
        <v>0</v>
      </c>
      <c r="BF102" s="172">
        <f aca="true" t="shared" si="5" ref="BF102:BF110">IF(N102="snížená",J102,0)</f>
        <v>0</v>
      </c>
      <c r="BG102" s="172">
        <f aca="true" t="shared" si="6" ref="BG102:BG110">IF(N102="zákl. přenesená",J102,0)</f>
        <v>0</v>
      </c>
      <c r="BH102" s="172">
        <f aca="true" t="shared" si="7" ref="BH102:BH110">IF(N102="sníž. přenesená",J102,0)</f>
        <v>0</v>
      </c>
      <c r="BI102" s="172">
        <f aca="true" t="shared" si="8" ref="BI102:BI110">IF(N102="nulová",J102,0)</f>
        <v>0</v>
      </c>
      <c r="BJ102" s="9" t="s">
        <v>132</v>
      </c>
      <c r="BK102" s="172">
        <f aca="true" t="shared" si="9" ref="BK102:BK110">ROUND(I102*H102,2)</f>
        <v>0</v>
      </c>
      <c r="BL102" s="9" t="s">
        <v>131</v>
      </c>
      <c r="BM102" s="9" t="s">
        <v>148</v>
      </c>
    </row>
    <row r="103" spans="2:65" s="23" customFormat="1" ht="28.9" customHeight="1">
      <c r="B103" s="24"/>
      <c r="C103" s="162" t="s">
        <v>136</v>
      </c>
      <c r="D103" s="162" t="s">
        <v>127</v>
      </c>
      <c r="E103" s="163" t="s">
        <v>149</v>
      </c>
      <c r="F103" s="164" t="s">
        <v>150</v>
      </c>
      <c r="G103" s="165" t="s">
        <v>135</v>
      </c>
      <c r="H103" s="166">
        <v>31.55</v>
      </c>
      <c r="I103" s="167"/>
      <c r="J103" s="167">
        <f t="shared" si="0"/>
        <v>0</v>
      </c>
      <c r="K103" s="164"/>
      <c r="L103" s="45"/>
      <c r="M103" s="168"/>
      <c r="N103" s="169" t="s">
        <v>40</v>
      </c>
      <c r="O103" s="170">
        <v>0.47</v>
      </c>
      <c r="P103" s="170">
        <f t="shared" si="1"/>
        <v>14.8285</v>
      </c>
      <c r="Q103" s="170">
        <v>0.01838</v>
      </c>
      <c r="R103" s="170">
        <f t="shared" si="2"/>
        <v>0.579889</v>
      </c>
      <c r="S103" s="170">
        <v>0</v>
      </c>
      <c r="T103" s="171">
        <f t="shared" si="3"/>
        <v>0</v>
      </c>
      <c r="AR103" s="9" t="s">
        <v>131</v>
      </c>
      <c r="AT103" s="9" t="s">
        <v>127</v>
      </c>
      <c r="AU103" s="9" t="s">
        <v>132</v>
      </c>
      <c r="AY103" s="9" t="s">
        <v>124</v>
      </c>
      <c r="BE103" s="172">
        <f t="shared" si="4"/>
        <v>0</v>
      </c>
      <c r="BF103" s="172">
        <f t="shared" si="5"/>
        <v>0</v>
      </c>
      <c r="BG103" s="172">
        <f t="shared" si="6"/>
        <v>0</v>
      </c>
      <c r="BH103" s="172">
        <f t="shared" si="7"/>
        <v>0</v>
      </c>
      <c r="BI103" s="172">
        <f t="shared" si="8"/>
        <v>0</v>
      </c>
      <c r="BJ103" s="9" t="s">
        <v>132</v>
      </c>
      <c r="BK103" s="172">
        <f t="shared" si="9"/>
        <v>0</v>
      </c>
      <c r="BL103" s="9" t="s">
        <v>131</v>
      </c>
      <c r="BM103" s="9" t="s">
        <v>151</v>
      </c>
    </row>
    <row r="104" spans="2:65" s="23" customFormat="1" ht="20.45" customHeight="1">
      <c r="B104" s="24"/>
      <c r="C104" s="162" t="s">
        <v>152</v>
      </c>
      <c r="D104" s="162" t="s">
        <v>127</v>
      </c>
      <c r="E104" s="163" t="s">
        <v>153</v>
      </c>
      <c r="F104" s="164" t="s">
        <v>154</v>
      </c>
      <c r="G104" s="165" t="s">
        <v>130</v>
      </c>
      <c r="H104" s="166">
        <v>4</v>
      </c>
      <c r="I104" s="167"/>
      <c r="J104" s="167">
        <f t="shared" si="0"/>
        <v>0</v>
      </c>
      <c r="K104" s="164"/>
      <c r="L104" s="45"/>
      <c r="M104" s="168"/>
      <c r="N104" s="169" t="s">
        <v>40</v>
      </c>
      <c r="O104" s="170">
        <v>2.431</v>
      </c>
      <c r="P104" s="170">
        <f t="shared" si="1"/>
        <v>9.724</v>
      </c>
      <c r="Q104" s="170">
        <v>0.1575</v>
      </c>
      <c r="R104" s="170">
        <f t="shared" si="2"/>
        <v>0.63</v>
      </c>
      <c r="S104" s="170">
        <v>0</v>
      </c>
      <c r="T104" s="171">
        <f t="shared" si="3"/>
        <v>0</v>
      </c>
      <c r="AR104" s="9" t="s">
        <v>131</v>
      </c>
      <c r="AT104" s="9" t="s">
        <v>127</v>
      </c>
      <c r="AU104" s="9" t="s">
        <v>132</v>
      </c>
      <c r="AY104" s="9" t="s">
        <v>124</v>
      </c>
      <c r="BE104" s="172">
        <f t="shared" si="4"/>
        <v>0</v>
      </c>
      <c r="BF104" s="172">
        <f t="shared" si="5"/>
        <v>0</v>
      </c>
      <c r="BG104" s="172">
        <f t="shared" si="6"/>
        <v>0</v>
      </c>
      <c r="BH104" s="172">
        <f t="shared" si="7"/>
        <v>0</v>
      </c>
      <c r="BI104" s="172">
        <f t="shared" si="8"/>
        <v>0</v>
      </c>
      <c r="BJ104" s="9" t="s">
        <v>132</v>
      </c>
      <c r="BK104" s="172">
        <f t="shared" si="9"/>
        <v>0</v>
      </c>
      <c r="BL104" s="9" t="s">
        <v>131</v>
      </c>
      <c r="BM104" s="9" t="s">
        <v>155</v>
      </c>
    </row>
    <row r="105" spans="2:65" s="23" customFormat="1" ht="28.9" customHeight="1">
      <c r="B105" s="24"/>
      <c r="C105" s="162" t="s">
        <v>139</v>
      </c>
      <c r="D105" s="162" t="s">
        <v>127</v>
      </c>
      <c r="E105" s="163" t="s">
        <v>156</v>
      </c>
      <c r="F105" s="164" t="s">
        <v>157</v>
      </c>
      <c r="G105" s="165" t="s">
        <v>135</v>
      </c>
      <c r="H105" s="166">
        <v>10.67</v>
      </c>
      <c r="I105" s="167"/>
      <c r="J105" s="167">
        <f t="shared" si="0"/>
        <v>0</v>
      </c>
      <c r="K105" s="164"/>
      <c r="L105" s="45"/>
      <c r="M105" s="168"/>
      <c r="N105" s="169" t="s">
        <v>40</v>
      </c>
      <c r="O105" s="170">
        <v>0.344</v>
      </c>
      <c r="P105" s="170">
        <f t="shared" si="1"/>
        <v>3.6704799999999995</v>
      </c>
      <c r="Q105" s="170">
        <v>0.017</v>
      </c>
      <c r="R105" s="170">
        <f t="shared" si="2"/>
        <v>0.18139000000000002</v>
      </c>
      <c r="S105" s="170">
        <v>0</v>
      </c>
      <c r="T105" s="171">
        <f t="shared" si="3"/>
        <v>0</v>
      </c>
      <c r="AR105" s="9" t="s">
        <v>131</v>
      </c>
      <c r="AT105" s="9" t="s">
        <v>127</v>
      </c>
      <c r="AU105" s="9" t="s">
        <v>132</v>
      </c>
      <c r="AY105" s="9" t="s">
        <v>124</v>
      </c>
      <c r="BE105" s="172">
        <f t="shared" si="4"/>
        <v>0</v>
      </c>
      <c r="BF105" s="172">
        <f t="shared" si="5"/>
        <v>0</v>
      </c>
      <c r="BG105" s="172">
        <f t="shared" si="6"/>
        <v>0</v>
      </c>
      <c r="BH105" s="172">
        <f t="shared" si="7"/>
        <v>0</v>
      </c>
      <c r="BI105" s="172">
        <f t="shared" si="8"/>
        <v>0</v>
      </c>
      <c r="BJ105" s="9" t="s">
        <v>132</v>
      </c>
      <c r="BK105" s="172">
        <f t="shared" si="9"/>
        <v>0</v>
      </c>
      <c r="BL105" s="9" t="s">
        <v>131</v>
      </c>
      <c r="BM105" s="9" t="s">
        <v>158</v>
      </c>
    </row>
    <row r="106" spans="2:65" s="23" customFormat="1" ht="20.45" customHeight="1">
      <c r="B106" s="24"/>
      <c r="C106" s="162" t="s">
        <v>159</v>
      </c>
      <c r="D106" s="162" t="s">
        <v>127</v>
      </c>
      <c r="E106" s="163" t="s">
        <v>160</v>
      </c>
      <c r="F106" s="164" t="s">
        <v>161</v>
      </c>
      <c r="G106" s="165" t="s">
        <v>135</v>
      </c>
      <c r="H106" s="166">
        <v>38.96</v>
      </c>
      <c r="I106" s="167"/>
      <c r="J106" s="167">
        <f t="shared" si="0"/>
        <v>0</v>
      </c>
      <c r="K106" s="164"/>
      <c r="L106" s="45"/>
      <c r="M106" s="168"/>
      <c r="N106" s="169" t="s">
        <v>40</v>
      </c>
      <c r="O106" s="170">
        <v>0.04</v>
      </c>
      <c r="P106" s="170">
        <f t="shared" si="1"/>
        <v>1.5584</v>
      </c>
      <c r="Q106" s="170">
        <v>0.000121</v>
      </c>
      <c r="R106" s="170">
        <f t="shared" si="2"/>
        <v>0.00471416</v>
      </c>
      <c r="S106" s="170">
        <v>0</v>
      </c>
      <c r="T106" s="171">
        <f t="shared" si="3"/>
        <v>0</v>
      </c>
      <c r="AR106" s="9" t="s">
        <v>131</v>
      </c>
      <c r="AT106" s="9" t="s">
        <v>127</v>
      </c>
      <c r="AU106" s="9" t="s">
        <v>132</v>
      </c>
      <c r="AY106" s="9" t="s">
        <v>124</v>
      </c>
      <c r="BE106" s="172">
        <f t="shared" si="4"/>
        <v>0</v>
      </c>
      <c r="BF106" s="172">
        <f t="shared" si="5"/>
        <v>0</v>
      </c>
      <c r="BG106" s="172">
        <f t="shared" si="6"/>
        <v>0</v>
      </c>
      <c r="BH106" s="172">
        <f t="shared" si="7"/>
        <v>0</v>
      </c>
      <c r="BI106" s="172">
        <f t="shared" si="8"/>
        <v>0</v>
      </c>
      <c r="BJ106" s="9" t="s">
        <v>132</v>
      </c>
      <c r="BK106" s="172">
        <f t="shared" si="9"/>
        <v>0</v>
      </c>
      <c r="BL106" s="9" t="s">
        <v>131</v>
      </c>
      <c r="BM106" s="9" t="s">
        <v>162</v>
      </c>
    </row>
    <row r="107" spans="2:65" s="23" customFormat="1" ht="20.45" customHeight="1">
      <c r="B107" s="24"/>
      <c r="C107" s="162" t="s">
        <v>143</v>
      </c>
      <c r="D107" s="162" t="s">
        <v>127</v>
      </c>
      <c r="E107" s="163" t="s">
        <v>163</v>
      </c>
      <c r="F107" s="164" t="s">
        <v>164</v>
      </c>
      <c r="G107" s="165" t="s">
        <v>135</v>
      </c>
      <c r="H107" s="166">
        <v>6</v>
      </c>
      <c r="I107" s="167"/>
      <c r="J107" s="167">
        <f t="shared" si="0"/>
        <v>0</v>
      </c>
      <c r="K107" s="164"/>
      <c r="L107" s="45"/>
      <c r="M107" s="168"/>
      <c r="N107" s="169" t="s">
        <v>40</v>
      </c>
      <c r="O107" s="170">
        <v>0.08</v>
      </c>
      <c r="P107" s="170">
        <f t="shared" si="1"/>
        <v>0.48</v>
      </c>
      <c r="Q107" s="170">
        <v>0.000242</v>
      </c>
      <c r="R107" s="170">
        <f t="shared" si="2"/>
        <v>0.001452</v>
      </c>
      <c r="S107" s="170">
        <v>0</v>
      </c>
      <c r="T107" s="171">
        <f t="shared" si="3"/>
        <v>0</v>
      </c>
      <c r="AR107" s="9" t="s">
        <v>131</v>
      </c>
      <c r="AT107" s="9" t="s">
        <v>127</v>
      </c>
      <c r="AU107" s="9" t="s">
        <v>132</v>
      </c>
      <c r="AY107" s="9" t="s">
        <v>124</v>
      </c>
      <c r="BE107" s="172">
        <f t="shared" si="4"/>
        <v>0</v>
      </c>
      <c r="BF107" s="172">
        <f t="shared" si="5"/>
        <v>0</v>
      </c>
      <c r="BG107" s="172">
        <f t="shared" si="6"/>
        <v>0</v>
      </c>
      <c r="BH107" s="172">
        <f t="shared" si="7"/>
        <v>0</v>
      </c>
      <c r="BI107" s="172">
        <f t="shared" si="8"/>
        <v>0</v>
      </c>
      <c r="BJ107" s="9" t="s">
        <v>132</v>
      </c>
      <c r="BK107" s="172">
        <f t="shared" si="9"/>
        <v>0</v>
      </c>
      <c r="BL107" s="9" t="s">
        <v>131</v>
      </c>
      <c r="BM107" s="9" t="s">
        <v>165</v>
      </c>
    </row>
    <row r="108" spans="2:65" s="23" customFormat="1" ht="28.9" customHeight="1">
      <c r="B108" s="24"/>
      <c r="C108" s="162" t="s">
        <v>166</v>
      </c>
      <c r="D108" s="162" t="s">
        <v>127</v>
      </c>
      <c r="E108" s="163" t="s">
        <v>167</v>
      </c>
      <c r="F108" s="164" t="s">
        <v>168</v>
      </c>
      <c r="G108" s="165" t="s">
        <v>130</v>
      </c>
      <c r="H108" s="166">
        <v>3</v>
      </c>
      <c r="I108" s="167"/>
      <c r="J108" s="167">
        <f t="shared" si="0"/>
        <v>0</v>
      </c>
      <c r="K108" s="164"/>
      <c r="L108" s="45"/>
      <c r="M108" s="168"/>
      <c r="N108" s="169" t="s">
        <v>40</v>
      </c>
      <c r="O108" s="170">
        <v>0.84</v>
      </c>
      <c r="P108" s="170">
        <f t="shared" si="1"/>
        <v>2.52</v>
      </c>
      <c r="Q108" s="170">
        <v>0.00048</v>
      </c>
      <c r="R108" s="170">
        <f t="shared" si="2"/>
        <v>0.00144</v>
      </c>
      <c r="S108" s="170">
        <v>0</v>
      </c>
      <c r="T108" s="171">
        <f t="shared" si="3"/>
        <v>0</v>
      </c>
      <c r="AR108" s="9" t="s">
        <v>131</v>
      </c>
      <c r="AT108" s="9" t="s">
        <v>127</v>
      </c>
      <c r="AU108" s="9" t="s">
        <v>132</v>
      </c>
      <c r="AY108" s="9" t="s">
        <v>124</v>
      </c>
      <c r="BE108" s="172">
        <f t="shared" si="4"/>
        <v>0</v>
      </c>
      <c r="BF108" s="172">
        <f t="shared" si="5"/>
        <v>0</v>
      </c>
      <c r="BG108" s="172">
        <f t="shared" si="6"/>
        <v>0</v>
      </c>
      <c r="BH108" s="172">
        <f t="shared" si="7"/>
        <v>0</v>
      </c>
      <c r="BI108" s="172">
        <f t="shared" si="8"/>
        <v>0</v>
      </c>
      <c r="BJ108" s="9" t="s">
        <v>132</v>
      </c>
      <c r="BK108" s="172">
        <f t="shared" si="9"/>
        <v>0</v>
      </c>
      <c r="BL108" s="9" t="s">
        <v>131</v>
      </c>
      <c r="BM108" s="9" t="s">
        <v>169</v>
      </c>
    </row>
    <row r="109" spans="2:65" s="23" customFormat="1" ht="20.45" customHeight="1">
      <c r="B109" s="24"/>
      <c r="C109" s="173" t="s">
        <v>148</v>
      </c>
      <c r="D109" s="173" t="s">
        <v>170</v>
      </c>
      <c r="E109" s="174" t="s">
        <v>171</v>
      </c>
      <c r="F109" s="175" t="s">
        <v>172</v>
      </c>
      <c r="G109" s="176" t="s">
        <v>130</v>
      </c>
      <c r="H109" s="177">
        <v>2</v>
      </c>
      <c r="I109" s="178"/>
      <c r="J109" s="178">
        <f t="shared" si="0"/>
        <v>0</v>
      </c>
      <c r="K109" s="175"/>
      <c r="L109" s="179"/>
      <c r="M109" s="180"/>
      <c r="N109" s="181" t="s">
        <v>40</v>
      </c>
      <c r="O109" s="170">
        <v>0</v>
      </c>
      <c r="P109" s="170">
        <f t="shared" si="1"/>
        <v>0</v>
      </c>
      <c r="Q109" s="170">
        <v>0.0114</v>
      </c>
      <c r="R109" s="170">
        <f t="shared" si="2"/>
        <v>0.0228</v>
      </c>
      <c r="S109" s="170">
        <v>0</v>
      </c>
      <c r="T109" s="171">
        <f t="shared" si="3"/>
        <v>0</v>
      </c>
      <c r="AR109" s="9" t="s">
        <v>139</v>
      </c>
      <c r="AT109" s="9" t="s">
        <v>170</v>
      </c>
      <c r="AU109" s="9" t="s">
        <v>132</v>
      </c>
      <c r="AY109" s="9" t="s">
        <v>124</v>
      </c>
      <c r="BE109" s="172">
        <f t="shared" si="4"/>
        <v>0</v>
      </c>
      <c r="BF109" s="172">
        <f t="shared" si="5"/>
        <v>0</v>
      </c>
      <c r="BG109" s="172">
        <f t="shared" si="6"/>
        <v>0</v>
      </c>
      <c r="BH109" s="172">
        <f t="shared" si="7"/>
        <v>0</v>
      </c>
      <c r="BI109" s="172">
        <f t="shared" si="8"/>
        <v>0</v>
      </c>
      <c r="BJ109" s="9" t="s">
        <v>132</v>
      </c>
      <c r="BK109" s="172">
        <f t="shared" si="9"/>
        <v>0</v>
      </c>
      <c r="BL109" s="9" t="s">
        <v>131</v>
      </c>
      <c r="BM109" s="9" t="s">
        <v>173</v>
      </c>
    </row>
    <row r="110" spans="2:65" s="23" customFormat="1" ht="20.45" customHeight="1">
      <c r="B110" s="24"/>
      <c r="C110" s="173" t="s">
        <v>174</v>
      </c>
      <c r="D110" s="173" t="s">
        <v>170</v>
      </c>
      <c r="E110" s="174" t="s">
        <v>175</v>
      </c>
      <c r="F110" s="175" t="s">
        <v>176</v>
      </c>
      <c r="G110" s="176" t="s">
        <v>130</v>
      </c>
      <c r="H110" s="177">
        <v>1</v>
      </c>
      <c r="I110" s="178"/>
      <c r="J110" s="178">
        <f t="shared" si="0"/>
        <v>0</v>
      </c>
      <c r="K110" s="175"/>
      <c r="L110" s="179"/>
      <c r="M110" s="180"/>
      <c r="N110" s="181" t="s">
        <v>40</v>
      </c>
      <c r="O110" s="170">
        <v>0</v>
      </c>
      <c r="P110" s="170">
        <f t="shared" si="1"/>
        <v>0</v>
      </c>
      <c r="Q110" s="170">
        <v>0.0112</v>
      </c>
      <c r="R110" s="170">
        <f t="shared" si="2"/>
        <v>0.0112</v>
      </c>
      <c r="S110" s="170">
        <v>0</v>
      </c>
      <c r="T110" s="171">
        <f t="shared" si="3"/>
        <v>0</v>
      </c>
      <c r="AR110" s="9" t="s">
        <v>139</v>
      </c>
      <c r="AT110" s="9" t="s">
        <v>170</v>
      </c>
      <c r="AU110" s="9" t="s">
        <v>132</v>
      </c>
      <c r="AY110" s="9" t="s">
        <v>124</v>
      </c>
      <c r="BE110" s="172">
        <f t="shared" si="4"/>
        <v>0</v>
      </c>
      <c r="BF110" s="172">
        <f t="shared" si="5"/>
        <v>0</v>
      </c>
      <c r="BG110" s="172">
        <f t="shared" si="6"/>
        <v>0</v>
      </c>
      <c r="BH110" s="172">
        <f t="shared" si="7"/>
        <v>0</v>
      </c>
      <c r="BI110" s="172">
        <f t="shared" si="8"/>
        <v>0</v>
      </c>
      <c r="BJ110" s="9" t="s">
        <v>132</v>
      </c>
      <c r="BK110" s="172">
        <f t="shared" si="9"/>
        <v>0</v>
      </c>
      <c r="BL110" s="9" t="s">
        <v>131</v>
      </c>
      <c r="BM110" s="9" t="s">
        <v>177</v>
      </c>
    </row>
    <row r="111" spans="2:63" s="145" customFormat="1" ht="29.85" customHeight="1">
      <c r="B111" s="146"/>
      <c r="C111" s="147"/>
      <c r="D111" s="159" t="s">
        <v>67</v>
      </c>
      <c r="E111" s="160" t="s">
        <v>159</v>
      </c>
      <c r="F111" s="160" t="s">
        <v>178</v>
      </c>
      <c r="G111" s="147"/>
      <c r="H111" s="147"/>
      <c r="I111" s="147"/>
      <c r="J111" s="161">
        <f>BK111</f>
        <v>0</v>
      </c>
      <c r="K111" s="147"/>
      <c r="L111" s="151"/>
      <c r="M111" s="152"/>
      <c r="N111" s="153"/>
      <c r="O111" s="153"/>
      <c r="P111" s="154">
        <f>SUM(P112:P116)</f>
        <v>37.368848</v>
      </c>
      <c r="Q111" s="153"/>
      <c r="R111" s="154">
        <f>SUM(R112:R116)</f>
        <v>0.002225825</v>
      </c>
      <c r="S111" s="153"/>
      <c r="T111" s="155">
        <f>SUM(T112:T116)</f>
        <v>6.755920000000001</v>
      </c>
      <c r="AR111" s="156" t="s">
        <v>32</v>
      </c>
      <c r="AT111" s="157" t="s">
        <v>67</v>
      </c>
      <c r="AU111" s="157" t="s">
        <v>32</v>
      </c>
      <c r="AY111" s="156" t="s">
        <v>124</v>
      </c>
      <c r="BK111" s="158">
        <f>SUM(BK112:BK116)</f>
        <v>0</v>
      </c>
    </row>
    <row r="112" spans="2:65" s="23" customFormat="1" ht="20.45" customHeight="1">
      <c r="B112" s="24"/>
      <c r="C112" s="162" t="s">
        <v>151</v>
      </c>
      <c r="D112" s="162" t="s">
        <v>127</v>
      </c>
      <c r="E112" s="163" t="s">
        <v>179</v>
      </c>
      <c r="F112" s="164" t="s">
        <v>180</v>
      </c>
      <c r="G112" s="165" t="s">
        <v>135</v>
      </c>
      <c r="H112" s="166">
        <v>56.35</v>
      </c>
      <c r="I112" s="167"/>
      <c r="J112" s="167">
        <f>ROUND(I112*H112,2)</f>
        <v>0</v>
      </c>
      <c r="K112" s="164"/>
      <c r="L112" s="45"/>
      <c r="M112" s="168"/>
      <c r="N112" s="169" t="s">
        <v>40</v>
      </c>
      <c r="O112" s="170">
        <v>0.308</v>
      </c>
      <c r="P112" s="170">
        <f>O112*H112</f>
        <v>17.3558</v>
      </c>
      <c r="Q112" s="170">
        <v>3.95E-05</v>
      </c>
      <c r="R112" s="170">
        <f>Q112*H112</f>
        <v>0.002225825</v>
      </c>
      <c r="S112" s="170">
        <v>0</v>
      </c>
      <c r="T112" s="171">
        <f>S112*H112</f>
        <v>0</v>
      </c>
      <c r="AR112" s="9" t="s">
        <v>131</v>
      </c>
      <c r="AT112" s="9" t="s">
        <v>127</v>
      </c>
      <c r="AU112" s="9" t="s">
        <v>132</v>
      </c>
      <c r="AY112" s="9" t="s">
        <v>124</v>
      </c>
      <c r="BE112" s="172">
        <f>IF(N112="základní",J112,0)</f>
        <v>0</v>
      </c>
      <c r="BF112" s="172">
        <f>IF(N112="snížená",J112,0)</f>
        <v>0</v>
      </c>
      <c r="BG112" s="172">
        <f>IF(N112="zákl. přenesená",J112,0)</f>
        <v>0</v>
      </c>
      <c r="BH112" s="172">
        <f>IF(N112="sníž. přenesená",J112,0)</f>
        <v>0</v>
      </c>
      <c r="BI112" s="172">
        <f>IF(N112="nulová",J112,0)</f>
        <v>0</v>
      </c>
      <c r="BJ112" s="9" t="s">
        <v>132</v>
      </c>
      <c r="BK112" s="172">
        <f>ROUND(I112*H112,2)</f>
        <v>0</v>
      </c>
      <c r="BL112" s="9" t="s">
        <v>131</v>
      </c>
      <c r="BM112" s="9" t="s">
        <v>181</v>
      </c>
    </row>
    <row r="113" spans="2:65" s="23" customFormat="1" ht="20.45" customHeight="1">
      <c r="B113" s="24"/>
      <c r="C113" s="162" t="s">
        <v>10</v>
      </c>
      <c r="D113" s="162" t="s">
        <v>127</v>
      </c>
      <c r="E113" s="163" t="s">
        <v>182</v>
      </c>
      <c r="F113" s="164" t="s">
        <v>183</v>
      </c>
      <c r="G113" s="165" t="s">
        <v>135</v>
      </c>
      <c r="H113" s="166">
        <v>10.92</v>
      </c>
      <c r="I113" s="167"/>
      <c r="J113" s="167">
        <f>ROUND(I113*H113,2)</f>
        <v>0</v>
      </c>
      <c r="K113" s="164"/>
      <c r="L113" s="45"/>
      <c r="M113" s="168"/>
      <c r="N113" s="169" t="s">
        <v>40</v>
      </c>
      <c r="O113" s="170">
        <v>0.245</v>
      </c>
      <c r="P113" s="170">
        <f>O113*H113</f>
        <v>2.6754</v>
      </c>
      <c r="Q113" s="170">
        <v>0</v>
      </c>
      <c r="R113" s="170">
        <f>Q113*H113</f>
        <v>0</v>
      </c>
      <c r="S113" s="170">
        <v>0.131</v>
      </c>
      <c r="T113" s="171">
        <f>S113*H113</f>
        <v>1.43052</v>
      </c>
      <c r="AR113" s="9" t="s">
        <v>131</v>
      </c>
      <c r="AT113" s="9" t="s">
        <v>127</v>
      </c>
      <c r="AU113" s="9" t="s">
        <v>132</v>
      </c>
      <c r="AY113" s="9" t="s">
        <v>124</v>
      </c>
      <c r="BE113" s="172">
        <f>IF(N113="základní",J113,0)</f>
        <v>0</v>
      </c>
      <c r="BF113" s="172">
        <f>IF(N113="snížená",J113,0)</f>
        <v>0</v>
      </c>
      <c r="BG113" s="172">
        <f>IF(N113="zákl. přenesená",J113,0)</f>
        <v>0</v>
      </c>
      <c r="BH113" s="172">
        <f>IF(N113="sníž. přenesená",J113,0)</f>
        <v>0</v>
      </c>
      <c r="BI113" s="172">
        <f>IF(N113="nulová",J113,0)</f>
        <v>0</v>
      </c>
      <c r="BJ113" s="9" t="s">
        <v>132</v>
      </c>
      <c r="BK113" s="172">
        <f>ROUND(I113*H113,2)</f>
        <v>0</v>
      </c>
      <c r="BL113" s="9" t="s">
        <v>131</v>
      </c>
      <c r="BM113" s="9" t="s">
        <v>184</v>
      </c>
    </row>
    <row r="114" spans="2:65" s="23" customFormat="1" ht="28.9" customHeight="1">
      <c r="B114" s="24"/>
      <c r="C114" s="162" t="s">
        <v>155</v>
      </c>
      <c r="D114" s="162" t="s">
        <v>127</v>
      </c>
      <c r="E114" s="163" t="s">
        <v>185</v>
      </c>
      <c r="F114" s="164" t="s">
        <v>186</v>
      </c>
      <c r="G114" s="165" t="s">
        <v>187</v>
      </c>
      <c r="H114" s="166">
        <v>1.56</v>
      </c>
      <c r="I114" s="167"/>
      <c r="J114" s="167">
        <f>ROUND(I114*H114,2)</f>
        <v>0</v>
      </c>
      <c r="K114" s="164"/>
      <c r="L114" s="45"/>
      <c r="M114" s="168"/>
      <c r="N114" s="169" t="s">
        <v>40</v>
      </c>
      <c r="O114" s="170">
        <v>5.867</v>
      </c>
      <c r="P114" s="170">
        <f>O114*H114</f>
        <v>9.15252</v>
      </c>
      <c r="Q114" s="170">
        <v>0</v>
      </c>
      <c r="R114" s="170">
        <f>Q114*H114</f>
        <v>0</v>
      </c>
      <c r="S114" s="170">
        <v>2.2</v>
      </c>
      <c r="T114" s="171">
        <f>S114*H114</f>
        <v>3.4320000000000004</v>
      </c>
      <c r="AR114" s="9" t="s">
        <v>131</v>
      </c>
      <c r="AT114" s="9" t="s">
        <v>127</v>
      </c>
      <c r="AU114" s="9" t="s">
        <v>132</v>
      </c>
      <c r="AY114" s="9" t="s">
        <v>124</v>
      </c>
      <c r="BE114" s="172">
        <f>IF(N114="základní",J114,0)</f>
        <v>0</v>
      </c>
      <c r="BF114" s="172">
        <f>IF(N114="snížená",J114,0)</f>
        <v>0</v>
      </c>
      <c r="BG114" s="172">
        <f>IF(N114="zákl. přenesená",J114,0)</f>
        <v>0</v>
      </c>
      <c r="BH114" s="172">
        <f>IF(N114="sníž. přenesená",J114,0)</f>
        <v>0</v>
      </c>
      <c r="BI114" s="172">
        <f>IF(N114="nulová",J114,0)</f>
        <v>0</v>
      </c>
      <c r="BJ114" s="9" t="s">
        <v>132</v>
      </c>
      <c r="BK114" s="172">
        <f>ROUND(I114*H114,2)</f>
        <v>0</v>
      </c>
      <c r="BL114" s="9" t="s">
        <v>131</v>
      </c>
      <c r="BM114" s="9" t="s">
        <v>188</v>
      </c>
    </row>
    <row r="115" spans="2:65" s="23" customFormat="1" ht="20.45" customHeight="1">
      <c r="B115" s="24"/>
      <c r="C115" s="162" t="s">
        <v>189</v>
      </c>
      <c r="D115" s="162" t="s">
        <v>127</v>
      </c>
      <c r="E115" s="163" t="s">
        <v>190</v>
      </c>
      <c r="F115" s="164" t="s">
        <v>191</v>
      </c>
      <c r="G115" s="165" t="s">
        <v>135</v>
      </c>
      <c r="H115" s="166">
        <v>4</v>
      </c>
      <c r="I115" s="167"/>
      <c r="J115" s="167">
        <f>ROUND(I115*H115,2)</f>
        <v>0</v>
      </c>
      <c r="K115" s="164"/>
      <c r="L115" s="45"/>
      <c r="M115" s="168"/>
      <c r="N115" s="169" t="s">
        <v>40</v>
      </c>
      <c r="O115" s="170">
        <v>0.939</v>
      </c>
      <c r="P115" s="170">
        <f>O115*H115</f>
        <v>3.756</v>
      </c>
      <c r="Q115" s="170">
        <v>0</v>
      </c>
      <c r="R115" s="170">
        <f>Q115*H115</f>
        <v>0</v>
      </c>
      <c r="S115" s="170">
        <v>0.076</v>
      </c>
      <c r="T115" s="171">
        <f>S115*H115</f>
        <v>0.304</v>
      </c>
      <c r="AR115" s="9" t="s">
        <v>131</v>
      </c>
      <c r="AT115" s="9" t="s">
        <v>127</v>
      </c>
      <c r="AU115" s="9" t="s">
        <v>132</v>
      </c>
      <c r="AY115" s="9" t="s">
        <v>124</v>
      </c>
      <c r="BE115" s="172">
        <f>IF(N115="základní",J115,0)</f>
        <v>0</v>
      </c>
      <c r="BF115" s="172">
        <f>IF(N115="snížená",J115,0)</f>
        <v>0</v>
      </c>
      <c r="BG115" s="172">
        <f>IF(N115="zákl. přenesená",J115,0)</f>
        <v>0</v>
      </c>
      <c r="BH115" s="172">
        <f>IF(N115="sníž. přenesená",J115,0)</f>
        <v>0</v>
      </c>
      <c r="BI115" s="172">
        <f>IF(N115="nulová",J115,0)</f>
        <v>0</v>
      </c>
      <c r="BJ115" s="9" t="s">
        <v>132</v>
      </c>
      <c r="BK115" s="172">
        <f>ROUND(I115*H115,2)</f>
        <v>0</v>
      </c>
      <c r="BL115" s="9" t="s">
        <v>131</v>
      </c>
      <c r="BM115" s="9" t="s">
        <v>192</v>
      </c>
    </row>
    <row r="116" spans="2:65" s="23" customFormat="1" ht="28.9" customHeight="1">
      <c r="B116" s="24"/>
      <c r="C116" s="162" t="s">
        <v>158</v>
      </c>
      <c r="D116" s="162" t="s">
        <v>127</v>
      </c>
      <c r="E116" s="163" t="s">
        <v>193</v>
      </c>
      <c r="F116" s="164" t="s">
        <v>194</v>
      </c>
      <c r="G116" s="165" t="s">
        <v>187</v>
      </c>
      <c r="H116" s="166">
        <v>0.883</v>
      </c>
      <c r="I116" s="167"/>
      <c r="J116" s="167">
        <f>ROUND(I116*H116,2)</f>
        <v>0</v>
      </c>
      <c r="K116" s="164"/>
      <c r="L116" s="45"/>
      <c r="M116" s="168"/>
      <c r="N116" s="169" t="s">
        <v>40</v>
      </c>
      <c r="O116" s="170">
        <v>5.016</v>
      </c>
      <c r="P116" s="170">
        <f>O116*H116</f>
        <v>4.429128</v>
      </c>
      <c r="Q116" s="170">
        <v>0</v>
      </c>
      <c r="R116" s="170">
        <f>Q116*H116</f>
        <v>0</v>
      </c>
      <c r="S116" s="170">
        <v>1.8</v>
      </c>
      <c r="T116" s="171">
        <f>S116*H116</f>
        <v>1.5894000000000001</v>
      </c>
      <c r="AR116" s="9" t="s">
        <v>131</v>
      </c>
      <c r="AT116" s="9" t="s">
        <v>127</v>
      </c>
      <c r="AU116" s="9" t="s">
        <v>132</v>
      </c>
      <c r="AY116" s="9" t="s">
        <v>124</v>
      </c>
      <c r="BE116" s="172">
        <f>IF(N116="základní",J116,0)</f>
        <v>0</v>
      </c>
      <c r="BF116" s="172">
        <f>IF(N116="snížená",J116,0)</f>
        <v>0</v>
      </c>
      <c r="BG116" s="172">
        <f>IF(N116="zákl. přenesená",J116,0)</f>
        <v>0</v>
      </c>
      <c r="BH116" s="172">
        <f>IF(N116="sníž. přenesená",J116,0)</f>
        <v>0</v>
      </c>
      <c r="BI116" s="172">
        <f>IF(N116="nulová",J116,0)</f>
        <v>0</v>
      </c>
      <c r="BJ116" s="9" t="s">
        <v>132</v>
      </c>
      <c r="BK116" s="172">
        <f>ROUND(I116*H116,2)</f>
        <v>0</v>
      </c>
      <c r="BL116" s="9" t="s">
        <v>131</v>
      </c>
      <c r="BM116" s="9" t="s">
        <v>195</v>
      </c>
    </row>
    <row r="117" spans="2:63" s="145" customFormat="1" ht="29.85" customHeight="1">
      <c r="B117" s="146"/>
      <c r="C117" s="147"/>
      <c r="D117" s="159" t="s">
        <v>67</v>
      </c>
      <c r="E117" s="160" t="s">
        <v>196</v>
      </c>
      <c r="F117" s="160" t="s">
        <v>197</v>
      </c>
      <c r="G117" s="147"/>
      <c r="H117" s="147"/>
      <c r="I117" s="147"/>
      <c r="J117" s="161">
        <f>BK117</f>
        <v>0</v>
      </c>
      <c r="K117" s="147"/>
      <c r="L117" s="151"/>
      <c r="M117" s="152"/>
      <c r="N117" s="153"/>
      <c r="O117" s="153"/>
      <c r="P117" s="154">
        <f>SUM(P118:P123)</f>
        <v>2.8818</v>
      </c>
      <c r="Q117" s="153"/>
      <c r="R117" s="154">
        <f>SUM(R118:R123)</f>
        <v>0</v>
      </c>
      <c r="S117" s="153"/>
      <c r="T117" s="155">
        <f>SUM(T118:T123)</f>
        <v>0</v>
      </c>
      <c r="AR117" s="156" t="s">
        <v>32</v>
      </c>
      <c r="AT117" s="157" t="s">
        <v>67</v>
      </c>
      <c r="AU117" s="157" t="s">
        <v>32</v>
      </c>
      <c r="AY117" s="156" t="s">
        <v>124</v>
      </c>
      <c r="BK117" s="158">
        <f>SUM(BK118:BK123)</f>
        <v>0</v>
      </c>
    </row>
    <row r="118" spans="2:65" s="23" customFormat="1" ht="28.9" customHeight="1">
      <c r="B118" s="24"/>
      <c r="C118" s="162" t="s">
        <v>198</v>
      </c>
      <c r="D118" s="162" t="s">
        <v>127</v>
      </c>
      <c r="E118" s="163" t="s">
        <v>199</v>
      </c>
      <c r="F118" s="164" t="s">
        <v>200</v>
      </c>
      <c r="G118" s="165" t="s">
        <v>201</v>
      </c>
      <c r="H118" s="166">
        <v>1.8</v>
      </c>
      <c r="I118" s="167"/>
      <c r="J118" s="167">
        <f aca="true" t="shared" si="10" ref="J118:J123">ROUND(I118*H118,2)</f>
        <v>0</v>
      </c>
      <c r="K118" s="164"/>
      <c r="L118" s="45"/>
      <c r="M118" s="168"/>
      <c r="N118" s="169" t="s">
        <v>40</v>
      </c>
      <c r="O118" s="170">
        <v>1.47</v>
      </c>
      <c r="P118" s="170">
        <f aca="true" t="shared" si="11" ref="P118:P123">O118*H118</f>
        <v>2.646</v>
      </c>
      <c r="Q118" s="170">
        <v>0</v>
      </c>
      <c r="R118" s="170">
        <f aca="true" t="shared" si="12" ref="R118:R123">Q118*H118</f>
        <v>0</v>
      </c>
      <c r="S118" s="170">
        <v>0</v>
      </c>
      <c r="T118" s="171">
        <f aca="true" t="shared" si="13" ref="T118:T123">S118*H118</f>
        <v>0</v>
      </c>
      <c r="AR118" s="9" t="s">
        <v>131</v>
      </c>
      <c r="AT118" s="9" t="s">
        <v>127</v>
      </c>
      <c r="AU118" s="9" t="s">
        <v>132</v>
      </c>
      <c r="AY118" s="9" t="s">
        <v>124</v>
      </c>
      <c r="BE118" s="172">
        <f aca="true" t="shared" si="14" ref="BE118:BE123">IF(N118="základní",J118,0)</f>
        <v>0</v>
      </c>
      <c r="BF118" s="172">
        <f aca="true" t="shared" si="15" ref="BF118:BF123">IF(N118="snížená",J118,0)</f>
        <v>0</v>
      </c>
      <c r="BG118" s="172">
        <f aca="true" t="shared" si="16" ref="BG118:BG123">IF(N118="zákl. přenesená",J118,0)</f>
        <v>0</v>
      </c>
      <c r="BH118" s="172">
        <f aca="true" t="shared" si="17" ref="BH118:BH123">IF(N118="sníž. přenesená",J118,0)</f>
        <v>0</v>
      </c>
      <c r="BI118" s="172">
        <f aca="true" t="shared" si="18" ref="BI118:BI123">IF(N118="nulová",J118,0)</f>
        <v>0</v>
      </c>
      <c r="BJ118" s="9" t="s">
        <v>132</v>
      </c>
      <c r="BK118" s="172">
        <f aca="true" t="shared" si="19" ref="BK118:BK123">ROUND(I118*H118,2)</f>
        <v>0</v>
      </c>
      <c r="BL118" s="9" t="s">
        <v>131</v>
      </c>
      <c r="BM118" s="9" t="s">
        <v>202</v>
      </c>
    </row>
    <row r="119" spans="2:65" s="23" customFormat="1" ht="28.9" customHeight="1">
      <c r="B119" s="24"/>
      <c r="C119" s="162" t="s">
        <v>162</v>
      </c>
      <c r="D119" s="162" t="s">
        <v>127</v>
      </c>
      <c r="E119" s="163" t="s">
        <v>203</v>
      </c>
      <c r="F119" s="164" t="s">
        <v>204</v>
      </c>
      <c r="G119" s="165" t="s">
        <v>201</v>
      </c>
      <c r="H119" s="166">
        <v>1.8</v>
      </c>
      <c r="I119" s="167"/>
      <c r="J119" s="167">
        <f t="shared" si="10"/>
        <v>0</v>
      </c>
      <c r="K119" s="164"/>
      <c r="L119" s="45"/>
      <c r="M119" s="168"/>
      <c r="N119" s="169" t="s">
        <v>40</v>
      </c>
      <c r="O119" s="170">
        <v>0.125</v>
      </c>
      <c r="P119" s="170">
        <f t="shared" si="11"/>
        <v>0.225</v>
      </c>
      <c r="Q119" s="170">
        <v>0</v>
      </c>
      <c r="R119" s="170">
        <f t="shared" si="12"/>
        <v>0</v>
      </c>
      <c r="S119" s="170">
        <v>0</v>
      </c>
      <c r="T119" s="171">
        <f t="shared" si="13"/>
        <v>0</v>
      </c>
      <c r="AR119" s="9" t="s">
        <v>131</v>
      </c>
      <c r="AT119" s="9" t="s">
        <v>127</v>
      </c>
      <c r="AU119" s="9" t="s">
        <v>132</v>
      </c>
      <c r="AY119" s="9" t="s">
        <v>124</v>
      </c>
      <c r="BE119" s="172">
        <f t="shared" si="14"/>
        <v>0</v>
      </c>
      <c r="BF119" s="172">
        <f t="shared" si="15"/>
        <v>0</v>
      </c>
      <c r="BG119" s="172">
        <f t="shared" si="16"/>
        <v>0</v>
      </c>
      <c r="BH119" s="172">
        <f t="shared" si="17"/>
        <v>0</v>
      </c>
      <c r="BI119" s="172">
        <f t="shared" si="18"/>
        <v>0</v>
      </c>
      <c r="BJ119" s="9" t="s">
        <v>132</v>
      </c>
      <c r="BK119" s="172">
        <f t="shared" si="19"/>
        <v>0</v>
      </c>
      <c r="BL119" s="9" t="s">
        <v>131</v>
      </c>
      <c r="BM119" s="9" t="s">
        <v>205</v>
      </c>
    </row>
    <row r="120" spans="2:65" s="23" customFormat="1" ht="20.45" customHeight="1">
      <c r="B120" s="24"/>
      <c r="C120" s="162" t="s">
        <v>9</v>
      </c>
      <c r="D120" s="162" t="s">
        <v>127</v>
      </c>
      <c r="E120" s="163" t="s">
        <v>206</v>
      </c>
      <c r="F120" s="164" t="s">
        <v>207</v>
      </c>
      <c r="G120" s="165" t="s">
        <v>201</v>
      </c>
      <c r="H120" s="166">
        <v>1.8</v>
      </c>
      <c r="I120" s="167"/>
      <c r="J120" s="167">
        <f t="shared" si="10"/>
        <v>0</v>
      </c>
      <c r="K120" s="164"/>
      <c r="L120" s="45"/>
      <c r="M120" s="168"/>
      <c r="N120" s="169" t="s">
        <v>40</v>
      </c>
      <c r="O120" s="170">
        <v>0.006</v>
      </c>
      <c r="P120" s="170">
        <f t="shared" si="11"/>
        <v>0.0108</v>
      </c>
      <c r="Q120" s="170">
        <v>0</v>
      </c>
      <c r="R120" s="170">
        <f t="shared" si="12"/>
        <v>0</v>
      </c>
      <c r="S120" s="170">
        <v>0</v>
      </c>
      <c r="T120" s="171">
        <f t="shared" si="13"/>
        <v>0</v>
      </c>
      <c r="AR120" s="9" t="s">
        <v>131</v>
      </c>
      <c r="AT120" s="9" t="s">
        <v>127</v>
      </c>
      <c r="AU120" s="9" t="s">
        <v>132</v>
      </c>
      <c r="AY120" s="9" t="s">
        <v>124</v>
      </c>
      <c r="BE120" s="172">
        <f t="shared" si="14"/>
        <v>0</v>
      </c>
      <c r="BF120" s="172">
        <f t="shared" si="15"/>
        <v>0</v>
      </c>
      <c r="BG120" s="172">
        <f t="shared" si="16"/>
        <v>0</v>
      </c>
      <c r="BH120" s="172">
        <f t="shared" si="17"/>
        <v>0</v>
      </c>
      <c r="BI120" s="172">
        <f t="shared" si="18"/>
        <v>0</v>
      </c>
      <c r="BJ120" s="9" t="s">
        <v>132</v>
      </c>
      <c r="BK120" s="172">
        <f t="shared" si="19"/>
        <v>0</v>
      </c>
      <c r="BL120" s="9" t="s">
        <v>131</v>
      </c>
      <c r="BM120" s="9" t="s">
        <v>208</v>
      </c>
    </row>
    <row r="121" spans="2:65" s="23" customFormat="1" ht="20.45" customHeight="1">
      <c r="B121" s="24"/>
      <c r="C121" s="162" t="s">
        <v>165</v>
      </c>
      <c r="D121" s="162" t="s">
        <v>127</v>
      </c>
      <c r="E121" s="163" t="s">
        <v>209</v>
      </c>
      <c r="F121" s="164" t="s">
        <v>210</v>
      </c>
      <c r="G121" s="165" t="s">
        <v>201</v>
      </c>
      <c r="H121" s="166">
        <v>0.9</v>
      </c>
      <c r="I121" s="167"/>
      <c r="J121" s="167">
        <f t="shared" si="10"/>
        <v>0</v>
      </c>
      <c r="K121" s="164"/>
      <c r="L121" s="45"/>
      <c r="M121" s="168"/>
      <c r="N121" s="169" t="s">
        <v>40</v>
      </c>
      <c r="O121" s="170">
        <v>0</v>
      </c>
      <c r="P121" s="170">
        <f t="shared" si="11"/>
        <v>0</v>
      </c>
      <c r="Q121" s="170">
        <v>0</v>
      </c>
      <c r="R121" s="170">
        <f t="shared" si="12"/>
        <v>0</v>
      </c>
      <c r="S121" s="170">
        <v>0</v>
      </c>
      <c r="T121" s="171">
        <f t="shared" si="13"/>
        <v>0</v>
      </c>
      <c r="AR121" s="9" t="s">
        <v>131</v>
      </c>
      <c r="AT121" s="9" t="s">
        <v>127</v>
      </c>
      <c r="AU121" s="9" t="s">
        <v>132</v>
      </c>
      <c r="AY121" s="9" t="s">
        <v>124</v>
      </c>
      <c r="BE121" s="172">
        <f t="shared" si="14"/>
        <v>0</v>
      </c>
      <c r="BF121" s="172">
        <f t="shared" si="15"/>
        <v>0</v>
      </c>
      <c r="BG121" s="172">
        <f t="shared" si="16"/>
        <v>0</v>
      </c>
      <c r="BH121" s="172">
        <f t="shared" si="17"/>
        <v>0</v>
      </c>
      <c r="BI121" s="172">
        <f t="shared" si="18"/>
        <v>0</v>
      </c>
      <c r="BJ121" s="9" t="s">
        <v>132</v>
      </c>
      <c r="BK121" s="172">
        <f t="shared" si="19"/>
        <v>0</v>
      </c>
      <c r="BL121" s="9" t="s">
        <v>131</v>
      </c>
      <c r="BM121" s="9" t="s">
        <v>211</v>
      </c>
    </row>
    <row r="122" spans="2:65" s="23" customFormat="1" ht="28.9" customHeight="1">
      <c r="B122" s="24"/>
      <c r="C122" s="162" t="s">
        <v>212</v>
      </c>
      <c r="D122" s="162" t="s">
        <v>127</v>
      </c>
      <c r="E122" s="163" t="s">
        <v>213</v>
      </c>
      <c r="F122" s="164" t="s">
        <v>214</v>
      </c>
      <c r="G122" s="165" t="s">
        <v>201</v>
      </c>
      <c r="H122" s="166">
        <v>0.7</v>
      </c>
      <c r="I122" s="167"/>
      <c r="J122" s="167">
        <f t="shared" si="10"/>
        <v>0</v>
      </c>
      <c r="K122" s="164"/>
      <c r="L122" s="45"/>
      <c r="M122" s="168"/>
      <c r="N122" s="169" t="s">
        <v>40</v>
      </c>
      <c r="O122" s="170">
        <v>0</v>
      </c>
      <c r="P122" s="170">
        <f t="shared" si="11"/>
        <v>0</v>
      </c>
      <c r="Q122" s="170">
        <v>0</v>
      </c>
      <c r="R122" s="170">
        <f t="shared" si="12"/>
        <v>0</v>
      </c>
      <c r="S122" s="170">
        <v>0</v>
      </c>
      <c r="T122" s="171">
        <f t="shared" si="13"/>
        <v>0</v>
      </c>
      <c r="AR122" s="9" t="s">
        <v>131</v>
      </c>
      <c r="AT122" s="9" t="s">
        <v>127</v>
      </c>
      <c r="AU122" s="9" t="s">
        <v>132</v>
      </c>
      <c r="AY122" s="9" t="s">
        <v>124</v>
      </c>
      <c r="BE122" s="172">
        <f t="shared" si="14"/>
        <v>0</v>
      </c>
      <c r="BF122" s="172">
        <f t="shared" si="15"/>
        <v>0</v>
      </c>
      <c r="BG122" s="172">
        <f t="shared" si="16"/>
        <v>0</v>
      </c>
      <c r="BH122" s="172">
        <f t="shared" si="17"/>
        <v>0</v>
      </c>
      <c r="BI122" s="172">
        <f t="shared" si="18"/>
        <v>0</v>
      </c>
      <c r="BJ122" s="9" t="s">
        <v>132</v>
      </c>
      <c r="BK122" s="172">
        <f t="shared" si="19"/>
        <v>0</v>
      </c>
      <c r="BL122" s="9" t="s">
        <v>131</v>
      </c>
      <c r="BM122" s="9" t="s">
        <v>215</v>
      </c>
    </row>
    <row r="123" spans="2:65" s="23" customFormat="1" ht="20.45" customHeight="1">
      <c r="B123" s="24"/>
      <c r="C123" s="162" t="s">
        <v>169</v>
      </c>
      <c r="D123" s="162" t="s">
        <v>127</v>
      </c>
      <c r="E123" s="163" t="s">
        <v>216</v>
      </c>
      <c r="F123" s="164" t="s">
        <v>217</v>
      </c>
      <c r="G123" s="165" t="s">
        <v>201</v>
      </c>
      <c r="H123" s="166">
        <v>0.2</v>
      </c>
      <c r="I123" s="167"/>
      <c r="J123" s="167">
        <f t="shared" si="10"/>
        <v>0</v>
      </c>
      <c r="K123" s="164"/>
      <c r="L123" s="45"/>
      <c r="M123" s="168"/>
      <c r="N123" s="169" t="s">
        <v>40</v>
      </c>
      <c r="O123" s="170">
        <v>0</v>
      </c>
      <c r="P123" s="170">
        <f t="shared" si="11"/>
        <v>0</v>
      </c>
      <c r="Q123" s="170">
        <v>0</v>
      </c>
      <c r="R123" s="170">
        <f t="shared" si="12"/>
        <v>0</v>
      </c>
      <c r="S123" s="170">
        <v>0</v>
      </c>
      <c r="T123" s="171">
        <f t="shared" si="13"/>
        <v>0</v>
      </c>
      <c r="AR123" s="9" t="s">
        <v>131</v>
      </c>
      <c r="AT123" s="9" t="s">
        <v>127</v>
      </c>
      <c r="AU123" s="9" t="s">
        <v>132</v>
      </c>
      <c r="AY123" s="9" t="s">
        <v>124</v>
      </c>
      <c r="BE123" s="172">
        <f t="shared" si="14"/>
        <v>0</v>
      </c>
      <c r="BF123" s="172">
        <f t="shared" si="15"/>
        <v>0</v>
      </c>
      <c r="BG123" s="172">
        <f t="shared" si="16"/>
        <v>0</v>
      </c>
      <c r="BH123" s="172">
        <f t="shared" si="17"/>
        <v>0</v>
      </c>
      <c r="BI123" s="172">
        <f t="shared" si="18"/>
        <v>0</v>
      </c>
      <c r="BJ123" s="9" t="s">
        <v>132</v>
      </c>
      <c r="BK123" s="172">
        <f t="shared" si="19"/>
        <v>0</v>
      </c>
      <c r="BL123" s="9" t="s">
        <v>131</v>
      </c>
      <c r="BM123" s="9" t="s">
        <v>218</v>
      </c>
    </row>
    <row r="124" spans="2:63" s="145" customFormat="1" ht="29.85" customHeight="1">
      <c r="B124" s="146"/>
      <c r="C124" s="147"/>
      <c r="D124" s="159" t="s">
        <v>67</v>
      </c>
      <c r="E124" s="160" t="s">
        <v>219</v>
      </c>
      <c r="F124" s="160" t="s">
        <v>220</v>
      </c>
      <c r="G124" s="147"/>
      <c r="H124" s="147"/>
      <c r="I124" s="147"/>
      <c r="J124" s="161">
        <f>BK124</f>
        <v>0</v>
      </c>
      <c r="K124" s="147"/>
      <c r="L124" s="151"/>
      <c r="M124" s="152"/>
      <c r="N124" s="153"/>
      <c r="O124" s="153"/>
      <c r="P124" s="154">
        <f>P125</f>
        <v>0.989616</v>
      </c>
      <c r="Q124" s="153"/>
      <c r="R124" s="154">
        <f>R125</f>
        <v>0</v>
      </c>
      <c r="S124" s="153"/>
      <c r="T124" s="155">
        <f>T125</f>
        <v>0</v>
      </c>
      <c r="AR124" s="156" t="s">
        <v>32</v>
      </c>
      <c r="AT124" s="157" t="s">
        <v>67</v>
      </c>
      <c r="AU124" s="157" t="s">
        <v>32</v>
      </c>
      <c r="AY124" s="156" t="s">
        <v>124</v>
      </c>
      <c r="BK124" s="158">
        <f>BK125</f>
        <v>0</v>
      </c>
    </row>
    <row r="125" spans="2:65" s="23" customFormat="1" ht="40.15" customHeight="1">
      <c r="B125" s="24"/>
      <c r="C125" s="162" t="s">
        <v>221</v>
      </c>
      <c r="D125" s="162" t="s">
        <v>127</v>
      </c>
      <c r="E125" s="163" t="s">
        <v>222</v>
      </c>
      <c r="F125" s="164" t="s">
        <v>223</v>
      </c>
      <c r="G125" s="165" t="s">
        <v>201</v>
      </c>
      <c r="H125" s="166">
        <v>3.112</v>
      </c>
      <c r="I125" s="167"/>
      <c r="J125" s="167">
        <f>ROUND(I125*H125,2)</f>
        <v>0</v>
      </c>
      <c r="K125" s="164" t="s">
        <v>224</v>
      </c>
      <c r="L125" s="45"/>
      <c r="M125" s="168"/>
      <c r="N125" s="169" t="s">
        <v>40</v>
      </c>
      <c r="O125" s="170">
        <v>0.318</v>
      </c>
      <c r="P125" s="170">
        <f>O125*H125</f>
        <v>0.989616</v>
      </c>
      <c r="Q125" s="170">
        <v>0</v>
      </c>
      <c r="R125" s="170">
        <f>Q125*H125</f>
        <v>0</v>
      </c>
      <c r="S125" s="170">
        <v>0</v>
      </c>
      <c r="T125" s="171">
        <f>S125*H125</f>
        <v>0</v>
      </c>
      <c r="AR125" s="9" t="s">
        <v>131</v>
      </c>
      <c r="AT125" s="9" t="s">
        <v>127</v>
      </c>
      <c r="AU125" s="9" t="s">
        <v>132</v>
      </c>
      <c r="AY125" s="9" t="s">
        <v>124</v>
      </c>
      <c r="BE125" s="172">
        <f>IF(N125="základní",J125,0)</f>
        <v>0</v>
      </c>
      <c r="BF125" s="172">
        <f>IF(N125="snížená",J125,0)</f>
        <v>0</v>
      </c>
      <c r="BG125" s="172">
        <f>IF(N125="zákl. přenesená",J125,0)</f>
        <v>0</v>
      </c>
      <c r="BH125" s="172">
        <f>IF(N125="sníž. přenesená",J125,0)</f>
        <v>0</v>
      </c>
      <c r="BI125" s="172">
        <f>IF(N125="nulová",J125,0)</f>
        <v>0</v>
      </c>
      <c r="BJ125" s="9" t="s">
        <v>132</v>
      </c>
      <c r="BK125" s="172">
        <f>ROUND(I125*H125,2)</f>
        <v>0</v>
      </c>
      <c r="BL125" s="9" t="s">
        <v>131</v>
      </c>
      <c r="BM125" s="9" t="s">
        <v>225</v>
      </c>
    </row>
    <row r="126" spans="2:63" s="145" customFormat="1" ht="37.35" customHeight="1">
      <c r="B126" s="146"/>
      <c r="C126" s="147"/>
      <c r="D126" s="148" t="s">
        <v>67</v>
      </c>
      <c r="E126" s="149" t="s">
        <v>226</v>
      </c>
      <c r="F126" s="149" t="s">
        <v>227</v>
      </c>
      <c r="G126" s="147"/>
      <c r="H126" s="147"/>
      <c r="I126" s="147"/>
      <c r="J126" s="150">
        <f>BK126</f>
        <v>0</v>
      </c>
      <c r="K126" s="147"/>
      <c r="L126" s="151"/>
      <c r="M126" s="152"/>
      <c r="N126" s="153"/>
      <c r="O126" s="153"/>
      <c r="P126" s="154">
        <f>P127+P131+P133+P135+P152+P154+P156+P176+P186+P188+P197</f>
        <v>160.02014</v>
      </c>
      <c r="Q126" s="153"/>
      <c r="R126" s="154">
        <f>R127+R131+R133+R135+R152+R154+R156+R176+R186+R188+R197</f>
        <v>2.5087126031</v>
      </c>
      <c r="S126" s="153"/>
      <c r="T126" s="155">
        <f>T127+T131+T133+T135+T152+T154+T156+T176+T186+T188+T197</f>
        <v>2.246116</v>
      </c>
      <c r="AR126" s="156" t="s">
        <v>132</v>
      </c>
      <c r="AT126" s="157" t="s">
        <v>67</v>
      </c>
      <c r="AU126" s="157" t="s">
        <v>68</v>
      </c>
      <c r="AY126" s="156" t="s">
        <v>124</v>
      </c>
      <c r="BK126" s="158">
        <f>BK127+BK131+BK133+BK135+BK152+BK154+BK156+BK176+BK186+BK188+BK197</f>
        <v>0</v>
      </c>
    </row>
    <row r="127" spans="2:63" s="145" customFormat="1" ht="19.9" customHeight="1">
      <c r="B127" s="146"/>
      <c r="C127" s="147"/>
      <c r="D127" s="159" t="s">
        <v>67</v>
      </c>
      <c r="E127" s="160" t="s">
        <v>228</v>
      </c>
      <c r="F127" s="160" t="s">
        <v>229</v>
      </c>
      <c r="G127" s="147"/>
      <c r="H127" s="147"/>
      <c r="I127" s="147"/>
      <c r="J127" s="161">
        <f>BK127</f>
        <v>0</v>
      </c>
      <c r="K127" s="147"/>
      <c r="L127" s="151"/>
      <c r="M127" s="152"/>
      <c r="N127" s="153"/>
      <c r="O127" s="153"/>
      <c r="P127" s="154">
        <f>SUM(P128:P130)</f>
        <v>17.433899999999998</v>
      </c>
      <c r="Q127" s="153"/>
      <c r="R127" s="154">
        <f>SUM(R128:R130)</f>
        <v>0.28245</v>
      </c>
      <c r="S127" s="153"/>
      <c r="T127" s="155">
        <f>SUM(T128:T130)</f>
        <v>0</v>
      </c>
      <c r="AR127" s="156" t="s">
        <v>132</v>
      </c>
      <c r="AT127" s="157" t="s">
        <v>67</v>
      </c>
      <c r="AU127" s="157" t="s">
        <v>32</v>
      </c>
      <c r="AY127" s="156" t="s">
        <v>124</v>
      </c>
      <c r="BK127" s="158">
        <f>SUM(BK128:BK130)</f>
        <v>0</v>
      </c>
    </row>
    <row r="128" spans="2:65" s="23" customFormat="1" ht="28.9" customHeight="1">
      <c r="B128" s="24"/>
      <c r="C128" s="162" t="s">
        <v>173</v>
      </c>
      <c r="D128" s="162" t="s">
        <v>127</v>
      </c>
      <c r="E128" s="163" t="s">
        <v>230</v>
      </c>
      <c r="F128" s="164" t="s">
        <v>231</v>
      </c>
      <c r="G128" s="165" t="s">
        <v>135</v>
      </c>
      <c r="H128" s="166">
        <v>38.96</v>
      </c>
      <c r="I128" s="167"/>
      <c r="J128" s="167">
        <f>ROUND(I128*H128,2)</f>
        <v>0</v>
      </c>
      <c r="K128" s="164"/>
      <c r="L128" s="45"/>
      <c r="M128" s="168"/>
      <c r="N128" s="169" t="s">
        <v>40</v>
      </c>
      <c r="O128" s="170">
        <v>0.15</v>
      </c>
      <c r="P128" s="170">
        <f>O128*H128</f>
        <v>5.844</v>
      </c>
      <c r="Q128" s="170">
        <v>0.003</v>
      </c>
      <c r="R128" s="170">
        <f>Q128*H128</f>
        <v>0.11688000000000001</v>
      </c>
      <c r="S128" s="170">
        <v>0</v>
      </c>
      <c r="T128" s="171">
        <f>S128*H128</f>
        <v>0</v>
      </c>
      <c r="AR128" s="9" t="s">
        <v>155</v>
      </c>
      <c r="AT128" s="9" t="s">
        <v>127</v>
      </c>
      <c r="AU128" s="9" t="s">
        <v>132</v>
      </c>
      <c r="AY128" s="9" t="s">
        <v>124</v>
      </c>
      <c r="BE128" s="172">
        <f>IF(N128="základní",J128,0)</f>
        <v>0</v>
      </c>
      <c r="BF128" s="172">
        <f>IF(N128="snížená",J128,0)</f>
        <v>0</v>
      </c>
      <c r="BG128" s="172">
        <f>IF(N128="zákl. přenesená",J128,0)</f>
        <v>0</v>
      </c>
      <c r="BH128" s="172">
        <f>IF(N128="sníž. přenesená",J128,0)</f>
        <v>0</v>
      </c>
      <c r="BI128" s="172">
        <f>IF(N128="nulová",J128,0)</f>
        <v>0</v>
      </c>
      <c r="BJ128" s="9" t="s">
        <v>132</v>
      </c>
      <c r="BK128" s="172">
        <f>ROUND(I128*H128,2)</f>
        <v>0</v>
      </c>
      <c r="BL128" s="9" t="s">
        <v>155</v>
      </c>
      <c r="BM128" s="9" t="s">
        <v>232</v>
      </c>
    </row>
    <row r="129" spans="2:65" s="23" customFormat="1" ht="28.9" customHeight="1">
      <c r="B129" s="24"/>
      <c r="C129" s="162" t="s">
        <v>233</v>
      </c>
      <c r="D129" s="162" t="s">
        <v>127</v>
      </c>
      <c r="E129" s="163" t="s">
        <v>234</v>
      </c>
      <c r="F129" s="164" t="s">
        <v>235</v>
      </c>
      <c r="G129" s="165" t="s">
        <v>135</v>
      </c>
      <c r="H129" s="166">
        <v>55.19</v>
      </c>
      <c r="I129" s="167"/>
      <c r="J129" s="167">
        <f>ROUND(I129*H129,2)</f>
        <v>0</v>
      </c>
      <c r="K129" s="164"/>
      <c r="L129" s="45"/>
      <c r="M129" s="168"/>
      <c r="N129" s="169" t="s">
        <v>40</v>
      </c>
      <c r="O129" s="170">
        <v>0.21</v>
      </c>
      <c r="P129" s="170">
        <f>O129*H129</f>
        <v>11.589899999999998</v>
      </c>
      <c r="Q129" s="170">
        <v>0.003</v>
      </c>
      <c r="R129" s="170">
        <f>Q129*H129</f>
        <v>0.16557</v>
      </c>
      <c r="S129" s="170">
        <v>0</v>
      </c>
      <c r="T129" s="171">
        <f>S129*H129</f>
        <v>0</v>
      </c>
      <c r="AR129" s="9" t="s">
        <v>155</v>
      </c>
      <c r="AT129" s="9" t="s">
        <v>127</v>
      </c>
      <c r="AU129" s="9" t="s">
        <v>132</v>
      </c>
      <c r="AY129" s="9" t="s">
        <v>124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9" t="s">
        <v>132</v>
      </c>
      <c r="BK129" s="172">
        <f>ROUND(I129*H129,2)</f>
        <v>0</v>
      </c>
      <c r="BL129" s="9" t="s">
        <v>155</v>
      </c>
      <c r="BM129" s="9" t="s">
        <v>236</v>
      </c>
    </row>
    <row r="130" spans="2:65" s="23" customFormat="1" ht="40.15" customHeight="1">
      <c r="B130" s="24"/>
      <c r="C130" s="162" t="s">
        <v>237</v>
      </c>
      <c r="D130" s="162" t="s">
        <v>127</v>
      </c>
      <c r="E130" s="163" t="s">
        <v>238</v>
      </c>
      <c r="F130" s="164" t="s">
        <v>239</v>
      </c>
      <c r="G130" s="165" t="s">
        <v>240</v>
      </c>
      <c r="H130" s="166">
        <v>135.269</v>
      </c>
      <c r="I130" s="167"/>
      <c r="J130" s="167">
        <f>ROUND(I130*H130,2)</f>
        <v>0</v>
      </c>
      <c r="K130" s="164" t="s">
        <v>224</v>
      </c>
      <c r="L130" s="45"/>
      <c r="M130" s="168"/>
      <c r="N130" s="169" t="s">
        <v>40</v>
      </c>
      <c r="O130" s="170">
        <v>0</v>
      </c>
      <c r="P130" s="170">
        <f>O130*H130</f>
        <v>0</v>
      </c>
      <c r="Q130" s="170">
        <v>0</v>
      </c>
      <c r="R130" s="170">
        <f>Q130*H130</f>
        <v>0</v>
      </c>
      <c r="S130" s="170">
        <v>0</v>
      </c>
      <c r="T130" s="171">
        <f>S130*H130</f>
        <v>0</v>
      </c>
      <c r="AR130" s="9" t="s">
        <v>155</v>
      </c>
      <c r="AT130" s="9" t="s">
        <v>127</v>
      </c>
      <c r="AU130" s="9" t="s">
        <v>132</v>
      </c>
      <c r="AY130" s="9" t="s">
        <v>124</v>
      </c>
      <c r="BE130" s="172">
        <f>IF(N130="základní",J130,0)</f>
        <v>0</v>
      </c>
      <c r="BF130" s="172">
        <f>IF(N130="snížená",J130,0)</f>
        <v>0</v>
      </c>
      <c r="BG130" s="172">
        <f>IF(N130="zákl. přenesená",J130,0)</f>
        <v>0</v>
      </c>
      <c r="BH130" s="172">
        <f>IF(N130="sníž. přenesená",J130,0)</f>
        <v>0</v>
      </c>
      <c r="BI130" s="172">
        <f>IF(N130="nulová",J130,0)</f>
        <v>0</v>
      </c>
      <c r="BJ130" s="9" t="s">
        <v>132</v>
      </c>
      <c r="BK130" s="172">
        <f>ROUND(I130*H130,2)</f>
        <v>0</v>
      </c>
      <c r="BL130" s="9" t="s">
        <v>155</v>
      </c>
      <c r="BM130" s="9" t="s">
        <v>241</v>
      </c>
    </row>
    <row r="131" spans="2:63" s="145" customFormat="1" ht="29.85" customHeight="1">
      <c r="B131" s="146"/>
      <c r="C131" s="147"/>
      <c r="D131" s="159" t="s">
        <v>67</v>
      </c>
      <c r="E131" s="160" t="s">
        <v>242</v>
      </c>
      <c r="F131" s="160" t="s">
        <v>243</v>
      </c>
      <c r="G131" s="147"/>
      <c r="H131" s="147"/>
      <c r="I131" s="147"/>
      <c r="J131" s="161">
        <f>BK131</f>
        <v>0</v>
      </c>
      <c r="K131" s="147"/>
      <c r="L131" s="151"/>
      <c r="M131" s="152"/>
      <c r="N131" s="153"/>
      <c r="O131" s="153"/>
      <c r="P131" s="154">
        <f>P132</f>
        <v>0</v>
      </c>
      <c r="Q131" s="153"/>
      <c r="R131" s="154">
        <f>R132</f>
        <v>0</v>
      </c>
      <c r="S131" s="153"/>
      <c r="T131" s="155">
        <f>T132</f>
        <v>0</v>
      </c>
      <c r="AR131" s="156" t="s">
        <v>132</v>
      </c>
      <c r="AT131" s="157" t="s">
        <v>67</v>
      </c>
      <c r="AU131" s="157" t="s">
        <v>32</v>
      </c>
      <c r="AY131" s="156" t="s">
        <v>124</v>
      </c>
      <c r="BK131" s="158">
        <f>BK132</f>
        <v>0</v>
      </c>
    </row>
    <row r="132" spans="2:65" s="23" customFormat="1" ht="20.45" customHeight="1">
      <c r="B132" s="24"/>
      <c r="C132" s="162" t="s">
        <v>177</v>
      </c>
      <c r="D132" s="162" t="s">
        <v>127</v>
      </c>
      <c r="E132" s="163" t="s">
        <v>244</v>
      </c>
      <c r="F132" s="164" t="s">
        <v>245</v>
      </c>
      <c r="G132" s="165" t="s">
        <v>246</v>
      </c>
      <c r="H132" s="166">
        <v>1</v>
      </c>
      <c r="I132" s="167"/>
      <c r="J132" s="167">
        <f>ROUND(I132*H132,2)</f>
        <v>0</v>
      </c>
      <c r="K132" s="164"/>
      <c r="L132" s="45"/>
      <c r="M132" s="168"/>
      <c r="N132" s="169" t="s">
        <v>40</v>
      </c>
      <c r="O132" s="170">
        <v>0</v>
      </c>
      <c r="P132" s="170">
        <f>O132*H132</f>
        <v>0</v>
      </c>
      <c r="Q132" s="170">
        <v>0</v>
      </c>
      <c r="R132" s="170">
        <f>Q132*H132</f>
        <v>0</v>
      </c>
      <c r="S132" s="170">
        <v>0</v>
      </c>
      <c r="T132" s="171">
        <f>S132*H132</f>
        <v>0</v>
      </c>
      <c r="AR132" s="9" t="s">
        <v>155</v>
      </c>
      <c r="AT132" s="9" t="s">
        <v>127</v>
      </c>
      <c r="AU132" s="9" t="s">
        <v>132</v>
      </c>
      <c r="AY132" s="9" t="s">
        <v>124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9" t="s">
        <v>132</v>
      </c>
      <c r="BK132" s="172">
        <f>ROUND(I132*H132,2)</f>
        <v>0</v>
      </c>
      <c r="BL132" s="9" t="s">
        <v>155</v>
      </c>
      <c r="BM132" s="9" t="s">
        <v>247</v>
      </c>
    </row>
    <row r="133" spans="2:63" s="145" customFormat="1" ht="29.85" customHeight="1">
      <c r="B133" s="146"/>
      <c r="C133" s="147"/>
      <c r="D133" s="159" t="s">
        <v>67</v>
      </c>
      <c r="E133" s="160" t="s">
        <v>248</v>
      </c>
      <c r="F133" s="160" t="s">
        <v>249</v>
      </c>
      <c r="G133" s="147"/>
      <c r="H133" s="147"/>
      <c r="I133" s="147"/>
      <c r="J133" s="161">
        <f>BK133</f>
        <v>0</v>
      </c>
      <c r="K133" s="147"/>
      <c r="L133" s="151"/>
      <c r="M133" s="152"/>
      <c r="N133" s="153"/>
      <c r="O133" s="153"/>
      <c r="P133" s="154">
        <f>P134</f>
        <v>0</v>
      </c>
      <c r="Q133" s="153"/>
      <c r="R133" s="154">
        <f>R134</f>
        <v>0</v>
      </c>
      <c r="S133" s="153"/>
      <c r="T133" s="155">
        <f>T134</f>
        <v>0</v>
      </c>
      <c r="AR133" s="156" t="s">
        <v>132</v>
      </c>
      <c r="AT133" s="157" t="s">
        <v>67</v>
      </c>
      <c r="AU133" s="157" t="s">
        <v>32</v>
      </c>
      <c r="AY133" s="156" t="s">
        <v>124</v>
      </c>
      <c r="BK133" s="158">
        <f>BK134</f>
        <v>0</v>
      </c>
    </row>
    <row r="134" spans="2:65" s="23" customFormat="1" ht="20.45" customHeight="1">
      <c r="B134" s="24"/>
      <c r="C134" s="162" t="s">
        <v>250</v>
      </c>
      <c r="D134" s="162" t="s">
        <v>127</v>
      </c>
      <c r="E134" s="163" t="s">
        <v>251</v>
      </c>
      <c r="F134" s="164" t="s">
        <v>252</v>
      </c>
      <c r="G134" s="165" t="s">
        <v>246</v>
      </c>
      <c r="H134" s="166">
        <v>1</v>
      </c>
      <c r="I134" s="167"/>
      <c r="J134" s="167">
        <f>ROUND(I134*H134,2)</f>
        <v>0</v>
      </c>
      <c r="K134" s="164"/>
      <c r="L134" s="45"/>
      <c r="M134" s="168"/>
      <c r="N134" s="169" t="s">
        <v>40</v>
      </c>
      <c r="O134" s="170">
        <v>0</v>
      </c>
      <c r="P134" s="170">
        <f>O134*H134</f>
        <v>0</v>
      </c>
      <c r="Q134" s="170">
        <v>0</v>
      </c>
      <c r="R134" s="170">
        <f>Q134*H134</f>
        <v>0</v>
      </c>
      <c r="S134" s="170">
        <v>0</v>
      </c>
      <c r="T134" s="171">
        <f>S134*H134</f>
        <v>0</v>
      </c>
      <c r="AR134" s="9" t="s">
        <v>155</v>
      </c>
      <c r="AT134" s="9" t="s">
        <v>127</v>
      </c>
      <c r="AU134" s="9" t="s">
        <v>132</v>
      </c>
      <c r="AY134" s="9" t="s">
        <v>124</v>
      </c>
      <c r="BE134" s="172">
        <f>IF(N134="základní",J134,0)</f>
        <v>0</v>
      </c>
      <c r="BF134" s="172">
        <f>IF(N134="snížená",J134,0)</f>
        <v>0</v>
      </c>
      <c r="BG134" s="172">
        <f>IF(N134="zákl. přenesená",J134,0)</f>
        <v>0</v>
      </c>
      <c r="BH134" s="172">
        <f>IF(N134="sníž. přenesená",J134,0)</f>
        <v>0</v>
      </c>
      <c r="BI134" s="172">
        <f>IF(N134="nulová",J134,0)</f>
        <v>0</v>
      </c>
      <c r="BJ134" s="9" t="s">
        <v>132</v>
      </c>
      <c r="BK134" s="172">
        <f>ROUND(I134*H134,2)</f>
        <v>0</v>
      </c>
      <c r="BL134" s="9" t="s">
        <v>155</v>
      </c>
      <c r="BM134" s="9" t="s">
        <v>253</v>
      </c>
    </row>
    <row r="135" spans="2:63" s="145" customFormat="1" ht="29.85" customHeight="1">
      <c r="B135" s="146"/>
      <c r="C135" s="147"/>
      <c r="D135" s="159" t="s">
        <v>67</v>
      </c>
      <c r="E135" s="160" t="s">
        <v>254</v>
      </c>
      <c r="F135" s="160" t="s">
        <v>255</v>
      </c>
      <c r="G135" s="147"/>
      <c r="H135" s="147"/>
      <c r="I135" s="147"/>
      <c r="J135" s="161">
        <f>BK135</f>
        <v>0</v>
      </c>
      <c r="K135" s="147"/>
      <c r="L135" s="151"/>
      <c r="M135" s="152"/>
      <c r="N135" s="153"/>
      <c r="O135" s="153"/>
      <c r="P135" s="154">
        <f>SUM(P136:P151)</f>
        <v>1.2209999999999999</v>
      </c>
      <c r="Q135" s="153"/>
      <c r="R135" s="154">
        <f>SUM(R136:R151)</f>
        <v>0</v>
      </c>
      <c r="S135" s="153"/>
      <c r="T135" s="155">
        <f>SUM(T136:T151)</f>
        <v>0.006749999999999999</v>
      </c>
      <c r="AR135" s="156" t="s">
        <v>132</v>
      </c>
      <c r="AT135" s="157" t="s">
        <v>67</v>
      </c>
      <c r="AU135" s="157" t="s">
        <v>32</v>
      </c>
      <c r="AY135" s="156" t="s">
        <v>124</v>
      </c>
      <c r="BK135" s="158">
        <f>SUM(BK136:BK151)</f>
        <v>0</v>
      </c>
    </row>
    <row r="136" spans="2:65" s="23" customFormat="1" ht="20.45" customHeight="1">
      <c r="B136" s="24"/>
      <c r="C136" s="162" t="s">
        <v>181</v>
      </c>
      <c r="D136" s="162" t="s">
        <v>127</v>
      </c>
      <c r="E136" s="163" t="s">
        <v>256</v>
      </c>
      <c r="F136" s="164" t="s">
        <v>257</v>
      </c>
      <c r="G136" s="165" t="s">
        <v>130</v>
      </c>
      <c r="H136" s="166">
        <v>1</v>
      </c>
      <c r="I136" s="167"/>
      <c r="J136" s="167">
        <f aca="true" t="shared" si="20" ref="J136:J151">ROUND(I136*H136,2)</f>
        <v>0</v>
      </c>
      <c r="K136" s="164"/>
      <c r="L136" s="45"/>
      <c r="M136" s="168"/>
      <c r="N136" s="169" t="s">
        <v>40</v>
      </c>
      <c r="O136" s="170">
        <v>0</v>
      </c>
      <c r="P136" s="170">
        <f aca="true" t="shared" si="21" ref="P136:P151">O136*H136</f>
        <v>0</v>
      </c>
      <c r="Q136" s="170">
        <v>0</v>
      </c>
      <c r="R136" s="170">
        <f aca="true" t="shared" si="22" ref="R136:R151">Q136*H136</f>
        <v>0</v>
      </c>
      <c r="S136" s="170">
        <v>0</v>
      </c>
      <c r="T136" s="171">
        <f aca="true" t="shared" si="23" ref="T136:T151">S136*H136</f>
        <v>0</v>
      </c>
      <c r="AR136" s="9" t="s">
        <v>155</v>
      </c>
      <c r="AT136" s="9" t="s">
        <v>127</v>
      </c>
      <c r="AU136" s="9" t="s">
        <v>132</v>
      </c>
      <c r="AY136" s="9" t="s">
        <v>124</v>
      </c>
      <c r="BE136" s="172">
        <f aca="true" t="shared" si="24" ref="BE136:BE151">IF(N136="základní",J136,0)</f>
        <v>0</v>
      </c>
      <c r="BF136" s="172">
        <f aca="true" t="shared" si="25" ref="BF136:BF151">IF(N136="snížená",J136,0)</f>
        <v>0</v>
      </c>
      <c r="BG136" s="172">
        <f aca="true" t="shared" si="26" ref="BG136:BG151">IF(N136="zákl. přenesená",J136,0)</f>
        <v>0</v>
      </c>
      <c r="BH136" s="172">
        <f aca="true" t="shared" si="27" ref="BH136:BH151">IF(N136="sníž. přenesená",J136,0)</f>
        <v>0</v>
      </c>
      <c r="BI136" s="172">
        <f aca="true" t="shared" si="28" ref="BI136:BI151">IF(N136="nulová",J136,0)</f>
        <v>0</v>
      </c>
      <c r="BJ136" s="9" t="s">
        <v>132</v>
      </c>
      <c r="BK136" s="172">
        <f aca="true" t="shared" si="29" ref="BK136:BK151">ROUND(I136*H136,2)</f>
        <v>0</v>
      </c>
      <c r="BL136" s="9" t="s">
        <v>155</v>
      </c>
      <c r="BM136" s="9" t="s">
        <v>258</v>
      </c>
    </row>
    <row r="137" spans="2:65" s="23" customFormat="1" ht="20.45" customHeight="1">
      <c r="B137" s="24"/>
      <c r="C137" s="162" t="s">
        <v>259</v>
      </c>
      <c r="D137" s="162" t="s">
        <v>127</v>
      </c>
      <c r="E137" s="163" t="s">
        <v>260</v>
      </c>
      <c r="F137" s="164" t="s">
        <v>261</v>
      </c>
      <c r="G137" s="165" t="s">
        <v>130</v>
      </c>
      <c r="H137" s="166">
        <v>1</v>
      </c>
      <c r="I137" s="167"/>
      <c r="J137" s="167">
        <f t="shared" si="20"/>
        <v>0</v>
      </c>
      <c r="K137" s="164"/>
      <c r="L137" s="45"/>
      <c r="M137" s="168"/>
      <c r="N137" s="169" t="s">
        <v>40</v>
      </c>
      <c r="O137" s="170">
        <v>0</v>
      </c>
      <c r="P137" s="170">
        <f t="shared" si="21"/>
        <v>0</v>
      </c>
      <c r="Q137" s="170">
        <v>0</v>
      </c>
      <c r="R137" s="170">
        <f t="shared" si="22"/>
        <v>0</v>
      </c>
      <c r="S137" s="170">
        <v>0</v>
      </c>
      <c r="T137" s="171">
        <f t="shared" si="23"/>
        <v>0</v>
      </c>
      <c r="AR137" s="9" t="s">
        <v>155</v>
      </c>
      <c r="AT137" s="9" t="s">
        <v>127</v>
      </c>
      <c r="AU137" s="9" t="s">
        <v>132</v>
      </c>
      <c r="AY137" s="9" t="s">
        <v>124</v>
      </c>
      <c r="BE137" s="172">
        <f t="shared" si="24"/>
        <v>0</v>
      </c>
      <c r="BF137" s="172">
        <f t="shared" si="25"/>
        <v>0</v>
      </c>
      <c r="BG137" s="172">
        <f t="shared" si="26"/>
        <v>0</v>
      </c>
      <c r="BH137" s="172">
        <f t="shared" si="27"/>
        <v>0</v>
      </c>
      <c r="BI137" s="172">
        <f t="shared" si="28"/>
        <v>0</v>
      </c>
      <c r="BJ137" s="9" t="s">
        <v>132</v>
      </c>
      <c r="BK137" s="172">
        <f t="shared" si="29"/>
        <v>0</v>
      </c>
      <c r="BL137" s="9" t="s">
        <v>155</v>
      </c>
      <c r="BM137" s="9" t="s">
        <v>262</v>
      </c>
    </row>
    <row r="138" spans="2:65" s="23" customFormat="1" ht="20.45" customHeight="1">
      <c r="B138" s="24"/>
      <c r="C138" s="162" t="s">
        <v>184</v>
      </c>
      <c r="D138" s="162" t="s">
        <v>127</v>
      </c>
      <c r="E138" s="163" t="s">
        <v>263</v>
      </c>
      <c r="F138" s="164" t="s">
        <v>264</v>
      </c>
      <c r="G138" s="165" t="s">
        <v>130</v>
      </c>
      <c r="H138" s="166">
        <v>3</v>
      </c>
      <c r="I138" s="167"/>
      <c r="J138" s="167">
        <f t="shared" si="20"/>
        <v>0</v>
      </c>
      <c r="K138" s="164"/>
      <c r="L138" s="45"/>
      <c r="M138" s="168"/>
      <c r="N138" s="169" t="s">
        <v>40</v>
      </c>
      <c r="O138" s="170">
        <v>0.407</v>
      </c>
      <c r="P138" s="170">
        <f t="shared" si="21"/>
        <v>1.2209999999999999</v>
      </c>
      <c r="Q138" s="170">
        <v>0</v>
      </c>
      <c r="R138" s="170">
        <f t="shared" si="22"/>
        <v>0</v>
      </c>
      <c r="S138" s="170">
        <v>0.00225</v>
      </c>
      <c r="T138" s="171">
        <f t="shared" si="23"/>
        <v>0.006749999999999999</v>
      </c>
      <c r="AR138" s="9" t="s">
        <v>155</v>
      </c>
      <c r="AT138" s="9" t="s">
        <v>127</v>
      </c>
      <c r="AU138" s="9" t="s">
        <v>132</v>
      </c>
      <c r="AY138" s="9" t="s">
        <v>124</v>
      </c>
      <c r="BE138" s="172">
        <f t="shared" si="24"/>
        <v>0</v>
      </c>
      <c r="BF138" s="172">
        <f t="shared" si="25"/>
        <v>0</v>
      </c>
      <c r="BG138" s="172">
        <f t="shared" si="26"/>
        <v>0</v>
      </c>
      <c r="BH138" s="172">
        <f t="shared" si="27"/>
        <v>0</v>
      </c>
      <c r="BI138" s="172">
        <f t="shared" si="28"/>
        <v>0</v>
      </c>
      <c r="BJ138" s="9" t="s">
        <v>132</v>
      </c>
      <c r="BK138" s="172">
        <f t="shared" si="29"/>
        <v>0</v>
      </c>
      <c r="BL138" s="9" t="s">
        <v>155</v>
      </c>
      <c r="BM138" s="9" t="s">
        <v>265</v>
      </c>
    </row>
    <row r="139" spans="2:65" s="23" customFormat="1" ht="20.45" customHeight="1">
      <c r="B139" s="24"/>
      <c r="C139" s="162" t="s">
        <v>266</v>
      </c>
      <c r="D139" s="162" t="s">
        <v>127</v>
      </c>
      <c r="E139" s="163" t="s">
        <v>267</v>
      </c>
      <c r="F139" s="164" t="s">
        <v>268</v>
      </c>
      <c r="G139" s="165" t="s">
        <v>130</v>
      </c>
      <c r="H139" s="166">
        <v>1</v>
      </c>
      <c r="I139" s="167"/>
      <c r="J139" s="167">
        <f t="shared" si="20"/>
        <v>0</v>
      </c>
      <c r="K139" s="164"/>
      <c r="L139" s="45"/>
      <c r="M139" s="168"/>
      <c r="N139" s="169" t="s">
        <v>40</v>
      </c>
      <c r="O139" s="170">
        <v>0</v>
      </c>
      <c r="P139" s="170">
        <f t="shared" si="21"/>
        <v>0</v>
      </c>
      <c r="Q139" s="170">
        <v>0</v>
      </c>
      <c r="R139" s="170">
        <f t="shared" si="22"/>
        <v>0</v>
      </c>
      <c r="S139" s="170">
        <v>0</v>
      </c>
      <c r="T139" s="171">
        <f t="shared" si="23"/>
        <v>0</v>
      </c>
      <c r="AR139" s="9" t="s">
        <v>155</v>
      </c>
      <c r="AT139" s="9" t="s">
        <v>127</v>
      </c>
      <c r="AU139" s="9" t="s">
        <v>132</v>
      </c>
      <c r="AY139" s="9" t="s">
        <v>124</v>
      </c>
      <c r="BE139" s="172">
        <f t="shared" si="24"/>
        <v>0</v>
      </c>
      <c r="BF139" s="172">
        <f t="shared" si="25"/>
        <v>0</v>
      </c>
      <c r="BG139" s="172">
        <f t="shared" si="26"/>
        <v>0</v>
      </c>
      <c r="BH139" s="172">
        <f t="shared" si="27"/>
        <v>0</v>
      </c>
      <c r="BI139" s="172">
        <f t="shared" si="28"/>
        <v>0</v>
      </c>
      <c r="BJ139" s="9" t="s">
        <v>132</v>
      </c>
      <c r="BK139" s="172">
        <f t="shared" si="29"/>
        <v>0</v>
      </c>
      <c r="BL139" s="9" t="s">
        <v>155</v>
      </c>
      <c r="BM139" s="9" t="s">
        <v>269</v>
      </c>
    </row>
    <row r="140" spans="2:65" s="23" customFormat="1" ht="20.45" customHeight="1">
      <c r="B140" s="24"/>
      <c r="C140" s="162" t="s">
        <v>188</v>
      </c>
      <c r="D140" s="162" t="s">
        <v>127</v>
      </c>
      <c r="E140" s="163" t="s">
        <v>270</v>
      </c>
      <c r="F140" s="164" t="s">
        <v>271</v>
      </c>
      <c r="G140" s="165" t="s">
        <v>130</v>
      </c>
      <c r="H140" s="166">
        <v>1</v>
      </c>
      <c r="I140" s="167"/>
      <c r="J140" s="167">
        <f t="shared" si="20"/>
        <v>0</v>
      </c>
      <c r="K140" s="164"/>
      <c r="L140" s="45"/>
      <c r="M140" s="168"/>
      <c r="N140" s="169" t="s">
        <v>40</v>
      </c>
      <c r="O140" s="170">
        <v>0</v>
      </c>
      <c r="P140" s="170">
        <f t="shared" si="21"/>
        <v>0</v>
      </c>
      <c r="Q140" s="170">
        <v>0</v>
      </c>
      <c r="R140" s="170">
        <f t="shared" si="22"/>
        <v>0</v>
      </c>
      <c r="S140" s="170">
        <v>0</v>
      </c>
      <c r="T140" s="171">
        <f t="shared" si="23"/>
        <v>0</v>
      </c>
      <c r="AR140" s="9" t="s">
        <v>155</v>
      </c>
      <c r="AT140" s="9" t="s">
        <v>127</v>
      </c>
      <c r="AU140" s="9" t="s">
        <v>132</v>
      </c>
      <c r="AY140" s="9" t="s">
        <v>124</v>
      </c>
      <c r="BE140" s="172">
        <f t="shared" si="24"/>
        <v>0</v>
      </c>
      <c r="BF140" s="172">
        <f t="shared" si="25"/>
        <v>0</v>
      </c>
      <c r="BG140" s="172">
        <f t="shared" si="26"/>
        <v>0</v>
      </c>
      <c r="BH140" s="172">
        <f t="shared" si="27"/>
        <v>0</v>
      </c>
      <c r="BI140" s="172">
        <f t="shared" si="28"/>
        <v>0</v>
      </c>
      <c r="BJ140" s="9" t="s">
        <v>132</v>
      </c>
      <c r="BK140" s="172">
        <f t="shared" si="29"/>
        <v>0</v>
      </c>
      <c r="BL140" s="9" t="s">
        <v>155</v>
      </c>
      <c r="BM140" s="9" t="s">
        <v>272</v>
      </c>
    </row>
    <row r="141" spans="2:65" s="23" customFormat="1" ht="20.45" customHeight="1">
      <c r="B141" s="24"/>
      <c r="C141" s="162" t="s">
        <v>273</v>
      </c>
      <c r="D141" s="162" t="s">
        <v>127</v>
      </c>
      <c r="E141" s="163" t="s">
        <v>274</v>
      </c>
      <c r="F141" s="164" t="s">
        <v>275</v>
      </c>
      <c r="G141" s="165" t="s">
        <v>130</v>
      </c>
      <c r="H141" s="166">
        <v>1</v>
      </c>
      <c r="I141" s="167"/>
      <c r="J141" s="167">
        <f t="shared" si="20"/>
        <v>0</v>
      </c>
      <c r="K141" s="164"/>
      <c r="L141" s="45"/>
      <c r="M141" s="168"/>
      <c r="N141" s="169" t="s">
        <v>40</v>
      </c>
      <c r="O141" s="170">
        <v>0</v>
      </c>
      <c r="P141" s="170">
        <f t="shared" si="21"/>
        <v>0</v>
      </c>
      <c r="Q141" s="170">
        <v>0</v>
      </c>
      <c r="R141" s="170">
        <f t="shared" si="22"/>
        <v>0</v>
      </c>
      <c r="S141" s="170">
        <v>0</v>
      </c>
      <c r="T141" s="171">
        <f t="shared" si="23"/>
        <v>0</v>
      </c>
      <c r="AR141" s="9" t="s">
        <v>155</v>
      </c>
      <c r="AT141" s="9" t="s">
        <v>127</v>
      </c>
      <c r="AU141" s="9" t="s">
        <v>132</v>
      </c>
      <c r="AY141" s="9" t="s">
        <v>124</v>
      </c>
      <c r="BE141" s="172">
        <f t="shared" si="24"/>
        <v>0</v>
      </c>
      <c r="BF141" s="172">
        <f t="shared" si="25"/>
        <v>0</v>
      </c>
      <c r="BG141" s="172">
        <f t="shared" si="26"/>
        <v>0</v>
      </c>
      <c r="BH141" s="172">
        <f t="shared" si="27"/>
        <v>0</v>
      </c>
      <c r="BI141" s="172">
        <f t="shared" si="28"/>
        <v>0</v>
      </c>
      <c r="BJ141" s="9" t="s">
        <v>132</v>
      </c>
      <c r="BK141" s="172">
        <f t="shared" si="29"/>
        <v>0</v>
      </c>
      <c r="BL141" s="9" t="s">
        <v>155</v>
      </c>
      <c r="BM141" s="9" t="s">
        <v>276</v>
      </c>
    </row>
    <row r="142" spans="2:65" s="23" customFormat="1" ht="20.45" customHeight="1">
      <c r="B142" s="24"/>
      <c r="C142" s="162" t="s">
        <v>192</v>
      </c>
      <c r="D142" s="162" t="s">
        <v>127</v>
      </c>
      <c r="E142" s="163" t="s">
        <v>277</v>
      </c>
      <c r="F142" s="164" t="s">
        <v>278</v>
      </c>
      <c r="G142" s="165" t="s">
        <v>130</v>
      </c>
      <c r="H142" s="166">
        <v>1</v>
      </c>
      <c r="I142" s="167"/>
      <c r="J142" s="167">
        <f t="shared" si="20"/>
        <v>0</v>
      </c>
      <c r="K142" s="164"/>
      <c r="L142" s="45"/>
      <c r="M142" s="168"/>
      <c r="N142" s="169" t="s">
        <v>40</v>
      </c>
      <c r="O142" s="170">
        <v>0</v>
      </c>
      <c r="P142" s="170">
        <f t="shared" si="21"/>
        <v>0</v>
      </c>
      <c r="Q142" s="170">
        <v>0</v>
      </c>
      <c r="R142" s="170">
        <f t="shared" si="22"/>
        <v>0</v>
      </c>
      <c r="S142" s="170">
        <v>0</v>
      </c>
      <c r="T142" s="171">
        <f t="shared" si="23"/>
        <v>0</v>
      </c>
      <c r="AR142" s="9" t="s">
        <v>155</v>
      </c>
      <c r="AT142" s="9" t="s">
        <v>127</v>
      </c>
      <c r="AU142" s="9" t="s">
        <v>132</v>
      </c>
      <c r="AY142" s="9" t="s">
        <v>124</v>
      </c>
      <c r="BE142" s="172">
        <f t="shared" si="24"/>
        <v>0</v>
      </c>
      <c r="BF142" s="172">
        <f t="shared" si="25"/>
        <v>0</v>
      </c>
      <c r="BG142" s="172">
        <f t="shared" si="26"/>
        <v>0</v>
      </c>
      <c r="BH142" s="172">
        <f t="shared" si="27"/>
        <v>0</v>
      </c>
      <c r="BI142" s="172">
        <f t="shared" si="28"/>
        <v>0</v>
      </c>
      <c r="BJ142" s="9" t="s">
        <v>132</v>
      </c>
      <c r="BK142" s="172">
        <f t="shared" si="29"/>
        <v>0</v>
      </c>
      <c r="BL142" s="9" t="s">
        <v>155</v>
      </c>
      <c r="BM142" s="9" t="s">
        <v>279</v>
      </c>
    </row>
    <row r="143" spans="2:65" s="23" customFormat="1" ht="20.45" customHeight="1">
      <c r="B143" s="24"/>
      <c r="C143" s="162" t="s">
        <v>280</v>
      </c>
      <c r="D143" s="162" t="s">
        <v>127</v>
      </c>
      <c r="E143" s="163" t="s">
        <v>281</v>
      </c>
      <c r="F143" s="164" t="s">
        <v>282</v>
      </c>
      <c r="G143" s="165" t="s">
        <v>130</v>
      </c>
      <c r="H143" s="166">
        <v>1</v>
      </c>
      <c r="I143" s="167"/>
      <c r="J143" s="167">
        <f t="shared" si="20"/>
        <v>0</v>
      </c>
      <c r="K143" s="164"/>
      <c r="L143" s="45"/>
      <c r="M143" s="168"/>
      <c r="N143" s="169" t="s">
        <v>40</v>
      </c>
      <c r="O143" s="170">
        <v>0</v>
      </c>
      <c r="P143" s="170">
        <f t="shared" si="21"/>
        <v>0</v>
      </c>
      <c r="Q143" s="170">
        <v>0</v>
      </c>
      <c r="R143" s="170">
        <f t="shared" si="22"/>
        <v>0</v>
      </c>
      <c r="S143" s="170">
        <v>0</v>
      </c>
      <c r="T143" s="171">
        <f t="shared" si="23"/>
        <v>0</v>
      </c>
      <c r="AR143" s="9" t="s">
        <v>155</v>
      </c>
      <c r="AT143" s="9" t="s">
        <v>127</v>
      </c>
      <c r="AU143" s="9" t="s">
        <v>132</v>
      </c>
      <c r="AY143" s="9" t="s">
        <v>124</v>
      </c>
      <c r="BE143" s="172">
        <f t="shared" si="24"/>
        <v>0</v>
      </c>
      <c r="BF143" s="172">
        <f t="shared" si="25"/>
        <v>0</v>
      </c>
      <c r="BG143" s="172">
        <f t="shared" si="26"/>
        <v>0</v>
      </c>
      <c r="BH143" s="172">
        <f t="shared" si="27"/>
        <v>0</v>
      </c>
      <c r="BI143" s="172">
        <f t="shared" si="28"/>
        <v>0</v>
      </c>
      <c r="BJ143" s="9" t="s">
        <v>132</v>
      </c>
      <c r="BK143" s="172">
        <f t="shared" si="29"/>
        <v>0</v>
      </c>
      <c r="BL143" s="9" t="s">
        <v>155</v>
      </c>
      <c r="BM143" s="9" t="s">
        <v>283</v>
      </c>
    </row>
    <row r="144" spans="2:65" s="23" customFormat="1" ht="20.45" customHeight="1">
      <c r="B144" s="24"/>
      <c r="C144" s="162" t="s">
        <v>195</v>
      </c>
      <c r="D144" s="162" t="s">
        <v>127</v>
      </c>
      <c r="E144" s="163" t="s">
        <v>284</v>
      </c>
      <c r="F144" s="164" t="s">
        <v>285</v>
      </c>
      <c r="G144" s="165" t="s">
        <v>130</v>
      </c>
      <c r="H144" s="166">
        <v>1</v>
      </c>
      <c r="I144" s="167"/>
      <c r="J144" s="167">
        <f t="shared" si="20"/>
        <v>0</v>
      </c>
      <c r="K144" s="164"/>
      <c r="L144" s="45"/>
      <c r="M144" s="168"/>
      <c r="N144" s="169" t="s">
        <v>40</v>
      </c>
      <c r="O144" s="170">
        <v>0</v>
      </c>
      <c r="P144" s="170">
        <f t="shared" si="21"/>
        <v>0</v>
      </c>
      <c r="Q144" s="170">
        <v>0</v>
      </c>
      <c r="R144" s="170">
        <f t="shared" si="22"/>
        <v>0</v>
      </c>
      <c r="S144" s="170">
        <v>0</v>
      </c>
      <c r="T144" s="171">
        <f t="shared" si="23"/>
        <v>0</v>
      </c>
      <c r="AR144" s="9" t="s">
        <v>155</v>
      </c>
      <c r="AT144" s="9" t="s">
        <v>127</v>
      </c>
      <c r="AU144" s="9" t="s">
        <v>132</v>
      </c>
      <c r="AY144" s="9" t="s">
        <v>124</v>
      </c>
      <c r="BE144" s="172">
        <f t="shared" si="24"/>
        <v>0</v>
      </c>
      <c r="BF144" s="172">
        <f t="shared" si="25"/>
        <v>0</v>
      </c>
      <c r="BG144" s="172">
        <f t="shared" si="26"/>
        <v>0</v>
      </c>
      <c r="BH144" s="172">
        <f t="shared" si="27"/>
        <v>0</v>
      </c>
      <c r="BI144" s="172">
        <f t="shared" si="28"/>
        <v>0</v>
      </c>
      <c r="BJ144" s="9" t="s">
        <v>132</v>
      </c>
      <c r="BK144" s="172">
        <f t="shared" si="29"/>
        <v>0</v>
      </c>
      <c r="BL144" s="9" t="s">
        <v>155</v>
      </c>
      <c r="BM144" s="9" t="s">
        <v>286</v>
      </c>
    </row>
    <row r="145" spans="2:65" s="23" customFormat="1" ht="20.45" customHeight="1">
      <c r="B145" s="24"/>
      <c r="C145" s="162" t="s">
        <v>287</v>
      </c>
      <c r="D145" s="162" t="s">
        <v>127</v>
      </c>
      <c r="E145" s="163" t="s">
        <v>288</v>
      </c>
      <c r="F145" s="164" t="s">
        <v>289</v>
      </c>
      <c r="G145" s="165" t="s">
        <v>130</v>
      </c>
      <c r="H145" s="166">
        <v>1</v>
      </c>
      <c r="I145" s="167"/>
      <c r="J145" s="167">
        <f t="shared" si="20"/>
        <v>0</v>
      </c>
      <c r="K145" s="164"/>
      <c r="L145" s="45"/>
      <c r="M145" s="168"/>
      <c r="N145" s="169" t="s">
        <v>40</v>
      </c>
      <c r="O145" s="170">
        <v>0</v>
      </c>
      <c r="P145" s="170">
        <f t="shared" si="21"/>
        <v>0</v>
      </c>
      <c r="Q145" s="170">
        <v>0</v>
      </c>
      <c r="R145" s="170">
        <f t="shared" si="22"/>
        <v>0</v>
      </c>
      <c r="S145" s="170">
        <v>0</v>
      </c>
      <c r="T145" s="171">
        <f t="shared" si="23"/>
        <v>0</v>
      </c>
      <c r="AR145" s="9" t="s">
        <v>155</v>
      </c>
      <c r="AT145" s="9" t="s">
        <v>127</v>
      </c>
      <c r="AU145" s="9" t="s">
        <v>132</v>
      </c>
      <c r="AY145" s="9" t="s">
        <v>124</v>
      </c>
      <c r="BE145" s="172">
        <f t="shared" si="24"/>
        <v>0</v>
      </c>
      <c r="BF145" s="172">
        <f t="shared" si="25"/>
        <v>0</v>
      </c>
      <c r="BG145" s="172">
        <f t="shared" si="26"/>
        <v>0</v>
      </c>
      <c r="BH145" s="172">
        <f t="shared" si="27"/>
        <v>0</v>
      </c>
      <c r="BI145" s="172">
        <f t="shared" si="28"/>
        <v>0</v>
      </c>
      <c r="BJ145" s="9" t="s">
        <v>132</v>
      </c>
      <c r="BK145" s="172">
        <f t="shared" si="29"/>
        <v>0</v>
      </c>
      <c r="BL145" s="9" t="s">
        <v>155</v>
      </c>
      <c r="BM145" s="9" t="s">
        <v>290</v>
      </c>
    </row>
    <row r="146" spans="2:65" s="23" customFormat="1" ht="20.45" customHeight="1">
      <c r="B146" s="24"/>
      <c r="C146" s="162" t="s">
        <v>202</v>
      </c>
      <c r="D146" s="162" t="s">
        <v>127</v>
      </c>
      <c r="E146" s="163" t="s">
        <v>291</v>
      </c>
      <c r="F146" s="164" t="s">
        <v>292</v>
      </c>
      <c r="G146" s="165" t="s">
        <v>130</v>
      </c>
      <c r="H146" s="166">
        <v>4</v>
      </c>
      <c r="I146" s="167"/>
      <c r="J146" s="167">
        <f t="shared" si="20"/>
        <v>0</v>
      </c>
      <c r="K146" s="164"/>
      <c r="L146" s="45"/>
      <c r="M146" s="168"/>
      <c r="N146" s="169" t="s">
        <v>40</v>
      </c>
      <c r="O146" s="170">
        <v>0</v>
      </c>
      <c r="P146" s="170">
        <f t="shared" si="21"/>
        <v>0</v>
      </c>
      <c r="Q146" s="170">
        <v>0</v>
      </c>
      <c r="R146" s="170">
        <f t="shared" si="22"/>
        <v>0</v>
      </c>
      <c r="S146" s="170">
        <v>0</v>
      </c>
      <c r="T146" s="171">
        <f t="shared" si="23"/>
        <v>0</v>
      </c>
      <c r="AR146" s="9" t="s">
        <v>155</v>
      </c>
      <c r="AT146" s="9" t="s">
        <v>127</v>
      </c>
      <c r="AU146" s="9" t="s">
        <v>132</v>
      </c>
      <c r="AY146" s="9" t="s">
        <v>124</v>
      </c>
      <c r="BE146" s="172">
        <f t="shared" si="24"/>
        <v>0</v>
      </c>
      <c r="BF146" s="172">
        <f t="shared" si="25"/>
        <v>0</v>
      </c>
      <c r="BG146" s="172">
        <f t="shared" si="26"/>
        <v>0</v>
      </c>
      <c r="BH146" s="172">
        <f t="shared" si="27"/>
        <v>0</v>
      </c>
      <c r="BI146" s="172">
        <f t="shared" si="28"/>
        <v>0</v>
      </c>
      <c r="BJ146" s="9" t="s">
        <v>132</v>
      </c>
      <c r="BK146" s="172">
        <f t="shared" si="29"/>
        <v>0</v>
      </c>
      <c r="BL146" s="9" t="s">
        <v>155</v>
      </c>
      <c r="BM146" s="9" t="s">
        <v>293</v>
      </c>
    </row>
    <row r="147" spans="2:65" s="23" customFormat="1" ht="20.45" customHeight="1">
      <c r="B147" s="24"/>
      <c r="C147" s="162" t="s">
        <v>294</v>
      </c>
      <c r="D147" s="162" t="s">
        <v>127</v>
      </c>
      <c r="E147" s="163" t="s">
        <v>295</v>
      </c>
      <c r="F147" s="164" t="s">
        <v>296</v>
      </c>
      <c r="G147" s="165" t="s">
        <v>130</v>
      </c>
      <c r="H147" s="166">
        <v>1</v>
      </c>
      <c r="I147" s="167"/>
      <c r="J147" s="167">
        <f t="shared" si="20"/>
        <v>0</v>
      </c>
      <c r="K147" s="164"/>
      <c r="L147" s="45"/>
      <c r="M147" s="168"/>
      <c r="N147" s="169" t="s">
        <v>40</v>
      </c>
      <c r="O147" s="170">
        <v>0</v>
      </c>
      <c r="P147" s="170">
        <f t="shared" si="21"/>
        <v>0</v>
      </c>
      <c r="Q147" s="170">
        <v>0</v>
      </c>
      <c r="R147" s="170">
        <f t="shared" si="22"/>
        <v>0</v>
      </c>
      <c r="S147" s="170">
        <v>0</v>
      </c>
      <c r="T147" s="171">
        <f t="shared" si="23"/>
        <v>0</v>
      </c>
      <c r="AR147" s="9" t="s">
        <v>155</v>
      </c>
      <c r="AT147" s="9" t="s">
        <v>127</v>
      </c>
      <c r="AU147" s="9" t="s">
        <v>132</v>
      </c>
      <c r="AY147" s="9" t="s">
        <v>124</v>
      </c>
      <c r="BE147" s="172">
        <f t="shared" si="24"/>
        <v>0</v>
      </c>
      <c r="BF147" s="172">
        <f t="shared" si="25"/>
        <v>0</v>
      </c>
      <c r="BG147" s="172">
        <f t="shared" si="26"/>
        <v>0</v>
      </c>
      <c r="BH147" s="172">
        <f t="shared" si="27"/>
        <v>0</v>
      </c>
      <c r="BI147" s="172">
        <f t="shared" si="28"/>
        <v>0</v>
      </c>
      <c r="BJ147" s="9" t="s">
        <v>132</v>
      </c>
      <c r="BK147" s="172">
        <f t="shared" si="29"/>
        <v>0</v>
      </c>
      <c r="BL147" s="9" t="s">
        <v>155</v>
      </c>
      <c r="BM147" s="9" t="s">
        <v>297</v>
      </c>
    </row>
    <row r="148" spans="2:65" s="23" customFormat="1" ht="20.45" customHeight="1">
      <c r="B148" s="24"/>
      <c r="C148" s="162" t="s">
        <v>205</v>
      </c>
      <c r="D148" s="162" t="s">
        <v>127</v>
      </c>
      <c r="E148" s="163" t="s">
        <v>298</v>
      </c>
      <c r="F148" s="164" t="s">
        <v>299</v>
      </c>
      <c r="G148" s="165" t="s">
        <v>130</v>
      </c>
      <c r="H148" s="166">
        <v>1</v>
      </c>
      <c r="I148" s="167"/>
      <c r="J148" s="167">
        <f t="shared" si="20"/>
        <v>0</v>
      </c>
      <c r="K148" s="164"/>
      <c r="L148" s="45"/>
      <c r="M148" s="168"/>
      <c r="N148" s="169" t="s">
        <v>40</v>
      </c>
      <c r="O148" s="170">
        <v>0</v>
      </c>
      <c r="P148" s="170">
        <f t="shared" si="21"/>
        <v>0</v>
      </c>
      <c r="Q148" s="170">
        <v>0</v>
      </c>
      <c r="R148" s="170">
        <f t="shared" si="22"/>
        <v>0</v>
      </c>
      <c r="S148" s="170">
        <v>0</v>
      </c>
      <c r="T148" s="171">
        <f t="shared" si="23"/>
        <v>0</v>
      </c>
      <c r="AR148" s="9" t="s">
        <v>155</v>
      </c>
      <c r="AT148" s="9" t="s">
        <v>127</v>
      </c>
      <c r="AU148" s="9" t="s">
        <v>132</v>
      </c>
      <c r="AY148" s="9" t="s">
        <v>124</v>
      </c>
      <c r="BE148" s="172">
        <f t="shared" si="24"/>
        <v>0</v>
      </c>
      <c r="BF148" s="172">
        <f t="shared" si="25"/>
        <v>0</v>
      </c>
      <c r="BG148" s="172">
        <f t="shared" si="26"/>
        <v>0</v>
      </c>
      <c r="BH148" s="172">
        <f t="shared" si="27"/>
        <v>0</v>
      </c>
      <c r="BI148" s="172">
        <f t="shared" si="28"/>
        <v>0</v>
      </c>
      <c r="BJ148" s="9" t="s">
        <v>132</v>
      </c>
      <c r="BK148" s="172">
        <f t="shared" si="29"/>
        <v>0</v>
      </c>
      <c r="BL148" s="9" t="s">
        <v>155</v>
      </c>
      <c r="BM148" s="9" t="s">
        <v>237</v>
      </c>
    </row>
    <row r="149" spans="2:65" s="23" customFormat="1" ht="20.45" customHeight="1">
      <c r="B149" s="24"/>
      <c r="C149" s="162" t="s">
        <v>300</v>
      </c>
      <c r="D149" s="162" t="s">
        <v>127</v>
      </c>
      <c r="E149" s="163" t="s">
        <v>301</v>
      </c>
      <c r="F149" s="164" t="s">
        <v>302</v>
      </c>
      <c r="G149" s="165" t="s">
        <v>130</v>
      </c>
      <c r="H149" s="166">
        <v>1</v>
      </c>
      <c r="I149" s="167"/>
      <c r="J149" s="167">
        <f t="shared" si="20"/>
        <v>0</v>
      </c>
      <c r="K149" s="164"/>
      <c r="L149" s="45"/>
      <c r="M149" s="168"/>
      <c r="N149" s="169" t="s">
        <v>40</v>
      </c>
      <c r="O149" s="170">
        <v>0</v>
      </c>
      <c r="P149" s="170">
        <f t="shared" si="21"/>
        <v>0</v>
      </c>
      <c r="Q149" s="170">
        <v>0</v>
      </c>
      <c r="R149" s="170">
        <f t="shared" si="22"/>
        <v>0</v>
      </c>
      <c r="S149" s="170">
        <v>0</v>
      </c>
      <c r="T149" s="171">
        <f t="shared" si="23"/>
        <v>0</v>
      </c>
      <c r="AR149" s="9" t="s">
        <v>155</v>
      </c>
      <c r="AT149" s="9" t="s">
        <v>127</v>
      </c>
      <c r="AU149" s="9" t="s">
        <v>132</v>
      </c>
      <c r="AY149" s="9" t="s">
        <v>124</v>
      </c>
      <c r="BE149" s="172">
        <f t="shared" si="24"/>
        <v>0</v>
      </c>
      <c r="BF149" s="172">
        <f t="shared" si="25"/>
        <v>0</v>
      </c>
      <c r="BG149" s="172">
        <f t="shared" si="26"/>
        <v>0</v>
      </c>
      <c r="BH149" s="172">
        <f t="shared" si="27"/>
        <v>0</v>
      </c>
      <c r="BI149" s="172">
        <f t="shared" si="28"/>
        <v>0</v>
      </c>
      <c r="BJ149" s="9" t="s">
        <v>132</v>
      </c>
      <c r="BK149" s="172">
        <f t="shared" si="29"/>
        <v>0</v>
      </c>
      <c r="BL149" s="9" t="s">
        <v>155</v>
      </c>
      <c r="BM149" s="9" t="s">
        <v>303</v>
      </c>
    </row>
    <row r="150" spans="2:65" s="23" customFormat="1" ht="20.45" customHeight="1">
      <c r="B150" s="24"/>
      <c r="C150" s="162" t="s">
        <v>208</v>
      </c>
      <c r="D150" s="162" t="s">
        <v>127</v>
      </c>
      <c r="E150" s="163" t="s">
        <v>304</v>
      </c>
      <c r="F150" s="164" t="s">
        <v>305</v>
      </c>
      <c r="G150" s="165" t="s">
        <v>246</v>
      </c>
      <c r="H150" s="166">
        <v>1</v>
      </c>
      <c r="I150" s="167"/>
      <c r="J150" s="167">
        <f t="shared" si="20"/>
        <v>0</v>
      </c>
      <c r="K150" s="164"/>
      <c r="L150" s="45"/>
      <c r="M150" s="168"/>
      <c r="N150" s="169" t="s">
        <v>40</v>
      </c>
      <c r="O150" s="170">
        <v>0</v>
      </c>
      <c r="P150" s="170">
        <f t="shared" si="21"/>
        <v>0</v>
      </c>
      <c r="Q150" s="170">
        <v>0</v>
      </c>
      <c r="R150" s="170">
        <f t="shared" si="22"/>
        <v>0</v>
      </c>
      <c r="S150" s="170">
        <v>0</v>
      </c>
      <c r="T150" s="171">
        <f t="shared" si="23"/>
        <v>0</v>
      </c>
      <c r="AR150" s="9" t="s">
        <v>155</v>
      </c>
      <c r="AT150" s="9" t="s">
        <v>127</v>
      </c>
      <c r="AU150" s="9" t="s">
        <v>132</v>
      </c>
      <c r="AY150" s="9" t="s">
        <v>124</v>
      </c>
      <c r="BE150" s="172">
        <f t="shared" si="24"/>
        <v>0</v>
      </c>
      <c r="BF150" s="172">
        <f t="shared" si="25"/>
        <v>0</v>
      </c>
      <c r="BG150" s="172">
        <f t="shared" si="26"/>
        <v>0</v>
      </c>
      <c r="BH150" s="172">
        <f t="shared" si="27"/>
        <v>0</v>
      </c>
      <c r="BI150" s="172">
        <f t="shared" si="28"/>
        <v>0</v>
      </c>
      <c r="BJ150" s="9" t="s">
        <v>132</v>
      </c>
      <c r="BK150" s="172">
        <f t="shared" si="29"/>
        <v>0</v>
      </c>
      <c r="BL150" s="9" t="s">
        <v>155</v>
      </c>
      <c r="BM150" s="9" t="s">
        <v>306</v>
      </c>
    </row>
    <row r="151" spans="2:65" s="23" customFormat="1" ht="40.15" customHeight="1">
      <c r="B151" s="24"/>
      <c r="C151" s="162" t="s">
        <v>307</v>
      </c>
      <c r="D151" s="162" t="s">
        <v>127</v>
      </c>
      <c r="E151" s="163" t="s">
        <v>308</v>
      </c>
      <c r="F151" s="164" t="s">
        <v>309</v>
      </c>
      <c r="G151" s="165" t="s">
        <v>240</v>
      </c>
      <c r="H151" s="166">
        <v>4943.328</v>
      </c>
      <c r="I151" s="167"/>
      <c r="J151" s="167">
        <f t="shared" si="20"/>
        <v>0</v>
      </c>
      <c r="K151" s="164" t="s">
        <v>224</v>
      </c>
      <c r="L151" s="45"/>
      <c r="M151" s="168"/>
      <c r="N151" s="169" t="s">
        <v>40</v>
      </c>
      <c r="O151" s="170">
        <v>0</v>
      </c>
      <c r="P151" s="170">
        <f t="shared" si="21"/>
        <v>0</v>
      </c>
      <c r="Q151" s="170">
        <v>0</v>
      </c>
      <c r="R151" s="170">
        <f t="shared" si="22"/>
        <v>0</v>
      </c>
      <c r="S151" s="170">
        <v>0</v>
      </c>
      <c r="T151" s="171">
        <f t="shared" si="23"/>
        <v>0</v>
      </c>
      <c r="AR151" s="9" t="s">
        <v>155</v>
      </c>
      <c r="AT151" s="9" t="s">
        <v>127</v>
      </c>
      <c r="AU151" s="9" t="s">
        <v>132</v>
      </c>
      <c r="AY151" s="9" t="s">
        <v>124</v>
      </c>
      <c r="BE151" s="172">
        <f t="shared" si="24"/>
        <v>0</v>
      </c>
      <c r="BF151" s="172">
        <f t="shared" si="25"/>
        <v>0</v>
      </c>
      <c r="BG151" s="172">
        <f t="shared" si="26"/>
        <v>0</v>
      </c>
      <c r="BH151" s="172">
        <f t="shared" si="27"/>
        <v>0</v>
      </c>
      <c r="BI151" s="172">
        <f t="shared" si="28"/>
        <v>0</v>
      </c>
      <c r="BJ151" s="9" t="s">
        <v>132</v>
      </c>
      <c r="BK151" s="172">
        <f t="shared" si="29"/>
        <v>0</v>
      </c>
      <c r="BL151" s="9" t="s">
        <v>155</v>
      </c>
      <c r="BM151" s="9" t="s">
        <v>310</v>
      </c>
    </row>
    <row r="152" spans="2:63" s="145" customFormat="1" ht="29.85" customHeight="1">
      <c r="B152" s="146"/>
      <c r="C152" s="147"/>
      <c r="D152" s="159" t="s">
        <v>67</v>
      </c>
      <c r="E152" s="160" t="s">
        <v>311</v>
      </c>
      <c r="F152" s="160" t="s">
        <v>312</v>
      </c>
      <c r="G152" s="147"/>
      <c r="H152" s="147"/>
      <c r="I152" s="147"/>
      <c r="J152" s="161">
        <f>BK152</f>
        <v>0</v>
      </c>
      <c r="K152" s="147"/>
      <c r="L152" s="151"/>
      <c r="M152" s="152"/>
      <c r="N152" s="153"/>
      <c r="O152" s="153"/>
      <c r="P152" s="154">
        <f>P153</f>
        <v>0</v>
      </c>
      <c r="Q152" s="153"/>
      <c r="R152" s="154">
        <f>R153</f>
        <v>0</v>
      </c>
      <c r="S152" s="153"/>
      <c r="T152" s="155">
        <f>T153</f>
        <v>0</v>
      </c>
      <c r="AR152" s="156" t="s">
        <v>132</v>
      </c>
      <c r="AT152" s="157" t="s">
        <v>67</v>
      </c>
      <c r="AU152" s="157" t="s">
        <v>32</v>
      </c>
      <c r="AY152" s="156" t="s">
        <v>124</v>
      </c>
      <c r="BK152" s="158">
        <f>BK153</f>
        <v>0</v>
      </c>
    </row>
    <row r="153" spans="2:65" s="23" customFormat="1" ht="20.45" customHeight="1">
      <c r="B153" s="24"/>
      <c r="C153" s="162" t="s">
        <v>313</v>
      </c>
      <c r="D153" s="162" t="s">
        <v>127</v>
      </c>
      <c r="E153" s="163" t="s">
        <v>314</v>
      </c>
      <c r="F153" s="164" t="s">
        <v>312</v>
      </c>
      <c r="G153" s="165" t="s">
        <v>246</v>
      </c>
      <c r="H153" s="166">
        <v>1</v>
      </c>
      <c r="I153" s="167"/>
      <c r="J153" s="167">
        <f>ROUND(I153*H153,2)</f>
        <v>0</v>
      </c>
      <c r="K153" s="164"/>
      <c r="L153" s="45"/>
      <c r="M153" s="168"/>
      <c r="N153" s="169" t="s">
        <v>40</v>
      </c>
      <c r="O153" s="170">
        <v>0</v>
      </c>
      <c r="P153" s="170">
        <f>O153*H153</f>
        <v>0</v>
      </c>
      <c r="Q153" s="170">
        <v>0</v>
      </c>
      <c r="R153" s="170">
        <f>Q153*H153</f>
        <v>0</v>
      </c>
      <c r="S153" s="170">
        <v>0</v>
      </c>
      <c r="T153" s="171">
        <f>S153*H153</f>
        <v>0</v>
      </c>
      <c r="AR153" s="9" t="s">
        <v>155</v>
      </c>
      <c r="AT153" s="9" t="s">
        <v>127</v>
      </c>
      <c r="AU153" s="9" t="s">
        <v>132</v>
      </c>
      <c r="AY153" s="9" t="s">
        <v>124</v>
      </c>
      <c r="BE153" s="172">
        <f>IF(N153="základní",J153,0)</f>
        <v>0</v>
      </c>
      <c r="BF153" s="172">
        <f>IF(N153="snížená",J153,0)</f>
        <v>0</v>
      </c>
      <c r="BG153" s="172">
        <f>IF(N153="zákl. přenesená",J153,0)</f>
        <v>0</v>
      </c>
      <c r="BH153" s="172">
        <f>IF(N153="sníž. přenesená",J153,0)</f>
        <v>0</v>
      </c>
      <c r="BI153" s="172">
        <f>IF(N153="nulová",J153,0)</f>
        <v>0</v>
      </c>
      <c r="BJ153" s="9" t="s">
        <v>132</v>
      </c>
      <c r="BK153" s="172">
        <f>ROUND(I153*H153,2)</f>
        <v>0</v>
      </c>
      <c r="BL153" s="9" t="s">
        <v>155</v>
      </c>
      <c r="BM153" s="9" t="s">
        <v>315</v>
      </c>
    </row>
    <row r="154" spans="2:63" s="145" customFormat="1" ht="29.85" customHeight="1">
      <c r="B154" s="146"/>
      <c r="C154" s="147"/>
      <c r="D154" s="159" t="s">
        <v>67</v>
      </c>
      <c r="E154" s="160" t="s">
        <v>316</v>
      </c>
      <c r="F154" s="160" t="s">
        <v>317</v>
      </c>
      <c r="G154" s="147"/>
      <c r="H154" s="147"/>
      <c r="I154" s="147"/>
      <c r="J154" s="161">
        <f>BK154</f>
        <v>0</v>
      </c>
      <c r="K154" s="147"/>
      <c r="L154" s="151"/>
      <c r="M154" s="152"/>
      <c r="N154" s="153"/>
      <c r="O154" s="153"/>
      <c r="P154" s="154">
        <f>P155</f>
        <v>0</v>
      </c>
      <c r="Q154" s="153"/>
      <c r="R154" s="154">
        <f>R155</f>
        <v>0</v>
      </c>
      <c r="S154" s="153"/>
      <c r="T154" s="155">
        <f>T155</f>
        <v>0</v>
      </c>
      <c r="AR154" s="156" t="s">
        <v>132</v>
      </c>
      <c r="AT154" s="157" t="s">
        <v>67</v>
      </c>
      <c r="AU154" s="157" t="s">
        <v>32</v>
      </c>
      <c r="AY154" s="156" t="s">
        <v>124</v>
      </c>
      <c r="BK154" s="158">
        <f>BK155</f>
        <v>0</v>
      </c>
    </row>
    <row r="155" spans="2:65" s="23" customFormat="1" ht="20.45" customHeight="1">
      <c r="B155" s="24"/>
      <c r="C155" s="162" t="s">
        <v>211</v>
      </c>
      <c r="D155" s="162" t="s">
        <v>127</v>
      </c>
      <c r="E155" s="163" t="s">
        <v>318</v>
      </c>
      <c r="F155" s="164" t="s">
        <v>319</v>
      </c>
      <c r="G155" s="165" t="s">
        <v>246</v>
      </c>
      <c r="H155" s="166">
        <v>1</v>
      </c>
      <c r="I155" s="167"/>
      <c r="J155" s="167">
        <f>ROUND(I155*H155,2)</f>
        <v>0</v>
      </c>
      <c r="K155" s="164"/>
      <c r="L155" s="45"/>
      <c r="M155" s="168"/>
      <c r="N155" s="169" t="s">
        <v>40</v>
      </c>
      <c r="O155" s="170">
        <v>0</v>
      </c>
      <c r="P155" s="170">
        <f>O155*H155</f>
        <v>0</v>
      </c>
      <c r="Q155" s="170">
        <v>0</v>
      </c>
      <c r="R155" s="170">
        <f>Q155*H155</f>
        <v>0</v>
      </c>
      <c r="S155" s="170">
        <v>0</v>
      </c>
      <c r="T155" s="171">
        <f>S155*H155</f>
        <v>0</v>
      </c>
      <c r="AR155" s="9" t="s">
        <v>155</v>
      </c>
      <c r="AT155" s="9" t="s">
        <v>127</v>
      </c>
      <c r="AU155" s="9" t="s">
        <v>132</v>
      </c>
      <c r="AY155" s="9" t="s">
        <v>124</v>
      </c>
      <c r="BE155" s="172">
        <f>IF(N155="základní",J155,0)</f>
        <v>0</v>
      </c>
      <c r="BF155" s="172">
        <f>IF(N155="snížená",J155,0)</f>
        <v>0</v>
      </c>
      <c r="BG155" s="172">
        <f>IF(N155="zákl. přenesená",J155,0)</f>
        <v>0</v>
      </c>
      <c r="BH155" s="172">
        <f>IF(N155="sníž. přenesená",J155,0)</f>
        <v>0</v>
      </c>
      <c r="BI155" s="172">
        <f>IF(N155="nulová",J155,0)</f>
        <v>0</v>
      </c>
      <c r="BJ155" s="9" t="s">
        <v>132</v>
      </c>
      <c r="BK155" s="172">
        <f>ROUND(I155*H155,2)</f>
        <v>0</v>
      </c>
      <c r="BL155" s="9" t="s">
        <v>155</v>
      </c>
      <c r="BM155" s="9" t="s">
        <v>320</v>
      </c>
    </row>
    <row r="156" spans="2:63" s="145" customFormat="1" ht="29.85" customHeight="1">
      <c r="B156" s="146"/>
      <c r="C156" s="147"/>
      <c r="D156" s="159" t="s">
        <v>67</v>
      </c>
      <c r="E156" s="160" t="s">
        <v>321</v>
      </c>
      <c r="F156" s="160" t="s">
        <v>322</v>
      </c>
      <c r="G156" s="147"/>
      <c r="H156" s="147"/>
      <c r="I156" s="147"/>
      <c r="J156" s="161">
        <f>BK156</f>
        <v>0</v>
      </c>
      <c r="K156" s="147"/>
      <c r="L156" s="151"/>
      <c r="M156" s="152"/>
      <c r="N156" s="153"/>
      <c r="O156" s="153"/>
      <c r="P156" s="154">
        <f>SUM(P157:P175)</f>
        <v>15.6768</v>
      </c>
      <c r="Q156" s="153"/>
      <c r="R156" s="154">
        <f>SUM(R157:R175)</f>
        <v>0.051883583100000005</v>
      </c>
      <c r="S156" s="153"/>
      <c r="T156" s="155">
        <f>SUM(T157:T175)</f>
        <v>0.07200000000000001</v>
      </c>
      <c r="AR156" s="156" t="s">
        <v>132</v>
      </c>
      <c r="AT156" s="157" t="s">
        <v>67</v>
      </c>
      <c r="AU156" s="157" t="s">
        <v>32</v>
      </c>
      <c r="AY156" s="156" t="s">
        <v>124</v>
      </c>
      <c r="BK156" s="158">
        <f>SUM(BK157:BK175)</f>
        <v>0</v>
      </c>
    </row>
    <row r="157" spans="2:65" s="23" customFormat="1" ht="20.45" customHeight="1">
      <c r="B157" s="24"/>
      <c r="C157" s="162" t="s">
        <v>323</v>
      </c>
      <c r="D157" s="162" t="s">
        <v>127</v>
      </c>
      <c r="E157" s="163" t="s">
        <v>324</v>
      </c>
      <c r="F157" s="164" t="s">
        <v>325</v>
      </c>
      <c r="G157" s="165" t="s">
        <v>135</v>
      </c>
      <c r="H157" s="166">
        <v>2.05</v>
      </c>
      <c r="I157" s="167"/>
      <c r="J157" s="167">
        <f aca="true" t="shared" si="30" ref="J157:J175">ROUND(I157*H157,2)</f>
        <v>0</v>
      </c>
      <c r="K157" s="164"/>
      <c r="L157" s="45"/>
      <c r="M157" s="168"/>
      <c r="N157" s="169" t="s">
        <v>40</v>
      </c>
      <c r="O157" s="170">
        <v>0.776</v>
      </c>
      <c r="P157" s="170">
        <f aca="true" t="shared" si="31" ref="P157:P175">O157*H157</f>
        <v>1.5908</v>
      </c>
      <c r="Q157" s="170">
        <v>0</v>
      </c>
      <c r="R157" s="170">
        <f aca="true" t="shared" si="32" ref="R157:R175">Q157*H157</f>
        <v>0</v>
      </c>
      <c r="S157" s="170">
        <v>0</v>
      </c>
      <c r="T157" s="171">
        <f aca="true" t="shared" si="33" ref="T157:T175">S157*H157</f>
        <v>0</v>
      </c>
      <c r="AR157" s="9" t="s">
        <v>155</v>
      </c>
      <c r="AT157" s="9" t="s">
        <v>127</v>
      </c>
      <c r="AU157" s="9" t="s">
        <v>132</v>
      </c>
      <c r="AY157" s="9" t="s">
        <v>124</v>
      </c>
      <c r="BE157" s="172">
        <f aca="true" t="shared" si="34" ref="BE157:BE175">IF(N157="základní",J157,0)</f>
        <v>0</v>
      </c>
      <c r="BF157" s="172">
        <f aca="true" t="shared" si="35" ref="BF157:BF175">IF(N157="snížená",J157,0)</f>
        <v>0</v>
      </c>
      <c r="BG157" s="172">
        <f aca="true" t="shared" si="36" ref="BG157:BG175">IF(N157="zákl. přenesená",J157,0)</f>
        <v>0</v>
      </c>
      <c r="BH157" s="172">
        <f aca="true" t="shared" si="37" ref="BH157:BH175">IF(N157="sníž. přenesená",J157,0)</f>
        <v>0</v>
      </c>
      <c r="BI157" s="172">
        <f aca="true" t="shared" si="38" ref="BI157:BI175">IF(N157="nulová",J157,0)</f>
        <v>0</v>
      </c>
      <c r="BJ157" s="9" t="s">
        <v>132</v>
      </c>
      <c r="BK157" s="172">
        <f aca="true" t="shared" si="39" ref="BK157:BK175">ROUND(I157*H157,2)</f>
        <v>0</v>
      </c>
      <c r="BL157" s="9" t="s">
        <v>155</v>
      </c>
      <c r="BM157" s="9" t="s">
        <v>326</v>
      </c>
    </row>
    <row r="158" spans="2:65" s="23" customFormat="1" ht="20.45" customHeight="1">
      <c r="B158" s="24"/>
      <c r="C158" s="162" t="s">
        <v>215</v>
      </c>
      <c r="D158" s="162" t="s">
        <v>127</v>
      </c>
      <c r="E158" s="163" t="s">
        <v>327</v>
      </c>
      <c r="F158" s="164" t="s">
        <v>328</v>
      </c>
      <c r="G158" s="165" t="s">
        <v>135</v>
      </c>
      <c r="H158" s="166">
        <v>2.05</v>
      </c>
      <c r="I158" s="167"/>
      <c r="J158" s="167">
        <f t="shared" si="30"/>
        <v>0</v>
      </c>
      <c r="K158" s="164"/>
      <c r="L158" s="45"/>
      <c r="M158" s="168"/>
      <c r="N158" s="169" t="s">
        <v>40</v>
      </c>
      <c r="O158" s="170">
        <v>0</v>
      </c>
      <c r="P158" s="170">
        <f t="shared" si="31"/>
        <v>0</v>
      </c>
      <c r="Q158" s="170">
        <v>0</v>
      </c>
      <c r="R158" s="170">
        <f t="shared" si="32"/>
        <v>0</v>
      </c>
      <c r="S158" s="170">
        <v>0</v>
      </c>
      <c r="T158" s="171">
        <f t="shared" si="33"/>
        <v>0</v>
      </c>
      <c r="AR158" s="9" t="s">
        <v>155</v>
      </c>
      <c r="AT158" s="9" t="s">
        <v>127</v>
      </c>
      <c r="AU158" s="9" t="s">
        <v>132</v>
      </c>
      <c r="AY158" s="9" t="s">
        <v>124</v>
      </c>
      <c r="BE158" s="172">
        <f t="shared" si="34"/>
        <v>0</v>
      </c>
      <c r="BF158" s="172">
        <f t="shared" si="35"/>
        <v>0</v>
      </c>
      <c r="BG158" s="172">
        <f t="shared" si="36"/>
        <v>0</v>
      </c>
      <c r="BH158" s="172">
        <f t="shared" si="37"/>
        <v>0</v>
      </c>
      <c r="BI158" s="172">
        <f t="shared" si="38"/>
        <v>0</v>
      </c>
      <c r="BJ158" s="9" t="s">
        <v>132</v>
      </c>
      <c r="BK158" s="172">
        <f t="shared" si="39"/>
        <v>0</v>
      </c>
      <c r="BL158" s="9" t="s">
        <v>155</v>
      </c>
      <c r="BM158" s="9" t="s">
        <v>329</v>
      </c>
    </row>
    <row r="159" spans="2:65" s="23" customFormat="1" ht="20.45" customHeight="1">
      <c r="B159" s="24"/>
      <c r="C159" s="162" t="s">
        <v>330</v>
      </c>
      <c r="D159" s="162" t="s">
        <v>127</v>
      </c>
      <c r="E159" s="163" t="s">
        <v>331</v>
      </c>
      <c r="F159" s="164" t="s">
        <v>332</v>
      </c>
      <c r="G159" s="165" t="s">
        <v>130</v>
      </c>
      <c r="H159" s="166">
        <v>1</v>
      </c>
      <c r="I159" s="167"/>
      <c r="J159" s="167">
        <f t="shared" si="30"/>
        <v>0</v>
      </c>
      <c r="K159" s="164"/>
      <c r="L159" s="45"/>
      <c r="M159" s="168"/>
      <c r="N159" s="169" t="s">
        <v>40</v>
      </c>
      <c r="O159" s="170">
        <v>8.604</v>
      </c>
      <c r="P159" s="170">
        <f t="shared" si="31"/>
        <v>8.604</v>
      </c>
      <c r="Q159" s="170">
        <v>0.0008835831</v>
      </c>
      <c r="R159" s="170">
        <f t="shared" si="32"/>
        <v>0.0008835831</v>
      </c>
      <c r="S159" s="170">
        <v>0</v>
      </c>
      <c r="T159" s="171">
        <f t="shared" si="33"/>
        <v>0</v>
      </c>
      <c r="AR159" s="9" t="s">
        <v>155</v>
      </c>
      <c r="AT159" s="9" t="s">
        <v>127</v>
      </c>
      <c r="AU159" s="9" t="s">
        <v>132</v>
      </c>
      <c r="AY159" s="9" t="s">
        <v>124</v>
      </c>
      <c r="BE159" s="172">
        <f t="shared" si="34"/>
        <v>0</v>
      </c>
      <c r="BF159" s="172">
        <f t="shared" si="35"/>
        <v>0</v>
      </c>
      <c r="BG159" s="172">
        <f t="shared" si="36"/>
        <v>0</v>
      </c>
      <c r="BH159" s="172">
        <f t="shared" si="37"/>
        <v>0</v>
      </c>
      <c r="BI159" s="172">
        <f t="shared" si="38"/>
        <v>0</v>
      </c>
      <c r="BJ159" s="9" t="s">
        <v>132</v>
      </c>
      <c r="BK159" s="172">
        <f t="shared" si="39"/>
        <v>0</v>
      </c>
      <c r="BL159" s="9" t="s">
        <v>155</v>
      </c>
      <c r="BM159" s="9" t="s">
        <v>333</v>
      </c>
    </row>
    <row r="160" spans="2:65" s="23" customFormat="1" ht="28.9" customHeight="1">
      <c r="B160" s="24"/>
      <c r="C160" s="162" t="s">
        <v>218</v>
      </c>
      <c r="D160" s="162" t="s">
        <v>127</v>
      </c>
      <c r="E160" s="163" t="s">
        <v>334</v>
      </c>
      <c r="F160" s="164" t="s">
        <v>335</v>
      </c>
      <c r="G160" s="165" t="s">
        <v>130</v>
      </c>
      <c r="H160" s="166">
        <v>1</v>
      </c>
      <c r="I160" s="167"/>
      <c r="J160" s="167">
        <f t="shared" si="30"/>
        <v>0</v>
      </c>
      <c r="K160" s="164"/>
      <c r="L160" s="45"/>
      <c r="M160" s="168"/>
      <c r="N160" s="169" t="s">
        <v>40</v>
      </c>
      <c r="O160" s="170">
        <v>0</v>
      </c>
      <c r="P160" s="170">
        <f t="shared" si="31"/>
        <v>0</v>
      </c>
      <c r="Q160" s="170">
        <v>0</v>
      </c>
      <c r="R160" s="170">
        <f t="shared" si="32"/>
        <v>0</v>
      </c>
      <c r="S160" s="170">
        <v>0</v>
      </c>
      <c r="T160" s="171">
        <f t="shared" si="33"/>
        <v>0</v>
      </c>
      <c r="AR160" s="9" t="s">
        <v>155</v>
      </c>
      <c r="AT160" s="9" t="s">
        <v>127</v>
      </c>
      <c r="AU160" s="9" t="s">
        <v>132</v>
      </c>
      <c r="AY160" s="9" t="s">
        <v>124</v>
      </c>
      <c r="BE160" s="172">
        <f t="shared" si="34"/>
        <v>0</v>
      </c>
      <c r="BF160" s="172">
        <f t="shared" si="35"/>
        <v>0</v>
      </c>
      <c r="BG160" s="172">
        <f t="shared" si="36"/>
        <v>0</v>
      </c>
      <c r="BH160" s="172">
        <f t="shared" si="37"/>
        <v>0</v>
      </c>
      <c r="BI160" s="172">
        <f t="shared" si="38"/>
        <v>0</v>
      </c>
      <c r="BJ160" s="9" t="s">
        <v>132</v>
      </c>
      <c r="BK160" s="172">
        <f t="shared" si="39"/>
        <v>0</v>
      </c>
      <c r="BL160" s="9" t="s">
        <v>155</v>
      </c>
      <c r="BM160" s="9" t="s">
        <v>336</v>
      </c>
    </row>
    <row r="161" spans="2:65" s="23" customFormat="1" ht="28.9" customHeight="1">
      <c r="B161" s="24"/>
      <c r="C161" s="162" t="s">
        <v>337</v>
      </c>
      <c r="D161" s="162" t="s">
        <v>127</v>
      </c>
      <c r="E161" s="163" t="s">
        <v>338</v>
      </c>
      <c r="F161" s="164" t="s">
        <v>339</v>
      </c>
      <c r="G161" s="165" t="s">
        <v>130</v>
      </c>
      <c r="H161" s="166">
        <v>1</v>
      </c>
      <c r="I161" s="167"/>
      <c r="J161" s="167">
        <f t="shared" si="30"/>
        <v>0</v>
      </c>
      <c r="K161" s="164"/>
      <c r="L161" s="45"/>
      <c r="M161" s="168"/>
      <c r="N161" s="169" t="s">
        <v>40</v>
      </c>
      <c r="O161" s="170">
        <v>1.682</v>
      </c>
      <c r="P161" s="170">
        <f t="shared" si="31"/>
        <v>1.682</v>
      </c>
      <c r="Q161" s="170">
        <v>0</v>
      </c>
      <c r="R161" s="170">
        <f t="shared" si="32"/>
        <v>0</v>
      </c>
      <c r="S161" s="170">
        <v>0</v>
      </c>
      <c r="T161" s="171">
        <f t="shared" si="33"/>
        <v>0</v>
      </c>
      <c r="AR161" s="9" t="s">
        <v>155</v>
      </c>
      <c r="AT161" s="9" t="s">
        <v>127</v>
      </c>
      <c r="AU161" s="9" t="s">
        <v>132</v>
      </c>
      <c r="AY161" s="9" t="s">
        <v>124</v>
      </c>
      <c r="BE161" s="172">
        <f t="shared" si="34"/>
        <v>0</v>
      </c>
      <c r="BF161" s="172">
        <f t="shared" si="35"/>
        <v>0</v>
      </c>
      <c r="BG161" s="172">
        <f t="shared" si="36"/>
        <v>0</v>
      </c>
      <c r="BH161" s="172">
        <f t="shared" si="37"/>
        <v>0</v>
      </c>
      <c r="BI161" s="172">
        <f t="shared" si="38"/>
        <v>0</v>
      </c>
      <c r="BJ161" s="9" t="s">
        <v>132</v>
      </c>
      <c r="BK161" s="172">
        <f t="shared" si="39"/>
        <v>0</v>
      </c>
      <c r="BL161" s="9" t="s">
        <v>155</v>
      </c>
      <c r="BM161" s="9" t="s">
        <v>340</v>
      </c>
    </row>
    <row r="162" spans="2:65" s="23" customFormat="1" ht="28.9" customHeight="1">
      <c r="B162" s="24"/>
      <c r="C162" s="162" t="s">
        <v>341</v>
      </c>
      <c r="D162" s="162" t="s">
        <v>127</v>
      </c>
      <c r="E162" s="163" t="s">
        <v>342</v>
      </c>
      <c r="F162" s="164" t="s">
        <v>343</v>
      </c>
      <c r="G162" s="165" t="s">
        <v>130</v>
      </c>
      <c r="H162" s="166">
        <v>2</v>
      </c>
      <c r="I162" s="167"/>
      <c r="J162" s="167">
        <f t="shared" si="30"/>
        <v>0</v>
      </c>
      <c r="K162" s="164"/>
      <c r="L162" s="45"/>
      <c r="M162" s="168"/>
      <c r="N162" s="169" t="s">
        <v>40</v>
      </c>
      <c r="O162" s="170">
        <v>1.825</v>
      </c>
      <c r="P162" s="170">
        <f t="shared" si="31"/>
        <v>3.65</v>
      </c>
      <c r="Q162" s="170">
        <v>0</v>
      </c>
      <c r="R162" s="170">
        <f t="shared" si="32"/>
        <v>0</v>
      </c>
      <c r="S162" s="170">
        <v>0</v>
      </c>
      <c r="T162" s="171">
        <f t="shared" si="33"/>
        <v>0</v>
      </c>
      <c r="AR162" s="9" t="s">
        <v>155</v>
      </c>
      <c r="AT162" s="9" t="s">
        <v>127</v>
      </c>
      <c r="AU162" s="9" t="s">
        <v>132</v>
      </c>
      <c r="AY162" s="9" t="s">
        <v>124</v>
      </c>
      <c r="BE162" s="172">
        <f t="shared" si="34"/>
        <v>0</v>
      </c>
      <c r="BF162" s="172">
        <f t="shared" si="35"/>
        <v>0</v>
      </c>
      <c r="BG162" s="172">
        <f t="shared" si="36"/>
        <v>0</v>
      </c>
      <c r="BH162" s="172">
        <f t="shared" si="37"/>
        <v>0</v>
      </c>
      <c r="BI162" s="172">
        <f t="shared" si="38"/>
        <v>0</v>
      </c>
      <c r="BJ162" s="9" t="s">
        <v>132</v>
      </c>
      <c r="BK162" s="172">
        <f t="shared" si="39"/>
        <v>0</v>
      </c>
      <c r="BL162" s="9" t="s">
        <v>155</v>
      </c>
      <c r="BM162" s="9" t="s">
        <v>344</v>
      </c>
    </row>
    <row r="163" spans="2:65" s="23" customFormat="1" ht="20.45" customHeight="1">
      <c r="B163" s="24"/>
      <c r="C163" s="173" t="s">
        <v>345</v>
      </c>
      <c r="D163" s="173" t="s">
        <v>170</v>
      </c>
      <c r="E163" s="174" t="s">
        <v>346</v>
      </c>
      <c r="F163" s="175" t="s">
        <v>347</v>
      </c>
      <c r="G163" s="176" t="s">
        <v>130</v>
      </c>
      <c r="H163" s="177">
        <v>1</v>
      </c>
      <c r="I163" s="178"/>
      <c r="J163" s="178">
        <f t="shared" si="30"/>
        <v>0</v>
      </c>
      <c r="K163" s="175"/>
      <c r="L163" s="179"/>
      <c r="M163" s="180"/>
      <c r="N163" s="181" t="s">
        <v>40</v>
      </c>
      <c r="O163" s="170">
        <v>0</v>
      </c>
      <c r="P163" s="170">
        <f t="shared" si="31"/>
        <v>0</v>
      </c>
      <c r="Q163" s="170">
        <v>0.016</v>
      </c>
      <c r="R163" s="170">
        <f t="shared" si="32"/>
        <v>0.016</v>
      </c>
      <c r="S163" s="170">
        <v>0</v>
      </c>
      <c r="T163" s="171">
        <f t="shared" si="33"/>
        <v>0</v>
      </c>
      <c r="AR163" s="9" t="s">
        <v>184</v>
      </c>
      <c r="AT163" s="9" t="s">
        <v>170</v>
      </c>
      <c r="AU163" s="9" t="s">
        <v>132</v>
      </c>
      <c r="AY163" s="9" t="s">
        <v>124</v>
      </c>
      <c r="BE163" s="172">
        <f t="shared" si="34"/>
        <v>0</v>
      </c>
      <c r="BF163" s="172">
        <f t="shared" si="35"/>
        <v>0</v>
      </c>
      <c r="BG163" s="172">
        <f t="shared" si="36"/>
        <v>0</v>
      </c>
      <c r="BH163" s="172">
        <f t="shared" si="37"/>
        <v>0</v>
      </c>
      <c r="BI163" s="172">
        <f t="shared" si="38"/>
        <v>0</v>
      </c>
      <c r="BJ163" s="9" t="s">
        <v>132</v>
      </c>
      <c r="BK163" s="172">
        <f t="shared" si="39"/>
        <v>0</v>
      </c>
      <c r="BL163" s="9" t="s">
        <v>155</v>
      </c>
      <c r="BM163" s="9" t="s">
        <v>348</v>
      </c>
    </row>
    <row r="164" spans="2:65" s="23" customFormat="1" ht="20.45" customHeight="1">
      <c r="B164" s="24"/>
      <c r="C164" s="173" t="s">
        <v>232</v>
      </c>
      <c r="D164" s="173" t="s">
        <v>170</v>
      </c>
      <c r="E164" s="174" t="s">
        <v>349</v>
      </c>
      <c r="F164" s="175" t="s">
        <v>350</v>
      </c>
      <c r="G164" s="176" t="s">
        <v>130</v>
      </c>
      <c r="H164" s="177">
        <v>2</v>
      </c>
      <c r="I164" s="178"/>
      <c r="J164" s="178">
        <f t="shared" si="30"/>
        <v>0</v>
      </c>
      <c r="K164" s="175"/>
      <c r="L164" s="179"/>
      <c r="M164" s="180"/>
      <c r="N164" s="181" t="s">
        <v>40</v>
      </c>
      <c r="O164" s="170">
        <v>0</v>
      </c>
      <c r="P164" s="170">
        <f t="shared" si="31"/>
        <v>0</v>
      </c>
      <c r="Q164" s="170">
        <v>0.0175</v>
      </c>
      <c r="R164" s="170">
        <f t="shared" si="32"/>
        <v>0.035</v>
      </c>
      <c r="S164" s="170">
        <v>0</v>
      </c>
      <c r="T164" s="171">
        <f t="shared" si="33"/>
        <v>0</v>
      </c>
      <c r="AR164" s="9" t="s">
        <v>184</v>
      </c>
      <c r="AT164" s="9" t="s">
        <v>170</v>
      </c>
      <c r="AU164" s="9" t="s">
        <v>132</v>
      </c>
      <c r="AY164" s="9" t="s">
        <v>124</v>
      </c>
      <c r="BE164" s="172">
        <f t="shared" si="34"/>
        <v>0</v>
      </c>
      <c r="BF164" s="172">
        <f t="shared" si="35"/>
        <v>0</v>
      </c>
      <c r="BG164" s="172">
        <f t="shared" si="36"/>
        <v>0</v>
      </c>
      <c r="BH164" s="172">
        <f t="shared" si="37"/>
        <v>0</v>
      </c>
      <c r="BI164" s="172">
        <f t="shared" si="38"/>
        <v>0</v>
      </c>
      <c r="BJ164" s="9" t="s">
        <v>132</v>
      </c>
      <c r="BK164" s="172">
        <f t="shared" si="39"/>
        <v>0</v>
      </c>
      <c r="BL164" s="9" t="s">
        <v>155</v>
      </c>
      <c r="BM164" s="9" t="s">
        <v>351</v>
      </c>
    </row>
    <row r="165" spans="2:65" s="23" customFormat="1" ht="20.45" customHeight="1">
      <c r="B165" s="24"/>
      <c r="C165" s="162" t="s">
        <v>352</v>
      </c>
      <c r="D165" s="162" t="s">
        <v>127</v>
      </c>
      <c r="E165" s="163" t="s">
        <v>353</v>
      </c>
      <c r="F165" s="164" t="s">
        <v>354</v>
      </c>
      <c r="G165" s="165" t="s">
        <v>130</v>
      </c>
      <c r="H165" s="166">
        <v>3</v>
      </c>
      <c r="I165" s="167"/>
      <c r="J165" s="167">
        <f t="shared" si="30"/>
        <v>0</v>
      </c>
      <c r="K165" s="164"/>
      <c r="L165" s="45"/>
      <c r="M165" s="168"/>
      <c r="N165" s="169" t="s">
        <v>40</v>
      </c>
      <c r="O165" s="170">
        <v>0.05</v>
      </c>
      <c r="P165" s="170">
        <f t="shared" si="31"/>
        <v>0.15000000000000002</v>
      </c>
      <c r="Q165" s="170">
        <v>0</v>
      </c>
      <c r="R165" s="170">
        <f t="shared" si="32"/>
        <v>0</v>
      </c>
      <c r="S165" s="170">
        <v>0.024</v>
      </c>
      <c r="T165" s="171">
        <f t="shared" si="33"/>
        <v>0.07200000000000001</v>
      </c>
      <c r="AR165" s="9" t="s">
        <v>155</v>
      </c>
      <c r="AT165" s="9" t="s">
        <v>127</v>
      </c>
      <c r="AU165" s="9" t="s">
        <v>132</v>
      </c>
      <c r="AY165" s="9" t="s">
        <v>124</v>
      </c>
      <c r="BE165" s="172">
        <f t="shared" si="34"/>
        <v>0</v>
      </c>
      <c r="BF165" s="172">
        <f t="shared" si="35"/>
        <v>0</v>
      </c>
      <c r="BG165" s="172">
        <f t="shared" si="36"/>
        <v>0</v>
      </c>
      <c r="BH165" s="172">
        <f t="shared" si="37"/>
        <v>0</v>
      </c>
      <c r="BI165" s="172">
        <f t="shared" si="38"/>
        <v>0</v>
      </c>
      <c r="BJ165" s="9" t="s">
        <v>132</v>
      </c>
      <c r="BK165" s="172">
        <f t="shared" si="39"/>
        <v>0</v>
      </c>
      <c r="BL165" s="9" t="s">
        <v>155</v>
      </c>
      <c r="BM165" s="9" t="s">
        <v>355</v>
      </c>
    </row>
    <row r="166" spans="2:65" s="23" customFormat="1" ht="20.45" customHeight="1">
      <c r="B166" s="24"/>
      <c r="C166" s="162" t="s">
        <v>236</v>
      </c>
      <c r="D166" s="162" t="s">
        <v>127</v>
      </c>
      <c r="E166" s="163" t="s">
        <v>356</v>
      </c>
      <c r="F166" s="164" t="s">
        <v>357</v>
      </c>
      <c r="G166" s="165" t="s">
        <v>246</v>
      </c>
      <c r="H166" s="166">
        <v>1</v>
      </c>
      <c r="I166" s="167"/>
      <c r="J166" s="167">
        <f t="shared" si="30"/>
        <v>0</v>
      </c>
      <c r="K166" s="164"/>
      <c r="L166" s="45"/>
      <c r="M166" s="168"/>
      <c r="N166" s="169" t="s">
        <v>40</v>
      </c>
      <c r="O166" s="170">
        <v>0</v>
      </c>
      <c r="P166" s="170">
        <f t="shared" si="31"/>
        <v>0</v>
      </c>
      <c r="Q166" s="170">
        <v>0</v>
      </c>
      <c r="R166" s="170">
        <f t="shared" si="32"/>
        <v>0</v>
      </c>
      <c r="S166" s="170">
        <v>0</v>
      </c>
      <c r="T166" s="171">
        <f t="shared" si="33"/>
        <v>0</v>
      </c>
      <c r="AR166" s="9" t="s">
        <v>155</v>
      </c>
      <c r="AT166" s="9" t="s">
        <v>127</v>
      </c>
      <c r="AU166" s="9" t="s">
        <v>132</v>
      </c>
      <c r="AY166" s="9" t="s">
        <v>124</v>
      </c>
      <c r="BE166" s="172">
        <f t="shared" si="34"/>
        <v>0</v>
      </c>
      <c r="BF166" s="172">
        <f t="shared" si="35"/>
        <v>0</v>
      </c>
      <c r="BG166" s="172">
        <f t="shared" si="36"/>
        <v>0</v>
      </c>
      <c r="BH166" s="172">
        <f t="shared" si="37"/>
        <v>0</v>
      </c>
      <c r="BI166" s="172">
        <f t="shared" si="38"/>
        <v>0</v>
      </c>
      <c r="BJ166" s="9" t="s">
        <v>132</v>
      </c>
      <c r="BK166" s="172">
        <f t="shared" si="39"/>
        <v>0</v>
      </c>
      <c r="BL166" s="9" t="s">
        <v>155</v>
      </c>
      <c r="BM166" s="9" t="s">
        <v>358</v>
      </c>
    </row>
    <row r="167" spans="2:65" s="23" customFormat="1" ht="20.45" customHeight="1">
      <c r="B167" s="24"/>
      <c r="C167" s="162" t="s">
        <v>359</v>
      </c>
      <c r="D167" s="162" t="s">
        <v>127</v>
      </c>
      <c r="E167" s="163" t="s">
        <v>360</v>
      </c>
      <c r="F167" s="164" t="s">
        <v>361</v>
      </c>
      <c r="G167" s="165" t="s">
        <v>246</v>
      </c>
      <c r="H167" s="166">
        <v>1</v>
      </c>
      <c r="I167" s="167"/>
      <c r="J167" s="167">
        <f t="shared" si="30"/>
        <v>0</v>
      </c>
      <c r="K167" s="164"/>
      <c r="L167" s="45"/>
      <c r="M167" s="168"/>
      <c r="N167" s="169" t="s">
        <v>40</v>
      </c>
      <c r="O167" s="170">
        <v>0</v>
      </c>
      <c r="P167" s="170">
        <f t="shared" si="31"/>
        <v>0</v>
      </c>
      <c r="Q167" s="170">
        <v>0</v>
      </c>
      <c r="R167" s="170">
        <f t="shared" si="32"/>
        <v>0</v>
      </c>
      <c r="S167" s="170">
        <v>0</v>
      </c>
      <c r="T167" s="171">
        <f t="shared" si="33"/>
        <v>0</v>
      </c>
      <c r="AR167" s="9" t="s">
        <v>155</v>
      </c>
      <c r="AT167" s="9" t="s">
        <v>127</v>
      </c>
      <c r="AU167" s="9" t="s">
        <v>132</v>
      </c>
      <c r="AY167" s="9" t="s">
        <v>124</v>
      </c>
      <c r="BE167" s="172">
        <f t="shared" si="34"/>
        <v>0</v>
      </c>
      <c r="BF167" s="172">
        <f t="shared" si="35"/>
        <v>0</v>
      </c>
      <c r="BG167" s="172">
        <f t="shared" si="36"/>
        <v>0</v>
      </c>
      <c r="BH167" s="172">
        <f t="shared" si="37"/>
        <v>0</v>
      </c>
      <c r="BI167" s="172">
        <f t="shared" si="38"/>
        <v>0</v>
      </c>
      <c r="BJ167" s="9" t="s">
        <v>132</v>
      </c>
      <c r="BK167" s="172">
        <f t="shared" si="39"/>
        <v>0</v>
      </c>
      <c r="BL167" s="9" t="s">
        <v>155</v>
      </c>
      <c r="BM167" s="9" t="s">
        <v>362</v>
      </c>
    </row>
    <row r="168" spans="2:65" s="23" customFormat="1" ht="20.45" customHeight="1">
      <c r="B168" s="24"/>
      <c r="C168" s="162" t="s">
        <v>247</v>
      </c>
      <c r="D168" s="162" t="s">
        <v>127</v>
      </c>
      <c r="E168" s="163" t="s">
        <v>363</v>
      </c>
      <c r="F168" s="164" t="s">
        <v>364</v>
      </c>
      <c r="G168" s="165" t="s">
        <v>246</v>
      </c>
      <c r="H168" s="166">
        <v>1</v>
      </c>
      <c r="I168" s="167"/>
      <c r="J168" s="167">
        <f t="shared" si="30"/>
        <v>0</v>
      </c>
      <c r="K168" s="164"/>
      <c r="L168" s="45"/>
      <c r="M168" s="168"/>
      <c r="N168" s="169" t="s">
        <v>40</v>
      </c>
      <c r="O168" s="170">
        <v>0</v>
      </c>
      <c r="P168" s="170">
        <f t="shared" si="31"/>
        <v>0</v>
      </c>
      <c r="Q168" s="170">
        <v>0</v>
      </c>
      <c r="R168" s="170">
        <f t="shared" si="32"/>
        <v>0</v>
      </c>
      <c r="S168" s="170">
        <v>0</v>
      </c>
      <c r="T168" s="171">
        <f t="shared" si="33"/>
        <v>0</v>
      </c>
      <c r="AR168" s="9" t="s">
        <v>155</v>
      </c>
      <c r="AT168" s="9" t="s">
        <v>127</v>
      </c>
      <c r="AU168" s="9" t="s">
        <v>132</v>
      </c>
      <c r="AY168" s="9" t="s">
        <v>124</v>
      </c>
      <c r="BE168" s="172">
        <f t="shared" si="34"/>
        <v>0</v>
      </c>
      <c r="BF168" s="172">
        <f t="shared" si="35"/>
        <v>0</v>
      </c>
      <c r="BG168" s="172">
        <f t="shared" si="36"/>
        <v>0</v>
      </c>
      <c r="BH168" s="172">
        <f t="shared" si="37"/>
        <v>0</v>
      </c>
      <c r="BI168" s="172">
        <f t="shared" si="38"/>
        <v>0</v>
      </c>
      <c r="BJ168" s="9" t="s">
        <v>132</v>
      </c>
      <c r="BK168" s="172">
        <f t="shared" si="39"/>
        <v>0</v>
      </c>
      <c r="BL168" s="9" t="s">
        <v>155</v>
      </c>
      <c r="BM168" s="9" t="s">
        <v>365</v>
      </c>
    </row>
    <row r="169" spans="2:65" s="23" customFormat="1" ht="20.45" customHeight="1">
      <c r="B169" s="24"/>
      <c r="C169" s="162" t="s">
        <v>366</v>
      </c>
      <c r="D169" s="162" t="s">
        <v>127</v>
      </c>
      <c r="E169" s="163" t="s">
        <v>367</v>
      </c>
      <c r="F169" s="164" t="s">
        <v>368</v>
      </c>
      <c r="G169" s="165" t="s">
        <v>130</v>
      </c>
      <c r="H169" s="166">
        <v>7</v>
      </c>
      <c r="I169" s="167"/>
      <c r="J169" s="167">
        <f t="shared" si="30"/>
        <v>0</v>
      </c>
      <c r="K169" s="164"/>
      <c r="L169" s="45"/>
      <c r="M169" s="168"/>
      <c r="N169" s="169" t="s">
        <v>40</v>
      </c>
      <c r="O169" s="170">
        <v>0</v>
      </c>
      <c r="P169" s="170">
        <f t="shared" si="31"/>
        <v>0</v>
      </c>
      <c r="Q169" s="170">
        <v>0</v>
      </c>
      <c r="R169" s="170">
        <f t="shared" si="32"/>
        <v>0</v>
      </c>
      <c r="S169" s="170">
        <v>0</v>
      </c>
      <c r="T169" s="171">
        <f t="shared" si="33"/>
        <v>0</v>
      </c>
      <c r="AR169" s="9" t="s">
        <v>155</v>
      </c>
      <c r="AT169" s="9" t="s">
        <v>127</v>
      </c>
      <c r="AU169" s="9" t="s">
        <v>132</v>
      </c>
      <c r="AY169" s="9" t="s">
        <v>124</v>
      </c>
      <c r="BE169" s="172">
        <f t="shared" si="34"/>
        <v>0</v>
      </c>
      <c r="BF169" s="172">
        <f t="shared" si="35"/>
        <v>0</v>
      </c>
      <c r="BG169" s="172">
        <f t="shared" si="36"/>
        <v>0</v>
      </c>
      <c r="BH169" s="172">
        <f t="shared" si="37"/>
        <v>0</v>
      </c>
      <c r="BI169" s="172">
        <f t="shared" si="38"/>
        <v>0</v>
      </c>
      <c r="BJ169" s="9" t="s">
        <v>132</v>
      </c>
      <c r="BK169" s="172">
        <f t="shared" si="39"/>
        <v>0</v>
      </c>
      <c r="BL169" s="9" t="s">
        <v>155</v>
      </c>
      <c r="BM169" s="9" t="s">
        <v>369</v>
      </c>
    </row>
    <row r="170" spans="2:65" s="23" customFormat="1" ht="20.45" customHeight="1">
      <c r="B170" s="24"/>
      <c r="C170" s="162" t="s">
        <v>253</v>
      </c>
      <c r="D170" s="162" t="s">
        <v>127</v>
      </c>
      <c r="E170" s="163" t="s">
        <v>370</v>
      </c>
      <c r="F170" s="164" t="s">
        <v>371</v>
      </c>
      <c r="G170" s="165" t="s">
        <v>130</v>
      </c>
      <c r="H170" s="166">
        <v>1</v>
      </c>
      <c r="I170" s="167"/>
      <c r="J170" s="167">
        <f t="shared" si="30"/>
        <v>0</v>
      </c>
      <c r="K170" s="164"/>
      <c r="L170" s="45"/>
      <c r="M170" s="168"/>
      <c r="N170" s="169" t="s">
        <v>40</v>
      </c>
      <c r="O170" s="170">
        <v>0</v>
      </c>
      <c r="P170" s="170">
        <f t="shared" si="31"/>
        <v>0</v>
      </c>
      <c r="Q170" s="170">
        <v>0</v>
      </c>
      <c r="R170" s="170">
        <f t="shared" si="32"/>
        <v>0</v>
      </c>
      <c r="S170" s="170">
        <v>0</v>
      </c>
      <c r="T170" s="171">
        <f t="shared" si="33"/>
        <v>0</v>
      </c>
      <c r="AR170" s="9" t="s">
        <v>155</v>
      </c>
      <c r="AT170" s="9" t="s">
        <v>127</v>
      </c>
      <c r="AU170" s="9" t="s">
        <v>132</v>
      </c>
      <c r="AY170" s="9" t="s">
        <v>124</v>
      </c>
      <c r="BE170" s="172">
        <f t="shared" si="34"/>
        <v>0</v>
      </c>
      <c r="BF170" s="172">
        <f t="shared" si="35"/>
        <v>0</v>
      </c>
      <c r="BG170" s="172">
        <f t="shared" si="36"/>
        <v>0</v>
      </c>
      <c r="BH170" s="172">
        <f t="shared" si="37"/>
        <v>0</v>
      </c>
      <c r="BI170" s="172">
        <f t="shared" si="38"/>
        <v>0</v>
      </c>
      <c r="BJ170" s="9" t="s">
        <v>132</v>
      </c>
      <c r="BK170" s="172">
        <f t="shared" si="39"/>
        <v>0</v>
      </c>
      <c r="BL170" s="9" t="s">
        <v>155</v>
      </c>
      <c r="BM170" s="9" t="s">
        <v>372</v>
      </c>
    </row>
    <row r="171" spans="2:65" s="23" customFormat="1" ht="20.45" customHeight="1">
      <c r="B171" s="24"/>
      <c r="C171" s="162" t="s">
        <v>373</v>
      </c>
      <c r="D171" s="162" t="s">
        <v>127</v>
      </c>
      <c r="E171" s="163" t="s">
        <v>374</v>
      </c>
      <c r="F171" s="164" t="s">
        <v>375</v>
      </c>
      <c r="G171" s="165" t="s">
        <v>130</v>
      </c>
      <c r="H171" s="166">
        <v>4</v>
      </c>
      <c r="I171" s="167"/>
      <c r="J171" s="167">
        <f t="shared" si="30"/>
        <v>0</v>
      </c>
      <c r="K171" s="164"/>
      <c r="L171" s="45"/>
      <c r="M171" s="168"/>
      <c r="N171" s="169" t="s">
        <v>40</v>
      </c>
      <c r="O171" s="170">
        <v>0</v>
      </c>
      <c r="P171" s="170">
        <f t="shared" si="31"/>
        <v>0</v>
      </c>
      <c r="Q171" s="170">
        <v>0</v>
      </c>
      <c r="R171" s="170">
        <f t="shared" si="32"/>
        <v>0</v>
      </c>
      <c r="S171" s="170">
        <v>0</v>
      </c>
      <c r="T171" s="171">
        <f t="shared" si="33"/>
        <v>0</v>
      </c>
      <c r="AR171" s="9" t="s">
        <v>155</v>
      </c>
      <c r="AT171" s="9" t="s">
        <v>127</v>
      </c>
      <c r="AU171" s="9" t="s">
        <v>132</v>
      </c>
      <c r="AY171" s="9" t="s">
        <v>124</v>
      </c>
      <c r="BE171" s="172">
        <f t="shared" si="34"/>
        <v>0</v>
      </c>
      <c r="BF171" s="172">
        <f t="shared" si="35"/>
        <v>0</v>
      </c>
      <c r="BG171" s="172">
        <f t="shared" si="36"/>
        <v>0</v>
      </c>
      <c r="BH171" s="172">
        <f t="shared" si="37"/>
        <v>0</v>
      </c>
      <c r="BI171" s="172">
        <f t="shared" si="38"/>
        <v>0</v>
      </c>
      <c r="BJ171" s="9" t="s">
        <v>132</v>
      </c>
      <c r="BK171" s="172">
        <f t="shared" si="39"/>
        <v>0</v>
      </c>
      <c r="BL171" s="9" t="s">
        <v>155</v>
      </c>
      <c r="BM171" s="9" t="s">
        <v>376</v>
      </c>
    </row>
    <row r="172" spans="2:65" s="23" customFormat="1" ht="20.45" customHeight="1">
      <c r="B172" s="24"/>
      <c r="C172" s="162" t="s">
        <v>258</v>
      </c>
      <c r="D172" s="162" t="s">
        <v>127</v>
      </c>
      <c r="E172" s="163" t="s">
        <v>377</v>
      </c>
      <c r="F172" s="164" t="s">
        <v>378</v>
      </c>
      <c r="G172" s="165" t="s">
        <v>130</v>
      </c>
      <c r="H172" s="166">
        <v>1</v>
      </c>
      <c r="I172" s="167"/>
      <c r="J172" s="167">
        <f t="shared" si="30"/>
        <v>0</v>
      </c>
      <c r="K172" s="164"/>
      <c r="L172" s="45"/>
      <c r="M172" s="168"/>
      <c r="N172" s="169" t="s">
        <v>40</v>
      </c>
      <c r="O172" s="170">
        <v>0</v>
      </c>
      <c r="P172" s="170">
        <f t="shared" si="31"/>
        <v>0</v>
      </c>
      <c r="Q172" s="170">
        <v>0</v>
      </c>
      <c r="R172" s="170">
        <f t="shared" si="32"/>
        <v>0</v>
      </c>
      <c r="S172" s="170">
        <v>0</v>
      </c>
      <c r="T172" s="171">
        <f t="shared" si="33"/>
        <v>0</v>
      </c>
      <c r="AR172" s="9" t="s">
        <v>155</v>
      </c>
      <c r="AT172" s="9" t="s">
        <v>127</v>
      </c>
      <c r="AU172" s="9" t="s">
        <v>132</v>
      </c>
      <c r="AY172" s="9" t="s">
        <v>124</v>
      </c>
      <c r="BE172" s="172">
        <f t="shared" si="34"/>
        <v>0</v>
      </c>
      <c r="BF172" s="172">
        <f t="shared" si="35"/>
        <v>0</v>
      </c>
      <c r="BG172" s="172">
        <f t="shared" si="36"/>
        <v>0</v>
      </c>
      <c r="BH172" s="172">
        <f t="shared" si="37"/>
        <v>0</v>
      </c>
      <c r="BI172" s="172">
        <f t="shared" si="38"/>
        <v>0</v>
      </c>
      <c r="BJ172" s="9" t="s">
        <v>132</v>
      </c>
      <c r="BK172" s="172">
        <f t="shared" si="39"/>
        <v>0</v>
      </c>
      <c r="BL172" s="9" t="s">
        <v>155</v>
      </c>
      <c r="BM172" s="9" t="s">
        <v>379</v>
      </c>
    </row>
    <row r="173" spans="2:65" s="23" customFormat="1" ht="20.45" customHeight="1">
      <c r="B173" s="24"/>
      <c r="C173" s="162" t="s">
        <v>380</v>
      </c>
      <c r="D173" s="162" t="s">
        <v>127</v>
      </c>
      <c r="E173" s="163" t="s">
        <v>381</v>
      </c>
      <c r="F173" s="164" t="s">
        <v>382</v>
      </c>
      <c r="G173" s="165" t="s">
        <v>130</v>
      </c>
      <c r="H173" s="166">
        <v>1</v>
      </c>
      <c r="I173" s="167"/>
      <c r="J173" s="167">
        <f t="shared" si="30"/>
        <v>0</v>
      </c>
      <c r="K173" s="164"/>
      <c r="L173" s="45"/>
      <c r="M173" s="168"/>
      <c r="N173" s="169" t="s">
        <v>40</v>
      </c>
      <c r="O173" s="170">
        <v>0</v>
      </c>
      <c r="P173" s="170">
        <f t="shared" si="31"/>
        <v>0</v>
      </c>
      <c r="Q173" s="170">
        <v>0</v>
      </c>
      <c r="R173" s="170">
        <f t="shared" si="32"/>
        <v>0</v>
      </c>
      <c r="S173" s="170">
        <v>0</v>
      </c>
      <c r="T173" s="171">
        <f t="shared" si="33"/>
        <v>0</v>
      </c>
      <c r="AR173" s="9" t="s">
        <v>155</v>
      </c>
      <c r="AT173" s="9" t="s">
        <v>127</v>
      </c>
      <c r="AU173" s="9" t="s">
        <v>132</v>
      </c>
      <c r="AY173" s="9" t="s">
        <v>124</v>
      </c>
      <c r="BE173" s="172">
        <f t="shared" si="34"/>
        <v>0</v>
      </c>
      <c r="BF173" s="172">
        <f t="shared" si="35"/>
        <v>0</v>
      </c>
      <c r="BG173" s="172">
        <f t="shared" si="36"/>
        <v>0</v>
      </c>
      <c r="BH173" s="172">
        <f t="shared" si="37"/>
        <v>0</v>
      </c>
      <c r="BI173" s="172">
        <f t="shared" si="38"/>
        <v>0</v>
      </c>
      <c r="BJ173" s="9" t="s">
        <v>132</v>
      </c>
      <c r="BK173" s="172">
        <f t="shared" si="39"/>
        <v>0</v>
      </c>
      <c r="BL173" s="9" t="s">
        <v>155</v>
      </c>
      <c r="BM173" s="9" t="s">
        <v>383</v>
      </c>
    </row>
    <row r="174" spans="2:65" s="23" customFormat="1" ht="20.45" customHeight="1">
      <c r="B174" s="24"/>
      <c r="C174" s="162" t="s">
        <v>262</v>
      </c>
      <c r="D174" s="162" t="s">
        <v>127</v>
      </c>
      <c r="E174" s="163" t="s">
        <v>384</v>
      </c>
      <c r="F174" s="164" t="s">
        <v>385</v>
      </c>
      <c r="G174" s="165" t="s">
        <v>130</v>
      </c>
      <c r="H174" s="166">
        <v>1</v>
      </c>
      <c r="I174" s="167"/>
      <c r="J174" s="167">
        <f t="shared" si="30"/>
        <v>0</v>
      </c>
      <c r="K174" s="164"/>
      <c r="L174" s="45"/>
      <c r="M174" s="168"/>
      <c r="N174" s="169" t="s">
        <v>40</v>
      </c>
      <c r="O174" s="170">
        <v>0</v>
      </c>
      <c r="P174" s="170">
        <f t="shared" si="31"/>
        <v>0</v>
      </c>
      <c r="Q174" s="170">
        <v>0</v>
      </c>
      <c r="R174" s="170">
        <f t="shared" si="32"/>
        <v>0</v>
      </c>
      <c r="S174" s="170">
        <v>0</v>
      </c>
      <c r="T174" s="171">
        <f t="shared" si="33"/>
        <v>0</v>
      </c>
      <c r="AR174" s="9" t="s">
        <v>155</v>
      </c>
      <c r="AT174" s="9" t="s">
        <v>127</v>
      </c>
      <c r="AU174" s="9" t="s">
        <v>132</v>
      </c>
      <c r="AY174" s="9" t="s">
        <v>124</v>
      </c>
      <c r="BE174" s="172">
        <f t="shared" si="34"/>
        <v>0</v>
      </c>
      <c r="BF174" s="172">
        <f t="shared" si="35"/>
        <v>0</v>
      </c>
      <c r="BG174" s="172">
        <f t="shared" si="36"/>
        <v>0</v>
      </c>
      <c r="BH174" s="172">
        <f t="shared" si="37"/>
        <v>0</v>
      </c>
      <c r="BI174" s="172">
        <f t="shared" si="38"/>
        <v>0</v>
      </c>
      <c r="BJ174" s="9" t="s">
        <v>132</v>
      </c>
      <c r="BK174" s="172">
        <f t="shared" si="39"/>
        <v>0</v>
      </c>
      <c r="BL174" s="9" t="s">
        <v>155</v>
      </c>
      <c r="BM174" s="9" t="s">
        <v>386</v>
      </c>
    </row>
    <row r="175" spans="2:65" s="23" customFormat="1" ht="40.15" customHeight="1">
      <c r="B175" s="24"/>
      <c r="C175" s="162" t="s">
        <v>303</v>
      </c>
      <c r="D175" s="162" t="s">
        <v>127</v>
      </c>
      <c r="E175" s="163" t="s">
        <v>387</v>
      </c>
      <c r="F175" s="164" t="s">
        <v>388</v>
      </c>
      <c r="G175" s="165" t="s">
        <v>240</v>
      </c>
      <c r="H175" s="166">
        <v>803.572</v>
      </c>
      <c r="I175" s="167"/>
      <c r="J175" s="167">
        <f t="shared" si="30"/>
        <v>0</v>
      </c>
      <c r="K175" s="164" t="s">
        <v>224</v>
      </c>
      <c r="L175" s="45"/>
      <c r="M175" s="168"/>
      <c r="N175" s="169" t="s">
        <v>40</v>
      </c>
      <c r="O175" s="170">
        <v>0</v>
      </c>
      <c r="P175" s="170">
        <f t="shared" si="31"/>
        <v>0</v>
      </c>
      <c r="Q175" s="170">
        <v>0</v>
      </c>
      <c r="R175" s="170">
        <f t="shared" si="32"/>
        <v>0</v>
      </c>
      <c r="S175" s="170">
        <v>0</v>
      </c>
      <c r="T175" s="171">
        <f t="shared" si="33"/>
        <v>0</v>
      </c>
      <c r="AR175" s="9" t="s">
        <v>155</v>
      </c>
      <c r="AT175" s="9" t="s">
        <v>127</v>
      </c>
      <c r="AU175" s="9" t="s">
        <v>132</v>
      </c>
      <c r="AY175" s="9" t="s">
        <v>124</v>
      </c>
      <c r="BE175" s="172">
        <f t="shared" si="34"/>
        <v>0</v>
      </c>
      <c r="BF175" s="172">
        <f t="shared" si="35"/>
        <v>0</v>
      </c>
      <c r="BG175" s="172">
        <f t="shared" si="36"/>
        <v>0</v>
      </c>
      <c r="BH175" s="172">
        <f t="shared" si="37"/>
        <v>0</v>
      </c>
      <c r="BI175" s="172">
        <f t="shared" si="38"/>
        <v>0</v>
      </c>
      <c r="BJ175" s="9" t="s">
        <v>132</v>
      </c>
      <c r="BK175" s="172">
        <f t="shared" si="39"/>
        <v>0</v>
      </c>
      <c r="BL175" s="9" t="s">
        <v>155</v>
      </c>
      <c r="BM175" s="9" t="s">
        <v>389</v>
      </c>
    </row>
    <row r="176" spans="2:63" s="145" customFormat="1" ht="29.85" customHeight="1">
      <c r="B176" s="146"/>
      <c r="C176" s="147"/>
      <c r="D176" s="159" t="s">
        <v>67</v>
      </c>
      <c r="E176" s="160" t="s">
        <v>390</v>
      </c>
      <c r="F176" s="160" t="s">
        <v>391</v>
      </c>
      <c r="G176" s="147"/>
      <c r="H176" s="147"/>
      <c r="I176" s="147"/>
      <c r="J176" s="161">
        <f>BK176</f>
        <v>0</v>
      </c>
      <c r="K176" s="147"/>
      <c r="L176" s="151"/>
      <c r="M176" s="152"/>
      <c r="N176" s="153"/>
      <c r="O176" s="153"/>
      <c r="P176" s="154">
        <f>SUM(P177:P185)</f>
        <v>42.097120000000004</v>
      </c>
      <c r="Q176" s="153"/>
      <c r="R176" s="154">
        <f>SUM(R177:R185)</f>
        <v>1.1665712</v>
      </c>
      <c r="S176" s="153"/>
      <c r="T176" s="155">
        <f>SUM(T177:T185)</f>
        <v>0.4482862999999999</v>
      </c>
      <c r="AR176" s="156" t="s">
        <v>132</v>
      </c>
      <c r="AT176" s="157" t="s">
        <v>67</v>
      </c>
      <c r="AU176" s="157" t="s">
        <v>32</v>
      </c>
      <c r="AY176" s="156" t="s">
        <v>124</v>
      </c>
      <c r="BK176" s="158">
        <f>SUM(BK177:BK185)</f>
        <v>0</v>
      </c>
    </row>
    <row r="177" spans="2:65" s="23" customFormat="1" ht="20.45" customHeight="1">
      <c r="B177" s="24"/>
      <c r="C177" s="162" t="s">
        <v>392</v>
      </c>
      <c r="D177" s="162" t="s">
        <v>127</v>
      </c>
      <c r="E177" s="163" t="s">
        <v>393</v>
      </c>
      <c r="F177" s="164" t="s">
        <v>394</v>
      </c>
      <c r="G177" s="165" t="s">
        <v>135</v>
      </c>
      <c r="H177" s="166">
        <v>5.39</v>
      </c>
      <c r="I177" s="167"/>
      <c r="J177" s="167">
        <f aca="true" t="shared" si="40" ref="J177:J185">ROUND(I177*H177,2)</f>
        <v>0</v>
      </c>
      <c r="K177" s="164"/>
      <c r="L177" s="45"/>
      <c r="M177" s="168"/>
      <c r="N177" s="169" t="s">
        <v>40</v>
      </c>
      <c r="O177" s="170">
        <v>0.368</v>
      </c>
      <c r="P177" s="170">
        <f aca="true" t="shared" si="41" ref="P177:P185">O177*H177</f>
        <v>1.98352</v>
      </c>
      <c r="Q177" s="170">
        <v>0</v>
      </c>
      <c r="R177" s="170">
        <f aca="true" t="shared" si="42" ref="R177:R185">Q177*H177</f>
        <v>0</v>
      </c>
      <c r="S177" s="170">
        <v>0.08317</v>
      </c>
      <c r="T177" s="171">
        <f aca="true" t="shared" si="43" ref="T177:T185">S177*H177</f>
        <v>0.4482862999999999</v>
      </c>
      <c r="AR177" s="9" t="s">
        <v>155</v>
      </c>
      <c r="AT177" s="9" t="s">
        <v>127</v>
      </c>
      <c r="AU177" s="9" t="s">
        <v>132</v>
      </c>
      <c r="AY177" s="9" t="s">
        <v>124</v>
      </c>
      <c r="BE177" s="172">
        <f aca="true" t="shared" si="44" ref="BE177:BE185">IF(N177="základní",J177,0)</f>
        <v>0</v>
      </c>
      <c r="BF177" s="172">
        <f aca="true" t="shared" si="45" ref="BF177:BF185">IF(N177="snížená",J177,0)</f>
        <v>0</v>
      </c>
      <c r="BG177" s="172">
        <f aca="true" t="shared" si="46" ref="BG177:BG185">IF(N177="zákl. přenesená",J177,0)</f>
        <v>0</v>
      </c>
      <c r="BH177" s="172">
        <f aca="true" t="shared" si="47" ref="BH177:BH185">IF(N177="sníž. přenesená",J177,0)</f>
        <v>0</v>
      </c>
      <c r="BI177" s="172">
        <f aca="true" t="shared" si="48" ref="BI177:BI185">IF(N177="nulová",J177,0)</f>
        <v>0</v>
      </c>
      <c r="BJ177" s="9" t="s">
        <v>132</v>
      </c>
      <c r="BK177" s="172">
        <f aca="true" t="shared" si="49" ref="BK177:BK185">ROUND(I177*H177,2)</f>
        <v>0</v>
      </c>
      <c r="BL177" s="9" t="s">
        <v>155</v>
      </c>
      <c r="BM177" s="9" t="s">
        <v>395</v>
      </c>
    </row>
    <row r="178" spans="2:65" s="23" customFormat="1" ht="20.45" customHeight="1">
      <c r="B178" s="24"/>
      <c r="C178" s="162" t="s">
        <v>265</v>
      </c>
      <c r="D178" s="162" t="s">
        <v>127</v>
      </c>
      <c r="E178" s="163" t="s">
        <v>396</v>
      </c>
      <c r="F178" s="164" t="s">
        <v>397</v>
      </c>
      <c r="G178" s="165" t="s">
        <v>142</v>
      </c>
      <c r="H178" s="166">
        <v>14</v>
      </c>
      <c r="I178" s="167"/>
      <c r="J178" s="167">
        <f t="shared" si="40"/>
        <v>0</v>
      </c>
      <c r="K178" s="164"/>
      <c r="L178" s="45"/>
      <c r="M178" s="168"/>
      <c r="N178" s="169" t="s">
        <v>40</v>
      </c>
      <c r="O178" s="170">
        <v>0.209</v>
      </c>
      <c r="P178" s="170">
        <f t="shared" si="41"/>
        <v>2.9259999999999997</v>
      </c>
      <c r="Q178" s="170">
        <v>0.00062</v>
      </c>
      <c r="R178" s="170">
        <f t="shared" si="42"/>
        <v>0.00868</v>
      </c>
      <c r="S178" s="170">
        <v>0</v>
      </c>
      <c r="T178" s="171">
        <f t="shared" si="43"/>
        <v>0</v>
      </c>
      <c r="AR178" s="9" t="s">
        <v>155</v>
      </c>
      <c r="AT178" s="9" t="s">
        <v>127</v>
      </c>
      <c r="AU178" s="9" t="s">
        <v>132</v>
      </c>
      <c r="AY178" s="9" t="s">
        <v>124</v>
      </c>
      <c r="BE178" s="172">
        <f t="shared" si="44"/>
        <v>0</v>
      </c>
      <c r="BF178" s="172">
        <f t="shared" si="45"/>
        <v>0</v>
      </c>
      <c r="BG178" s="172">
        <f t="shared" si="46"/>
        <v>0</v>
      </c>
      <c r="BH178" s="172">
        <f t="shared" si="47"/>
        <v>0</v>
      </c>
      <c r="BI178" s="172">
        <f t="shared" si="48"/>
        <v>0</v>
      </c>
      <c r="BJ178" s="9" t="s">
        <v>132</v>
      </c>
      <c r="BK178" s="172">
        <f t="shared" si="49"/>
        <v>0</v>
      </c>
      <c r="BL178" s="9" t="s">
        <v>155</v>
      </c>
      <c r="BM178" s="9" t="s">
        <v>398</v>
      </c>
    </row>
    <row r="179" spans="2:65" s="23" customFormat="1" ht="28.9" customHeight="1">
      <c r="B179" s="24"/>
      <c r="C179" s="162" t="s">
        <v>399</v>
      </c>
      <c r="D179" s="162" t="s">
        <v>127</v>
      </c>
      <c r="E179" s="163" t="s">
        <v>400</v>
      </c>
      <c r="F179" s="164" t="s">
        <v>401</v>
      </c>
      <c r="G179" s="165" t="s">
        <v>135</v>
      </c>
      <c r="H179" s="166">
        <v>38.96</v>
      </c>
      <c r="I179" s="167"/>
      <c r="J179" s="167">
        <f t="shared" si="40"/>
        <v>0</v>
      </c>
      <c r="K179" s="164"/>
      <c r="L179" s="45"/>
      <c r="M179" s="168"/>
      <c r="N179" s="169" t="s">
        <v>40</v>
      </c>
      <c r="O179" s="170">
        <v>0.561</v>
      </c>
      <c r="P179" s="170">
        <f t="shared" si="41"/>
        <v>21.85656</v>
      </c>
      <c r="Q179" s="170">
        <v>0.00372</v>
      </c>
      <c r="R179" s="170">
        <f t="shared" si="42"/>
        <v>0.1449312</v>
      </c>
      <c r="S179" s="170">
        <v>0</v>
      </c>
      <c r="T179" s="171">
        <f t="shared" si="43"/>
        <v>0</v>
      </c>
      <c r="AR179" s="9" t="s">
        <v>155</v>
      </c>
      <c r="AT179" s="9" t="s">
        <v>127</v>
      </c>
      <c r="AU179" s="9" t="s">
        <v>132</v>
      </c>
      <c r="AY179" s="9" t="s">
        <v>124</v>
      </c>
      <c r="BE179" s="172">
        <f t="shared" si="44"/>
        <v>0</v>
      </c>
      <c r="BF179" s="172">
        <f t="shared" si="45"/>
        <v>0</v>
      </c>
      <c r="BG179" s="172">
        <f t="shared" si="46"/>
        <v>0</v>
      </c>
      <c r="BH179" s="172">
        <f t="shared" si="47"/>
        <v>0</v>
      </c>
      <c r="BI179" s="172">
        <f t="shared" si="48"/>
        <v>0</v>
      </c>
      <c r="BJ179" s="9" t="s">
        <v>132</v>
      </c>
      <c r="BK179" s="172">
        <f t="shared" si="49"/>
        <v>0</v>
      </c>
      <c r="BL179" s="9" t="s">
        <v>155</v>
      </c>
      <c r="BM179" s="9" t="s">
        <v>402</v>
      </c>
    </row>
    <row r="180" spans="2:65" s="23" customFormat="1" ht="20.45" customHeight="1">
      <c r="B180" s="24"/>
      <c r="C180" s="173" t="s">
        <v>269</v>
      </c>
      <c r="D180" s="173" t="s">
        <v>170</v>
      </c>
      <c r="E180" s="174" t="s">
        <v>403</v>
      </c>
      <c r="F180" s="175" t="s">
        <v>404</v>
      </c>
      <c r="G180" s="176" t="s">
        <v>135</v>
      </c>
      <c r="H180" s="177">
        <v>38.96</v>
      </c>
      <c r="I180" s="178"/>
      <c r="J180" s="178">
        <f t="shared" si="40"/>
        <v>0</v>
      </c>
      <c r="K180" s="175"/>
      <c r="L180" s="179"/>
      <c r="M180" s="180"/>
      <c r="N180" s="181" t="s">
        <v>40</v>
      </c>
      <c r="O180" s="170">
        <v>0</v>
      </c>
      <c r="P180" s="170">
        <f t="shared" si="41"/>
        <v>0</v>
      </c>
      <c r="Q180" s="170">
        <v>0.018</v>
      </c>
      <c r="R180" s="170">
        <f t="shared" si="42"/>
        <v>0.70128</v>
      </c>
      <c r="S180" s="170">
        <v>0</v>
      </c>
      <c r="T180" s="171">
        <f t="shared" si="43"/>
        <v>0</v>
      </c>
      <c r="AR180" s="9" t="s">
        <v>184</v>
      </c>
      <c r="AT180" s="9" t="s">
        <v>170</v>
      </c>
      <c r="AU180" s="9" t="s">
        <v>132</v>
      </c>
      <c r="AY180" s="9" t="s">
        <v>124</v>
      </c>
      <c r="BE180" s="172">
        <f t="shared" si="44"/>
        <v>0</v>
      </c>
      <c r="BF180" s="172">
        <f t="shared" si="45"/>
        <v>0</v>
      </c>
      <c r="BG180" s="172">
        <f t="shared" si="46"/>
        <v>0</v>
      </c>
      <c r="BH180" s="172">
        <f t="shared" si="47"/>
        <v>0</v>
      </c>
      <c r="BI180" s="172">
        <f t="shared" si="48"/>
        <v>0</v>
      </c>
      <c r="BJ180" s="9" t="s">
        <v>132</v>
      </c>
      <c r="BK180" s="172">
        <f t="shared" si="49"/>
        <v>0</v>
      </c>
      <c r="BL180" s="9" t="s">
        <v>155</v>
      </c>
      <c r="BM180" s="9" t="s">
        <v>405</v>
      </c>
    </row>
    <row r="181" spans="2:65" s="23" customFormat="1" ht="20.45" customHeight="1">
      <c r="B181" s="24"/>
      <c r="C181" s="162" t="s">
        <v>406</v>
      </c>
      <c r="D181" s="162" t="s">
        <v>127</v>
      </c>
      <c r="E181" s="163" t="s">
        <v>407</v>
      </c>
      <c r="F181" s="164" t="s">
        <v>408</v>
      </c>
      <c r="G181" s="165" t="s">
        <v>135</v>
      </c>
      <c r="H181" s="166">
        <v>38.96</v>
      </c>
      <c r="I181" s="167"/>
      <c r="J181" s="167">
        <f t="shared" si="40"/>
        <v>0</v>
      </c>
      <c r="K181" s="164"/>
      <c r="L181" s="45"/>
      <c r="M181" s="168"/>
      <c r="N181" s="169" t="s">
        <v>40</v>
      </c>
      <c r="O181" s="170">
        <v>0.03</v>
      </c>
      <c r="P181" s="170">
        <f t="shared" si="41"/>
        <v>1.1688</v>
      </c>
      <c r="Q181" s="170">
        <v>0</v>
      </c>
      <c r="R181" s="170">
        <f t="shared" si="42"/>
        <v>0</v>
      </c>
      <c r="S181" s="170">
        <v>0</v>
      </c>
      <c r="T181" s="171">
        <f t="shared" si="43"/>
        <v>0</v>
      </c>
      <c r="AR181" s="9" t="s">
        <v>155</v>
      </c>
      <c r="AT181" s="9" t="s">
        <v>127</v>
      </c>
      <c r="AU181" s="9" t="s">
        <v>132</v>
      </c>
      <c r="AY181" s="9" t="s">
        <v>124</v>
      </c>
      <c r="BE181" s="172">
        <f t="shared" si="44"/>
        <v>0</v>
      </c>
      <c r="BF181" s="172">
        <f t="shared" si="45"/>
        <v>0</v>
      </c>
      <c r="BG181" s="172">
        <f t="shared" si="46"/>
        <v>0</v>
      </c>
      <c r="BH181" s="172">
        <f t="shared" si="47"/>
        <v>0</v>
      </c>
      <c r="BI181" s="172">
        <f t="shared" si="48"/>
        <v>0</v>
      </c>
      <c r="BJ181" s="9" t="s">
        <v>132</v>
      </c>
      <c r="BK181" s="172">
        <f t="shared" si="49"/>
        <v>0</v>
      </c>
      <c r="BL181" s="9" t="s">
        <v>155</v>
      </c>
      <c r="BM181" s="9" t="s">
        <v>409</v>
      </c>
    </row>
    <row r="182" spans="2:65" s="23" customFormat="1" ht="20.45" customHeight="1">
      <c r="B182" s="24"/>
      <c r="C182" s="162" t="s">
        <v>272</v>
      </c>
      <c r="D182" s="162" t="s">
        <v>127</v>
      </c>
      <c r="E182" s="163" t="s">
        <v>410</v>
      </c>
      <c r="F182" s="164" t="s">
        <v>411</v>
      </c>
      <c r="G182" s="165" t="s">
        <v>135</v>
      </c>
      <c r="H182" s="166">
        <v>38.96</v>
      </c>
      <c r="I182" s="167"/>
      <c r="J182" s="167">
        <f t="shared" si="40"/>
        <v>0</v>
      </c>
      <c r="K182" s="164"/>
      <c r="L182" s="45"/>
      <c r="M182" s="168"/>
      <c r="N182" s="169" t="s">
        <v>40</v>
      </c>
      <c r="O182" s="170">
        <v>0.044</v>
      </c>
      <c r="P182" s="170">
        <f t="shared" si="41"/>
        <v>1.71424</v>
      </c>
      <c r="Q182" s="170">
        <v>0.0003</v>
      </c>
      <c r="R182" s="170">
        <f t="shared" si="42"/>
        <v>0.011687999999999999</v>
      </c>
      <c r="S182" s="170">
        <v>0</v>
      </c>
      <c r="T182" s="171">
        <f t="shared" si="43"/>
        <v>0</v>
      </c>
      <c r="AR182" s="9" t="s">
        <v>155</v>
      </c>
      <c r="AT182" s="9" t="s">
        <v>127</v>
      </c>
      <c r="AU182" s="9" t="s">
        <v>132</v>
      </c>
      <c r="AY182" s="9" t="s">
        <v>124</v>
      </c>
      <c r="BE182" s="172">
        <f t="shared" si="44"/>
        <v>0</v>
      </c>
      <c r="BF182" s="172">
        <f t="shared" si="45"/>
        <v>0</v>
      </c>
      <c r="BG182" s="172">
        <f t="shared" si="46"/>
        <v>0</v>
      </c>
      <c r="BH182" s="172">
        <f t="shared" si="47"/>
        <v>0</v>
      </c>
      <c r="BI182" s="172">
        <f t="shared" si="48"/>
        <v>0</v>
      </c>
      <c r="BJ182" s="9" t="s">
        <v>132</v>
      </c>
      <c r="BK182" s="172">
        <f t="shared" si="49"/>
        <v>0</v>
      </c>
      <c r="BL182" s="9" t="s">
        <v>155</v>
      </c>
      <c r="BM182" s="9" t="s">
        <v>412</v>
      </c>
    </row>
    <row r="183" spans="2:65" s="23" customFormat="1" ht="20.45" customHeight="1">
      <c r="B183" s="24"/>
      <c r="C183" s="162" t="s">
        <v>413</v>
      </c>
      <c r="D183" s="162" t="s">
        <v>127</v>
      </c>
      <c r="E183" s="163" t="s">
        <v>414</v>
      </c>
      <c r="F183" s="164" t="s">
        <v>415</v>
      </c>
      <c r="G183" s="165" t="s">
        <v>130</v>
      </c>
      <c r="H183" s="166">
        <v>20</v>
      </c>
      <c r="I183" s="167"/>
      <c r="J183" s="167">
        <f t="shared" si="40"/>
        <v>0</v>
      </c>
      <c r="K183" s="164"/>
      <c r="L183" s="45"/>
      <c r="M183" s="168"/>
      <c r="N183" s="169" t="s">
        <v>40</v>
      </c>
      <c r="O183" s="170">
        <v>0.038</v>
      </c>
      <c r="P183" s="170">
        <f t="shared" si="41"/>
        <v>0.76</v>
      </c>
      <c r="Q183" s="170">
        <v>0</v>
      </c>
      <c r="R183" s="170">
        <f t="shared" si="42"/>
        <v>0</v>
      </c>
      <c r="S183" s="170">
        <v>0</v>
      </c>
      <c r="T183" s="171">
        <f t="shared" si="43"/>
        <v>0</v>
      </c>
      <c r="AR183" s="9" t="s">
        <v>155</v>
      </c>
      <c r="AT183" s="9" t="s">
        <v>127</v>
      </c>
      <c r="AU183" s="9" t="s">
        <v>132</v>
      </c>
      <c r="AY183" s="9" t="s">
        <v>124</v>
      </c>
      <c r="BE183" s="172">
        <f t="shared" si="44"/>
        <v>0</v>
      </c>
      <c r="BF183" s="172">
        <f t="shared" si="45"/>
        <v>0</v>
      </c>
      <c r="BG183" s="172">
        <f t="shared" si="46"/>
        <v>0</v>
      </c>
      <c r="BH183" s="172">
        <f t="shared" si="47"/>
        <v>0</v>
      </c>
      <c r="BI183" s="172">
        <f t="shared" si="48"/>
        <v>0</v>
      </c>
      <c r="BJ183" s="9" t="s">
        <v>132</v>
      </c>
      <c r="BK183" s="172">
        <f t="shared" si="49"/>
        <v>0</v>
      </c>
      <c r="BL183" s="9" t="s">
        <v>155</v>
      </c>
      <c r="BM183" s="9" t="s">
        <v>416</v>
      </c>
    </row>
    <row r="184" spans="2:65" s="23" customFormat="1" ht="20.45" customHeight="1">
      <c r="B184" s="24"/>
      <c r="C184" s="162" t="s">
        <v>276</v>
      </c>
      <c r="D184" s="162" t="s">
        <v>127</v>
      </c>
      <c r="E184" s="163" t="s">
        <v>417</v>
      </c>
      <c r="F184" s="164" t="s">
        <v>418</v>
      </c>
      <c r="G184" s="165" t="s">
        <v>135</v>
      </c>
      <c r="H184" s="166">
        <v>38.96</v>
      </c>
      <c r="I184" s="167"/>
      <c r="J184" s="167">
        <f t="shared" si="40"/>
        <v>0</v>
      </c>
      <c r="K184" s="164"/>
      <c r="L184" s="45"/>
      <c r="M184" s="168"/>
      <c r="N184" s="169" t="s">
        <v>40</v>
      </c>
      <c r="O184" s="170">
        <v>0.3</v>
      </c>
      <c r="P184" s="170">
        <f t="shared" si="41"/>
        <v>11.688</v>
      </c>
      <c r="Q184" s="170">
        <v>0.0077</v>
      </c>
      <c r="R184" s="170">
        <f t="shared" si="42"/>
        <v>0.29999200000000004</v>
      </c>
      <c r="S184" s="170">
        <v>0</v>
      </c>
      <c r="T184" s="171">
        <f t="shared" si="43"/>
        <v>0</v>
      </c>
      <c r="AR184" s="9" t="s">
        <v>155</v>
      </c>
      <c r="AT184" s="9" t="s">
        <v>127</v>
      </c>
      <c r="AU184" s="9" t="s">
        <v>132</v>
      </c>
      <c r="AY184" s="9" t="s">
        <v>124</v>
      </c>
      <c r="BE184" s="172">
        <f t="shared" si="44"/>
        <v>0</v>
      </c>
      <c r="BF184" s="172">
        <f t="shared" si="45"/>
        <v>0</v>
      </c>
      <c r="BG184" s="172">
        <f t="shared" si="46"/>
        <v>0</v>
      </c>
      <c r="BH184" s="172">
        <f t="shared" si="47"/>
        <v>0</v>
      </c>
      <c r="BI184" s="172">
        <f t="shared" si="48"/>
        <v>0</v>
      </c>
      <c r="BJ184" s="9" t="s">
        <v>132</v>
      </c>
      <c r="BK184" s="172">
        <f t="shared" si="49"/>
        <v>0</v>
      </c>
      <c r="BL184" s="9" t="s">
        <v>155</v>
      </c>
      <c r="BM184" s="9" t="s">
        <v>419</v>
      </c>
    </row>
    <row r="185" spans="2:65" s="23" customFormat="1" ht="28.9" customHeight="1">
      <c r="B185" s="24"/>
      <c r="C185" s="162" t="s">
        <v>420</v>
      </c>
      <c r="D185" s="162" t="s">
        <v>127</v>
      </c>
      <c r="E185" s="163" t="s">
        <v>421</v>
      </c>
      <c r="F185" s="164" t="s">
        <v>422</v>
      </c>
      <c r="G185" s="165" t="s">
        <v>240</v>
      </c>
      <c r="H185" s="166">
        <v>376.055</v>
      </c>
      <c r="I185" s="167"/>
      <c r="J185" s="167">
        <f t="shared" si="40"/>
        <v>0</v>
      </c>
      <c r="K185" s="164" t="s">
        <v>224</v>
      </c>
      <c r="L185" s="45"/>
      <c r="M185" s="168"/>
      <c r="N185" s="169" t="s">
        <v>40</v>
      </c>
      <c r="O185" s="170">
        <v>0</v>
      </c>
      <c r="P185" s="170">
        <f t="shared" si="41"/>
        <v>0</v>
      </c>
      <c r="Q185" s="170">
        <v>0</v>
      </c>
      <c r="R185" s="170">
        <f t="shared" si="42"/>
        <v>0</v>
      </c>
      <c r="S185" s="170">
        <v>0</v>
      </c>
      <c r="T185" s="171">
        <f t="shared" si="43"/>
        <v>0</v>
      </c>
      <c r="AR185" s="9" t="s">
        <v>155</v>
      </c>
      <c r="AT185" s="9" t="s">
        <v>127</v>
      </c>
      <c r="AU185" s="9" t="s">
        <v>132</v>
      </c>
      <c r="AY185" s="9" t="s">
        <v>124</v>
      </c>
      <c r="BE185" s="172">
        <f t="shared" si="44"/>
        <v>0</v>
      </c>
      <c r="BF185" s="172">
        <f t="shared" si="45"/>
        <v>0</v>
      </c>
      <c r="BG185" s="172">
        <f t="shared" si="46"/>
        <v>0</v>
      </c>
      <c r="BH185" s="172">
        <f t="shared" si="47"/>
        <v>0</v>
      </c>
      <c r="BI185" s="172">
        <f t="shared" si="48"/>
        <v>0</v>
      </c>
      <c r="BJ185" s="9" t="s">
        <v>132</v>
      </c>
      <c r="BK185" s="172">
        <f t="shared" si="49"/>
        <v>0</v>
      </c>
      <c r="BL185" s="9" t="s">
        <v>155</v>
      </c>
      <c r="BM185" s="9" t="s">
        <v>423</v>
      </c>
    </row>
    <row r="186" spans="2:63" s="145" customFormat="1" ht="29.85" customHeight="1">
      <c r="B186" s="146"/>
      <c r="C186" s="147"/>
      <c r="D186" s="159" t="s">
        <v>67</v>
      </c>
      <c r="E186" s="160" t="s">
        <v>424</v>
      </c>
      <c r="F186" s="160" t="s">
        <v>425</v>
      </c>
      <c r="G186" s="147"/>
      <c r="H186" s="147"/>
      <c r="I186" s="147"/>
      <c r="J186" s="161">
        <f>BK186</f>
        <v>0</v>
      </c>
      <c r="K186" s="147"/>
      <c r="L186" s="151"/>
      <c r="M186" s="152"/>
      <c r="N186" s="153"/>
      <c r="O186" s="153"/>
      <c r="P186" s="154">
        <f>P187</f>
        <v>3.5479499999999997</v>
      </c>
      <c r="Q186" s="153"/>
      <c r="R186" s="154">
        <f>R187</f>
        <v>0</v>
      </c>
      <c r="S186" s="153"/>
      <c r="T186" s="155">
        <f>T187</f>
        <v>0.084475</v>
      </c>
      <c r="AR186" s="156" t="s">
        <v>132</v>
      </c>
      <c r="AT186" s="157" t="s">
        <v>67</v>
      </c>
      <c r="AU186" s="157" t="s">
        <v>32</v>
      </c>
      <c r="AY186" s="156" t="s">
        <v>124</v>
      </c>
      <c r="BK186" s="158">
        <f>BK187</f>
        <v>0</v>
      </c>
    </row>
    <row r="187" spans="2:65" s="23" customFormat="1" ht="20.45" customHeight="1">
      <c r="B187" s="24"/>
      <c r="C187" s="162" t="s">
        <v>426</v>
      </c>
      <c r="D187" s="162" t="s">
        <v>127</v>
      </c>
      <c r="E187" s="163" t="s">
        <v>427</v>
      </c>
      <c r="F187" s="164" t="s">
        <v>428</v>
      </c>
      <c r="G187" s="165" t="s">
        <v>135</v>
      </c>
      <c r="H187" s="166">
        <v>33.79</v>
      </c>
      <c r="I187" s="167"/>
      <c r="J187" s="167">
        <f>ROUND(I187*H187,2)</f>
        <v>0</v>
      </c>
      <c r="K187" s="164"/>
      <c r="L187" s="45"/>
      <c r="M187" s="168"/>
      <c r="N187" s="169" t="s">
        <v>40</v>
      </c>
      <c r="O187" s="170">
        <v>0.105</v>
      </c>
      <c r="P187" s="170">
        <f>O187*H187</f>
        <v>3.5479499999999997</v>
      </c>
      <c r="Q187" s="170">
        <v>0</v>
      </c>
      <c r="R187" s="170">
        <f>Q187*H187</f>
        <v>0</v>
      </c>
      <c r="S187" s="170">
        <v>0.0025</v>
      </c>
      <c r="T187" s="171">
        <f>S187*H187</f>
        <v>0.084475</v>
      </c>
      <c r="AR187" s="9" t="s">
        <v>155</v>
      </c>
      <c r="AT187" s="9" t="s">
        <v>127</v>
      </c>
      <c r="AU187" s="9" t="s">
        <v>132</v>
      </c>
      <c r="AY187" s="9" t="s">
        <v>124</v>
      </c>
      <c r="BE187" s="172">
        <f>IF(N187="základní",J187,0)</f>
        <v>0</v>
      </c>
      <c r="BF187" s="172">
        <f>IF(N187="snížená",J187,0)</f>
        <v>0</v>
      </c>
      <c r="BG187" s="172">
        <f>IF(N187="zákl. přenesená",J187,0)</f>
        <v>0</v>
      </c>
      <c r="BH187" s="172">
        <f>IF(N187="sníž. přenesená",J187,0)</f>
        <v>0</v>
      </c>
      <c r="BI187" s="172">
        <f>IF(N187="nulová",J187,0)</f>
        <v>0</v>
      </c>
      <c r="BJ187" s="9" t="s">
        <v>132</v>
      </c>
      <c r="BK187" s="172">
        <f>ROUND(I187*H187,2)</f>
        <v>0</v>
      </c>
      <c r="BL187" s="9" t="s">
        <v>155</v>
      </c>
      <c r="BM187" s="9" t="s">
        <v>429</v>
      </c>
    </row>
    <row r="188" spans="2:63" s="145" customFormat="1" ht="29.85" customHeight="1">
      <c r="B188" s="146"/>
      <c r="C188" s="147"/>
      <c r="D188" s="159" t="s">
        <v>67</v>
      </c>
      <c r="E188" s="160" t="s">
        <v>430</v>
      </c>
      <c r="F188" s="160" t="s">
        <v>431</v>
      </c>
      <c r="G188" s="147"/>
      <c r="H188" s="147"/>
      <c r="I188" s="147"/>
      <c r="J188" s="161">
        <f>BK188</f>
        <v>0</v>
      </c>
      <c r="K188" s="147"/>
      <c r="L188" s="151"/>
      <c r="M188" s="152"/>
      <c r="N188" s="153"/>
      <c r="O188" s="153"/>
      <c r="P188" s="154">
        <f>SUM(P189:P196)</f>
        <v>61.7686</v>
      </c>
      <c r="Q188" s="153"/>
      <c r="R188" s="154">
        <f>SUM(R189:R196)</f>
        <v>0.8489990000000001</v>
      </c>
      <c r="S188" s="153"/>
      <c r="T188" s="155">
        <f>SUM(T189:T196)</f>
        <v>1.601475</v>
      </c>
      <c r="AR188" s="156" t="s">
        <v>132</v>
      </c>
      <c r="AT188" s="157" t="s">
        <v>67</v>
      </c>
      <c r="AU188" s="157" t="s">
        <v>32</v>
      </c>
      <c r="AY188" s="156" t="s">
        <v>124</v>
      </c>
      <c r="BK188" s="158">
        <f>SUM(BK189:BK196)</f>
        <v>0</v>
      </c>
    </row>
    <row r="189" spans="2:65" s="23" customFormat="1" ht="20.45" customHeight="1">
      <c r="B189" s="24"/>
      <c r="C189" s="162" t="s">
        <v>279</v>
      </c>
      <c r="D189" s="162" t="s">
        <v>127</v>
      </c>
      <c r="E189" s="163" t="s">
        <v>432</v>
      </c>
      <c r="F189" s="164" t="s">
        <v>433</v>
      </c>
      <c r="G189" s="165" t="s">
        <v>135</v>
      </c>
      <c r="H189" s="166">
        <v>19.65</v>
      </c>
      <c r="I189" s="167"/>
      <c r="J189" s="167">
        <f aca="true" t="shared" si="50" ref="J189:J196">ROUND(I189*H189,2)</f>
        <v>0</v>
      </c>
      <c r="K189" s="164"/>
      <c r="L189" s="45"/>
      <c r="M189" s="168"/>
      <c r="N189" s="169" t="s">
        <v>40</v>
      </c>
      <c r="O189" s="170">
        <v>0.295</v>
      </c>
      <c r="P189" s="170">
        <f aca="true" t="shared" si="51" ref="P189:P196">O189*H189</f>
        <v>5.796749999999999</v>
      </c>
      <c r="Q189" s="170">
        <v>0</v>
      </c>
      <c r="R189" s="170">
        <f aca="true" t="shared" si="52" ref="R189:R196">Q189*H189</f>
        <v>0</v>
      </c>
      <c r="S189" s="170">
        <v>0.0815</v>
      </c>
      <c r="T189" s="171">
        <f aca="true" t="shared" si="53" ref="T189:T196">S189*H189</f>
        <v>1.601475</v>
      </c>
      <c r="AR189" s="9" t="s">
        <v>155</v>
      </c>
      <c r="AT189" s="9" t="s">
        <v>127</v>
      </c>
      <c r="AU189" s="9" t="s">
        <v>132</v>
      </c>
      <c r="AY189" s="9" t="s">
        <v>124</v>
      </c>
      <c r="BE189" s="172">
        <f aca="true" t="shared" si="54" ref="BE189:BE196">IF(N189="základní",J189,0)</f>
        <v>0</v>
      </c>
      <c r="BF189" s="172">
        <f aca="true" t="shared" si="55" ref="BF189:BF196">IF(N189="snížená",J189,0)</f>
        <v>0</v>
      </c>
      <c r="BG189" s="172">
        <f aca="true" t="shared" si="56" ref="BG189:BG196">IF(N189="zákl. přenesená",J189,0)</f>
        <v>0</v>
      </c>
      <c r="BH189" s="172">
        <f aca="true" t="shared" si="57" ref="BH189:BH196">IF(N189="sníž. přenesená",J189,0)</f>
        <v>0</v>
      </c>
      <c r="BI189" s="172">
        <f aca="true" t="shared" si="58" ref="BI189:BI196">IF(N189="nulová",J189,0)</f>
        <v>0</v>
      </c>
      <c r="BJ189" s="9" t="s">
        <v>132</v>
      </c>
      <c r="BK189" s="172">
        <f aca="true" t="shared" si="59" ref="BK189:BK196">ROUND(I189*H189,2)</f>
        <v>0</v>
      </c>
      <c r="BL189" s="9" t="s">
        <v>155</v>
      </c>
      <c r="BM189" s="9" t="s">
        <v>434</v>
      </c>
    </row>
    <row r="190" spans="2:65" s="23" customFormat="1" ht="28.9" customHeight="1">
      <c r="B190" s="24"/>
      <c r="C190" s="162" t="s">
        <v>435</v>
      </c>
      <c r="D190" s="162" t="s">
        <v>127</v>
      </c>
      <c r="E190" s="163" t="s">
        <v>436</v>
      </c>
      <c r="F190" s="164" t="s">
        <v>437</v>
      </c>
      <c r="G190" s="165" t="s">
        <v>135</v>
      </c>
      <c r="H190" s="166">
        <v>55.19</v>
      </c>
      <c r="I190" s="167"/>
      <c r="J190" s="167">
        <f t="shared" si="50"/>
        <v>0</v>
      </c>
      <c r="K190" s="164"/>
      <c r="L190" s="45"/>
      <c r="M190" s="168"/>
      <c r="N190" s="169" t="s">
        <v>40</v>
      </c>
      <c r="O190" s="170">
        <v>0.641</v>
      </c>
      <c r="P190" s="170">
        <f t="shared" si="51"/>
        <v>35.37679</v>
      </c>
      <c r="Q190" s="170">
        <v>0.003</v>
      </c>
      <c r="R190" s="170">
        <f t="shared" si="52"/>
        <v>0.16557</v>
      </c>
      <c r="S190" s="170">
        <v>0</v>
      </c>
      <c r="T190" s="171">
        <f t="shared" si="53"/>
        <v>0</v>
      </c>
      <c r="AR190" s="9" t="s">
        <v>155</v>
      </c>
      <c r="AT190" s="9" t="s">
        <v>127</v>
      </c>
      <c r="AU190" s="9" t="s">
        <v>132</v>
      </c>
      <c r="AY190" s="9" t="s">
        <v>124</v>
      </c>
      <c r="BE190" s="172">
        <f t="shared" si="54"/>
        <v>0</v>
      </c>
      <c r="BF190" s="172">
        <f t="shared" si="55"/>
        <v>0</v>
      </c>
      <c r="BG190" s="172">
        <f t="shared" si="56"/>
        <v>0</v>
      </c>
      <c r="BH190" s="172">
        <f t="shared" si="57"/>
        <v>0</v>
      </c>
      <c r="BI190" s="172">
        <f t="shared" si="58"/>
        <v>0</v>
      </c>
      <c r="BJ190" s="9" t="s">
        <v>132</v>
      </c>
      <c r="BK190" s="172">
        <f t="shared" si="59"/>
        <v>0</v>
      </c>
      <c r="BL190" s="9" t="s">
        <v>155</v>
      </c>
      <c r="BM190" s="9" t="s">
        <v>438</v>
      </c>
    </row>
    <row r="191" spans="2:65" s="23" customFormat="1" ht="20.45" customHeight="1">
      <c r="B191" s="24"/>
      <c r="C191" s="173" t="s">
        <v>283</v>
      </c>
      <c r="D191" s="173" t="s">
        <v>170</v>
      </c>
      <c r="E191" s="174" t="s">
        <v>439</v>
      </c>
      <c r="F191" s="175" t="s">
        <v>440</v>
      </c>
      <c r="G191" s="176" t="s">
        <v>135</v>
      </c>
      <c r="H191" s="177">
        <v>55.19</v>
      </c>
      <c r="I191" s="178"/>
      <c r="J191" s="178">
        <f t="shared" si="50"/>
        <v>0</v>
      </c>
      <c r="K191" s="175"/>
      <c r="L191" s="179"/>
      <c r="M191" s="180"/>
      <c r="N191" s="181" t="s">
        <v>40</v>
      </c>
      <c r="O191" s="170">
        <v>0</v>
      </c>
      <c r="P191" s="170">
        <f t="shared" si="51"/>
        <v>0</v>
      </c>
      <c r="Q191" s="170">
        <v>0.0118</v>
      </c>
      <c r="R191" s="170">
        <f t="shared" si="52"/>
        <v>0.651242</v>
      </c>
      <c r="S191" s="170">
        <v>0</v>
      </c>
      <c r="T191" s="171">
        <f t="shared" si="53"/>
        <v>0</v>
      </c>
      <c r="AR191" s="9" t="s">
        <v>184</v>
      </c>
      <c r="AT191" s="9" t="s">
        <v>170</v>
      </c>
      <c r="AU191" s="9" t="s">
        <v>132</v>
      </c>
      <c r="AY191" s="9" t="s">
        <v>124</v>
      </c>
      <c r="BE191" s="172">
        <f t="shared" si="54"/>
        <v>0</v>
      </c>
      <c r="BF191" s="172">
        <f t="shared" si="55"/>
        <v>0</v>
      </c>
      <c r="BG191" s="172">
        <f t="shared" si="56"/>
        <v>0</v>
      </c>
      <c r="BH191" s="172">
        <f t="shared" si="57"/>
        <v>0</v>
      </c>
      <c r="BI191" s="172">
        <f t="shared" si="58"/>
        <v>0</v>
      </c>
      <c r="BJ191" s="9" t="s">
        <v>132</v>
      </c>
      <c r="BK191" s="172">
        <f t="shared" si="59"/>
        <v>0</v>
      </c>
      <c r="BL191" s="9" t="s">
        <v>155</v>
      </c>
      <c r="BM191" s="9" t="s">
        <v>441</v>
      </c>
    </row>
    <row r="192" spans="2:65" s="23" customFormat="1" ht="28.9" customHeight="1">
      <c r="B192" s="24"/>
      <c r="C192" s="162" t="s">
        <v>442</v>
      </c>
      <c r="D192" s="162" t="s">
        <v>127</v>
      </c>
      <c r="E192" s="163" t="s">
        <v>443</v>
      </c>
      <c r="F192" s="164" t="s">
        <v>444</v>
      </c>
      <c r="G192" s="165" t="s">
        <v>135</v>
      </c>
      <c r="H192" s="166">
        <v>55.19</v>
      </c>
      <c r="I192" s="167"/>
      <c r="J192" s="167">
        <f t="shared" si="50"/>
        <v>0</v>
      </c>
      <c r="K192" s="164"/>
      <c r="L192" s="45"/>
      <c r="M192" s="168"/>
      <c r="N192" s="169" t="s">
        <v>40</v>
      </c>
      <c r="O192" s="170">
        <v>0.13</v>
      </c>
      <c r="P192" s="170">
        <f t="shared" si="51"/>
        <v>7.1747</v>
      </c>
      <c r="Q192" s="170">
        <v>0</v>
      </c>
      <c r="R192" s="170">
        <f t="shared" si="52"/>
        <v>0</v>
      </c>
      <c r="S192" s="170">
        <v>0</v>
      </c>
      <c r="T192" s="171">
        <f t="shared" si="53"/>
        <v>0</v>
      </c>
      <c r="AR192" s="9" t="s">
        <v>155</v>
      </c>
      <c r="AT192" s="9" t="s">
        <v>127</v>
      </c>
      <c r="AU192" s="9" t="s">
        <v>132</v>
      </c>
      <c r="AY192" s="9" t="s">
        <v>124</v>
      </c>
      <c r="BE192" s="172">
        <f t="shared" si="54"/>
        <v>0</v>
      </c>
      <c r="BF192" s="172">
        <f t="shared" si="55"/>
        <v>0</v>
      </c>
      <c r="BG192" s="172">
        <f t="shared" si="56"/>
        <v>0</v>
      </c>
      <c r="BH192" s="172">
        <f t="shared" si="57"/>
        <v>0</v>
      </c>
      <c r="BI192" s="172">
        <f t="shared" si="58"/>
        <v>0</v>
      </c>
      <c r="BJ192" s="9" t="s">
        <v>132</v>
      </c>
      <c r="BK192" s="172">
        <f t="shared" si="59"/>
        <v>0</v>
      </c>
      <c r="BL192" s="9" t="s">
        <v>155</v>
      </c>
      <c r="BM192" s="9" t="s">
        <v>445</v>
      </c>
    </row>
    <row r="193" spans="2:65" s="23" customFormat="1" ht="20.45" customHeight="1">
      <c r="B193" s="24"/>
      <c r="C193" s="162" t="s">
        <v>286</v>
      </c>
      <c r="D193" s="162" t="s">
        <v>127</v>
      </c>
      <c r="E193" s="163" t="s">
        <v>446</v>
      </c>
      <c r="F193" s="164" t="s">
        <v>447</v>
      </c>
      <c r="G193" s="165" t="s">
        <v>142</v>
      </c>
      <c r="H193" s="166">
        <v>24</v>
      </c>
      <c r="I193" s="167"/>
      <c r="J193" s="167">
        <f t="shared" si="50"/>
        <v>0</v>
      </c>
      <c r="K193" s="164"/>
      <c r="L193" s="45"/>
      <c r="M193" s="168"/>
      <c r="N193" s="169" t="s">
        <v>40</v>
      </c>
      <c r="O193" s="170">
        <v>0.248</v>
      </c>
      <c r="P193" s="170">
        <f t="shared" si="51"/>
        <v>5.952</v>
      </c>
      <c r="Q193" s="170">
        <v>0.00031</v>
      </c>
      <c r="R193" s="170">
        <f t="shared" si="52"/>
        <v>0.00744</v>
      </c>
      <c r="S193" s="170">
        <v>0</v>
      </c>
      <c r="T193" s="171">
        <f t="shared" si="53"/>
        <v>0</v>
      </c>
      <c r="AR193" s="9" t="s">
        <v>155</v>
      </c>
      <c r="AT193" s="9" t="s">
        <v>127</v>
      </c>
      <c r="AU193" s="9" t="s">
        <v>132</v>
      </c>
      <c r="AY193" s="9" t="s">
        <v>124</v>
      </c>
      <c r="BE193" s="172">
        <f t="shared" si="54"/>
        <v>0</v>
      </c>
      <c r="BF193" s="172">
        <f t="shared" si="55"/>
        <v>0</v>
      </c>
      <c r="BG193" s="172">
        <f t="shared" si="56"/>
        <v>0</v>
      </c>
      <c r="BH193" s="172">
        <f t="shared" si="57"/>
        <v>0</v>
      </c>
      <c r="BI193" s="172">
        <f t="shared" si="58"/>
        <v>0</v>
      </c>
      <c r="BJ193" s="9" t="s">
        <v>132</v>
      </c>
      <c r="BK193" s="172">
        <f t="shared" si="59"/>
        <v>0</v>
      </c>
      <c r="BL193" s="9" t="s">
        <v>155</v>
      </c>
      <c r="BM193" s="9" t="s">
        <v>448</v>
      </c>
    </row>
    <row r="194" spans="2:65" s="23" customFormat="1" ht="20.45" customHeight="1">
      <c r="B194" s="24"/>
      <c r="C194" s="162" t="s">
        <v>449</v>
      </c>
      <c r="D194" s="162" t="s">
        <v>127</v>
      </c>
      <c r="E194" s="163" t="s">
        <v>450</v>
      </c>
      <c r="F194" s="164" t="s">
        <v>451</v>
      </c>
      <c r="G194" s="165" t="s">
        <v>142</v>
      </c>
      <c r="H194" s="166">
        <v>31.5</v>
      </c>
      <c r="I194" s="167"/>
      <c r="J194" s="167">
        <f t="shared" si="50"/>
        <v>0</v>
      </c>
      <c r="K194" s="164"/>
      <c r="L194" s="45"/>
      <c r="M194" s="168"/>
      <c r="N194" s="169" t="s">
        <v>40</v>
      </c>
      <c r="O194" s="170">
        <v>0.16</v>
      </c>
      <c r="P194" s="170">
        <f t="shared" si="51"/>
        <v>5.04</v>
      </c>
      <c r="Q194" s="170">
        <v>0.00026</v>
      </c>
      <c r="R194" s="170">
        <f t="shared" si="52"/>
        <v>0.00819</v>
      </c>
      <c r="S194" s="170">
        <v>0</v>
      </c>
      <c r="T194" s="171">
        <f t="shared" si="53"/>
        <v>0</v>
      </c>
      <c r="AR194" s="9" t="s">
        <v>155</v>
      </c>
      <c r="AT194" s="9" t="s">
        <v>127</v>
      </c>
      <c r="AU194" s="9" t="s">
        <v>132</v>
      </c>
      <c r="AY194" s="9" t="s">
        <v>124</v>
      </c>
      <c r="BE194" s="172">
        <f t="shared" si="54"/>
        <v>0</v>
      </c>
      <c r="BF194" s="172">
        <f t="shared" si="55"/>
        <v>0</v>
      </c>
      <c r="BG194" s="172">
        <f t="shared" si="56"/>
        <v>0</v>
      </c>
      <c r="BH194" s="172">
        <f t="shared" si="57"/>
        <v>0</v>
      </c>
      <c r="BI194" s="172">
        <f t="shared" si="58"/>
        <v>0</v>
      </c>
      <c r="BJ194" s="9" t="s">
        <v>132</v>
      </c>
      <c r="BK194" s="172">
        <f t="shared" si="59"/>
        <v>0</v>
      </c>
      <c r="BL194" s="9" t="s">
        <v>155</v>
      </c>
      <c r="BM194" s="9" t="s">
        <v>452</v>
      </c>
    </row>
    <row r="195" spans="2:65" s="23" customFormat="1" ht="20.45" customHeight="1">
      <c r="B195" s="24"/>
      <c r="C195" s="162" t="s">
        <v>290</v>
      </c>
      <c r="D195" s="162" t="s">
        <v>127</v>
      </c>
      <c r="E195" s="163" t="s">
        <v>453</v>
      </c>
      <c r="F195" s="164" t="s">
        <v>454</v>
      </c>
      <c r="G195" s="165" t="s">
        <v>135</v>
      </c>
      <c r="H195" s="166">
        <v>55.19</v>
      </c>
      <c r="I195" s="167"/>
      <c r="J195" s="167">
        <f t="shared" si="50"/>
        <v>0</v>
      </c>
      <c r="K195" s="164"/>
      <c r="L195" s="45"/>
      <c r="M195" s="168"/>
      <c r="N195" s="169" t="s">
        <v>40</v>
      </c>
      <c r="O195" s="170">
        <v>0.044</v>
      </c>
      <c r="P195" s="170">
        <f t="shared" si="51"/>
        <v>2.4283599999999996</v>
      </c>
      <c r="Q195" s="170">
        <v>0.0003</v>
      </c>
      <c r="R195" s="170">
        <f t="shared" si="52"/>
        <v>0.016557</v>
      </c>
      <c r="S195" s="170">
        <v>0</v>
      </c>
      <c r="T195" s="171">
        <f t="shared" si="53"/>
        <v>0</v>
      </c>
      <c r="AR195" s="9" t="s">
        <v>155</v>
      </c>
      <c r="AT195" s="9" t="s">
        <v>127</v>
      </c>
      <c r="AU195" s="9" t="s">
        <v>132</v>
      </c>
      <c r="AY195" s="9" t="s">
        <v>124</v>
      </c>
      <c r="BE195" s="172">
        <f t="shared" si="54"/>
        <v>0</v>
      </c>
      <c r="BF195" s="172">
        <f t="shared" si="55"/>
        <v>0</v>
      </c>
      <c r="BG195" s="172">
        <f t="shared" si="56"/>
        <v>0</v>
      </c>
      <c r="BH195" s="172">
        <f t="shared" si="57"/>
        <v>0</v>
      </c>
      <c r="BI195" s="172">
        <f t="shared" si="58"/>
        <v>0</v>
      </c>
      <c r="BJ195" s="9" t="s">
        <v>132</v>
      </c>
      <c r="BK195" s="172">
        <f t="shared" si="59"/>
        <v>0</v>
      </c>
      <c r="BL195" s="9" t="s">
        <v>155</v>
      </c>
      <c r="BM195" s="9" t="s">
        <v>455</v>
      </c>
    </row>
    <row r="196" spans="2:65" s="23" customFormat="1" ht="28.9" customHeight="1">
      <c r="B196" s="24"/>
      <c r="C196" s="162" t="s">
        <v>306</v>
      </c>
      <c r="D196" s="162" t="s">
        <v>127</v>
      </c>
      <c r="E196" s="163" t="s">
        <v>456</v>
      </c>
      <c r="F196" s="164" t="s">
        <v>457</v>
      </c>
      <c r="G196" s="165" t="s">
        <v>240</v>
      </c>
      <c r="H196" s="166">
        <v>426.486</v>
      </c>
      <c r="I196" s="167"/>
      <c r="J196" s="167">
        <f t="shared" si="50"/>
        <v>0</v>
      </c>
      <c r="K196" s="164" t="s">
        <v>224</v>
      </c>
      <c r="L196" s="45"/>
      <c r="M196" s="168"/>
      <c r="N196" s="169" t="s">
        <v>40</v>
      </c>
      <c r="O196" s="170">
        <v>0</v>
      </c>
      <c r="P196" s="170">
        <f t="shared" si="51"/>
        <v>0</v>
      </c>
      <c r="Q196" s="170">
        <v>0</v>
      </c>
      <c r="R196" s="170">
        <f t="shared" si="52"/>
        <v>0</v>
      </c>
      <c r="S196" s="170">
        <v>0</v>
      </c>
      <c r="T196" s="171">
        <f t="shared" si="53"/>
        <v>0</v>
      </c>
      <c r="AR196" s="9" t="s">
        <v>155</v>
      </c>
      <c r="AT196" s="9" t="s">
        <v>127</v>
      </c>
      <c r="AU196" s="9" t="s">
        <v>132</v>
      </c>
      <c r="AY196" s="9" t="s">
        <v>124</v>
      </c>
      <c r="BE196" s="172">
        <f t="shared" si="54"/>
        <v>0</v>
      </c>
      <c r="BF196" s="172">
        <f t="shared" si="55"/>
        <v>0</v>
      </c>
      <c r="BG196" s="172">
        <f t="shared" si="56"/>
        <v>0</v>
      </c>
      <c r="BH196" s="172">
        <f t="shared" si="57"/>
        <v>0</v>
      </c>
      <c r="BI196" s="172">
        <f t="shared" si="58"/>
        <v>0</v>
      </c>
      <c r="BJ196" s="9" t="s">
        <v>132</v>
      </c>
      <c r="BK196" s="172">
        <f t="shared" si="59"/>
        <v>0</v>
      </c>
      <c r="BL196" s="9" t="s">
        <v>155</v>
      </c>
      <c r="BM196" s="9" t="s">
        <v>458</v>
      </c>
    </row>
    <row r="197" spans="2:63" s="145" customFormat="1" ht="29.85" customHeight="1">
      <c r="B197" s="146"/>
      <c r="C197" s="147"/>
      <c r="D197" s="159" t="s">
        <v>67</v>
      </c>
      <c r="E197" s="160" t="s">
        <v>459</v>
      </c>
      <c r="F197" s="160" t="s">
        <v>460</v>
      </c>
      <c r="G197" s="147"/>
      <c r="H197" s="147"/>
      <c r="I197" s="147"/>
      <c r="J197" s="161">
        <f>BK197</f>
        <v>0</v>
      </c>
      <c r="K197" s="147"/>
      <c r="L197" s="151"/>
      <c r="M197" s="152"/>
      <c r="N197" s="153"/>
      <c r="O197" s="153"/>
      <c r="P197" s="154">
        <f>SUM(P198:P200)</f>
        <v>18.27477</v>
      </c>
      <c r="Q197" s="153"/>
      <c r="R197" s="154">
        <f>SUM(R198:R200)</f>
        <v>0.15880882</v>
      </c>
      <c r="S197" s="153"/>
      <c r="T197" s="155">
        <f>SUM(T198:T200)</f>
        <v>0.0331297</v>
      </c>
      <c r="AR197" s="156" t="s">
        <v>132</v>
      </c>
      <c r="AT197" s="157" t="s">
        <v>67</v>
      </c>
      <c r="AU197" s="157" t="s">
        <v>32</v>
      </c>
      <c r="AY197" s="156" t="s">
        <v>124</v>
      </c>
      <c r="BK197" s="158">
        <f>SUM(BK198:BK200)</f>
        <v>0</v>
      </c>
    </row>
    <row r="198" spans="2:65" s="23" customFormat="1" ht="20.45" customHeight="1">
      <c r="B198" s="24"/>
      <c r="C198" s="162" t="s">
        <v>461</v>
      </c>
      <c r="D198" s="162" t="s">
        <v>127</v>
      </c>
      <c r="E198" s="163" t="s">
        <v>462</v>
      </c>
      <c r="F198" s="164" t="s">
        <v>463</v>
      </c>
      <c r="G198" s="165" t="s">
        <v>135</v>
      </c>
      <c r="H198" s="166">
        <v>106.87</v>
      </c>
      <c r="I198" s="167"/>
      <c r="J198" s="167">
        <f>ROUND(I198*H198,2)</f>
        <v>0</v>
      </c>
      <c r="K198" s="164"/>
      <c r="L198" s="45"/>
      <c r="M198" s="168"/>
      <c r="N198" s="169" t="s">
        <v>40</v>
      </c>
      <c r="O198" s="170">
        <v>0.074</v>
      </c>
      <c r="P198" s="170">
        <f>O198*H198</f>
        <v>7.90838</v>
      </c>
      <c r="Q198" s="170">
        <v>0.001</v>
      </c>
      <c r="R198" s="170">
        <f>Q198*H198</f>
        <v>0.10687</v>
      </c>
      <c r="S198" s="170">
        <v>0.00031</v>
      </c>
      <c r="T198" s="171">
        <f>S198*H198</f>
        <v>0.0331297</v>
      </c>
      <c r="AR198" s="9" t="s">
        <v>155</v>
      </c>
      <c r="AT198" s="9" t="s">
        <v>127</v>
      </c>
      <c r="AU198" s="9" t="s">
        <v>132</v>
      </c>
      <c r="AY198" s="9" t="s">
        <v>124</v>
      </c>
      <c r="BE198" s="172">
        <f>IF(N198="základní",J198,0)</f>
        <v>0</v>
      </c>
      <c r="BF198" s="172">
        <f>IF(N198="snížená",J198,0)</f>
        <v>0</v>
      </c>
      <c r="BG198" s="172">
        <f>IF(N198="zákl. přenesená",J198,0)</f>
        <v>0</v>
      </c>
      <c r="BH198" s="172">
        <f>IF(N198="sníž. přenesená",J198,0)</f>
        <v>0</v>
      </c>
      <c r="BI198" s="172">
        <f>IF(N198="nulová",J198,0)</f>
        <v>0</v>
      </c>
      <c r="BJ198" s="9" t="s">
        <v>132</v>
      </c>
      <c r="BK198" s="172">
        <f>ROUND(I198*H198,2)</f>
        <v>0</v>
      </c>
      <c r="BL198" s="9" t="s">
        <v>155</v>
      </c>
      <c r="BM198" s="9" t="s">
        <v>464</v>
      </c>
    </row>
    <row r="199" spans="2:65" s="23" customFormat="1" ht="28.9" customHeight="1">
      <c r="B199" s="24"/>
      <c r="C199" s="162" t="s">
        <v>293</v>
      </c>
      <c r="D199" s="162" t="s">
        <v>127</v>
      </c>
      <c r="E199" s="163" t="s">
        <v>465</v>
      </c>
      <c r="F199" s="164" t="s">
        <v>466</v>
      </c>
      <c r="G199" s="165" t="s">
        <v>135</v>
      </c>
      <c r="H199" s="166">
        <v>106.87</v>
      </c>
      <c r="I199" s="167"/>
      <c r="J199" s="167">
        <f>ROUND(I199*H199,2)</f>
        <v>0</v>
      </c>
      <c r="K199" s="164"/>
      <c r="L199" s="45"/>
      <c r="M199" s="168"/>
      <c r="N199" s="169" t="s">
        <v>40</v>
      </c>
      <c r="O199" s="170">
        <v>0.033</v>
      </c>
      <c r="P199" s="170">
        <f>O199*H199</f>
        <v>3.5267100000000005</v>
      </c>
      <c r="Q199" s="170">
        <v>0.0002</v>
      </c>
      <c r="R199" s="170">
        <f>Q199*H199</f>
        <v>0.021374</v>
      </c>
      <c r="S199" s="170">
        <v>0</v>
      </c>
      <c r="T199" s="171">
        <f>S199*H199</f>
        <v>0</v>
      </c>
      <c r="AR199" s="9" t="s">
        <v>155</v>
      </c>
      <c r="AT199" s="9" t="s">
        <v>127</v>
      </c>
      <c r="AU199" s="9" t="s">
        <v>132</v>
      </c>
      <c r="AY199" s="9" t="s">
        <v>124</v>
      </c>
      <c r="BE199" s="172">
        <f>IF(N199="základní",J199,0)</f>
        <v>0</v>
      </c>
      <c r="BF199" s="172">
        <f>IF(N199="snížená",J199,0)</f>
        <v>0</v>
      </c>
      <c r="BG199" s="172">
        <f>IF(N199="zákl. přenesená",J199,0)</f>
        <v>0</v>
      </c>
      <c r="BH199" s="172">
        <f>IF(N199="sníž. přenesená",J199,0)</f>
        <v>0</v>
      </c>
      <c r="BI199" s="172">
        <f>IF(N199="nulová",J199,0)</f>
        <v>0</v>
      </c>
      <c r="BJ199" s="9" t="s">
        <v>132</v>
      </c>
      <c r="BK199" s="172">
        <f>ROUND(I199*H199,2)</f>
        <v>0</v>
      </c>
      <c r="BL199" s="9" t="s">
        <v>155</v>
      </c>
      <c r="BM199" s="9" t="s">
        <v>467</v>
      </c>
    </row>
    <row r="200" spans="2:65" s="23" customFormat="1" ht="28.9" customHeight="1">
      <c r="B200" s="24"/>
      <c r="C200" s="162" t="s">
        <v>468</v>
      </c>
      <c r="D200" s="162" t="s">
        <v>127</v>
      </c>
      <c r="E200" s="163" t="s">
        <v>469</v>
      </c>
      <c r="F200" s="164" t="s">
        <v>470</v>
      </c>
      <c r="G200" s="165" t="s">
        <v>135</v>
      </c>
      <c r="H200" s="166">
        <v>106.87</v>
      </c>
      <c r="I200" s="167"/>
      <c r="J200" s="167">
        <f>ROUND(I200*H200,2)</f>
        <v>0</v>
      </c>
      <c r="K200" s="164"/>
      <c r="L200" s="45"/>
      <c r="M200" s="168"/>
      <c r="N200" s="182" t="s">
        <v>40</v>
      </c>
      <c r="O200" s="183">
        <v>0.064</v>
      </c>
      <c r="P200" s="183">
        <f>O200*H200</f>
        <v>6.83968</v>
      </c>
      <c r="Q200" s="183">
        <v>0.000286</v>
      </c>
      <c r="R200" s="183">
        <f>Q200*H200</f>
        <v>0.030564820000000003</v>
      </c>
      <c r="S200" s="183">
        <v>0</v>
      </c>
      <c r="T200" s="184">
        <f>S200*H200</f>
        <v>0</v>
      </c>
      <c r="AR200" s="9" t="s">
        <v>155</v>
      </c>
      <c r="AT200" s="9" t="s">
        <v>127</v>
      </c>
      <c r="AU200" s="9" t="s">
        <v>132</v>
      </c>
      <c r="AY200" s="9" t="s">
        <v>124</v>
      </c>
      <c r="BE200" s="172">
        <f>IF(N200="základní",J200,0)</f>
        <v>0</v>
      </c>
      <c r="BF200" s="172">
        <f>IF(N200="snížená",J200,0)</f>
        <v>0</v>
      </c>
      <c r="BG200" s="172">
        <f>IF(N200="zákl. přenesená",J200,0)</f>
        <v>0</v>
      </c>
      <c r="BH200" s="172">
        <f>IF(N200="sníž. přenesená",J200,0)</f>
        <v>0</v>
      </c>
      <c r="BI200" s="172">
        <f>IF(N200="nulová",J200,0)</f>
        <v>0</v>
      </c>
      <c r="BJ200" s="9" t="s">
        <v>132</v>
      </c>
      <c r="BK200" s="172">
        <f>ROUND(I200*H200,2)</f>
        <v>0</v>
      </c>
      <c r="BL200" s="9" t="s">
        <v>155</v>
      </c>
      <c r="BM200" s="9" t="s">
        <v>471</v>
      </c>
    </row>
    <row r="201" spans="2:12" s="23" customFormat="1" ht="6.95" customHeight="1">
      <c r="B201" s="40"/>
      <c r="C201" s="41"/>
      <c r="D201" s="41"/>
      <c r="E201" s="41"/>
      <c r="F201" s="41"/>
      <c r="G201" s="41"/>
      <c r="H201" s="41"/>
      <c r="I201" s="41"/>
      <c r="J201" s="41"/>
      <c r="K201" s="41"/>
      <c r="L201" s="45"/>
    </row>
  </sheetData>
  <sheetProtection formatCells="0" formatColumns="0" formatRows="0" sort="0" autoFilter="0"/>
  <autoFilter ref="C93:K200"/>
  <mergeCells count="9">
    <mergeCell ref="L2:V2"/>
    <mergeCell ref="E7:H7"/>
    <mergeCell ref="E9:H9"/>
    <mergeCell ref="E24:H24"/>
    <mergeCell ref="E45:H45"/>
    <mergeCell ref="E47:H47"/>
    <mergeCell ref="E84:H84"/>
    <mergeCell ref="E86:H86"/>
    <mergeCell ref="G1:H1"/>
  </mergeCells>
  <hyperlinks>
    <hyperlink ref="F1" location="C2" display="1) Krycí list soupisu"/>
    <hyperlink ref="G1" location="C54" display="2) Rekapitulace"/>
    <hyperlink ref="J1" location="C93" display="3) Soupis prací"/>
    <hyperlink ref="L1" location="'Rekapitulace stavby'!C2" display="Rekapitulace stavby"/>
  </hyperlinks>
  <printOptions horizontalCentered="1"/>
  <pageMargins left="0.583333333333333" right="0.583333333333333" top="0.583333333333333" bottom="0.977083333333333" header="0.511805555555555" footer="0.39375"/>
  <pageSetup fitToHeight="100" fitToWidth="1" horizontalDpi="300" verticalDpi="3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22"/>
  </sheetViews>
  <sheetFormatPr defaultColWidth="9.33203125" defaultRowHeight="13.5"/>
  <cols>
    <col min="1" max="1" width="8.33203125" style="185" customWidth="1"/>
    <col min="2" max="2" width="1.66796875" style="185" customWidth="1"/>
    <col min="3" max="4" width="5" style="185" customWidth="1"/>
    <col min="5" max="5" width="11.66015625" style="185" customWidth="1"/>
    <col min="6" max="6" width="9.16015625" style="185" customWidth="1"/>
    <col min="7" max="7" width="5" style="185" customWidth="1"/>
    <col min="8" max="8" width="77.83203125" style="185" customWidth="1"/>
    <col min="9" max="10" width="20" style="185" customWidth="1"/>
    <col min="11" max="11" width="1.66796875" style="185" customWidth="1"/>
    <col min="12" max="1025" width="8.66015625" style="0" customWidth="1"/>
  </cols>
  <sheetData>
    <row r="1" ht="37.5" customHeight="1"/>
    <row r="2" spans="2:11" ht="7.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89" customFormat="1" ht="45" customHeight="1">
      <c r="B3" s="190"/>
      <c r="C3" s="289" t="s">
        <v>472</v>
      </c>
      <c r="D3" s="289"/>
      <c r="E3" s="289"/>
      <c r="F3" s="289"/>
      <c r="G3" s="289"/>
      <c r="H3" s="289"/>
      <c r="I3" s="289"/>
      <c r="J3" s="289"/>
      <c r="K3" s="191"/>
    </row>
    <row r="4" spans="2:11" ht="25.5" customHeight="1">
      <c r="B4" s="192"/>
      <c r="C4" s="294" t="s">
        <v>473</v>
      </c>
      <c r="D4" s="294"/>
      <c r="E4" s="294"/>
      <c r="F4" s="294"/>
      <c r="G4" s="294"/>
      <c r="H4" s="294"/>
      <c r="I4" s="294"/>
      <c r="J4" s="294"/>
      <c r="K4" s="193"/>
    </row>
    <row r="5" spans="2:11" ht="5.25" customHeight="1">
      <c r="B5" s="192"/>
      <c r="C5" s="194"/>
      <c r="D5" s="194"/>
      <c r="E5" s="194"/>
      <c r="F5" s="194"/>
      <c r="G5" s="194"/>
      <c r="H5" s="194"/>
      <c r="I5" s="194"/>
      <c r="J5" s="194"/>
      <c r="K5" s="193"/>
    </row>
    <row r="6" spans="2:11" ht="15" customHeight="1">
      <c r="B6" s="192"/>
      <c r="C6" s="291" t="s">
        <v>474</v>
      </c>
      <c r="D6" s="291"/>
      <c r="E6" s="291"/>
      <c r="F6" s="291"/>
      <c r="G6" s="291"/>
      <c r="H6" s="291"/>
      <c r="I6" s="291"/>
      <c r="J6" s="291"/>
      <c r="K6" s="193"/>
    </row>
    <row r="7" spans="2:11" ht="15" customHeight="1">
      <c r="B7" s="196"/>
      <c r="C7" s="291" t="s">
        <v>475</v>
      </c>
      <c r="D7" s="291"/>
      <c r="E7" s="291"/>
      <c r="F7" s="291"/>
      <c r="G7" s="291"/>
      <c r="H7" s="291"/>
      <c r="I7" s="291"/>
      <c r="J7" s="291"/>
      <c r="K7" s="193"/>
    </row>
    <row r="8" spans="2:11" ht="12.75" customHeight="1">
      <c r="B8" s="196"/>
      <c r="C8" s="195"/>
      <c r="D8" s="195"/>
      <c r="E8" s="195"/>
      <c r="F8" s="195"/>
      <c r="G8" s="195"/>
      <c r="H8" s="195"/>
      <c r="I8" s="195"/>
      <c r="J8" s="195"/>
      <c r="K8" s="193"/>
    </row>
    <row r="9" spans="2:11" ht="15" customHeight="1">
      <c r="B9" s="196"/>
      <c r="C9" s="296" t="s">
        <v>476</v>
      </c>
      <c r="D9" s="296"/>
      <c r="E9" s="296"/>
      <c r="F9" s="296"/>
      <c r="G9" s="296"/>
      <c r="H9" s="296"/>
      <c r="I9" s="296"/>
      <c r="J9" s="296"/>
      <c r="K9" s="193"/>
    </row>
    <row r="10" spans="2:11" ht="15" customHeight="1">
      <c r="B10" s="196"/>
      <c r="C10" s="195"/>
      <c r="D10" s="297" t="s">
        <v>477</v>
      </c>
      <c r="E10" s="297"/>
      <c r="F10" s="297"/>
      <c r="G10" s="297"/>
      <c r="H10" s="297"/>
      <c r="I10" s="297"/>
      <c r="J10" s="297"/>
      <c r="K10" s="193"/>
    </row>
    <row r="11" spans="2:11" ht="15" customHeight="1">
      <c r="B11" s="196"/>
      <c r="C11" s="198"/>
      <c r="D11" s="291" t="s">
        <v>478</v>
      </c>
      <c r="E11" s="291"/>
      <c r="F11" s="291"/>
      <c r="G11" s="291"/>
      <c r="H11" s="291"/>
      <c r="I11" s="291"/>
      <c r="J11" s="291"/>
      <c r="K11" s="193"/>
    </row>
    <row r="12" spans="2:11" ht="12.75" customHeight="1">
      <c r="B12" s="196"/>
      <c r="C12" s="198"/>
      <c r="D12" s="198"/>
      <c r="E12" s="198"/>
      <c r="F12" s="198"/>
      <c r="G12" s="198"/>
      <c r="H12" s="198"/>
      <c r="I12" s="198"/>
      <c r="J12" s="198"/>
      <c r="K12" s="193"/>
    </row>
    <row r="13" spans="2:11" ht="15" customHeight="1">
      <c r="B13" s="196"/>
      <c r="C13" s="198"/>
      <c r="D13" s="297" t="s">
        <v>479</v>
      </c>
      <c r="E13" s="297"/>
      <c r="F13" s="297"/>
      <c r="G13" s="297"/>
      <c r="H13" s="297"/>
      <c r="I13" s="297"/>
      <c r="J13" s="297"/>
      <c r="K13" s="193"/>
    </row>
    <row r="14" spans="2:11" ht="15" customHeight="1">
      <c r="B14" s="196"/>
      <c r="C14" s="198"/>
      <c r="D14" s="291" t="s">
        <v>480</v>
      </c>
      <c r="E14" s="291"/>
      <c r="F14" s="291"/>
      <c r="G14" s="291"/>
      <c r="H14" s="291"/>
      <c r="I14" s="291"/>
      <c r="J14" s="291"/>
      <c r="K14" s="193"/>
    </row>
    <row r="15" spans="2:11" ht="15" customHeight="1">
      <c r="B15" s="196"/>
      <c r="C15" s="198"/>
      <c r="D15" s="291" t="s">
        <v>481</v>
      </c>
      <c r="E15" s="291"/>
      <c r="F15" s="291"/>
      <c r="G15" s="291"/>
      <c r="H15" s="291"/>
      <c r="I15" s="291"/>
      <c r="J15" s="291"/>
      <c r="K15" s="193"/>
    </row>
    <row r="16" spans="2:11" ht="15" customHeight="1">
      <c r="B16" s="196"/>
      <c r="C16" s="198"/>
      <c r="D16" s="198"/>
      <c r="E16" s="199" t="s">
        <v>75</v>
      </c>
      <c r="F16" s="291" t="s">
        <v>482</v>
      </c>
      <c r="G16" s="291"/>
      <c r="H16" s="291"/>
      <c r="I16" s="291"/>
      <c r="J16" s="291"/>
      <c r="K16" s="193"/>
    </row>
    <row r="17" spans="2:11" ht="15" customHeight="1">
      <c r="B17" s="196"/>
      <c r="C17" s="198"/>
      <c r="D17" s="198"/>
      <c r="E17" s="199" t="s">
        <v>483</v>
      </c>
      <c r="F17" s="291" t="s">
        <v>484</v>
      </c>
      <c r="G17" s="291"/>
      <c r="H17" s="291"/>
      <c r="I17" s="291"/>
      <c r="J17" s="291"/>
      <c r="K17" s="193"/>
    </row>
    <row r="18" spans="2:11" ht="15" customHeight="1">
      <c r="B18" s="196"/>
      <c r="C18" s="198"/>
      <c r="D18" s="198"/>
      <c r="E18" s="199" t="s">
        <v>485</v>
      </c>
      <c r="F18" s="291" t="s">
        <v>486</v>
      </c>
      <c r="G18" s="291"/>
      <c r="H18" s="291"/>
      <c r="I18" s="291"/>
      <c r="J18" s="291"/>
      <c r="K18" s="193"/>
    </row>
    <row r="19" spans="2:11" ht="15" customHeight="1">
      <c r="B19" s="196"/>
      <c r="C19" s="198"/>
      <c r="D19" s="198"/>
      <c r="E19" s="199" t="s">
        <v>487</v>
      </c>
      <c r="F19" s="291" t="s">
        <v>488</v>
      </c>
      <c r="G19" s="291"/>
      <c r="H19" s="291"/>
      <c r="I19" s="291"/>
      <c r="J19" s="291"/>
      <c r="K19" s="193"/>
    </row>
    <row r="20" spans="2:11" ht="15" customHeight="1">
      <c r="B20" s="196"/>
      <c r="C20" s="198"/>
      <c r="D20" s="198"/>
      <c r="E20" s="199" t="s">
        <v>489</v>
      </c>
      <c r="F20" s="291" t="s">
        <v>490</v>
      </c>
      <c r="G20" s="291"/>
      <c r="H20" s="291"/>
      <c r="I20" s="291"/>
      <c r="J20" s="291"/>
      <c r="K20" s="193"/>
    </row>
    <row r="21" spans="2:11" ht="15" customHeight="1">
      <c r="B21" s="196"/>
      <c r="C21" s="198"/>
      <c r="D21" s="198"/>
      <c r="E21" s="199" t="s">
        <v>491</v>
      </c>
      <c r="F21" s="291" t="s">
        <v>492</v>
      </c>
      <c r="G21" s="291"/>
      <c r="H21" s="291"/>
      <c r="I21" s="291"/>
      <c r="J21" s="291"/>
      <c r="K21" s="193"/>
    </row>
    <row r="22" spans="2:11" ht="12.75" customHeight="1">
      <c r="B22" s="196"/>
      <c r="C22" s="198"/>
      <c r="D22" s="198"/>
      <c r="E22" s="198"/>
      <c r="F22" s="198"/>
      <c r="G22" s="198"/>
      <c r="H22" s="198"/>
      <c r="I22" s="198"/>
      <c r="J22" s="198"/>
      <c r="K22" s="193"/>
    </row>
    <row r="23" spans="2:11" ht="15" customHeight="1">
      <c r="B23" s="196"/>
      <c r="C23" s="296" t="s">
        <v>493</v>
      </c>
      <c r="D23" s="296"/>
      <c r="E23" s="296"/>
      <c r="F23" s="296"/>
      <c r="G23" s="296"/>
      <c r="H23" s="296"/>
      <c r="I23" s="296"/>
      <c r="J23" s="296"/>
      <c r="K23" s="193"/>
    </row>
    <row r="24" spans="2:11" ht="15" customHeight="1">
      <c r="B24" s="196"/>
      <c r="C24" s="291" t="s">
        <v>494</v>
      </c>
      <c r="D24" s="291"/>
      <c r="E24" s="291"/>
      <c r="F24" s="291"/>
      <c r="G24" s="291"/>
      <c r="H24" s="291"/>
      <c r="I24" s="291"/>
      <c r="J24" s="291"/>
      <c r="K24" s="193"/>
    </row>
    <row r="25" spans="2:11" ht="15" customHeight="1">
      <c r="B25" s="196"/>
      <c r="C25" s="195"/>
      <c r="D25" s="295" t="s">
        <v>495</v>
      </c>
      <c r="E25" s="295"/>
      <c r="F25" s="295"/>
      <c r="G25" s="295"/>
      <c r="H25" s="295"/>
      <c r="I25" s="295"/>
      <c r="J25" s="295"/>
      <c r="K25" s="193"/>
    </row>
    <row r="26" spans="2:11" ht="15" customHeight="1">
      <c r="B26" s="196"/>
      <c r="C26" s="198"/>
      <c r="D26" s="291" t="s">
        <v>496</v>
      </c>
      <c r="E26" s="291"/>
      <c r="F26" s="291"/>
      <c r="G26" s="291"/>
      <c r="H26" s="291"/>
      <c r="I26" s="291"/>
      <c r="J26" s="291"/>
      <c r="K26" s="193"/>
    </row>
    <row r="27" spans="2:11" ht="12.75" customHeight="1">
      <c r="B27" s="196"/>
      <c r="C27" s="198"/>
      <c r="D27" s="198"/>
      <c r="E27" s="198"/>
      <c r="F27" s="198"/>
      <c r="G27" s="198"/>
      <c r="H27" s="198"/>
      <c r="I27" s="198"/>
      <c r="J27" s="198"/>
      <c r="K27" s="193"/>
    </row>
    <row r="28" spans="2:11" ht="15" customHeight="1">
      <c r="B28" s="196"/>
      <c r="C28" s="198"/>
      <c r="D28" s="295" t="s">
        <v>497</v>
      </c>
      <c r="E28" s="295"/>
      <c r="F28" s="295"/>
      <c r="G28" s="295"/>
      <c r="H28" s="295"/>
      <c r="I28" s="295"/>
      <c r="J28" s="295"/>
      <c r="K28" s="193"/>
    </row>
    <row r="29" spans="2:11" ht="15" customHeight="1">
      <c r="B29" s="196"/>
      <c r="C29" s="198"/>
      <c r="D29" s="291" t="s">
        <v>498</v>
      </c>
      <c r="E29" s="291"/>
      <c r="F29" s="291"/>
      <c r="G29" s="291"/>
      <c r="H29" s="291"/>
      <c r="I29" s="291"/>
      <c r="J29" s="291"/>
      <c r="K29" s="193"/>
    </row>
    <row r="30" spans="2:11" ht="12.75" customHeight="1">
      <c r="B30" s="196"/>
      <c r="C30" s="198"/>
      <c r="D30" s="198"/>
      <c r="E30" s="198"/>
      <c r="F30" s="198"/>
      <c r="G30" s="198"/>
      <c r="H30" s="198"/>
      <c r="I30" s="198"/>
      <c r="J30" s="198"/>
      <c r="K30" s="193"/>
    </row>
    <row r="31" spans="2:11" ht="15" customHeight="1">
      <c r="B31" s="196"/>
      <c r="C31" s="198"/>
      <c r="D31" s="295" t="s">
        <v>499</v>
      </c>
      <c r="E31" s="295"/>
      <c r="F31" s="295"/>
      <c r="G31" s="295"/>
      <c r="H31" s="295"/>
      <c r="I31" s="295"/>
      <c r="J31" s="295"/>
      <c r="K31" s="193"/>
    </row>
    <row r="32" spans="2:11" ht="15" customHeight="1">
      <c r="B32" s="196"/>
      <c r="C32" s="198"/>
      <c r="D32" s="291" t="s">
        <v>500</v>
      </c>
      <c r="E32" s="291"/>
      <c r="F32" s="291"/>
      <c r="G32" s="291"/>
      <c r="H32" s="291"/>
      <c r="I32" s="291"/>
      <c r="J32" s="291"/>
      <c r="K32" s="193"/>
    </row>
    <row r="33" spans="2:11" ht="15" customHeight="1">
      <c r="B33" s="196"/>
      <c r="C33" s="198"/>
      <c r="D33" s="291" t="s">
        <v>501</v>
      </c>
      <c r="E33" s="291"/>
      <c r="F33" s="291"/>
      <c r="G33" s="291"/>
      <c r="H33" s="291"/>
      <c r="I33" s="291"/>
      <c r="J33" s="291"/>
      <c r="K33" s="193"/>
    </row>
    <row r="34" spans="2:11" ht="15" customHeight="1">
      <c r="B34" s="196"/>
      <c r="C34" s="198"/>
      <c r="D34" s="195"/>
      <c r="E34" s="200" t="s">
        <v>109</v>
      </c>
      <c r="F34" s="195"/>
      <c r="G34" s="291" t="s">
        <v>502</v>
      </c>
      <c r="H34" s="291"/>
      <c r="I34" s="291"/>
      <c r="J34" s="291"/>
      <c r="K34" s="193"/>
    </row>
    <row r="35" spans="2:11" ht="30.75" customHeight="1">
      <c r="B35" s="196"/>
      <c r="C35" s="198"/>
      <c r="D35" s="195"/>
      <c r="E35" s="200" t="s">
        <v>503</v>
      </c>
      <c r="F35" s="195"/>
      <c r="G35" s="291" t="s">
        <v>504</v>
      </c>
      <c r="H35" s="291"/>
      <c r="I35" s="291"/>
      <c r="J35" s="291"/>
      <c r="K35" s="193"/>
    </row>
    <row r="36" spans="2:11" ht="15" customHeight="1">
      <c r="B36" s="196"/>
      <c r="C36" s="198"/>
      <c r="D36" s="195"/>
      <c r="E36" s="200" t="s">
        <v>49</v>
      </c>
      <c r="F36" s="195"/>
      <c r="G36" s="291" t="s">
        <v>505</v>
      </c>
      <c r="H36" s="291"/>
      <c r="I36" s="291"/>
      <c r="J36" s="291"/>
      <c r="K36" s="193"/>
    </row>
    <row r="37" spans="2:11" ht="15" customHeight="1">
      <c r="B37" s="196"/>
      <c r="C37" s="198"/>
      <c r="D37" s="195"/>
      <c r="E37" s="200" t="s">
        <v>110</v>
      </c>
      <c r="F37" s="195"/>
      <c r="G37" s="291" t="s">
        <v>506</v>
      </c>
      <c r="H37" s="291"/>
      <c r="I37" s="291"/>
      <c r="J37" s="291"/>
      <c r="K37" s="193"/>
    </row>
    <row r="38" spans="2:11" ht="15" customHeight="1">
      <c r="B38" s="196"/>
      <c r="C38" s="198"/>
      <c r="D38" s="195"/>
      <c r="E38" s="200" t="s">
        <v>111</v>
      </c>
      <c r="F38" s="195"/>
      <c r="G38" s="291" t="s">
        <v>507</v>
      </c>
      <c r="H38" s="291"/>
      <c r="I38" s="291"/>
      <c r="J38" s="291"/>
      <c r="K38" s="193"/>
    </row>
    <row r="39" spans="2:11" ht="15" customHeight="1">
      <c r="B39" s="196"/>
      <c r="C39" s="198"/>
      <c r="D39" s="195"/>
      <c r="E39" s="200" t="s">
        <v>112</v>
      </c>
      <c r="F39" s="195"/>
      <c r="G39" s="291" t="s">
        <v>508</v>
      </c>
      <c r="H39" s="291"/>
      <c r="I39" s="291"/>
      <c r="J39" s="291"/>
      <c r="K39" s="193"/>
    </row>
    <row r="40" spans="2:11" ht="15" customHeight="1">
      <c r="B40" s="196"/>
      <c r="C40" s="198"/>
      <c r="D40" s="195"/>
      <c r="E40" s="200" t="s">
        <v>509</v>
      </c>
      <c r="F40" s="195"/>
      <c r="G40" s="291" t="s">
        <v>510</v>
      </c>
      <c r="H40" s="291"/>
      <c r="I40" s="291"/>
      <c r="J40" s="291"/>
      <c r="K40" s="193"/>
    </row>
    <row r="41" spans="2:11" ht="15" customHeight="1">
      <c r="B41" s="196"/>
      <c r="C41" s="198"/>
      <c r="D41" s="195"/>
      <c r="E41" s="200"/>
      <c r="F41" s="195"/>
      <c r="G41" s="291" t="s">
        <v>511</v>
      </c>
      <c r="H41" s="291"/>
      <c r="I41" s="291"/>
      <c r="J41" s="291"/>
      <c r="K41" s="193"/>
    </row>
    <row r="42" spans="2:11" ht="15" customHeight="1">
      <c r="B42" s="196"/>
      <c r="C42" s="198"/>
      <c r="D42" s="195"/>
      <c r="E42" s="200" t="s">
        <v>512</v>
      </c>
      <c r="F42" s="195"/>
      <c r="G42" s="291" t="s">
        <v>513</v>
      </c>
      <c r="H42" s="291"/>
      <c r="I42" s="291"/>
      <c r="J42" s="291"/>
      <c r="K42" s="193"/>
    </row>
    <row r="43" spans="2:11" ht="15" customHeight="1">
      <c r="B43" s="196"/>
      <c r="C43" s="198"/>
      <c r="D43" s="195"/>
      <c r="E43" s="200" t="s">
        <v>114</v>
      </c>
      <c r="F43" s="195"/>
      <c r="G43" s="291" t="s">
        <v>514</v>
      </c>
      <c r="H43" s="291"/>
      <c r="I43" s="291"/>
      <c r="J43" s="291"/>
      <c r="K43" s="193"/>
    </row>
    <row r="44" spans="2:11" ht="12.75" customHeight="1">
      <c r="B44" s="196"/>
      <c r="C44" s="198"/>
      <c r="D44" s="195"/>
      <c r="E44" s="195"/>
      <c r="F44" s="195"/>
      <c r="G44" s="195"/>
      <c r="H44" s="195"/>
      <c r="I44" s="195"/>
      <c r="J44" s="195"/>
      <c r="K44" s="193"/>
    </row>
    <row r="45" spans="2:11" ht="15" customHeight="1">
      <c r="B45" s="196"/>
      <c r="C45" s="198"/>
      <c r="D45" s="291" t="s">
        <v>515</v>
      </c>
      <c r="E45" s="291"/>
      <c r="F45" s="291"/>
      <c r="G45" s="291"/>
      <c r="H45" s="291"/>
      <c r="I45" s="291"/>
      <c r="J45" s="291"/>
      <c r="K45" s="193"/>
    </row>
    <row r="46" spans="2:11" ht="15" customHeight="1">
      <c r="B46" s="196"/>
      <c r="C46" s="198"/>
      <c r="D46" s="198"/>
      <c r="E46" s="291" t="s">
        <v>516</v>
      </c>
      <c r="F46" s="291"/>
      <c r="G46" s="291"/>
      <c r="H46" s="291"/>
      <c r="I46" s="291"/>
      <c r="J46" s="291"/>
      <c r="K46" s="193"/>
    </row>
    <row r="47" spans="2:11" ht="15" customHeight="1">
      <c r="B47" s="196"/>
      <c r="C47" s="198"/>
      <c r="D47" s="198"/>
      <c r="E47" s="291" t="s">
        <v>517</v>
      </c>
      <c r="F47" s="291"/>
      <c r="G47" s="291"/>
      <c r="H47" s="291"/>
      <c r="I47" s="291"/>
      <c r="J47" s="291"/>
      <c r="K47" s="193"/>
    </row>
    <row r="48" spans="2:11" ht="15" customHeight="1">
      <c r="B48" s="196"/>
      <c r="C48" s="198"/>
      <c r="D48" s="198"/>
      <c r="E48" s="291" t="s">
        <v>518</v>
      </c>
      <c r="F48" s="291"/>
      <c r="G48" s="291"/>
      <c r="H48" s="291"/>
      <c r="I48" s="291"/>
      <c r="J48" s="291"/>
      <c r="K48" s="193"/>
    </row>
    <row r="49" spans="2:11" ht="15" customHeight="1">
      <c r="B49" s="196"/>
      <c r="C49" s="198"/>
      <c r="D49" s="291" t="s">
        <v>519</v>
      </c>
      <c r="E49" s="291"/>
      <c r="F49" s="291"/>
      <c r="G49" s="291"/>
      <c r="H49" s="291"/>
      <c r="I49" s="291"/>
      <c r="J49" s="291"/>
      <c r="K49" s="193"/>
    </row>
    <row r="50" spans="2:11" ht="25.5" customHeight="1">
      <c r="B50" s="192"/>
      <c r="C50" s="294" t="s">
        <v>520</v>
      </c>
      <c r="D50" s="294"/>
      <c r="E50" s="294"/>
      <c r="F50" s="294"/>
      <c r="G50" s="294"/>
      <c r="H50" s="294"/>
      <c r="I50" s="294"/>
      <c r="J50" s="294"/>
      <c r="K50" s="193"/>
    </row>
    <row r="51" spans="2:11" ht="5.25" customHeight="1">
      <c r="B51" s="192"/>
      <c r="C51" s="194"/>
      <c r="D51" s="194"/>
      <c r="E51" s="194"/>
      <c r="F51" s="194"/>
      <c r="G51" s="194"/>
      <c r="H51" s="194"/>
      <c r="I51" s="194"/>
      <c r="J51" s="194"/>
      <c r="K51" s="193"/>
    </row>
    <row r="52" spans="2:11" ht="15" customHeight="1">
      <c r="B52" s="192"/>
      <c r="C52" s="291" t="s">
        <v>521</v>
      </c>
      <c r="D52" s="291"/>
      <c r="E52" s="291"/>
      <c r="F52" s="291"/>
      <c r="G52" s="291"/>
      <c r="H52" s="291"/>
      <c r="I52" s="291"/>
      <c r="J52" s="291"/>
      <c r="K52" s="193"/>
    </row>
    <row r="53" spans="2:11" ht="15" customHeight="1">
      <c r="B53" s="192"/>
      <c r="C53" s="291" t="s">
        <v>522</v>
      </c>
      <c r="D53" s="291"/>
      <c r="E53" s="291"/>
      <c r="F53" s="291"/>
      <c r="G53" s="291"/>
      <c r="H53" s="291"/>
      <c r="I53" s="291"/>
      <c r="J53" s="291"/>
      <c r="K53" s="193"/>
    </row>
    <row r="54" spans="2:11" ht="12.75" customHeight="1">
      <c r="B54" s="192"/>
      <c r="C54" s="195"/>
      <c r="D54" s="195"/>
      <c r="E54" s="195"/>
      <c r="F54" s="195"/>
      <c r="G54" s="195"/>
      <c r="H54" s="195"/>
      <c r="I54" s="195"/>
      <c r="J54" s="195"/>
      <c r="K54" s="193"/>
    </row>
    <row r="55" spans="2:11" ht="15" customHeight="1">
      <c r="B55" s="192"/>
      <c r="C55" s="291" t="s">
        <v>523</v>
      </c>
      <c r="D55" s="291"/>
      <c r="E55" s="291"/>
      <c r="F55" s="291"/>
      <c r="G55" s="291"/>
      <c r="H55" s="291"/>
      <c r="I55" s="291"/>
      <c r="J55" s="291"/>
      <c r="K55" s="193"/>
    </row>
    <row r="56" spans="2:11" ht="15" customHeight="1">
      <c r="B56" s="192"/>
      <c r="C56" s="198"/>
      <c r="D56" s="291" t="s">
        <v>524</v>
      </c>
      <c r="E56" s="291"/>
      <c r="F56" s="291"/>
      <c r="G56" s="291"/>
      <c r="H56" s="291"/>
      <c r="I56" s="291"/>
      <c r="J56" s="291"/>
      <c r="K56" s="193"/>
    </row>
    <row r="57" spans="2:11" ht="15" customHeight="1">
      <c r="B57" s="192"/>
      <c r="C57" s="198"/>
      <c r="D57" s="291" t="s">
        <v>525</v>
      </c>
      <c r="E57" s="291"/>
      <c r="F57" s="291"/>
      <c r="G57" s="291"/>
      <c r="H57" s="291"/>
      <c r="I57" s="291"/>
      <c r="J57" s="291"/>
      <c r="K57" s="193"/>
    </row>
    <row r="58" spans="2:11" ht="15" customHeight="1">
      <c r="B58" s="192"/>
      <c r="C58" s="198"/>
      <c r="D58" s="291" t="s">
        <v>526</v>
      </c>
      <c r="E58" s="291"/>
      <c r="F58" s="291"/>
      <c r="G58" s="291"/>
      <c r="H58" s="291"/>
      <c r="I58" s="291"/>
      <c r="J58" s="291"/>
      <c r="K58" s="193"/>
    </row>
    <row r="59" spans="2:11" ht="15" customHeight="1">
      <c r="B59" s="192"/>
      <c r="C59" s="198"/>
      <c r="D59" s="291" t="s">
        <v>527</v>
      </c>
      <c r="E59" s="291"/>
      <c r="F59" s="291"/>
      <c r="G59" s="291"/>
      <c r="H59" s="291"/>
      <c r="I59" s="291"/>
      <c r="J59" s="291"/>
      <c r="K59" s="193"/>
    </row>
    <row r="60" spans="2:11" ht="15" customHeight="1">
      <c r="B60" s="192"/>
      <c r="C60" s="198"/>
      <c r="D60" s="293" t="s">
        <v>528</v>
      </c>
      <c r="E60" s="293"/>
      <c r="F60" s="293"/>
      <c r="G60" s="293"/>
      <c r="H60" s="293"/>
      <c r="I60" s="293"/>
      <c r="J60" s="293"/>
      <c r="K60" s="193"/>
    </row>
    <row r="61" spans="2:11" ht="15" customHeight="1">
      <c r="B61" s="192"/>
      <c r="C61" s="198"/>
      <c r="D61" s="291" t="s">
        <v>529</v>
      </c>
      <c r="E61" s="291"/>
      <c r="F61" s="291"/>
      <c r="G61" s="291"/>
      <c r="H61" s="291"/>
      <c r="I61" s="291"/>
      <c r="J61" s="291"/>
      <c r="K61" s="193"/>
    </row>
    <row r="62" spans="2:11" ht="12.75" customHeight="1">
      <c r="B62" s="192"/>
      <c r="C62" s="198"/>
      <c r="D62" s="198"/>
      <c r="E62" s="201"/>
      <c r="F62" s="198"/>
      <c r="G62" s="198"/>
      <c r="H62" s="198"/>
      <c r="I62" s="198"/>
      <c r="J62" s="198"/>
      <c r="K62" s="193"/>
    </row>
    <row r="63" spans="2:11" ht="15" customHeight="1">
      <c r="B63" s="192"/>
      <c r="C63" s="198"/>
      <c r="D63" s="291" t="s">
        <v>530</v>
      </c>
      <c r="E63" s="291"/>
      <c r="F63" s="291"/>
      <c r="G63" s="291"/>
      <c r="H63" s="291"/>
      <c r="I63" s="291"/>
      <c r="J63" s="291"/>
      <c r="K63" s="193"/>
    </row>
    <row r="64" spans="2:11" ht="15" customHeight="1">
      <c r="B64" s="192"/>
      <c r="C64" s="198"/>
      <c r="D64" s="293" t="s">
        <v>531</v>
      </c>
      <c r="E64" s="293"/>
      <c r="F64" s="293"/>
      <c r="G64" s="293"/>
      <c r="H64" s="293"/>
      <c r="I64" s="293"/>
      <c r="J64" s="293"/>
      <c r="K64" s="193"/>
    </row>
    <row r="65" spans="2:11" ht="15" customHeight="1">
      <c r="B65" s="192"/>
      <c r="C65" s="198"/>
      <c r="D65" s="291" t="s">
        <v>532</v>
      </c>
      <c r="E65" s="291"/>
      <c r="F65" s="291"/>
      <c r="G65" s="291"/>
      <c r="H65" s="291"/>
      <c r="I65" s="291"/>
      <c r="J65" s="291"/>
      <c r="K65" s="193"/>
    </row>
    <row r="66" spans="2:11" ht="15" customHeight="1">
      <c r="B66" s="192"/>
      <c r="C66" s="198"/>
      <c r="D66" s="291" t="s">
        <v>533</v>
      </c>
      <c r="E66" s="291"/>
      <c r="F66" s="291"/>
      <c r="G66" s="291"/>
      <c r="H66" s="291"/>
      <c r="I66" s="291"/>
      <c r="J66" s="291"/>
      <c r="K66" s="193"/>
    </row>
    <row r="67" spans="2:11" ht="15" customHeight="1">
      <c r="B67" s="192"/>
      <c r="C67" s="198"/>
      <c r="D67" s="291" t="s">
        <v>534</v>
      </c>
      <c r="E67" s="291"/>
      <c r="F67" s="291"/>
      <c r="G67" s="291"/>
      <c r="H67" s="291"/>
      <c r="I67" s="291"/>
      <c r="J67" s="291"/>
      <c r="K67" s="193"/>
    </row>
    <row r="68" spans="2:11" ht="15" customHeight="1">
      <c r="B68" s="192"/>
      <c r="C68" s="198"/>
      <c r="D68" s="291" t="s">
        <v>535</v>
      </c>
      <c r="E68" s="291"/>
      <c r="F68" s="291"/>
      <c r="G68" s="291"/>
      <c r="H68" s="291"/>
      <c r="I68" s="291"/>
      <c r="J68" s="291"/>
      <c r="K68" s="193"/>
    </row>
    <row r="69" spans="2:11" ht="12.75" customHeight="1">
      <c r="B69" s="202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2:11" ht="18.75" customHeight="1">
      <c r="B70" s="205"/>
      <c r="C70" s="205"/>
      <c r="D70" s="205"/>
      <c r="E70" s="205"/>
      <c r="F70" s="205"/>
      <c r="G70" s="205"/>
      <c r="H70" s="205"/>
      <c r="I70" s="205"/>
      <c r="J70" s="205"/>
      <c r="K70" s="206"/>
    </row>
    <row r="71" spans="2:11" ht="18.75" customHeight="1">
      <c r="B71" s="206"/>
      <c r="C71" s="206"/>
      <c r="D71" s="206"/>
      <c r="E71" s="206"/>
      <c r="F71" s="206"/>
      <c r="G71" s="206"/>
      <c r="H71" s="206"/>
      <c r="I71" s="206"/>
      <c r="J71" s="206"/>
      <c r="K71" s="206"/>
    </row>
    <row r="72" spans="2:11" ht="7.5" customHeight="1">
      <c r="B72" s="207"/>
      <c r="C72" s="208"/>
      <c r="D72" s="208"/>
      <c r="E72" s="208"/>
      <c r="F72" s="208"/>
      <c r="G72" s="208"/>
      <c r="H72" s="208"/>
      <c r="I72" s="208"/>
      <c r="J72" s="208"/>
      <c r="K72" s="209"/>
    </row>
    <row r="73" spans="2:11" ht="45" customHeight="1">
      <c r="B73" s="210"/>
      <c r="C73" s="292" t="s">
        <v>81</v>
      </c>
      <c r="D73" s="292"/>
      <c r="E73" s="292"/>
      <c r="F73" s="292"/>
      <c r="G73" s="292"/>
      <c r="H73" s="292"/>
      <c r="I73" s="292"/>
      <c r="J73" s="292"/>
      <c r="K73" s="211"/>
    </row>
    <row r="74" spans="2:11" ht="17.25" customHeight="1">
      <c r="B74" s="210"/>
      <c r="C74" s="212" t="s">
        <v>536</v>
      </c>
      <c r="D74" s="212"/>
      <c r="E74" s="212"/>
      <c r="F74" s="212" t="s">
        <v>537</v>
      </c>
      <c r="G74" s="213"/>
      <c r="H74" s="212" t="s">
        <v>110</v>
      </c>
      <c r="I74" s="212" t="s">
        <v>53</v>
      </c>
      <c r="J74" s="212" t="s">
        <v>538</v>
      </c>
      <c r="K74" s="211"/>
    </row>
    <row r="75" spans="2:11" ht="17.25" customHeight="1">
      <c r="B75" s="210"/>
      <c r="C75" s="214" t="s">
        <v>539</v>
      </c>
      <c r="D75" s="214"/>
      <c r="E75" s="214"/>
      <c r="F75" s="215" t="s">
        <v>540</v>
      </c>
      <c r="G75" s="216"/>
      <c r="H75" s="214"/>
      <c r="I75" s="214"/>
      <c r="J75" s="214" t="s">
        <v>541</v>
      </c>
      <c r="K75" s="211"/>
    </row>
    <row r="76" spans="2:11" ht="5.25" customHeight="1">
      <c r="B76" s="210"/>
      <c r="C76" s="217"/>
      <c r="D76" s="217"/>
      <c r="E76" s="217"/>
      <c r="F76" s="217"/>
      <c r="G76" s="218"/>
      <c r="H76" s="217"/>
      <c r="I76" s="217"/>
      <c r="J76" s="217"/>
      <c r="K76" s="211"/>
    </row>
    <row r="77" spans="2:11" ht="15" customHeight="1">
      <c r="B77" s="210"/>
      <c r="C77" s="200" t="s">
        <v>49</v>
      </c>
      <c r="D77" s="217"/>
      <c r="E77" s="217"/>
      <c r="F77" s="219" t="s">
        <v>542</v>
      </c>
      <c r="G77" s="218"/>
      <c r="H77" s="200" t="s">
        <v>543</v>
      </c>
      <c r="I77" s="200" t="s">
        <v>544</v>
      </c>
      <c r="J77" s="200">
        <v>20</v>
      </c>
      <c r="K77" s="211"/>
    </row>
    <row r="78" spans="2:11" ht="15" customHeight="1">
      <c r="B78" s="210"/>
      <c r="C78" s="200" t="s">
        <v>545</v>
      </c>
      <c r="D78" s="200"/>
      <c r="E78" s="200"/>
      <c r="F78" s="219" t="s">
        <v>542</v>
      </c>
      <c r="G78" s="218"/>
      <c r="H78" s="200" t="s">
        <v>546</v>
      </c>
      <c r="I78" s="200" t="s">
        <v>544</v>
      </c>
      <c r="J78" s="200">
        <v>120</v>
      </c>
      <c r="K78" s="211"/>
    </row>
    <row r="79" spans="2:11" ht="15" customHeight="1">
      <c r="B79" s="220"/>
      <c r="C79" s="200" t="s">
        <v>547</v>
      </c>
      <c r="D79" s="200"/>
      <c r="E79" s="200"/>
      <c r="F79" s="219" t="s">
        <v>548</v>
      </c>
      <c r="G79" s="218"/>
      <c r="H79" s="200" t="s">
        <v>549</v>
      </c>
      <c r="I79" s="200" t="s">
        <v>544</v>
      </c>
      <c r="J79" s="200">
        <v>50</v>
      </c>
      <c r="K79" s="211"/>
    </row>
    <row r="80" spans="2:11" ht="15" customHeight="1">
      <c r="B80" s="220"/>
      <c r="C80" s="200" t="s">
        <v>550</v>
      </c>
      <c r="D80" s="200"/>
      <c r="E80" s="200"/>
      <c r="F80" s="219" t="s">
        <v>542</v>
      </c>
      <c r="G80" s="218"/>
      <c r="H80" s="200" t="s">
        <v>551</v>
      </c>
      <c r="I80" s="200" t="s">
        <v>552</v>
      </c>
      <c r="J80" s="200"/>
      <c r="K80" s="211"/>
    </row>
    <row r="81" spans="2:11" ht="15" customHeight="1">
      <c r="B81" s="220"/>
      <c r="C81" s="221" t="s">
        <v>553</v>
      </c>
      <c r="D81" s="221"/>
      <c r="E81" s="221"/>
      <c r="F81" s="222" t="s">
        <v>548</v>
      </c>
      <c r="G81" s="221"/>
      <c r="H81" s="221" t="s">
        <v>554</v>
      </c>
      <c r="I81" s="221" t="s">
        <v>544</v>
      </c>
      <c r="J81" s="221">
        <v>15</v>
      </c>
      <c r="K81" s="211"/>
    </row>
    <row r="82" spans="2:11" ht="15" customHeight="1">
      <c r="B82" s="220"/>
      <c r="C82" s="221" t="s">
        <v>555</v>
      </c>
      <c r="D82" s="221"/>
      <c r="E82" s="221"/>
      <c r="F82" s="222" t="s">
        <v>548</v>
      </c>
      <c r="G82" s="221"/>
      <c r="H82" s="221" t="s">
        <v>556</v>
      </c>
      <c r="I82" s="221" t="s">
        <v>544</v>
      </c>
      <c r="J82" s="221">
        <v>15</v>
      </c>
      <c r="K82" s="211"/>
    </row>
    <row r="83" spans="2:11" ht="15" customHeight="1">
      <c r="B83" s="220"/>
      <c r="C83" s="221" t="s">
        <v>557</v>
      </c>
      <c r="D83" s="221"/>
      <c r="E83" s="221"/>
      <c r="F83" s="222" t="s">
        <v>548</v>
      </c>
      <c r="G83" s="221"/>
      <c r="H83" s="221" t="s">
        <v>558</v>
      </c>
      <c r="I83" s="221" t="s">
        <v>544</v>
      </c>
      <c r="J83" s="221">
        <v>20</v>
      </c>
      <c r="K83" s="211"/>
    </row>
    <row r="84" spans="2:11" ht="15" customHeight="1">
      <c r="B84" s="220"/>
      <c r="C84" s="221" t="s">
        <v>559</v>
      </c>
      <c r="D84" s="221"/>
      <c r="E84" s="221"/>
      <c r="F84" s="222" t="s">
        <v>548</v>
      </c>
      <c r="G84" s="221"/>
      <c r="H84" s="221" t="s">
        <v>560</v>
      </c>
      <c r="I84" s="221" t="s">
        <v>544</v>
      </c>
      <c r="J84" s="221">
        <v>20</v>
      </c>
      <c r="K84" s="211"/>
    </row>
    <row r="85" spans="2:11" ht="15" customHeight="1">
      <c r="B85" s="220"/>
      <c r="C85" s="200" t="s">
        <v>561</v>
      </c>
      <c r="D85" s="200"/>
      <c r="E85" s="200"/>
      <c r="F85" s="219" t="s">
        <v>548</v>
      </c>
      <c r="G85" s="218"/>
      <c r="H85" s="200" t="s">
        <v>562</v>
      </c>
      <c r="I85" s="200" t="s">
        <v>544</v>
      </c>
      <c r="J85" s="200">
        <v>50</v>
      </c>
      <c r="K85" s="211"/>
    </row>
    <row r="86" spans="2:11" ht="15" customHeight="1">
      <c r="B86" s="220"/>
      <c r="C86" s="200" t="s">
        <v>563</v>
      </c>
      <c r="D86" s="200"/>
      <c r="E86" s="200"/>
      <c r="F86" s="219" t="s">
        <v>548</v>
      </c>
      <c r="G86" s="218"/>
      <c r="H86" s="200" t="s">
        <v>564</v>
      </c>
      <c r="I86" s="200" t="s">
        <v>544</v>
      </c>
      <c r="J86" s="200">
        <v>20</v>
      </c>
      <c r="K86" s="211"/>
    </row>
    <row r="87" spans="2:11" ht="15" customHeight="1">
      <c r="B87" s="220"/>
      <c r="C87" s="200" t="s">
        <v>565</v>
      </c>
      <c r="D87" s="200"/>
      <c r="E87" s="200"/>
      <c r="F87" s="219" t="s">
        <v>548</v>
      </c>
      <c r="G87" s="218"/>
      <c r="H87" s="200" t="s">
        <v>566</v>
      </c>
      <c r="I87" s="200" t="s">
        <v>544</v>
      </c>
      <c r="J87" s="200">
        <v>20</v>
      </c>
      <c r="K87" s="211"/>
    </row>
    <row r="88" spans="2:11" ht="15" customHeight="1">
      <c r="B88" s="220"/>
      <c r="C88" s="200" t="s">
        <v>567</v>
      </c>
      <c r="D88" s="200"/>
      <c r="E88" s="200"/>
      <c r="F88" s="219" t="s">
        <v>548</v>
      </c>
      <c r="G88" s="218"/>
      <c r="H88" s="200" t="s">
        <v>568</v>
      </c>
      <c r="I88" s="200" t="s">
        <v>544</v>
      </c>
      <c r="J88" s="200">
        <v>50</v>
      </c>
      <c r="K88" s="211"/>
    </row>
    <row r="89" spans="2:11" ht="15" customHeight="1">
      <c r="B89" s="220"/>
      <c r="C89" s="200" t="s">
        <v>569</v>
      </c>
      <c r="D89" s="200"/>
      <c r="E89" s="200"/>
      <c r="F89" s="219" t="s">
        <v>548</v>
      </c>
      <c r="G89" s="218"/>
      <c r="H89" s="200" t="s">
        <v>569</v>
      </c>
      <c r="I89" s="200" t="s">
        <v>544</v>
      </c>
      <c r="J89" s="200">
        <v>50</v>
      </c>
      <c r="K89" s="211"/>
    </row>
    <row r="90" spans="2:11" ht="15" customHeight="1">
      <c r="B90" s="220"/>
      <c r="C90" s="200" t="s">
        <v>115</v>
      </c>
      <c r="D90" s="200"/>
      <c r="E90" s="200"/>
      <c r="F90" s="219" t="s">
        <v>548</v>
      </c>
      <c r="G90" s="218"/>
      <c r="H90" s="200" t="s">
        <v>570</v>
      </c>
      <c r="I90" s="200" t="s">
        <v>544</v>
      </c>
      <c r="J90" s="200">
        <v>255</v>
      </c>
      <c r="K90" s="211"/>
    </row>
    <row r="91" spans="2:11" ht="15" customHeight="1">
      <c r="B91" s="220"/>
      <c r="C91" s="200" t="s">
        <v>571</v>
      </c>
      <c r="D91" s="200"/>
      <c r="E91" s="200"/>
      <c r="F91" s="219" t="s">
        <v>542</v>
      </c>
      <c r="G91" s="218"/>
      <c r="H91" s="200" t="s">
        <v>572</v>
      </c>
      <c r="I91" s="200" t="s">
        <v>573</v>
      </c>
      <c r="J91" s="200"/>
      <c r="K91" s="211"/>
    </row>
    <row r="92" spans="2:11" ht="15" customHeight="1">
      <c r="B92" s="220"/>
      <c r="C92" s="200" t="s">
        <v>574</v>
      </c>
      <c r="D92" s="200"/>
      <c r="E92" s="200"/>
      <c r="F92" s="219" t="s">
        <v>542</v>
      </c>
      <c r="G92" s="218"/>
      <c r="H92" s="200" t="s">
        <v>575</v>
      </c>
      <c r="I92" s="200" t="s">
        <v>576</v>
      </c>
      <c r="J92" s="200"/>
      <c r="K92" s="211"/>
    </row>
    <row r="93" spans="2:11" ht="15" customHeight="1">
      <c r="B93" s="220"/>
      <c r="C93" s="200" t="s">
        <v>577</v>
      </c>
      <c r="D93" s="200"/>
      <c r="E93" s="200"/>
      <c r="F93" s="219" t="s">
        <v>542</v>
      </c>
      <c r="G93" s="218"/>
      <c r="H93" s="200" t="s">
        <v>577</v>
      </c>
      <c r="I93" s="200" t="s">
        <v>576</v>
      </c>
      <c r="J93" s="200"/>
      <c r="K93" s="211"/>
    </row>
    <row r="94" spans="2:11" ht="15" customHeight="1">
      <c r="B94" s="220"/>
      <c r="C94" s="200" t="s">
        <v>34</v>
      </c>
      <c r="D94" s="200"/>
      <c r="E94" s="200"/>
      <c r="F94" s="219" t="s">
        <v>542</v>
      </c>
      <c r="G94" s="218"/>
      <c r="H94" s="200" t="s">
        <v>578</v>
      </c>
      <c r="I94" s="200" t="s">
        <v>576</v>
      </c>
      <c r="J94" s="200"/>
      <c r="K94" s="211"/>
    </row>
    <row r="95" spans="2:11" ht="15" customHeight="1">
      <c r="B95" s="220"/>
      <c r="C95" s="200" t="s">
        <v>44</v>
      </c>
      <c r="D95" s="200"/>
      <c r="E95" s="200"/>
      <c r="F95" s="219" t="s">
        <v>542</v>
      </c>
      <c r="G95" s="218"/>
      <c r="H95" s="200" t="s">
        <v>579</v>
      </c>
      <c r="I95" s="200" t="s">
        <v>576</v>
      </c>
      <c r="J95" s="200"/>
      <c r="K95" s="211"/>
    </row>
    <row r="96" spans="2:11" ht="15" customHeight="1">
      <c r="B96" s="223"/>
      <c r="C96" s="224"/>
      <c r="D96" s="224"/>
      <c r="E96" s="224"/>
      <c r="F96" s="224"/>
      <c r="G96" s="224"/>
      <c r="H96" s="224"/>
      <c r="I96" s="224"/>
      <c r="J96" s="224"/>
      <c r="K96" s="225"/>
    </row>
    <row r="97" spans="2:11" ht="18.75" customHeight="1">
      <c r="B97" s="226"/>
      <c r="C97" s="227"/>
      <c r="D97" s="227"/>
      <c r="E97" s="227"/>
      <c r="F97" s="227"/>
      <c r="G97" s="227"/>
      <c r="H97" s="227"/>
      <c r="I97" s="227"/>
      <c r="J97" s="227"/>
      <c r="K97" s="226"/>
    </row>
    <row r="98" spans="2:11" ht="18.75" customHeight="1">
      <c r="B98" s="206"/>
      <c r="C98" s="206"/>
      <c r="D98" s="206"/>
      <c r="E98" s="206"/>
      <c r="F98" s="206"/>
      <c r="G98" s="206"/>
      <c r="H98" s="206"/>
      <c r="I98" s="206"/>
      <c r="J98" s="206"/>
      <c r="K98" s="206"/>
    </row>
    <row r="99" spans="2:11" ht="7.5" customHeight="1">
      <c r="B99" s="207"/>
      <c r="C99" s="208"/>
      <c r="D99" s="208"/>
      <c r="E99" s="208"/>
      <c r="F99" s="208"/>
      <c r="G99" s="208"/>
      <c r="H99" s="208"/>
      <c r="I99" s="208"/>
      <c r="J99" s="208"/>
      <c r="K99" s="209"/>
    </row>
    <row r="100" spans="2:11" ht="45" customHeight="1">
      <c r="B100" s="210"/>
      <c r="C100" s="292" t="s">
        <v>580</v>
      </c>
      <c r="D100" s="292"/>
      <c r="E100" s="292"/>
      <c r="F100" s="292"/>
      <c r="G100" s="292"/>
      <c r="H100" s="292"/>
      <c r="I100" s="292"/>
      <c r="J100" s="292"/>
      <c r="K100" s="211"/>
    </row>
    <row r="101" spans="2:11" ht="17.25" customHeight="1">
      <c r="B101" s="210"/>
      <c r="C101" s="212" t="s">
        <v>536</v>
      </c>
      <c r="D101" s="212"/>
      <c r="E101" s="212"/>
      <c r="F101" s="212" t="s">
        <v>537</v>
      </c>
      <c r="G101" s="213"/>
      <c r="H101" s="212" t="s">
        <v>110</v>
      </c>
      <c r="I101" s="212" t="s">
        <v>53</v>
      </c>
      <c r="J101" s="212" t="s">
        <v>538</v>
      </c>
      <c r="K101" s="211"/>
    </row>
    <row r="102" spans="2:11" ht="17.25" customHeight="1">
      <c r="B102" s="210"/>
      <c r="C102" s="214" t="s">
        <v>539</v>
      </c>
      <c r="D102" s="214"/>
      <c r="E102" s="214"/>
      <c r="F102" s="215" t="s">
        <v>540</v>
      </c>
      <c r="G102" s="216"/>
      <c r="H102" s="214"/>
      <c r="I102" s="214"/>
      <c r="J102" s="214" t="s">
        <v>541</v>
      </c>
      <c r="K102" s="211"/>
    </row>
    <row r="103" spans="2:11" ht="5.25" customHeight="1">
      <c r="B103" s="210"/>
      <c r="C103" s="212"/>
      <c r="D103" s="212"/>
      <c r="E103" s="212"/>
      <c r="F103" s="212"/>
      <c r="G103" s="228"/>
      <c r="H103" s="212"/>
      <c r="I103" s="212"/>
      <c r="J103" s="212"/>
      <c r="K103" s="211"/>
    </row>
    <row r="104" spans="2:11" ht="15" customHeight="1">
      <c r="B104" s="210"/>
      <c r="C104" s="200" t="s">
        <v>49</v>
      </c>
      <c r="D104" s="217"/>
      <c r="E104" s="217"/>
      <c r="F104" s="219" t="s">
        <v>542</v>
      </c>
      <c r="G104" s="228"/>
      <c r="H104" s="200" t="s">
        <v>581</v>
      </c>
      <c r="I104" s="200" t="s">
        <v>544</v>
      </c>
      <c r="J104" s="200">
        <v>20</v>
      </c>
      <c r="K104" s="211"/>
    </row>
    <row r="105" spans="2:11" ht="15" customHeight="1">
      <c r="B105" s="210"/>
      <c r="C105" s="200" t="s">
        <v>545</v>
      </c>
      <c r="D105" s="200"/>
      <c r="E105" s="200"/>
      <c r="F105" s="219" t="s">
        <v>542</v>
      </c>
      <c r="G105" s="200"/>
      <c r="H105" s="200" t="s">
        <v>581</v>
      </c>
      <c r="I105" s="200" t="s">
        <v>544</v>
      </c>
      <c r="J105" s="200">
        <v>120</v>
      </c>
      <c r="K105" s="211"/>
    </row>
    <row r="106" spans="2:11" ht="15" customHeight="1">
      <c r="B106" s="220"/>
      <c r="C106" s="200" t="s">
        <v>547</v>
      </c>
      <c r="D106" s="200"/>
      <c r="E106" s="200"/>
      <c r="F106" s="219" t="s">
        <v>548</v>
      </c>
      <c r="G106" s="200"/>
      <c r="H106" s="200" t="s">
        <v>581</v>
      </c>
      <c r="I106" s="200" t="s">
        <v>544</v>
      </c>
      <c r="J106" s="200">
        <v>50</v>
      </c>
      <c r="K106" s="211"/>
    </row>
    <row r="107" spans="2:11" ht="15" customHeight="1">
      <c r="B107" s="220"/>
      <c r="C107" s="200" t="s">
        <v>550</v>
      </c>
      <c r="D107" s="200"/>
      <c r="E107" s="200"/>
      <c r="F107" s="219" t="s">
        <v>542</v>
      </c>
      <c r="G107" s="200"/>
      <c r="H107" s="200" t="s">
        <v>581</v>
      </c>
      <c r="I107" s="200" t="s">
        <v>552</v>
      </c>
      <c r="J107" s="200"/>
      <c r="K107" s="211"/>
    </row>
    <row r="108" spans="2:11" ht="15" customHeight="1">
      <c r="B108" s="220"/>
      <c r="C108" s="200" t="s">
        <v>561</v>
      </c>
      <c r="D108" s="200"/>
      <c r="E108" s="200"/>
      <c r="F108" s="219" t="s">
        <v>548</v>
      </c>
      <c r="G108" s="200"/>
      <c r="H108" s="200" t="s">
        <v>581</v>
      </c>
      <c r="I108" s="200" t="s">
        <v>544</v>
      </c>
      <c r="J108" s="200">
        <v>50</v>
      </c>
      <c r="K108" s="211"/>
    </row>
    <row r="109" spans="2:11" ht="15" customHeight="1">
      <c r="B109" s="220"/>
      <c r="C109" s="200" t="s">
        <v>569</v>
      </c>
      <c r="D109" s="200"/>
      <c r="E109" s="200"/>
      <c r="F109" s="219" t="s">
        <v>548</v>
      </c>
      <c r="G109" s="200"/>
      <c r="H109" s="200" t="s">
        <v>581</v>
      </c>
      <c r="I109" s="200" t="s">
        <v>544</v>
      </c>
      <c r="J109" s="200">
        <v>50</v>
      </c>
      <c r="K109" s="211"/>
    </row>
    <row r="110" spans="2:11" ht="15" customHeight="1">
      <c r="B110" s="220"/>
      <c r="C110" s="200" t="s">
        <v>567</v>
      </c>
      <c r="D110" s="200"/>
      <c r="E110" s="200"/>
      <c r="F110" s="219" t="s">
        <v>548</v>
      </c>
      <c r="G110" s="200"/>
      <c r="H110" s="200" t="s">
        <v>581</v>
      </c>
      <c r="I110" s="200" t="s">
        <v>544</v>
      </c>
      <c r="J110" s="200">
        <v>50</v>
      </c>
      <c r="K110" s="211"/>
    </row>
    <row r="111" spans="2:11" ht="15" customHeight="1">
      <c r="B111" s="220"/>
      <c r="C111" s="200" t="s">
        <v>49</v>
      </c>
      <c r="D111" s="200"/>
      <c r="E111" s="200"/>
      <c r="F111" s="219" t="s">
        <v>542</v>
      </c>
      <c r="G111" s="200"/>
      <c r="H111" s="200" t="s">
        <v>582</v>
      </c>
      <c r="I111" s="200" t="s">
        <v>544</v>
      </c>
      <c r="J111" s="200">
        <v>20</v>
      </c>
      <c r="K111" s="211"/>
    </row>
    <row r="112" spans="2:11" ht="15" customHeight="1">
      <c r="B112" s="220"/>
      <c r="C112" s="200" t="s">
        <v>583</v>
      </c>
      <c r="D112" s="200"/>
      <c r="E112" s="200"/>
      <c r="F112" s="219" t="s">
        <v>542</v>
      </c>
      <c r="G112" s="200"/>
      <c r="H112" s="200" t="s">
        <v>584</v>
      </c>
      <c r="I112" s="200" t="s">
        <v>544</v>
      </c>
      <c r="J112" s="200">
        <v>120</v>
      </c>
      <c r="K112" s="211"/>
    </row>
    <row r="113" spans="2:11" ht="15" customHeight="1">
      <c r="B113" s="220"/>
      <c r="C113" s="200" t="s">
        <v>34</v>
      </c>
      <c r="D113" s="200"/>
      <c r="E113" s="200"/>
      <c r="F113" s="219" t="s">
        <v>542</v>
      </c>
      <c r="G113" s="200"/>
      <c r="H113" s="200" t="s">
        <v>585</v>
      </c>
      <c r="I113" s="200" t="s">
        <v>576</v>
      </c>
      <c r="J113" s="200"/>
      <c r="K113" s="211"/>
    </row>
    <row r="114" spans="2:11" ht="15" customHeight="1">
      <c r="B114" s="220"/>
      <c r="C114" s="200" t="s">
        <v>44</v>
      </c>
      <c r="D114" s="200"/>
      <c r="E114" s="200"/>
      <c r="F114" s="219" t="s">
        <v>542</v>
      </c>
      <c r="G114" s="200"/>
      <c r="H114" s="200" t="s">
        <v>586</v>
      </c>
      <c r="I114" s="200" t="s">
        <v>576</v>
      </c>
      <c r="J114" s="200"/>
      <c r="K114" s="211"/>
    </row>
    <row r="115" spans="2:11" ht="15" customHeight="1">
      <c r="B115" s="220"/>
      <c r="C115" s="200" t="s">
        <v>53</v>
      </c>
      <c r="D115" s="200"/>
      <c r="E115" s="200"/>
      <c r="F115" s="219" t="s">
        <v>542</v>
      </c>
      <c r="G115" s="200"/>
      <c r="H115" s="200" t="s">
        <v>587</v>
      </c>
      <c r="I115" s="200" t="s">
        <v>588</v>
      </c>
      <c r="J115" s="200"/>
      <c r="K115" s="211"/>
    </row>
    <row r="116" spans="2:11" ht="15" customHeight="1">
      <c r="B116" s="223"/>
      <c r="C116" s="229"/>
      <c r="D116" s="229"/>
      <c r="E116" s="229"/>
      <c r="F116" s="229"/>
      <c r="G116" s="229"/>
      <c r="H116" s="229"/>
      <c r="I116" s="229"/>
      <c r="J116" s="229"/>
      <c r="K116" s="225"/>
    </row>
    <row r="117" spans="2:11" ht="18.75" customHeight="1">
      <c r="B117" s="197"/>
      <c r="C117" s="195"/>
      <c r="D117" s="195"/>
      <c r="E117" s="195"/>
      <c r="F117" s="230"/>
      <c r="G117" s="195"/>
      <c r="H117" s="195"/>
      <c r="I117" s="195"/>
      <c r="J117" s="195"/>
      <c r="K117" s="197"/>
    </row>
    <row r="118" spans="2:11" ht="18.75" customHeight="1"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</row>
    <row r="119" spans="2:11" ht="7.5" customHeight="1">
      <c r="B119" s="231"/>
      <c r="C119" s="232"/>
      <c r="D119" s="232"/>
      <c r="E119" s="232"/>
      <c r="F119" s="232"/>
      <c r="G119" s="232"/>
      <c r="H119" s="232"/>
      <c r="I119" s="232"/>
      <c r="J119" s="232"/>
      <c r="K119" s="233"/>
    </row>
    <row r="120" spans="2:11" ht="45" customHeight="1">
      <c r="B120" s="234"/>
      <c r="C120" s="289" t="s">
        <v>589</v>
      </c>
      <c r="D120" s="289"/>
      <c r="E120" s="289"/>
      <c r="F120" s="289"/>
      <c r="G120" s="289"/>
      <c r="H120" s="289"/>
      <c r="I120" s="289"/>
      <c r="J120" s="289"/>
      <c r="K120" s="235"/>
    </row>
    <row r="121" spans="2:11" ht="17.25" customHeight="1">
      <c r="B121" s="236"/>
      <c r="C121" s="212" t="s">
        <v>536</v>
      </c>
      <c r="D121" s="212"/>
      <c r="E121" s="212"/>
      <c r="F121" s="212" t="s">
        <v>537</v>
      </c>
      <c r="G121" s="213"/>
      <c r="H121" s="212" t="s">
        <v>110</v>
      </c>
      <c r="I121" s="212" t="s">
        <v>53</v>
      </c>
      <c r="J121" s="212" t="s">
        <v>538</v>
      </c>
      <c r="K121" s="237"/>
    </row>
    <row r="122" spans="2:11" ht="17.25" customHeight="1">
      <c r="B122" s="236"/>
      <c r="C122" s="214" t="s">
        <v>539</v>
      </c>
      <c r="D122" s="214"/>
      <c r="E122" s="214"/>
      <c r="F122" s="215" t="s">
        <v>540</v>
      </c>
      <c r="G122" s="216"/>
      <c r="H122" s="214"/>
      <c r="I122" s="214"/>
      <c r="J122" s="214" t="s">
        <v>541</v>
      </c>
      <c r="K122" s="237"/>
    </row>
    <row r="123" spans="2:11" ht="5.25" customHeight="1">
      <c r="B123" s="238"/>
      <c r="C123" s="217"/>
      <c r="D123" s="217"/>
      <c r="E123" s="217"/>
      <c r="F123" s="217"/>
      <c r="G123" s="200"/>
      <c r="H123" s="217"/>
      <c r="I123" s="217"/>
      <c r="J123" s="217"/>
      <c r="K123" s="239"/>
    </row>
    <row r="124" spans="2:11" ht="15" customHeight="1">
      <c r="B124" s="238"/>
      <c r="C124" s="200" t="s">
        <v>545</v>
      </c>
      <c r="D124" s="217"/>
      <c r="E124" s="217"/>
      <c r="F124" s="219" t="s">
        <v>542</v>
      </c>
      <c r="G124" s="200"/>
      <c r="H124" s="200" t="s">
        <v>581</v>
      </c>
      <c r="I124" s="200" t="s">
        <v>544</v>
      </c>
      <c r="J124" s="200">
        <v>120</v>
      </c>
      <c r="K124" s="240"/>
    </row>
    <row r="125" spans="2:11" ht="15" customHeight="1">
      <c r="B125" s="238"/>
      <c r="C125" s="200" t="s">
        <v>590</v>
      </c>
      <c r="D125" s="200"/>
      <c r="E125" s="200"/>
      <c r="F125" s="219" t="s">
        <v>542</v>
      </c>
      <c r="G125" s="200"/>
      <c r="H125" s="200" t="s">
        <v>591</v>
      </c>
      <c r="I125" s="200" t="s">
        <v>544</v>
      </c>
      <c r="J125" s="200" t="s">
        <v>592</v>
      </c>
      <c r="K125" s="240"/>
    </row>
    <row r="126" spans="2:11" ht="15" customHeight="1">
      <c r="B126" s="238"/>
      <c r="C126" s="200" t="s">
        <v>491</v>
      </c>
      <c r="D126" s="200"/>
      <c r="E126" s="200"/>
      <c r="F126" s="219" t="s">
        <v>542</v>
      </c>
      <c r="G126" s="200"/>
      <c r="H126" s="200" t="s">
        <v>593</v>
      </c>
      <c r="I126" s="200" t="s">
        <v>544</v>
      </c>
      <c r="J126" s="200" t="s">
        <v>592</v>
      </c>
      <c r="K126" s="240"/>
    </row>
    <row r="127" spans="2:11" ht="15" customHeight="1">
      <c r="B127" s="238"/>
      <c r="C127" s="200" t="s">
        <v>553</v>
      </c>
      <c r="D127" s="200"/>
      <c r="E127" s="200"/>
      <c r="F127" s="219" t="s">
        <v>548</v>
      </c>
      <c r="G127" s="200"/>
      <c r="H127" s="200" t="s">
        <v>554</v>
      </c>
      <c r="I127" s="200" t="s">
        <v>544</v>
      </c>
      <c r="J127" s="200">
        <v>15</v>
      </c>
      <c r="K127" s="240"/>
    </row>
    <row r="128" spans="2:11" ht="15" customHeight="1">
      <c r="B128" s="238"/>
      <c r="C128" s="221" t="s">
        <v>555</v>
      </c>
      <c r="D128" s="221"/>
      <c r="E128" s="221"/>
      <c r="F128" s="222" t="s">
        <v>548</v>
      </c>
      <c r="G128" s="221"/>
      <c r="H128" s="221" t="s">
        <v>556</v>
      </c>
      <c r="I128" s="221" t="s">
        <v>544</v>
      </c>
      <c r="J128" s="221">
        <v>15</v>
      </c>
      <c r="K128" s="240"/>
    </row>
    <row r="129" spans="2:11" ht="15" customHeight="1">
      <c r="B129" s="238"/>
      <c r="C129" s="221" t="s">
        <v>557</v>
      </c>
      <c r="D129" s="221"/>
      <c r="E129" s="221"/>
      <c r="F129" s="222" t="s">
        <v>548</v>
      </c>
      <c r="G129" s="221"/>
      <c r="H129" s="221" t="s">
        <v>558</v>
      </c>
      <c r="I129" s="221" t="s">
        <v>544</v>
      </c>
      <c r="J129" s="221">
        <v>20</v>
      </c>
      <c r="K129" s="240"/>
    </row>
    <row r="130" spans="2:11" ht="15" customHeight="1">
      <c r="B130" s="238"/>
      <c r="C130" s="221" t="s">
        <v>559</v>
      </c>
      <c r="D130" s="221"/>
      <c r="E130" s="221"/>
      <c r="F130" s="222" t="s">
        <v>548</v>
      </c>
      <c r="G130" s="221"/>
      <c r="H130" s="221" t="s">
        <v>560</v>
      </c>
      <c r="I130" s="221" t="s">
        <v>544</v>
      </c>
      <c r="J130" s="221">
        <v>20</v>
      </c>
      <c r="K130" s="240"/>
    </row>
    <row r="131" spans="2:11" ht="15" customHeight="1">
      <c r="B131" s="238"/>
      <c r="C131" s="200" t="s">
        <v>547</v>
      </c>
      <c r="D131" s="200"/>
      <c r="E131" s="200"/>
      <c r="F131" s="219" t="s">
        <v>548</v>
      </c>
      <c r="G131" s="200"/>
      <c r="H131" s="200" t="s">
        <v>581</v>
      </c>
      <c r="I131" s="200" t="s">
        <v>544</v>
      </c>
      <c r="J131" s="200">
        <v>50</v>
      </c>
      <c r="K131" s="240"/>
    </row>
    <row r="132" spans="2:11" ht="15" customHeight="1">
      <c r="B132" s="238"/>
      <c r="C132" s="200" t="s">
        <v>561</v>
      </c>
      <c r="D132" s="200"/>
      <c r="E132" s="200"/>
      <c r="F132" s="219" t="s">
        <v>548</v>
      </c>
      <c r="G132" s="200"/>
      <c r="H132" s="200" t="s">
        <v>581</v>
      </c>
      <c r="I132" s="200" t="s">
        <v>544</v>
      </c>
      <c r="J132" s="200">
        <v>50</v>
      </c>
      <c r="K132" s="240"/>
    </row>
    <row r="133" spans="2:11" ht="15" customHeight="1">
      <c r="B133" s="238"/>
      <c r="C133" s="200" t="s">
        <v>567</v>
      </c>
      <c r="D133" s="200"/>
      <c r="E133" s="200"/>
      <c r="F133" s="219" t="s">
        <v>548</v>
      </c>
      <c r="G133" s="200"/>
      <c r="H133" s="200" t="s">
        <v>581</v>
      </c>
      <c r="I133" s="200" t="s">
        <v>544</v>
      </c>
      <c r="J133" s="200">
        <v>50</v>
      </c>
      <c r="K133" s="240"/>
    </row>
    <row r="134" spans="2:11" ht="15" customHeight="1">
      <c r="B134" s="238"/>
      <c r="C134" s="200" t="s">
        <v>569</v>
      </c>
      <c r="D134" s="200"/>
      <c r="E134" s="200"/>
      <c r="F134" s="219" t="s">
        <v>548</v>
      </c>
      <c r="G134" s="200"/>
      <c r="H134" s="200" t="s">
        <v>581</v>
      </c>
      <c r="I134" s="200" t="s">
        <v>544</v>
      </c>
      <c r="J134" s="200">
        <v>50</v>
      </c>
      <c r="K134" s="240"/>
    </row>
    <row r="135" spans="2:11" ht="15" customHeight="1">
      <c r="B135" s="238"/>
      <c r="C135" s="200" t="s">
        <v>115</v>
      </c>
      <c r="D135" s="200"/>
      <c r="E135" s="200"/>
      <c r="F135" s="219" t="s">
        <v>548</v>
      </c>
      <c r="G135" s="200"/>
      <c r="H135" s="200" t="s">
        <v>594</v>
      </c>
      <c r="I135" s="200" t="s">
        <v>544</v>
      </c>
      <c r="J135" s="200">
        <v>255</v>
      </c>
      <c r="K135" s="240"/>
    </row>
    <row r="136" spans="2:11" ht="15" customHeight="1">
      <c r="B136" s="238"/>
      <c r="C136" s="200" t="s">
        <v>571</v>
      </c>
      <c r="D136" s="200"/>
      <c r="E136" s="200"/>
      <c r="F136" s="219" t="s">
        <v>542</v>
      </c>
      <c r="G136" s="200"/>
      <c r="H136" s="200" t="s">
        <v>595</v>
      </c>
      <c r="I136" s="200" t="s">
        <v>573</v>
      </c>
      <c r="J136" s="200"/>
      <c r="K136" s="240"/>
    </row>
    <row r="137" spans="2:11" ht="15" customHeight="1">
      <c r="B137" s="238"/>
      <c r="C137" s="200" t="s">
        <v>574</v>
      </c>
      <c r="D137" s="200"/>
      <c r="E137" s="200"/>
      <c r="F137" s="219" t="s">
        <v>542</v>
      </c>
      <c r="G137" s="200"/>
      <c r="H137" s="200" t="s">
        <v>596</v>
      </c>
      <c r="I137" s="200" t="s">
        <v>576</v>
      </c>
      <c r="J137" s="200"/>
      <c r="K137" s="240"/>
    </row>
    <row r="138" spans="2:11" ht="15" customHeight="1">
      <c r="B138" s="238"/>
      <c r="C138" s="200" t="s">
        <v>577</v>
      </c>
      <c r="D138" s="200"/>
      <c r="E138" s="200"/>
      <c r="F138" s="219" t="s">
        <v>542</v>
      </c>
      <c r="G138" s="200"/>
      <c r="H138" s="200" t="s">
        <v>577</v>
      </c>
      <c r="I138" s="200" t="s">
        <v>576</v>
      </c>
      <c r="J138" s="200"/>
      <c r="K138" s="240"/>
    </row>
    <row r="139" spans="2:11" ht="15" customHeight="1">
      <c r="B139" s="238"/>
      <c r="C139" s="200" t="s">
        <v>34</v>
      </c>
      <c r="D139" s="200"/>
      <c r="E139" s="200"/>
      <c r="F139" s="219" t="s">
        <v>542</v>
      </c>
      <c r="G139" s="200"/>
      <c r="H139" s="200" t="s">
        <v>597</v>
      </c>
      <c r="I139" s="200" t="s">
        <v>576</v>
      </c>
      <c r="J139" s="200"/>
      <c r="K139" s="240"/>
    </row>
    <row r="140" spans="2:11" ht="15" customHeight="1">
      <c r="B140" s="238"/>
      <c r="C140" s="200" t="s">
        <v>598</v>
      </c>
      <c r="D140" s="200"/>
      <c r="E140" s="200"/>
      <c r="F140" s="219" t="s">
        <v>542</v>
      </c>
      <c r="G140" s="200"/>
      <c r="H140" s="200" t="s">
        <v>599</v>
      </c>
      <c r="I140" s="200" t="s">
        <v>576</v>
      </c>
      <c r="J140" s="200"/>
      <c r="K140" s="240"/>
    </row>
    <row r="141" spans="2:11" ht="15" customHeight="1">
      <c r="B141" s="241"/>
      <c r="C141" s="242"/>
      <c r="D141" s="242"/>
      <c r="E141" s="242"/>
      <c r="F141" s="242"/>
      <c r="G141" s="242"/>
      <c r="H141" s="242"/>
      <c r="I141" s="242"/>
      <c r="J141" s="242"/>
      <c r="K141" s="243"/>
    </row>
    <row r="142" spans="2:11" ht="18.75" customHeight="1">
      <c r="B142" s="195"/>
      <c r="C142" s="195"/>
      <c r="D142" s="195"/>
      <c r="E142" s="195"/>
      <c r="F142" s="230"/>
      <c r="G142" s="195"/>
      <c r="H142" s="195"/>
      <c r="I142" s="195"/>
      <c r="J142" s="195"/>
      <c r="K142" s="195"/>
    </row>
    <row r="143" spans="2:11" ht="18.75" customHeight="1"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</row>
    <row r="144" spans="2:11" ht="7.5" customHeight="1">
      <c r="B144" s="207"/>
      <c r="C144" s="208"/>
      <c r="D144" s="208"/>
      <c r="E144" s="208"/>
      <c r="F144" s="208"/>
      <c r="G144" s="208"/>
      <c r="H144" s="208"/>
      <c r="I144" s="208"/>
      <c r="J144" s="208"/>
      <c r="K144" s="209"/>
    </row>
    <row r="145" spans="2:11" ht="45" customHeight="1">
      <c r="B145" s="210"/>
      <c r="C145" s="292" t="s">
        <v>600</v>
      </c>
      <c r="D145" s="292"/>
      <c r="E145" s="292"/>
      <c r="F145" s="292"/>
      <c r="G145" s="292"/>
      <c r="H145" s="292"/>
      <c r="I145" s="292"/>
      <c r="J145" s="292"/>
      <c r="K145" s="211"/>
    </row>
    <row r="146" spans="2:11" ht="17.25" customHeight="1">
      <c r="B146" s="210"/>
      <c r="C146" s="212" t="s">
        <v>536</v>
      </c>
      <c r="D146" s="212"/>
      <c r="E146" s="212"/>
      <c r="F146" s="212" t="s">
        <v>537</v>
      </c>
      <c r="G146" s="213"/>
      <c r="H146" s="212" t="s">
        <v>110</v>
      </c>
      <c r="I146" s="212" t="s">
        <v>53</v>
      </c>
      <c r="J146" s="212" t="s">
        <v>538</v>
      </c>
      <c r="K146" s="211"/>
    </row>
    <row r="147" spans="2:11" ht="17.25" customHeight="1">
      <c r="B147" s="210"/>
      <c r="C147" s="214" t="s">
        <v>539</v>
      </c>
      <c r="D147" s="214"/>
      <c r="E147" s="214"/>
      <c r="F147" s="215" t="s">
        <v>540</v>
      </c>
      <c r="G147" s="216"/>
      <c r="H147" s="214"/>
      <c r="I147" s="214"/>
      <c r="J147" s="214" t="s">
        <v>541</v>
      </c>
      <c r="K147" s="211"/>
    </row>
    <row r="148" spans="2:11" ht="5.25" customHeight="1">
      <c r="B148" s="220"/>
      <c r="C148" s="217"/>
      <c r="D148" s="217"/>
      <c r="E148" s="217"/>
      <c r="F148" s="217"/>
      <c r="G148" s="218"/>
      <c r="H148" s="217"/>
      <c r="I148" s="217"/>
      <c r="J148" s="217"/>
      <c r="K148" s="240"/>
    </row>
    <row r="149" spans="2:11" ht="15" customHeight="1">
      <c r="B149" s="220"/>
      <c r="C149" s="244" t="s">
        <v>545</v>
      </c>
      <c r="D149" s="200"/>
      <c r="E149" s="200"/>
      <c r="F149" s="245" t="s">
        <v>542</v>
      </c>
      <c r="G149" s="200"/>
      <c r="H149" s="244" t="s">
        <v>581</v>
      </c>
      <c r="I149" s="244" t="s">
        <v>544</v>
      </c>
      <c r="J149" s="244">
        <v>120</v>
      </c>
      <c r="K149" s="240"/>
    </row>
    <row r="150" spans="2:11" ht="15" customHeight="1">
      <c r="B150" s="220"/>
      <c r="C150" s="244" t="s">
        <v>590</v>
      </c>
      <c r="D150" s="200"/>
      <c r="E150" s="200"/>
      <c r="F150" s="245" t="s">
        <v>542</v>
      </c>
      <c r="G150" s="200"/>
      <c r="H150" s="244" t="s">
        <v>601</v>
      </c>
      <c r="I150" s="244" t="s">
        <v>544</v>
      </c>
      <c r="J150" s="244" t="s">
        <v>592</v>
      </c>
      <c r="K150" s="240"/>
    </row>
    <row r="151" spans="2:11" ht="15" customHeight="1">
      <c r="B151" s="220"/>
      <c r="C151" s="244" t="s">
        <v>491</v>
      </c>
      <c r="D151" s="200"/>
      <c r="E151" s="200"/>
      <c r="F151" s="245" t="s">
        <v>542</v>
      </c>
      <c r="G151" s="200"/>
      <c r="H151" s="244" t="s">
        <v>602</v>
      </c>
      <c r="I151" s="244" t="s">
        <v>544</v>
      </c>
      <c r="J151" s="244" t="s">
        <v>592</v>
      </c>
      <c r="K151" s="240"/>
    </row>
    <row r="152" spans="2:11" ht="15" customHeight="1">
      <c r="B152" s="220"/>
      <c r="C152" s="244" t="s">
        <v>547</v>
      </c>
      <c r="D152" s="200"/>
      <c r="E152" s="200"/>
      <c r="F152" s="245" t="s">
        <v>548</v>
      </c>
      <c r="G152" s="200"/>
      <c r="H152" s="244" t="s">
        <v>581</v>
      </c>
      <c r="I152" s="244" t="s">
        <v>544</v>
      </c>
      <c r="J152" s="244">
        <v>50</v>
      </c>
      <c r="K152" s="240"/>
    </row>
    <row r="153" spans="2:11" ht="15" customHeight="1">
      <c r="B153" s="220"/>
      <c r="C153" s="244" t="s">
        <v>550</v>
      </c>
      <c r="D153" s="200"/>
      <c r="E153" s="200"/>
      <c r="F153" s="245" t="s">
        <v>542</v>
      </c>
      <c r="G153" s="200"/>
      <c r="H153" s="244" t="s">
        <v>581</v>
      </c>
      <c r="I153" s="244" t="s">
        <v>552</v>
      </c>
      <c r="J153" s="244"/>
      <c r="K153" s="240"/>
    </row>
    <row r="154" spans="2:11" ht="15" customHeight="1">
      <c r="B154" s="220"/>
      <c r="C154" s="244" t="s">
        <v>561</v>
      </c>
      <c r="D154" s="200"/>
      <c r="E154" s="200"/>
      <c r="F154" s="245" t="s">
        <v>548</v>
      </c>
      <c r="G154" s="200"/>
      <c r="H154" s="244" t="s">
        <v>581</v>
      </c>
      <c r="I154" s="244" t="s">
        <v>544</v>
      </c>
      <c r="J154" s="244">
        <v>50</v>
      </c>
      <c r="K154" s="240"/>
    </row>
    <row r="155" spans="2:11" ht="15" customHeight="1">
      <c r="B155" s="220"/>
      <c r="C155" s="244" t="s">
        <v>569</v>
      </c>
      <c r="D155" s="200"/>
      <c r="E155" s="200"/>
      <c r="F155" s="245" t="s">
        <v>548</v>
      </c>
      <c r="G155" s="200"/>
      <c r="H155" s="244" t="s">
        <v>581</v>
      </c>
      <c r="I155" s="244" t="s">
        <v>544</v>
      </c>
      <c r="J155" s="244">
        <v>50</v>
      </c>
      <c r="K155" s="240"/>
    </row>
    <row r="156" spans="2:11" ht="15" customHeight="1">
      <c r="B156" s="220"/>
      <c r="C156" s="244" t="s">
        <v>567</v>
      </c>
      <c r="D156" s="200"/>
      <c r="E156" s="200"/>
      <c r="F156" s="245" t="s">
        <v>548</v>
      </c>
      <c r="G156" s="200"/>
      <c r="H156" s="244" t="s">
        <v>581</v>
      </c>
      <c r="I156" s="244" t="s">
        <v>544</v>
      </c>
      <c r="J156" s="244">
        <v>50</v>
      </c>
      <c r="K156" s="240"/>
    </row>
    <row r="157" spans="2:11" ht="15" customHeight="1">
      <c r="B157" s="220"/>
      <c r="C157" s="244" t="s">
        <v>86</v>
      </c>
      <c r="D157" s="200"/>
      <c r="E157" s="200"/>
      <c r="F157" s="245" t="s">
        <v>542</v>
      </c>
      <c r="G157" s="200"/>
      <c r="H157" s="244" t="s">
        <v>603</v>
      </c>
      <c r="I157" s="244" t="s">
        <v>544</v>
      </c>
      <c r="J157" s="244" t="s">
        <v>604</v>
      </c>
      <c r="K157" s="240"/>
    </row>
    <row r="158" spans="2:11" ht="15" customHeight="1">
      <c r="B158" s="220"/>
      <c r="C158" s="244" t="s">
        <v>605</v>
      </c>
      <c r="D158" s="200"/>
      <c r="E158" s="200"/>
      <c r="F158" s="245" t="s">
        <v>542</v>
      </c>
      <c r="G158" s="200"/>
      <c r="H158" s="244" t="s">
        <v>606</v>
      </c>
      <c r="I158" s="244" t="s">
        <v>576</v>
      </c>
      <c r="J158" s="244"/>
      <c r="K158" s="240"/>
    </row>
    <row r="159" spans="2:11" ht="15" customHeight="1">
      <c r="B159" s="246"/>
      <c r="C159" s="229"/>
      <c r="D159" s="229"/>
      <c r="E159" s="229"/>
      <c r="F159" s="229"/>
      <c r="G159" s="229"/>
      <c r="H159" s="229"/>
      <c r="I159" s="229"/>
      <c r="J159" s="229"/>
      <c r="K159" s="247"/>
    </row>
    <row r="160" spans="2:11" ht="18.75" customHeight="1">
      <c r="B160" s="195"/>
      <c r="C160" s="200"/>
      <c r="D160" s="200"/>
      <c r="E160" s="200"/>
      <c r="F160" s="219"/>
      <c r="G160" s="200"/>
      <c r="H160" s="200"/>
      <c r="I160" s="200"/>
      <c r="J160" s="200"/>
      <c r="K160" s="195"/>
    </row>
    <row r="161" spans="2:11" ht="18.75" customHeight="1"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</row>
    <row r="162" spans="2:11" ht="7.5" customHeight="1">
      <c r="B162" s="186"/>
      <c r="C162" s="187"/>
      <c r="D162" s="187"/>
      <c r="E162" s="187"/>
      <c r="F162" s="187"/>
      <c r="G162" s="187"/>
      <c r="H162" s="187"/>
      <c r="I162" s="187"/>
      <c r="J162" s="187"/>
      <c r="K162" s="188"/>
    </row>
    <row r="163" spans="2:11" ht="45" customHeight="1">
      <c r="B163" s="190"/>
      <c r="C163" s="289" t="s">
        <v>607</v>
      </c>
      <c r="D163" s="289"/>
      <c r="E163" s="289"/>
      <c r="F163" s="289"/>
      <c r="G163" s="289"/>
      <c r="H163" s="289"/>
      <c r="I163" s="289"/>
      <c r="J163" s="289"/>
      <c r="K163" s="191"/>
    </row>
    <row r="164" spans="2:11" ht="17.25" customHeight="1">
      <c r="B164" s="190"/>
      <c r="C164" s="212" t="s">
        <v>536</v>
      </c>
      <c r="D164" s="212"/>
      <c r="E164" s="212"/>
      <c r="F164" s="212" t="s">
        <v>537</v>
      </c>
      <c r="G164" s="248"/>
      <c r="H164" s="249" t="s">
        <v>110</v>
      </c>
      <c r="I164" s="249" t="s">
        <v>53</v>
      </c>
      <c r="J164" s="212" t="s">
        <v>538</v>
      </c>
      <c r="K164" s="191"/>
    </row>
    <row r="165" spans="2:11" ht="17.25" customHeight="1">
      <c r="B165" s="192"/>
      <c r="C165" s="214" t="s">
        <v>539</v>
      </c>
      <c r="D165" s="214"/>
      <c r="E165" s="214"/>
      <c r="F165" s="215" t="s">
        <v>540</v>
      </c>
      <c r="G165" s="250"/>
      <c r="H165" s="251"/>
      <c r="I165" s="251"/>
      <c r="J165" s="214" t="s">
        <v>541</v>
      </c>
      <c r="K165" s="193"/>
    </row>
    <row r="166" spans="2:11" ht="5.25" customHeight="1">
      <c r="B166" s="220"/>
      <c r="C166" s="217"/>
      <c r="D166" s="217"/>
      <c r="E166" s="217"/>
      <c r="F166" s="217"/>
      <c r="G166" s="218"/>
      <c r="H166" s="217"/>
      <c r="I166" s="217"/>
      <c r="J166" s="217"/>
      <c r="K166" s="240"/>
    </row>
    <row r="167" spans="2:11" ht="15" customHeight="1">
      <c r="B167" s="220"/>
      <c r="C167" s="200" t="s">
        <v>545</v>
      </c>
      <c r="D167" s="200"/>
      <c r="E167" s="200"/>
      <c r="F167" s="219" t="s">
        <v>542</v>
      </c>
      <c r="G167" s="200"/>
      <c r="H167" s="200" t="s">
        <v>581</v>
      </c>
      <c r="I167" s="200" t="s">
        <v>544</v>
      </c>
      <c r="J167" s="200">
        <v>120</v>
      </c>
      <c r="K167" s="240"/>
    </row>
    <row r="168" spans="2:11" ht="15" customHeight="1">
      <c r="B168" s="220"/>
      <c r="C168" s="200" t="s">
        <v>590</v>
      </c>
      <c r="D168" s="200"/>
      <c r="E168" s="200"/>
      <c r="F168" s="219" t="s">
        <v>542</v>
      </c>
      <c r="G168" s="200"/>
      <c r="H168" s="200" t="s">
        <v>591</v>
      </c>
      <c r="I168" s="200" t="s">
        <v>544</v>
      </c>
      <c r="J168" s="200" t="s">
        <v>592</v>
      </c>
      <c r="K168" s="240"/>
    </row>
    <row r="169" spans="2:11" ht="15" customHeight="1">
      <c r="B169" s="220"/>
      <c r="C169" s="200" t="s">
        <v>491</v>
      </c>
      <c r="D169" s="200"/>
      <c r="E169" s="200"/>
      <c r="F169" s="219" t="s">
        <v>542</v>
      </c>
      <c r="G169" s="200"/>
      <c r="H169" s="200" t="s">
        <v>608</v>
      </c>
      <c r="I169" s="200" t="s">
        <v>544</v>
      </c>
      <c r="J169" s="200" t="s">
        <v>592</v>
      </c>
      <c r="K169" s="240"/>
    </row>
    <row r="170" spans="2:11" ht="15" customHeight="1">
      <c r="B170" s="220"/>
      <c r="C170" s="200" t="s">
        <v>547</v>
      </c>
      <c r="D170" s="200"/>
      <c r="E170" s="200"/>
      <c r="F170" s="219" t="s">
        <v>548</v>
      </c>
      <c r="G170" s="200"/>
      <c r="H170" s="200" t="s">
        <v>608</v>
      </c>
      <c r="I170" s="200" t="s">
        <v>544</v>
      </c>
      <c r="J170" s="200">
        <v>50</v>
      </c>
      <c r="K170" s="240"/>
    </row>
    <row r="171" spans="2:11" ht="15" customHeight="1">
      <c r="B171" s="220"/>
      <c r="C171" s="200" t="s">
        <v>550</v>
      </c>
      <c r="D171" s="200"/>
      <c r="E171" s="200"/>
      <c r="F171" s="219" t="s">
        <v>542</v>
      </c>
      <c r="G171" s="200"/>
      <c r="H171" s="200" t="s">
        <v>608</v>
      </c>
      <c r="I171" s="200" t="s">
        <v>552</v>
      </c>
      <c r="J171" s="200"/>
      <c r="K171" s="240"/>
    </row>
    <row r="172" spans="2:11" ht="15" customHeight="1">
      <c r="B172" s="220"/>
      <c r="C172" s="200" t="s">
        <v>561</v>
      </c>
      <c r="D172" s="200"/>
      <c r="E172" s="200"/>
      <c r="F172" s="219" t="s">
        <v>548</v>
      </c>
      <c r="G172" s="200"/>
      <c r="H172" s="200" t="s">
        <v>608</v>
      </c>
      <c r="I172" s="200" t="s">
        <v>544</v>
      </c>
      <c r="J172" s="200">
        <v>50</v>
      </c>
      <c r="K172" s="240"/>
    </row>
    <row r="173" spans="2:11" ht="15" customHeight="1">
      <c r="B173" s="220"/>
      <c r="C173" s="200" t="s">
        <v>569</v>
      </c>
      <c r="D173" s="200"/>
      <c r="E173" s="200"/>
      <c r="F173" s="219" t="s">
        <v>548</v>
      </c>
      <c r="G173" s="200"/>
      <c r="H173" s="200" t="s">
        <v>608</v>
      </c>
      <c r="I173" s="200" t="s">
        <v>544</v>
      </c>
      <c r="J173" s="200">
        <v>50</v>
      </c>
      <c r="K173" s="240"/>
    </row>
    <row r="174" spans="2:11" ht="15" customHeight="1">
      <c r="B174" s="220"/>
      <c r="C174" s="200" t="s">
        <v>567</v>
      </c>
      <c r="D174" s="200"/>
      <c r="E174" s="200"/>
      <c r="F174" s="219" t="s">
        <v>548</v>
      </c>
      <c r="G174" s="200"/>
      <c r="H174" s="200" t="s">
        <v>608</v>
      </c>
      <c r="I174" s="200" t="s">
        <v>544</v>
      </c>
      <c r="J174" s="200">
        <v>50</v>
      </c>
      <c r="K174" s="240"/>
    </row>
    <row r="175" spans="2:11" ht="15" customHeight="1">
      <c r="B175" s="220"/>
      <c r="C175" s="200" t="s">
        <v>109</v>
      </c>
      <c r="D175" s="200"/>
      <c r="E175" s="200"/>
      <c r="F175" s="219" t="s">
        <v>542</v>
      </c>
      <c r="G175" s="200"/>
      <c r="H175" s="200" t="s">
        <v>609</v>
      </c>
      <c r="I175" s="200" t="s">
        <v>610</v>
      </c>
      <c r="J175" s="200"/>
      <c r="K175" s="240"/>
    </row>
    <row r="176" spans="2:11" ht="15" customHeight="1">
      <c r="B176" s="220"/>
      <c r="C176" s="200" t="s">
        <v>53</v>
      </c>
      <c r="D176" s="200"/>
      <c r="E176" s="200"/>
      <c r="F176" s="219" t="s">
        <v>542</v>
      </c>
      <c r="G176" s="200"/>
      <c r="H176" s="200" t="s">
        <v>611</v>
      </c>
      <c r="I176" s="200" t="s">
        <v>612</v>
      </c>
      <c r="J176" s="200">
        <v>1</v>
      </c>
      <c r="K176" s="240"/>
    </row>
    <row r="177" spans="2:11" ht="15" customHeight="1">
      <c r="B177" s="220"/>
      <c r="C177" s="200" t="s">
        <v>49</v>
      </c>
      <c r="D177" s="200"/>
      <c r="E177" s="200"/>
      <c r="F177" s="219" t="s">
        <v>542</v>
      </c>
      <c r="G177" s="200"/>
      <c r="H177" s="200" t="s">
        <v>613</v>
      </c>
      <c r="I177" s="200" t="s">
        <v>544</v>
      </c>
      <c r="J177" s="200">
        <v>20</v>
      </c>
      <c r="K177" s="240"/>
    </row>
    <row r="178" spans="2:11" ht="15" customHeight="1">
      <c r="B178" s="220"/>
      <c r="C178" s="200" t="s">
        <v>110</v>
      </c>
      <c r="D178" s="200"/>
      <c r="E178" s="200"/>
      <c r="F178" s="219" t="s">
        <v>542</v>
      </c>
      <c r="G178" s="200"/>
      <c r="H178" s="200" t="s">
        <v>614</v>
      </c>
      <c r="I178" s="200" t="s">
        <v>544</v>
      </c>
      <c r="J178" s="200">
        <v>255</v>
      </c>
      <c r="K178" s="240"/>
    </row>
    <row r="179" spans="2:11" ht="15" customHeight="1">
      <c r="B179" s="220"/>
      <c r="C179" s="200" t="s">
        <v>111</v>
      </c>
      <c r="D179" s="200"/>
      <c r="E179" s="200"/>
      <c r="F179" s="219" t="s">
        <v>542</v>
      </c>
      <c r="G179" s="200"/>
      <c r="H179" s="200" t="s">
        <v>507</v>
      </c>
      <c r="I179" s="200" t="s">
        <v>544</v>
      </c>
      <c r="J179" s="200">
        <v>10</v>
      </c>
      <c r="K179" s="240"/>
    </row>
    <row r="180" spans="2:11" ht="15" customHeight="1">
      <c r="B180" s="220"/>
      <c r="C180" s="200" t="s">
        <v>112</v>
      </c>
      <c r="D180" s="200"/>
      <c r="E180" s="200"/>
      <c r="F180" s="219" t="s">
        <v>542</v>
      </c>
      <c r="G180" s="200"/>
      <c r="H180" s="200" t="s">
        <v>615</v>
      </c>
      <c r="I180" s="200" t="s">
        <v>576</v>
      </c>
      <c r="J180" s="200"/>
      <c r="K180" s="240"/>
    </row>
    <row r="181" spans="2:11" ht="15" customHeight="1">
      <c r="B181" s="220"/>
      <c r="C181" s="200" t="s">
        <v>616</v>
      </c>
      <c r="D181" s="200"/>
      <c r="E181" s="200"/>
      <c r="F181" s="219" t="s">
        <v>542</v>
      </c>
      <c r="G181" s="200"/>
      <c r="H181" s="200" t="s">
        <v>617</v>
      </c>
      <c r="I181" s="200" t="s">
        <v>576</v>
      </c>
      <c r="J181" s="200"/>
      <c r="K181" s="240"/>
    </row>
    <row r="182" spans="2:11" ht="15" customHeight="1">
      <c r="B182" s="220"/>
      <c r="C182" s="200" t="s">
        <v>605</v>
      </c>
      <c r="D182" s="200"/>
      <c r="E182" s="200"/>
      <c r="F182" s="219" t="s">
        <v>542</v>
      </c>
      <c r="G182" s="200"/>
      <c r="H182" s="200" t="s">
        <v>618</v>
      </c>
      <c r="I182" s="200" t="s">
        <v>576</v>
      </c>
      <c r="J182" s="200"/>
      <c r="K182" s="240"/>
    </row>
    <row r="183" spans="2:11" ht="15" customHeight="1">
      <c r="B183" s="220"/>
      <c r="C183" s="200" t="s">
        <v>114</v>
      </c>
      <c r="D183" s="200"/>
      <c r="E183" s="200"/>
      <c r="F183" s="219" t="s">
        <v>548</v>
      </c>
      <c r="G183" s="200"/>
      <c r="H183" s="200" t="s">
        <v>619</v>
      </c>
      <c r="I183" s="200" t="s">
        <v>544</v>
      </c>
      <c r="J183" s="200">
        <v>50</v>
      </c>
      <c r="K183" s="240"/>
    </row>
    <row r="184" spans="2:11" ht="15" customHeight="1">
      <c r="B184" s="220"/>
      <c r="C184" s="200" t="s">
        <v>620</v>
      </c>
      <c r="D184" s="200"/>
      <c r="E184" s="200"/>
      <c r="F184" s="219" t="s">
        <v>548</v>
      </c>
      <c r="G184" s="200"/>
      <c r="H184" s="200" t="s">
        <v>621</v>
      </c>
      <c r="I184" s="200" t="s">
        <v>622</v>
      </c>
      <c r="J184" s="200"/>
      <c r="K184" s="240"/>
    </row>
    <row r="185" spans="2:11" ht="15" customHeight="1">
      <c r="B185" s="220"/>
      <c r="C185" s="200" t="s">
        <v>623</v>
      </c>
      <c r="D185" s="200"/>
      <c r="E185" s="200"/>
      <c r="F185" s="219" t="s">
        <v>548</v>
      </c>
      <c r="G185" s="200"/>
      <c r="H185" s="200" t="s">
        <v>624</v>
      </c>
      <c r="I185" s="200" t="s">
        <v>622</v>
      </c>
      <c r="J185" s="200"/>
      <c r="K185" s="240"/>
    </row>
    <row r="186" spans="2:11" ht="15" customHeight="1">
      <c r="B186" s="220"/>
      <c r="C186" s="200" t="s">
        <v>625</v>
      </c>
      <c r="D186" s="200"/>
      <c r="E186" s="200"/>
      <c r="F186" s="219" t="s">
        <v>548</v>
      </c>
      <c r="G186" s="200"/>
      <c r="H186" s="200" t="s">
        <v>626</v>
      </c>
      <c r="I186" s="200" t="s">
        <v>622</v>
      </c>
      <c r="J186" s="200"/>
      <c r="K186" s="240"/>
    </row>
    <row r="187" spans="2:11" ht="15" customHeight="1">
      <c r="B187" s="220"/>
      <c r="C187" s="252" t="s">
        <v>627</v>
      </c>
      <c r="D187" s="200"/>
      <c r="E187" s="200"/>
      <c r="F187" s="219" t="s">
        <v>548</v>
      </c>
      <c r="G187" s="200"/>
      <c r="H187" s="200" t="s">
        <v>628</v>
      </c>
      <c r="I187" s="200" t="s">
        <v>629</v>
      </c>
      <c r="J187" s="253" t="s">
        <v>630</v>
      </c>
      <c r="K187" s="240"/>
    </row>
    <row r="188" spans="2:11" ht="15" customHeight="1">
      <c r="B188" s="220"/>
      <c r="C188" s="205" t="s">
        <v>38</v>
      </c>
      <c r="D188" s="200"/>
      <c r="E188" s="200"/>
      <c r="F188" s="219" t="s">
        <v>542</v>
      </c>
      <c r="G188" s="200"/>
      <c r="H188" s="195" t="s">
        <v>631</v>
      </c>
      <c r="I188" s="200" t="s">
        <v>632</v>
      </c>
      <c r="J188" s="200"/>
      <c r="K188" s="240"/>
    </row>
    <row r="189" spans="2:11" ht="15" customHeight="1">
      <c r="B189" s="220"/>
      <c r="C189" s="205" t="s">
        <v>633</v>
      </c>
      <c r="D189" s="200"/>
      <c r="E189" s="200"/>
      <c r="F189" s="219" t="s">
        <v>542</v>
      </c>
      <c r="G189" s="200"/>
      <c r="H189" s="200" t="s">
        <v>634</v>
      </c>
      <c r="I189" s="200" t="s">
        <v>576</v>
      </c>
      <c r="J189" s="200"/>
      <c r="K189" s="240"/>
    </row>
    <row r="190" spans="2:11" ht="15" customHeight="1">
      <c r="B190" s="220"/>
      <c r="C190" s="205" t="s">
        <v>635</v>
      </c>
      <c r="D190" s="200"/>
      <c r="E190" s="200"/>
      <c r="F190" s="219" t="s">
        <v>542</v>
      </c>
      <c r="G190" s="200"/>
      <c r="H190" s="200" t="s">
        <v>636</v>
      </c>
      <c r="I190" s="200" t="s">
        <v>576</v>
      </c>
      <c r="J190" s="200"/>
      <c r="K190" s="240"/>
    </row>
    <row r="191" spans="2:11" ht="15" customHeight="1">
      <c r="B191" s="220"/>
      <c r="C191" s="205" t="s">
        <v>637</v>
      </c>
      <c r="D191" s="200"/>
      <c r="E191" s="200"/>
      <c r="F191" s="219" t="s">
        <v>548</v>
      </c>
      <c r="G191" s="200"/>
      <c r="H191" s="200" t="s">
        <v>638</v>
      </c>
      <c r="I191" s="200" t="s">
        <v>576</v>
      </c>
      <c r="J191" s="200"/>
      <c r="K191" s="240"/>
    </row>
    <row r="192" spans="2:11" ht="15" customHeight="1">
      <c r="B192" s="246"/>
      <c r="C192" s="254"/>
      <c r="D192" s="229"/>
      <c r="E192" s="229"/>
      <c r="F192" s="229"/>
      <c r="G192" s="229"/>
      <c r="H192" s="229"/>
      <c r="I192" s="229"/>
      <c r="J192" s="229"/>
      <c r="K192" s="247"/>
    </row>
    <row r="193" spans="2:11" ht="18.75" customHeight="1">
      <c r="B193" s="195"/>
      <c r="C193" s="200"/>
      <c r="D193" s="200"/>
      <c r="E193" s="200"/>
      <c r="F193" s="219"/>
      <c r="G193" s="200"/>
      <c r="H193" s="200"/>
      <c r="I193" s="200"/>
      <c r="J193" s="200"/>
      <c r="K193" s="195"/>
    </row>
    <row r="194" spans="2:11" ht="18.75" customHeight="1">
      <c r="B194" s="195"/>
      <c r="C194" s="200"/>
      <c r="D194" s="200"/>
      <c r="E194" s="200"/>
      <c r="F194" s="219"/>
      <c r="G194" s="200"/>
      <c r="H194" s="200"/>
      <c r="I194" s="200"/>
      <c r="J194" s="200"/>
      <c r="K194" s="195"/>
    </row>
    <row r="195" spans="2:11" ht="18.75" customHeight="1"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</row>
    <row r="196" spans="2:11" ht="13.5">
      <c r="B196" s="186"/>
      <c r="C196" s="187"/>
      <c r="D196" s="187"/>
      <c r="E196" s="187"/>
      <c r="F196" s="187"/>
      <c r="G196" s="187"/>
      <c r="H196" s="187"/>
      <c r="I196" s="187"/>
      <c r="J196" s="187"/>
      <c r="K196" s="188"/>
    </row>
    <row r="197" spans="2:11" ht="22.15" customHeight="1">
      <c r="B197" s="190"/>
      <c r="C197" s="289" t="s">
        <v>639</v>
      </c>
      <c r="D197" s="289"/>
      <c r="E197" s="289"/>
      <c r="F197" s="289"/>
      <c r="G197" s="289"/>
      <c r="H197" s="289"/>
      <c r="I197" s="289"/>
      <c r="J197" s="289"/>
      <c r="K197" s="191"/>
    </row>
    <row r="198" spans="2:11" ht="25.5" customHeight="1">
      <c r="B198" s="190"/>
      <c r="C198" s="255" t="s">
        <v>640</v>
      </c>
      <c r="D198" s="255"/>
      <c r="E198" s="255"/>
      <c r="F198" s="255" t="s">
        <v>641</v>
      </c>
      <c r="G198" s="256"/>
      <c r="H198" s="290" t="s">
        <v>642</v>
      </c>
      <c r="I198" s="290"/>
      <c r="J198" s="290"/>
      <c r="K198" s="191"/>
    </row>
    <row r="199" spans="2:11" ht="5.25" customHeight="1">
      <c r="B199" s="220"/>
      <c r="C199" s="217"/>
      <c r="D199" s="217"/>
      <c r="E199" s="217"/>
      <c r="F199" s="217"/>
      <c r="G199" s="200"/>
      <c r="H199" s="217"/>
      <c r="I199" s="217"/>
      <c r="J199" s="217"/>
      <c r="K199" s="240"/>
    </row>
    <row r="200" spans="2:11" ht="15" customHeight="1">
      <c r="B200" s="220"/>
      <c r="C200" s="200" t="s">
        <v>632</v>
      </c>
      <c r="D200" s="200"/>
      <c r="E200" s="200"/>
      <c r="F200" s="219" t="s">
        <v>39</v>
      </c>
      <c r="G200" s="200"/>
      <c r="H200" s="288" t="s">
        <v>643</v>
      </c>
      <c r="I200" s="288"/>
      <c r="J200" s="288"/>
      <c r="K200" s="240"/>
    </row>
    <row r="201" spans="2:11" ht="15" customHeight="1">
      <c r="B201" s="220"/>
      <c r="C201" s="226"/>
      <c r="D201" s="200"/>
      <c r="E201" s="200"/>
      <c r="F201" s="219" t="s">
        <v>40</v>
      </c>
      <c r="G201" s="200"/>
      <c r="H201" s="288" t="s">
        <v>644</v>
      </c>
      <c r="I201" s="288"/>
      <c r="J201" s="288"/>
      <c r="K201" s="240"/>
    </row>
    <row r="202" spans="2:11" ht="15" customHeight="1">
      <c r="B202" s="220"/>
      <c r="C202" s="226"/>
      <c r="D202" s="200"/>
      <c r="E202" s="200"/>
      <c r="F202" s="219" t="s">
        <v>43</v>
      </c>
      <c r="G202" s="200"/>
      <c r="H202" s="288" t="s">
        <v>645</v>
      </c>
      <c r="I202" s="288"/>
      <c r="J202" s="288"/>
      <c r="K202" s="240"/>
    </row>
    <row r="203" spans="2:11" ht="15" customHeight="1">
      <c r="B203" s="220"/>
      <c r="C203" s="200"/>
      <c r="D203" s="200"/>
      <c r="E203" s="200"/>
      <c r="F203" s="219" t="s">
        <v>41</v>
      </c>
      <c r="G203" s="200"/>
      <c r="H203" s="288" t="s">
        <v>646</v>
      </c>
      <c r="I203" s="288"/>
      <c r="J203" s="288"/>
      <c r="K203" s="240"/>
    </row>
    <row r="204" spans="2:11" ht="15" customHeight="1">
      <c r="B204" s="220"/>
      <c r="C204" s="200"/>
      <c r="D204" s="200"/>
      <c r="E204" s="200"/>
      <c r="F204" s="219" t="s">
        <v>42</v>
      </c>
      <c r="G204" s="200"/>
      <c r="H204" s="288" t="s">
        <v>647</v>
      </c>
      <c r="I204" s="288"/>
      <c r="J204" s="288"/>
      <c r="K204" s="240"/>
    </row>
    <row r="205" spans="2:11" ht="15" customHeight="1">
      <c r="B205" s="220"/>
      <c r="C205" s="200"/>
      <c r="D205" s="200"/>
      <c r="E205" s="200"/>
      <c r="F205" s="219"/>
      <c r="G205" s="200"/>
      <c r="H205" s="200"/>
      <c r="I205" s="200"/>
      <c r="J205" s="200"/>
      <c r="K205" s="240"/>
    </row>
    <row r="206" spans="2:11" ht="15" customHeight="1">
      <c r="B206" s="220"/>
      <c r="C206" s="200" t="s">
        <v>588</v>
      </c>
      <c r="D206" s="200"/>
      <c r="E206" s="200"/>
      <c r="F206" s="219" t="s">
        <v>75</v>
      </c>
      <c r="G206" s="200"/>
      <c r="H206" s="288" t="s">
        <v>648</v>
      </c>
      <c r="I206" s="288"/>
      <c r="J206" s="288"/>
      <c r="K206" s="240"/>
    </row>
    <row r="207" spans="2:11" ht="15" customHeight="1">
      <c r="B207" s="220"/>
      <c r="C207" s="226"/>
      <c r="D207" s="200"/>
      <c r="E207" s="200"/>
      <c r="F207" s="219" t="s">
        <v>485</v>
      </c>
      <c r="G207" s="200"/>
      <c r="H207" s="288" t="s">
        <v>486</v>
      </c>
      <c r="I207" s="288"/>
      <c r="J207" s="288"/>
      <c r="K207" s="240"/>
    </row>
    <row r="208" spans="2:11" ht="15" customHeight="1">
      <c r="B208" s="220"/>
      <c r="C208" s="200"/>
      <c r="D208" s="200"/>
      <c r="E208" s="200"/>
      <c r="F208" s="219" t="s">
        <v>483</v>
      </c>
      <c r="G208" s="200"/>
      <c r="H208" s="288" t="s">
        <v>649</v>
      </c>
      <c r="I208" s="288"/>
      <c r="J208" s="288"/>
      <c r="K208" s="240"/>
    </row>
    <row r="209" spans="2:11" ht="15" customHeight="1">
      <c r="B209" s="257"/>
      <c r="C209" s="226"/>
      <c r="D209" s="226"/>
      <c r="E209" s="226"/>
      <c r="F209" s="219" t="s">
        <v>487</v>
      </c>
      <c r="G209" s="205"/>
      <c r="H209" s="287" t="s">
        <v>488</v>
      </c>
      <c r="I209" s="287"/>
      <c r="J209" s="287"/>
      <c r="K209" s="258"/>
    </row>
    <row r="210" spans="2:11" ht="15" customHeight="1">
      <c r="B210" s="257"/>
      <c r="C210" s="226"/>
      <c r="D210" s="226"/>
      <c r="E210" s="226"/>
      <c r="F210" s="219" t="s">
        <v>489</v>
      </c>
      <c r="G210" s="205"/>
      <c r="H210" s="287" t="s">
        <v>650</v>
      </c>
      <c r="I210" s="287"/>
      <c r="J210" s="287"/>
      <c r="K210" s="258"/>
    </row>
    <row r="211" spans="2:11" ht="15" customHeight="1">
      <c r="B211" s="257"/>
      <c r="C211" s="226"/>
      <c r="D211" s="226"/>
      <c r="E211" s="226"/>
      <c r="F211" s="259"/>
      <c r="G211" s="205"/>
      <c r="H211" s="260"/>
      <c r="I211" s="260"/>
      <c r="J211" s="260"/>
      <c r="K211" s="258"/>
    </row>
    <row r="212" spans="2:11" ht="15" customHeight="1">
      <c r="B212" s="257"/>
      <c r="C212" s="200" t="s">
        <v>612</v>
      </c>
      <c r="D212" s="226"/>
      <c r="E212" s="226"/>
      <c r="F212" s="219">
        <v>1</v>
      </c>
      <c r="G212" s="205"/>
      <c r="H212" s="287" t="s">
        <v>651</v>
      </c>
      <c r="I212" s="287"/>
      <c r="J212" s="287"/>
      <c r="K212" s="258"/>
    </row>
    <row r="213" spans="2:11" ht="15" customHeight="1">
      <c r="B213" s="257"/>
      <c r="C213" s="226"/>
      <c r="D213" s="226"/>
      <c r="E213" s="226"/>
      <c r="F213" s="219">
        <v>2</v>
      </c>
      <c r="G213" s="205"/>
      <c r="H213" s="287" t="s">
        <v>652</v>
      </c>
      <c r="I213" s="287"/>
      <c r="J213" s="287"/>
      <c r="K213" s="258"/>
    </row>
    <row r="214" spans="2:11" ht="15" customHeight="1">
      <c r="B214" s="257"/>
      <c r="C214" s="226"/>
      <c r="D214" s="226"/>
      <c r="E214" s="226"/>
      <c r="F214" s="219">
        <v>3</v>
      </c>
      <c r="G214" s="205"/>
      <c r="H214" s="287" t="s">
        <v>653</v>
      </c>
      <c r="I214" s="287"/>
      <c r="J214" s="287"/>
      <c r="K214" s="258"/>
    </row>
    <row r="215" spans="2:11" ht="15" customHeight="1">
      <c r="B215" s="257"/>
      <c r="C215" s="226"/>
      <c r="D215" s="226"/>
      <c r="E215" s="226"/>
      <c r="F215" s="219">
        <v>4</v>
      </c>
      <c r="G215" s="205"/>
      <c r="H215" s="287" t="s">
        <v>654</v>
      </c>
      <c r="I215" s="287"/>
      <c r="J215" s="287"/>
      <c r="K215" s="258"/>
    </row>
    <row r="216" spans="2:11" ht="12.75" customHeight="1">
      <c r="B216" s="261"/>
      <c r="C216" s="262"/>
      <c r="D216" s="262"/>
      <c r="E216" s="262"/>
      <c r="F216" s="262"/>
      <c r="G216" s="262"/>
      <c r="H216" s="262"/>
      <c r="I216" s="262"/>
      <c r="J216" s="262"/>
      <c r="K216" s="263"/>
    </row>
  </sheetData>
  <sheetProtection sheet="1" objects="1" scenarios="1" formatCells="0" formatColumns="0" formatRows="0" sort="0" autoFilter="0"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14:J214"/>
    <mergeCell ref="H215:J215"/>
    <mergeCell ref="H208:J208"/>
    <mergeCell ref="H209:J209"/>
    <mergeCell ref="H210:J210"/>
    <mergeCell ref="H212:J212"/>
    <mergeCell ref="H213:J213"/>
  </mergeCells>
  <printOptions/>
  <pageMargins left="0.590277777777778" right="0.590277777777778" top="0.590277777777778" bottom="0.590277777777778" header="0.511805555555555" footer="0.51180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Amenis-PC\Amenis</dc:creator>
  <cp:keywords/>
  <dc:description/>
  <cp:lastModifiedBy>Glaserová Alena</cp:lastModifiedBy>
  <dcterms:created xsi:type="dcterms:W3CDTF">2017-04-28T14:05:18Z</dcterms:created>
  <dcterms:modified xsi:type="dcterms:W3CDTF">2017-11-23T07:58:11Z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