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565" tabRatio="905" activeTab="0"/>
  </bookViews>
  <sheets>
    <sheet name="Rekapitulace stavby" sheetId="1" r:id="rId1"/>
    <sheet name="SO 000 - SO 000 Všeobecné..." sheetId="2" r:id="rId2"/>
    <sheet name="SO 102 - SO 102 Zpevněné ..." sheetId="3" r:id="rId3"/>
    <sheet name="SO 182 - SO 182 Dopravní ..." sheetId="4" r:id="rId4"/>
    <sheet name="SO 301 - SO 301 Odvodnění..." sheetId="5" r:id="rId5"/>
    <sheet name="SO 351 - SO 351 Vodovodní..." sheetId="6" r:id="rId6"/>
    <sheet name="SO 702 - SO 702 Přístřešky" sheetId="7" r:id="rId7"/>
    <sheet name="SO 752 - SO 752 Mobiliář" sheetId="8" r:id="rId8"/>
    <sheet name="Pokyny pro vyplnění" sheetId="9" r:id="rId9"/>
  </sheets>
  <definedNames>
    <definedName name="_xlnm._FilterDatabase" localSheetId="1" hidden="1">'SO 000 - SO 000 Všeobecné...'!$C$80:$K$99</definedName>
    <definedName name="_xlnm._FilterDatabase" localSheetId="2" hidden="1">'SO 102 - SO 102 Zpevněné ...'!$C$85:$K$267</definedName>
    <definedName name="_xlnm._FilterDatabase" localSheetId="3" hidden="1">'SO 182 - SO 182 Dopravní ...'!$C$78:$K$99</definedName>
    <definedName name="_xlnm._FilterDatabase" localSheetId="4" hidden="1">'SO 301 - SO 301 Odvodnění...'!$C$82:$K$165</definedName>
    <definedName name="_xlnm._FilterDatabase" localSheetId="5" hidden="1">'SO 351 - SO 351 Vodovodní...'!$C$86:$K$143</definedName>
    <definedName name="_xlnm._FilterDatabase" localSheetId="6" hidden="1">'SO 702 - SO 702 Přístřešky'!$C$89:$K$216</definedName>
    <definedName name="_xlnm._FilterDatabase" localSheetId="7" hidden="1">'SO 752 - SO 752 Mobiliář'!$C$78:$K$103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Area" localSheetId="1">'SO 000 - SO 000 Všeobecné...'!$C$4:$J$36,'SO 000 - SO 000 Všeobecné...'!$C$42:$J$62,'SO 000 - SO 000 Všeobecné...'!$C$68:$K$99</definedName>
    <definedName name="_xlnm.Print_Area" localSheetId="2">'SO 102 - SO 102 Zpevněné ...'!$C$4:$J$36,'SO 102 - SO 102 Zpevněné ...'!$C$42:$J$67,'SO 102 - SO 102 Zpevněné ...'!$C$73:$K$267</definedName>
    <definedName name="_xlnm.Print_Area" localSheetId="3">'SO 182 - SO 182 Dopravní ...'!$C$4:$J$36,'SO 182 - SO 182 Dopravní ...'!$C$42:$J$60,'SO 182 - SO 182 Dopravní ...'!$C$66:$K$99</definedName>
    <definedName name="_xlnm.Print_Area" localSheetId="4">'SO 301 - SO 301 Odvodnění...'!$C$4:$J$36,'SO 301 - SO 301 Odvodnění...'!$C$42:$J$64,'SO 301 - SO 301 Odvodnění...'!$C$70:$K$165</definedName>
    <definedName name="_xlnm.Print_Area" localSheetId="5">'SO 351 - SO 351 Vodovodní...'!$C$4:$J$36,'SO 351 - SO 351 Vodovodní...'!$C$42:$J$68,'SO 351 - SO 351 Vodovodní...'!$C$74:$K$143</definedName>
    <definedName name="_xlnm.Print_Area" localSheetId="6">'SO 702 - SO 702 Přístřešky'!$C$4:$J$36,'SO 702 - SO 702 Přístřešky'!$C$42:$J$71,'SO 702 - SO 702 Přístřešky'!$C$77:$K$216</definedName>
    <definedName name="_xlnm.Print_Area" localSheetId="7">'SO 752 - SO 752 Mobiliář'!$C$4:$J$36,'SO 752 - SO 752 Mobiliář'!$C$42:$J$60,'SO 752 - SO 752 Mobiliář'!$C$66:$K$103</definedName>
    <definedName name="_xlnm.Print_Titles" localSheetId="0">'Rekapitulace stavby'!$49:$49</definedName>
    <definedName name="_xlnm.Print_Titles" localSheetId="1">'SO 000 - SO 000 Všeobecné...'!$80:$80</definedName>
    <definedName name="_xlnm.Print_Titles" localSheetId="2">'SO 102 - SO 102 Zpevněné ...'!$85:$85</definedName>
    <definedName name="_xlnm.Print_Titles" localSheetId="3">'SO 182 - SO 182 Dopravní ...'!$78:$78</definedName>
    <definedName name="_xlnm.Print_Titles" localSheetId="4">'SO 301 - SO 301 Odvodnění...'!$82:$82</definedName>
    <definedName name="_xlnm.Print_Titles" localSheetId="5">'SO 351 - SO 351 Vodovodní...'!$86:$86</definedName>
    <definedName name="_xlnm.Print_Titles" localSheetId="6">'SO 702 - SO 702 Přístřešky'!$89:$89</definedName>
    <definedName name="_xlnm.Print_Titles" localSheetId="7">'SO 752 - SO 752 Mobiliář'!$78:$78</definedName>
  </definedNames>
  <calcPr calcId="152511"/>
</workbook>
</file>

<file path=xl/sharedStrings.xml><?xml version="1.0" encoding="utf-8"?>
<sst xmlns="http://schemas.openxmlformats.org/spreadsheetml/2006/main" count="6445" uniqueCount="1196">
  <si>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</si>
  <si>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</si>
  <si>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</si>
  <si>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</si>
  <si>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</si>
  <si>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</si>
  <si>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</si>
  <si>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{e93d02c2-fcf9-4d67-9b7e-234219e16145}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</si>
  <si>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</si>
  <si>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</si>
  <si>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</si>
  <si>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</si>
  <si>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</si>
  <si>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</si>
  <si>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</si>
  <si>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</si>
  <si>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</si>
  <si>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</si>
  <si>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</si>
  <si>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Bike resort Orlicko - Třebovsko, II. část - nástupní místo Peklák</t>
  </si>
  <si>
    <t>KSO:</t>
  </si>
  <si>
    <t/>
  </si>
  <si>
    <t>CC-CZ:</t>
  </si>
  <si>
    <t>Místo:</t>
  </si>
  <si>
    <t xml:space="preserve"> </t>
  </si>
  <si>
    <t>Datum:</t>
  </si>
  <si>
    <t>28.11.2018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</si>
  <si>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</si>
  <si>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</si>
  <si>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</si>
  <si>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</si>
  <si>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</si>
  <si>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</si>
  <si>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</si>
  <si>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</si>
  <si>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</si>
  <si>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</si>
  <si>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</si>
  <si>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</si>
  <si>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</si>
  <si>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</si>
  <si>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</si>
  <si>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</si>
  <si>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</si>
  <si>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</si>
  <si>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</si>
  <si>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</si>
  <si>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</si>
  <si>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</si>
  <si>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</si>
  <si>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</si>
  <si>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</si>
  <si>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</si>
  <si>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</si>
  <si>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</si>
  <si>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</si>
  <si>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</si>
  <si>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</si>
  <si>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</si>
  <si>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</si>
  <si>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</si>
  <si>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</si>
  <si>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</si>
  <si>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</si>
  <si>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</si>
  <si>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</si>
  <si>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</si>
  <si>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</si>
  <si>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</si>
  <si>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</si>
  <si>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</si>
  <si>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</si>
  <si>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</si>
  <si>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</si>
  <si>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</si>
  <si>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SO 000 Všeobecné položky</t>
  </si>
  <si>
    <t>STA</t>
  </si>
  <si>
    <t>1</t>
  </si>
  <si>
    <t>{be5f5e6a-7dc6-4036-b726-8525c1e455b6}</t>
  </si>
  <si>
    <t>2</t>
  </si>
  <si>
    <t>SO 102</t>
  </si>
  <si>
    <t>SO 102 Zpevněné plochy</t>
  </si>
  <si>
    <t>{801a3bff-9f3e-4be9-907f-09d3828c873c}</t>
  </si>
  <si>
    <t>SO 182</t>
  </si>
  <si>
    <t>SO 182 Dopravní opatření</t>
  </si>
  <si>
    <t>{5c7d0aba-d5d1-47ff-acca-5b7ddb2e37a8}</t>
  </si>
  <si>
    <t>SO 301</t>
  </si>
  <si>
    <t>SO 301 Odvodnění zpevněných ploch</t>
  </si>
  <si>
    <t>{15b72a8c-d3cc-43f6-905d-fb9af7bfef0b}</t>
  </si>
  <si>
    <t>SO 351</t>
  </si>
  <si>
    <t>SO 351 Vodovodní přípojka</t>
  </si>
  <si>
    <t>{817a2c43-3d75-4ae8-a306-5718e8b34677}</t>
  </si>
  <si>
    <t>SO 702</t>
  </si>
  <si>
    <t>SO 702 Přístřešky</t>
  </si>
  <si>
    <t>{b5d73027-bf03-455f-acc2-b0e9d38eb380}</t>
  </si>
  <si>
    <t>SO 752</t>
  </si>
  <si>
    <t>SO 752 Mobiliář</t>
  </si>
  <si>
    <t>{be9ea5b3-29ea-444c-9093-f193cfff0b69}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</si>
  <si>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</si>
  <si>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</si>
  <si>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</si>
  <si>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</si>
  <si>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</si>
  <si>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</si>
  <si>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</si>
  <si>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000 - SO 000 Všeobecné položky</t>
  </si>
  <si>
    <t>REKAPITULACE ČLENĚNÍ SOUPISU PRACÍ</t>
  </si>
  <si>
    <t>Kód dílu - Popis</t>
  </si>
  <si>
    <t>Cena celkem [CZK]</t>
  </si>
  <si>
    <t>Náklady soupisu celkem</t>
  </si>
  <si>
    <t>-1</t>
  </si>
  <si>
    <t>VRN - Ochrana stávajících inženýrských sítí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</si>
  <si>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</si>
  <si>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</si>
  <si>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</si>
  <si>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</si>
  <si>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</si>
  <si>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</si>
  <si>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</si>
  <si>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</si>
  <si>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</si>
  <si>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</si>
  <si>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</si>
  <si>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</si>
  <si>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</si>
  <si>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</si>
  <si>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</si>
  <si>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</si>
  <si>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</si>
  <si>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</si>
  <si>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</si>
  <si>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Ochrana stávajících inženýrských sítí</t>
  </si>
  <si>
    <t>5</t>
  </si>
  <si>
    <t>ROZPOCET</t>
  </si>
  <si>
    <t>VRN1</t>
  </si>
  <si>
    <t>Průzkumné, geodetické a projektové práce</t>
  </si>
  <si>
    <t>3</t>
  </si>
  <si>
    <t>K</t>
  </si>
  <si>
    <t>013254000</t>
  </si>
  <si>
    <t>Průzkumné, geodetické a projektové práce projektové práce dokumentace stavby (výkresová a textová) skutečného provedení stavby</t>
  </si>
  <si>
    <t>kpl…</t>
  </si>
  <si>
    <t>CS ÚRS 2017 01</t>
  </si>
  <si>
    <t>1024</t>
  </si>
  <si>
    <t>-1751356030</t>
  </si>
  <si>
    <t>P</t>
  </si>
  <si>
    <t>Poznámka k položce:
dle SOD</t>
  </si>
  <si>
    <t>VRN2</t>
  </si>
  <si>
    <t>Příprava staveniště</t>
  </si>
  <si>
    <t>020001000</t>
  </si>
  <si>
    <t>kpl</t>
  </si>
  <si>
    <t>2123477616</t>
  </si>
  <si>
    <t>Poznámka k položce:
ochrana stávajících sítí</t>
  </si>
  <si>
    <t>VV</t>
  </si>
  <si>
    <t>VRN3</t>
  </si>
  <si>
    <t>Zařízení staveniště</t>
  </si>
  <si>
    <t>032002000</t>
  </si>
  <si>
    <t>zařízení staveniště</t>
  </si>
  <si>
    <t>788687699</t>
  </si>
  <si>
    <t>Poznámka k položce:
vybudování, provoz a zrušení zařízení staveniště</t>
  </si>
  <si>
    <t>VRN9</t>
  </si>
  <si>
    <t>Ostatní náklady</t>
  </si>
  <si>
    <t>4</t>
  </si>
  <si>
    <t>0915040001</t>
  </si>
  <si>
    <t>Ostatní náklady související s objektem náklady související s publikační činností</t>
  </si>
  <si>
    <t>-830043959</t>
  </si>
  <si>
    <t>Poznámka k položce:
pamětní deska 30x40 cm z kovoplastu
pamětní kámen (pro umístění desky) 1,0 x 0,6 x 0,5 m z lomu Bystřec
součástí dodávky je navržení a grafické zpracování pamětní desky dle dispozic investora</t>
  </si>
  <si>
    <t>091504000</t>
  </si>
  <si>
    <t>-976988230</t>
  </si>
  <si>
    <t>Poznámka k položce:
informační panel
přemístění informačního panelu do 5 km, montáž na nové místo dle dispozic investora,
návrh a grafické zpracování polepu informačního panelu dle dispozic investora, vyplotování a polep folií,
velikost panelu min. 250 x 150 cm,
obsah - název projektu, hlavní cíl projektu, logo EU a odkazy na EU a EFRR (tyto informace musí pokrývat 25% plochy)</t>
  </si>
  <si>
    <t>SO 102 - SO 102 Zpevněné plochy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</si>
  <si>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</si>
  <si>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</si>
  <si>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</si>
  <si>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</si>
  <si>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</si>
  <si>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</si>
  <si>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</si>
  <si>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</si>
  <si>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</si>
  <si>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</si>
  <si>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HSV</t>
  </si>
  <si>
    <t>Práce a dodávky HSV</t>
  </si>
  <si>
    <t>Zemní práce</t>
  </si>
  <si>
    <t>112101101</t>
  </si>
  <si>
    <t>Kácení stromů s odřezáním kmene a s odvětvením listnatých, průměru kmene přes 100 do 300 mm</t>
  </si>
  <si>
    <t>kus</t>
  </si>
  <si>
    <t>-523219087</t>
  </si>
  <si>
    <t>32</t>
  </si>
  <si>
    <t>113106171</t>
  </si>
  <si>
    <t>Rozebrání dlažeb a dílců komunikací pro pěší, vozovek a ploch s přemístěním hmot na skládku na vzdálenost do 3 m nebo s naložením na dopravní prostředek vozovek a ploch, s jakoukoliv výplní spár v ploše jednotlivě do 50 m2 ze zámkové dlažby s ložem z kameniva</t>
  </si>
  <si>
    <t>m2</t>
  </si>
  <si>
    <t>1846478005</t>
  </si>
  <si>
    <t>Poznámka k položce:
šedá dlažba 200x100 bude znovu použita</t>
  </si>
  <si>
    <t>4,9*1,9</t>
  </si>
  <si>
    <t>63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</si>
  <si>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</si>
  <si>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</si>
  <si>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</si>
  <si>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-887559783</t>
  </si>
  <si>
    <t>12,5</t>
  </si>
  <si>
    <t>69</t>
  </si>
  <si>
    <t>113311121</t>
  </si>
  <si>
    <t>Odstranění geosyntetik s uložením na vzdálenost do 20 m nebo naložením na dopravní prostředek geomříže geotextilie</t>
  </si>
  <si>
    <t>-1830926249</t>
  </si>
  <si>
    <t>1867</t>
  </si>
  <si>
    <t>7</t>
  </si>
  <si>
    <t>119001202578,5</t>
  </si>
  <si>
    <t xml:space="preserve">Úprava zemin vápnem nebo směsnými hydraulickými pojivy za účelem zlepšení mechanických vlastností, tl. vrstvy po zhutnění 300 mm
</t>
  </si>
  <si>
    <t>m3</t>
  </si>
  <si>
    <t>996750911</t>
  </si>
  <si>
    <t>Poznámka k položce:
v případě neúnosného podloží, 3% vápna
čerpání se souhlasem investora</t>
  </si>
  <si>
    <t>578,5</t>
  </si>
  <si>
    <t>8</t>
  </si>
  <si>
    <t>M</t>
  </si>
  <si>
    <t>585301620</t>
  </si>
  <si>
    <t>vápno nehašené vzdušné CL 80 jemně mleté VL</t>
  </si>
  <si>
    <t>t</t>
  </si>
  <si>
    <t>-1025483035</t>
  </si>
  <si>
    <t>578,5*1,8*0,03</t>
  </si>
  <si>
    <t>31,239*1,1 'Přepočtené koeficientem množství</t>
  </si>
  <si>
    <t>122102201</t>
  </si>
  <si>
    <t>Odkopávky a prokopávky nezapažené pro silnice objemu do 100 m3 v hornině tř. 1 a 2</t>
  </si>
  <si>
    <t>547797887</t>
  </si>
  <si>
    <t>Poznámka k položce:
sejmutí vrchní vrstvyzeminy v prostoru zámkové dlažby u altánů, odměřeno z cad</t>
  </si>
  <si>
    <t>51*0.10</t>
  </si>
  <si>
    <t>122202202</t>
  </si>
  <si>
    <t xml:space="preserve">Odkopávky a prokopávky nezapažené pro silnice s přemístěním výkopku v příčných profilech na vzdálenost do 15 m nebo s naložením na dopravní prostředek v hornině tř. 3 přes 100 do 1 000 m3
</t>
  </si>
  <si>
    <t>-2065760108</t>
  </si>
  <si>
    <t>Poznámka k položce:
odtěžení vrchní vrstvy zahliněné štěrkodrti v tl. 0,05 m</t>
  </si>
  <si>
    <t>2068*0,05</t>
  </si>
  <si>
    <t>6</t>
  </si>
  <si>
    <t>940250650</t>
  </si>
  <si>
    <t xml:space="preserve">Poznámka k položce:
výkop pro konstrukci vozovky po odtěžení vrsrvy ŠD v tl. 0,35 m
</t>
  </si>
  <si>
    <t>0,77*2+2,39*2+2,69*2+13,95*2+13,8*2+14,1*2+14,10*2+13,45*2+12,56*6+10,07*8+9,00*5+9,36*5</t>
  </si>
  <si>
    <t>9</t>
  </si>
  <si>
    <t>-1156622819</t>
  </si>
  <si>
    <t>Poznámka k položce:
odkopávky ŠD pro další využití ve stavbě</t>
  </si>
  <si>
    <t>1867*0,35</t>
  </si>
  <si>
    <t>10</t>
  </si>
  <si>
    <t>122202209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</si>
  <si>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</si>
  <si>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-125319610</t>
  </si>
  <si>
    <t>Poznámka k položce:
výkop pro konstrukci vozovky</t>
  </si>
  <si>
    <t>13</t>
  </si>
  <si>
    <t>132201101</t>
  </si>
  <si>
    <t>Hloubení zapažených i nezapažených rýh šířky do 600 mm s urovnáním dna do předepsaného profilu a spádu v hornině tř. 3 do 100 m3</t>
  </si>
  <si>
    <t>-315006865</t>
  </si>
  <si>
    <t>hloubení rýhy pro žlabovku a patky sloupků pro DZ</t>
  </si>
  <si>
    <t>0,22*14+0,23*18,5+4*0,3*0,3*0,3</t>
  </si>
  <si>
    <t>trativody</t>
  </si>
  <si>
    <t>110,9*0,25</t>
  </si>
  <si>
    <t>Součet</t>
  </si>
  <si>
    <t>14</t>
  </si>
  <si>
    <t>132201109</t>
  </si>
  <si>
    <t>Hloubení zapažených i nezapažených rýh šířky do 600 mm s urovnáním dna do předepsaného profilu a spádu v hornině tř. 3 Příplatek k cenám za lepivost horniny tř. 3</t>
  </si>
  <si>
    <t>-431200965</t>
  </si>
  <si>
    <t>35,168</t>
  </si>
  <si>
    <t>20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</si>
  <si>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</si>
  <si>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</si>
  <si>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-236063953</t>
  </si>
  <si>
    <t>103,4+397,94+653,45-636,44-17,18+35,168</t>
  </si>
  <si>
    <t>12</t>
  </si>
  <si>
    <t>171101111</t>
  </si>
  <si>
    <t>Uložení sypaniny do násypů s rozprostřením sypaniny ve vrstvách a s hrubým urovnáním zhutněných s uzavřením povrchu násypu z hornin nesoudržných sypkých s relativní ulehlostí I(d) 0,9 nebo v aktivní zóně</t>
  </si>
  <si>
    <t>1508655983</t>
  </si>
  <si>
    <t>Poznámka k položce:
se zhutněním, vytěžená ŠD uložená v min. tl. 0,20 m</t>
  </si>
  <si>
    <t>8,44*2+17,96*2+18,43*2+17,98*2+18,00*2+18,21*2+18,39*6+18,27*8+18,25*5+18,13*5</t>
  </si>
  <si>
    <t>171101112</t>
  </si>
  <si>
    <t>Uložení sypaniny do násypů s rozprostřením sypaniny ve vrstvách a s hrubým urovnáním zhutněných s uzavřením povrchu násypu z hornin nesoudržných sypkých s relativní ulehlostí I(d) pod 0,9 nebo mimo aktivní zónu</t>
  </si>
  <si>
    <t>415105237</t>
  </si>
  <si>
    <t>Poznámka k položce:
násyp z vytěžené ŠD pod plochu zámkové dlažby u altáhu</t>
  </si>
  <si>
    <t>17,18</t>
  </si>
  <si>
    <t>11</t>
  </si>
  <si>
    <t>171201101</t>
  </si>
  <si>
    <t>Uložení sypaniny do násypů s rozprostřením sypaniny ve vrstvách a s hrubým urovnáním nezhutněných z jakýchkoliv hornin</t>
  </si>
  <si>
    <t>1233757858</t>
  </si>
  <si>
    <t>Poznámka k položce:
zásyp za obrubou a žlabovkou</t>
  </si>
  <si>
    <t>0,30*5,5+0,04*3,5+0,06*6,4+0,02*15+0,07*8,8</t>
  </si>
  <si>
    <t>171201201</t>
  </si>
  <si>
    <t>Uložení sypaniny na skládky</t>
  </si>
  <si>
    <t>318703951</t>
  </si>
  <si>
    <t>536,338</t>
  </si>
  <si>
    <t>22</t>
  </si>
  <si>
    <t>171201211</t>
  </si>
  <si>
    <t>Uložení sypaniny poplatek za uložení sypaniny na skládce (skládkovné)</t>
  </si>
  <si>
    <t>1245518878</t>
  </si>
  <si>
    <t>536,24*1,8</t>
  </si>
  <si>
    <t>17</t>
  </si>
  <si>
    <t>181301101</t>
  </si>
  <si>
    <t>Rozprostření a urovnání ornice v rovině nebo ve svahu sklonu do 1:5 při souvislé ploše do 500 m2, tl. vrstvy do 100 mm</t>
  </si>
  <si>
    <t>238921413</t>
  </si>
  <si>
    <t>Poznámka k položce:
ohumusování za obrubou a příkopuvou tvárnicí, odečteno z cad</t>
  </si>
  <si>
    <t>83,8</t>
  </si>
  <si>
    <t>18</t>
  </si>
  <si>
    <t>181411131</t>
  </si>
  <si>
    <t>Založení trávníku na půdě předem připravené plochy do 1000 m2 výsevem včetně utažení parkového v rovině nebo na svahu do 1:5</t>
  </si>
  <si>
    <t>-560460619</t>
  </si>
  <si>
    <t>19</t>
  </si>
  <si>
    <t>005724100</t>
  </si>
  <si>
    <t>osivo směs travní parková</t>
  </si>
  <si>
    <t>kg</t>
  </si>
  <si>
    <t>-2122708871</t>
  </si>
  <si>
    <t>83,8*0,03 'Přepočtené koeficientem množství</t>
  </si>
  <si>
    <t>16</t>
  </si>
  <si>
    <t>181951102</t>
  </si>
  <si>
    <t>Úprava pláně vyrovnáním výškových rozdílů v hornině tř. 1 až 4 se zhutněním</t>
  </si>
  <si>
    <t>-940779203</t>
  </si>
  <si>
    <t>Poznámka k položce:
odměřeno z cad</t>
  </si>
  <si>
    <t>2110</t>
  </si>
  <si>
    <t>213141111</t>
  </si>
  <si>
    <t xml:space="preserve">Zřízení vrstvy z geotextilie filtrační, separační, 
</t>
  </si>
  <si>
    <t>635583301</t>
  </si>
  <si>
    <t xml:space="preserve">Poznámka k položce:
odměřeno z cad, </t>
  </si>
  <si>
    <t>1950</t>
  </si>
  <si>
    <t>693112700</t>
  </si>
  <si>
    <t>geotextilie netkaná (polyester)  400g/m2</t>
  </si>
  <si>
    <t>-1524299337</t>
  </si>
  <si>
    <t>Poznámka k položce:
geotextilie netkaná PET 400 g/m2
recyklovaný polyestar, pevnost v tahu 3kN/m, propustnost 46 l/m2/s</t>
  </si>
  <si>
    <t>1950*1,02 'Přepočtené koeficientem množství</t>
  </si>
  <si>
    <t>Zakládání</t>
  </si>
  <si>
    <t>23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</si>
  <si>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</si>
  <si>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</si>
  <si>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1319759623</t>
  </si>
  <si>
    <t>Poznámka k položce:
trativod tunelový včetně obalení geotextilií 400g/m2</t>
  </si>
  <si>
    <t>110,9</t>
  </si>
  <si>
    <t>Svislé a kompletní konstrukce</t>
  </si>
  <si>
    <t>40</t>
  </si>
  <si>
    <t>339921131</t>
  </si>
  <si>
    <t>Osazování palisád betonových v řadě se zabetonováním výšky palisády do 500 mm</t>
  </si>
  <si>
    <t>-688881319</t>
  </si>
  <si>
    <t>5*0,16</t>
  </si>
  <si>
    <t>41</t>
  </si>
  <si>
    <t>592284090</t>
  </si>
  <si>
    <t>palisáda betonová přírodní 16X16X40 cm</t>
  </si>
  <si>
    <t>1530995936</t>
  </si>
  <si>
    <t>5*1,01 'Přepočtené koeficientem množství</t>
  </si>
  <si>
    <t>44</t>
  </si>
  <si>
    <t>592284100</t>
  </si>
  <si>
    <t>palisáda betonová přírodní 16X16X100 cm</t>
  </si>
  <si>
    <t>-1248426020</t>
  </si>
  <si>
    <t>Poznámka k položce:
palisáda betonová přírodní 16X16X100 cm</t>
  </si>
  <si>
    <t>7*1,01 'Přepočtené koeficientem množství</t>
  </si>
  <si>
    <t>42</t>
  </si>
  <si>
    <t>339921132</t>
  </si>
  <si>
    <t>Osazování palisád betonových v řadě se zabetonováním výšky palisády přes 500 do 1000 mm</t>
  </si>
  <si>
    <t>827287674</t>
  </si>
  <si>
    <t>Poznámka k položce:
palisáda 160x160x600-1000 mm</t>
  </si>
  <si>
    <t>31*0,16</t>
  </si>
  <si>
    <t>43</t>
  </si>
  <si>
    <t>5922840901</t>
  </si>
  <si>
    <t>palisáda betonová přírodní 16X16X60 cm</t>
  </si>
  <si>
    <t>1925875758</t>
  </si>
  <si>
    <t>Poznámka k položce:
palisáda betonová přírodní 16X16X60 cm</t>
  </si>
  <si>
    <t>Komunikace pozemní</t>
  </si>
  <si>
    <t>30</t>
  </si>
  <si>
    <t>564851111</t>
  </si>
  <si>
    <t>Podklad ze štěrkodrti ŠD s rozprostřením a zhutněním, po zhutnění tl. 150 mm</t>
  </si>
  <si>
    <t>-107203465</t>
  </si>
  <si>
    <t>Poznámka k položce:
ŠD 0/63</t>
  </si>
  <si>
    <t>1754,55+32,5*0,25-72,4*0,10-28*0,10</t>
  </si>
  <si>
    <t>31</t>
  </si>
  <si>
    <t>-1359006451</t>
  </si>
  <si>
    <t>Poznámka k položce:
ŠD 0/32 pod betonovým krytem a zámkovou dlažbou</t>
  </si>
  <si>
    <t>7,4+208,3+152,5</t>
  </si>
  <si>
    <t>26</t>
  </si>
  <si>
    <t>565135121</t>
  </si>
  <si>
    <t>Asfaltový beton vrstva podkladní ACP 16 (obalované kamenivo střednězrnné - OKS) s rozprostřením a zhutněním v pruhu šířky přes 3 m, po zhutnění tl. 50 mm</t>
  </si>
  <si>
    <t>-1040434709</t>
  </si>
  <si>
    <t>1748+32,5*0,10</t>
  </si>
  <si>
    <t>38</t>
  </si>
  <si>
    <t>567114112</t>
  </si>
  <si>
    <t>Podklad ze směsi stmelené cementem SC bez dilatačních spár, s rozprostřením a zhutněním SC C 16/20 (PB II), po zhutnění tl. 100 mm</t>
  </si>
  <si>
    <t>-2099997025</t>
  </si>
  <si>
    <t>Poznámka k položce:
pod červenou zámkovou dlažbou</t>
  </si>
  <si>
    <t>198,15</t>
  </si>
  <si>
    <t>29</t>
  </si>
  <si>
    <t>573191111</t>
  </si>
  <si>
    <t>Postřik infiltrační kationaktivní emulzí v množství 1,00 kg/m2</t>
  </si>
  <si>
    <t>-1050148167</t>
  </si>
  <si>
    <t>Poznámka k položce:
0,60 g/m2</t>
  </si>
  <si>
    <t>1751,5+32,5*0,10</t>
  </si>
  <si>
    <t>28</t>
  </si>
  <si>
    <t>573231106</t>
  </si>
  <si>
    <t>Postřik spojovací PS bez posypu kamenivem ze silniční emulze, v množství 0,30 kg/m2</t>
  </si>
  <si>
    <t>-509389022</t>
  </si>
  <si>
    <t>27</t>
  </si>
  <si>
    <t>577134121</t>
  </si>
  <si>
    <t>Asfaltový beton vrstva obrusná ACO 11 (ABS) s rozprostřením a se zhutněním z nemodifikovaného asfaltu v pruhu šířky přes 3 m tř. I, po zhutnění tl. 40 mm</t>
  </si>
  <si>
    <t>64</t>
  </si>
  <si>
    <t>-1327591772</t>
  </si>
  <si>
    <t>Poznámka k položce:
odečteno z cad</t>
  </si>
  <si>
    <t>1748</t>
  </si>
  <si>
    <t>39</t>
  </si>
  <si>
    <t>581131312</t>
  </si>
  <si>
    <t>Kryt cementobetonový silničních komunikací skupiny CB III tl. 160 mm</t>
  </si>
  <si>
    <t>387722264</t>
  </si>
  <si>
    <t>Poznámka k položce:
mycí plocha</t>
  </si>
  <si>
    <t>7,4</t>
  </si>
  <si>
    <t>33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</si>
  <si>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</si>
  <si>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</si>
  <si>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1048636646</t>
  </si>
  <si>
    <t xml:space="preserve">Poznámka k položce:
dlažba 200 x 100 x 60 mm, </t>
  </si>
  <si>
    <t>2+65,8+84,7</t>
  </si>
  <si>
    <t>34</t>
  </si>
  <si>
    <t>592453080</t>
  </si>
  <si>
    <t>dlažba skladebná betonová základní 20 x 10 x 6 cm přírodní</t>
  </si>
  <si>
    <t>-800657330</t>
  </si>
  <si>
    <t>152,5*1,01 'Přepočtené koeficientem množství</t>
  </si>
  <si>
    <t>35</t>
  </si>
  <si>
    <t>1672466425</t>
  </si>
  <si>
    <t>Poznámka k položce:
dlažba 200 x 100 x 60 mm, položení původní dlažby</t>
  </si>
  <si>
    <t>10,1</t>
  </si>
  <si>
    <t>36</t>
  </si>
  <si>
    <t>596212212</t>
  </si>
  <si>
    <t>Kladení dlažby z betonových zámkových dlaždic pozemních komunikací s ložem z z cem. malty tl. do 50 mm, s vyplněním spár, s dvojitým hutněním vibrováním a se smetením přebytečného materiálu na krajnici tl. 80 mm skupiny A, pro plochy přes 100 do 300 m2</t>
  </si>
  <si>
    <t>791234950</t>
  </si>
  <si>
    <t>Poznámka k položce:
červená barva, 200x100x80 mm</t>
  </si>
  <si>
    <t>208,3</t>
  </si>
  <si>
    <t>37</t>
  </si>
  <si>
    <t>592452660</t>
  </si>
  <si>
    <t>dlažba skladebná betonová základní 20 x 10 x 8 cm barevná</t>
  </si>
  <si>
    <t>-703630959</t>
  </si>
  <si>
    <t>208,3*1,01 'Přepočtené koeficientem množství</t>
  </si>
  <si>
    <t>Ostatní konstrukce a práce, bourání</t>
  </si>
  <si>
    <t>49</t>
  </si>
  <si>
    <t>914111111</t>
  </si>
  <si>
    <t>Montáž svislé dopravní značky základní velikosti do 1 m2 objímkami na sloupky nebo konzoly</t>
  </si>
  <si>
    <t>1227048398</t>
  </si>
  <si>
    <t>50</t>
  </si>
  <si>
    <t>404440420</t>
  </si>
  <si>
    <t>značka dopravní svislá FeZn NK 500 x 700  mm</t>
  </si>
  <si>
    <t>1351860922</t>
  </si>
  <si>
    <t>Poznámka k položce:
IP11b - 2x, IP12a - 1x</t>
  </si>
  <si>
    <t>51</t>
  </si>
  <si>
    <t>404440000</t>
  </si>
  <si>
    <t>značka dopravní svislá výstražná FeZn P4 700 mm</t>
  </si>
  <si>
    <t>1539328400</t>
  </si>
  <si>
    <t>Poznámka k položce:
P4 - 1x</t>
  </si>
  <si>
    <t>52</t>
  </si>
  <si>
    <t>404442300</t>
  </si>
  <si>
    <t>značka dopravní svislá FeZn NK 500 x 500 mm</t>
  </si>
  <si>
    <t>120336362</t>
  </si>
  <si>
    <t>Poznámka k položce:
E1 tvar křižovatky</t>
  </si>
  <si>
    <t>53</t>
  </si>
  <si>
    <t>914511111</t>
  </si>
  <si>
    <t>Montáž sloupku dopravních značek délky do 3,5 m do betonového základu</t>
  </si>
  <si>
    <t>-1859790200</t>
  </si>
  <si>
    <t>54</t>
  </si>
  <si>
    <t>404452250</t>
  </si>
  <si>
    <t>sloupek Zn 60 - 350</t>
  </si>
  <si>
    <t>-40999097</t>
  </si>
  <si>
    <t>55</t>
  </si>
  <si>
    <t>404452530</t>
  </si>
  <si>
    <t>víčko plastové na sloupek 60</t>
  </si>
  <si>
    <t>-1884392572</t>
  </si>
  <si>
    <t>56</t>
  </si>
  <si>
    <t>404452560</t>
  </si>
  <si>
    <t>upínací svorka na sloupek D 60 mm</t>
  </si>
  <si>
    <t>-1036353095</t>
  </si>
  <si>
    <t>57</t>
  </si>
  <si>
    <t>915111111</t>
  </si>
  <si>
    <t>Vodorovné dopravní značení stříkané barvou dělící čára šířky 125 mm souvislá bílá základní</t>
  </si>
  <si>
    <t>-54412263</t>
  </si>
  <si>
    <t>Poznámka k položce:
vyznačení parkovacích míst</t>
  </si>
  <si>
    <t>(28+12*10+10*4,5)*0,125</t>
  </si>
  <si>
    <t>58</t>
  </si>
  <si>
    <t>915131111</t>
  </si>
  <si>
    <t>Vodorovné dopravní značení stříkané barvou  symboly bílé základní</t>
  </si>
  <si>
    <t>-1122157396</t>
  </si>
  <si>
    <t>Poznámka k položce:
vyznačení stání symbol pro osoby se sníženou schopností pohybu</t>
  </si>
  <si>
    <t>45</t>
  </si>
  <si>
    <t>916131213</t>
  </si>
  <si>
    <t>Osazení silničního obrubníku betonového se zřízením lože, s vyplněním a zatřením spár cementovou maltou stojatého s boční opěrou z betonu prostého tř. C20/25 XF3, do lože z betonu prostého téže značky</t>
  </si>
  <si>
    <t>-69583237</t>
  </si>
  <si>
    <t>Poznámka k položce:
 C20/25 XF3</t>
  </si>
  <si>
    <t>56+93,7+72,4</t>
  </si>
  <si>
    <t>46</t>
  </si>
  <si>
    <t>592174600</t>
  </si>
  <si>
    <t>obrubník betonový chodníkový silniční vibrolisovaný 100x15x25 cm</t>
  </si>
  <si>
    <t>-967122330</t>
  </si>
  <si>
    <t>Poznámka k položce:
150x250x1000 mm</t>
  </si>
  <si>
    <t>15+5,5+2,2+0,8+38,2+3,5+28,5</t>
  </si>
  <si>
    <t>93,7*1,01 'Přepočtené koeficientem množství</t>
  </si>
  <si>
    <t>47</t>
  </si>
  <si>
    <t>592174680</t>
  </si>
  <si>
    <t>obrubník betonový silniční nájezdový vibrolisovaný 100x15x15 cm</t>
  </si>
  <si>
    <t>189486285</t>
  </si>
  <si>
    <t>34,7+27+9,4+1,3</t>
  </si>
  <si>
    <t>72,4*1,01 'Přepočtené koeficientem množství</t>
  </si>
  <si>
    <t>48</t>
  </si>
  <si>
    <t>592174090</t>
  </si>
  <si>
    <t>obrubník betonový chodníkový vibrolisovaný 100x8x25 cm</t>
  </si>
  <si>
    <t>-613620044</t>
  </si>
  <si>
    <t>28,5+1,8+3,8+3,5+2,4+10,8+2,9+2,8</t>
  </si>
  <si>
    <t>56,5*1,01 'Přepočtené koeficientem množství</t>
  </si>
  <si>
    <t>59</t>
  </si>
  <si>
    <t>935112211</t>
  </si>
  <si>
    <t>Osazení betonového příkopového žlabu s vyplněním a zatřením spár cementovou maltou s ložem tl. 100 mm z betonu prostého tř. C 12/15 z betonových příkopových tvárnic šířky přes 500 do 800 mm</t>
  </si>
  <si>
    <t>-1760736062</t>
  </si>
  <si>
    <t>14+18,5</t>
  </si>
  <si>
    <t>60</t>
  </si>
  <si>
    <t>592275860</t>
  </si>
  <si>
    <t>žlabovka betonová příkopová pro koryto š=600 mm v=220 mm</t>
  </si>
  <si>
    <t>-1829052375</t>
  </si>
  <si>
    <t>14*2</t>
  </si>
  <si>
    <t>28*1,01 'Přepočtené koeficientem množství</t>
  </si>
  <si>
    <t>61</t>
  </si>
  <si>
    <t>592275900</t>
  </si>
  <si>
    <t>žlabovka betonová příkopová 50 x 68 x 6 cm</t>
  </si>
  <si>
    <t>1247340064</t>
  </si>
  <si>
    <t>65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</si>
  <si>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</si>
  <si>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</si>
  <si>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-1886449250</t>
  </si>
  <si>
    <t>997</t>
  </si>
  <si>
    <t>Přesun sutě</t>
  </si>
  <si>
    <t>66</t>
  </si>
  <si>
    <t>997013501</t>
  </si>
  <si>
    <t>Odvoz suti a vybouraných hmot na skládku nebo meziskládku se složením, na vzdálenost do 1 km</t>
  </si>
  <si>
    <t>-692298088</t>
  </si>
  <si>
    <t>67</t>
  </si>
  <si>
    <t>997013509</t>
  </si>
  <si>
    <t>Odvoz suti a vybouraných hmot na skládku nebo meziskládku se složením, na vzdálenost Příplatek k ceně za každý další i započatý 1 km přes 1 km</t>
  </si>
  <si>
    <t>1662909894</t>
  </si>
  <si>
    <t>10*6,885</t>
  </si>
  <si>
    <t>68</t>
  </si>
  <si>
    <t>997013801</t>
  </si>
  <si>
    <t>Poplatek za uložení stavebního odpadu na skládce (skládkovné) betonového</t>
  </si>
  <si>
    <t>-851526033</t>
  </si>
  <si>
    <t>6,885</t>
  </si>
  <si>
    <t>998</t>
  </si>
  <si>
    <t>Přesun hmot</t>
  </si>
  <si>
    <t>62</t>
  </si>
  <si>
    <t>998225111</t>
  </si>
  <si>
    <t>Přesun hmot pro komunikace s krytem z kameniva, monolitickým betonovým nebo živičným dopravní vzdálenost do 200 m jakékoliv délky objektu</t>
  </si>
  <si>
    <t>-1034667233</t>
  </si>
  <si>
    <t>Práce a dodávky M</t>
  </si>
  <si>
    <t>46-M</t>
  </si>
  <si>
    <t>Zemní práce při extr.mont.pracích</t>
  </si>
  <si>
    <t>24</t>
  </si>
  <si>
    <t>460030192</t>
  </si>
  <si>
    <t>Přípravné terénní práce řezání spár v podkladu nebo krytu živičném, tloušťky přes 5 do 10 cm</t>
  </si>
  <si>
    <t>1894977309</t>
  </si>
  <si>
    <t>Poznámka k položce:
napojení na stávající asf. plochy</t>
  </si>
  <si>
    <t>6+3</t>
  </si>
  <si>
    <t>SO 182 - SO 182 Dopravní opatření</t>
  </si>
  <si>
    <t>913111115</t>
  </si>
  <si>
    <t>Montáž a demontáž dočasných dopravních značek samostatných značek základních</t>
  </si>
  <si>
    <t>-1878174737</t>
  </si>
  <si>
    <t>Poznámka k položce:
2x b1; 2x E13</t>
  </si>
  <si>
    <t>913121111</t>
  </si>
  <si>
    <t>Montáž a demontáž dočasných dopravních značek kompletních značek vč. podstavce a sloupku základních</t>
  </si>
  <si>
    <t>645491818</t>
  </si>
  <si>
    <t>Poznámka k položce:
B24b</t>
  </si>
  <si>
    <t>913121211</t>
  </si>
  <si>
    <t>Montáž a demontáž dočasných dopravních značek Příplatek za první a každý další den použití dočasných dopravních značek k ceně 12-1111</t>
  </si>
  <si>
    <t>-437583706</t>
  </si>
  <si>
    <t>1*120</t>
  </si>
  <si>
    <t>913211111</t>
  </si>
  <si>
    <t>Montáž a demontáž dočasných dopravních zábran reflexních, šířky 1,5 m</t>
  </si>
  <si>
    <t>-199703492</t>
  </si>
  <si>
    <t>Poznámka k položce:
Z2a</t>
  </si>
  <si>
    <t>913211211</t>
  </si>
  <si>
    <t>Montáž a demontáž dočasných dopravních zábran Příplatek za první a každý další den použití dočasných dopravních zábran k ceně 21-1111</t>
  </si>
  <si>
    <t>-1212666631</t>
  </si>
  <si>
    <t>2*120</t>
  </si>
  <si>
    <t>913921131</t>
  </si>
  <si>
    <t>Dočasné omezení platnosti základní dopravní značky zakrytí značky</t>
  </si>
  <si>
    <t>738286661</t>
  </si>
  <si>
    <t>913921132</t>
  </si>
  <si>
    <t>Dočasné omezení platnosti základní dopravní značky odkrytí značky</t>
  </si>
  <si>
    <t>-2138533128</t>
  </si>
  <si>
    <t>vykopryh301</t>
  </si>
  <si>
    <t>148,144</t>
  </si>
  <si>
    <t>vykopjam301</t>
  </si>
  <si>
    <t>57,218</t>
  </si>
  <si>
    <t>SO 301 - SO 301 Odvodnění zpevněných ploch</t>
  </si>
  <si>
    <t xml:space="preserve">    4 - Vodorovné konstrukce</t>
  </si>
  <si>
    <t xml:space="preserve">    8 - Trubní vedení</t>
  </si>
  <si>
    <t>131201201</t>
  </si>
  <si>
    <t>Hloubení jam zapažených v hornině tř. 3 objemu do 100 m3</t>
  </si>
  <si>
    <t>-923243552</t>
  </si>
  <si>
    <t>1,75*1,75*1,37</t>
  </si>
  <si>
    <t>2,2*1,6*1,415</t>
  </si>
  <si>
    <t>2,7*2,7*(2,93-0,79+2,93-0,80+2,78-0,46)</t>
  </si>
  <si>
    <t>131201209</t>
  </si>
  <si>
    <t>Příplatek za lepivost u hloubení jam zapažených v hornině tř. 3</t>
  </si>
  <si>
    <t>-963305532</t>
  </si>
  <si>
    <t>132201202</t>
  </si>
  <si>
    <t>Hloubení rýh š do 2000 mm v hornině tř. 3 objemu do 1000 m3</t>
  </si>
  <si>
    <t>692454492</t>
  </si>
  <si>
    <t>Poznámka k položce:
pažený výkop pro potrubí</t>
  </si>
  <si>
    <t>42,59*1,1*(2,61-0,63)</t>
  </si>
  <si>
    <t>30,33*1,1*(2,40-0,74)</t>
  </si>
  <si>
    <t>132201209</t>
  </si>
  <si>
    <t>Příplatek za lepivost k hloubení rýh š do 2000 mm v hornině tř. 3</t>
  </si>
  <si>
    <t>-1650865600</t>
  </si>
  <si>
    <t>Vodorovné přemístění do 10000 m výkopku/sypaniny z horniny tř. 1 až 4</t>
  </si>
  <si>
    <t>853364516</t>
  </si>
  <si>
    <t>vykopryh301+vykopjam301</t>
  </si>
  <si>
    <t>-599730931</t>
  </si>
  <si>
    <t>Poplatek za uložení odpadu ze sypaniny na skládce (skládkovné)</t>
  </si>
  <si>
    <t>-516439592</t>
  </si>
  <si>
    <t>(vykopryh301+vykopjam301)*1,8</t>
  </si>
  <si>
    <t>174101101</t>
  </si>
  <si>
    <t>Zásyp jam, šachet rýh nebo kolem objektů sypaninou se zhutněním</t>
  </si>
  <si>
    <t>-1425662000</t>
  </si>
  <si>
    <t>Poznámka k položce:
hutněný zásyp potrubí a šachet vhodným materiálem, hutněno po 300 mm, včetně nákupu materiálu, dopravy, uložení a zhutnění</t>
  </si>
  <si>
    <t>42,59*1,1*(2,61-0,1-0,635-0,63)</t>
  </si>
  <si>
    <t>30,33*1,1*(2,40-0,1-0,635-0,74)</t>
  </si>
  <si>
    <t>1,75*1,75*1-1*3,14*0,275*0,275</t>
  </si>
  <si>
    <t>2,2*1,6*1,115-1,5*0,9*1,115</t>
  </si>
  <si>
    <t>2,7*2,7*(1,94+1,93+2,12)-5,99*3,14*0,62*0,62</t>
  </si>
  <si>
    <t>175151101</t>
  </si>
  <si>
    <t>Obsypání potrubí strojně sypaninou bez prohození, uloženou do 3 m</t>
  </si>
  <si>
    <t>47855138</t>
  </si>
  <si>
    <t>Poznámka k položce:
obsyp štěrkopískem nad potrubím tl. min 300 mm se zhutněním</t>
  </si>
  <si>
    <t>42,59*1,1*0,635-42,59*3,14*0,1675*0,1675</t>
  </si>
  <si>
    <t>30,33*1,1*0,635-30,33*3,14*0,1675*0,1675</t>
  </si>
  <si>
    <t>583373310</t>
  </si>
  <si>
    <t>štěrkopísek frakce 0-22</t>
  </si>
  <si>
    <t>-1276128090</t>
  </si>
  <si>
    <t>44,511*2 'Přepočtené koeficientem množství</t>
  </si>
  <si>
    <t>386130102</t>
  </si>
  <si>
    <t>Montáž odlučovače ropných látek polyetylenového průtoku 6 l/s</t>
  </si>
  <si>
    <t>1383517055</t>
  </si>
  <si>
    <t>562415000</t>
  </si>
  <si>
    <t>odlučovač ropných látek plastový (PP) s mříží do 3,5 t</t>
  </si>
  <si>
    <t>-1466953742</t>
  </si>
  <si>
    <t>Vodorovné konstrukce</t>
  </si>
  <si>
    <t>451573111</t>
  </si>
  <si>
    <t>Lože pod potrubí otevřený výkop ze štěrkopísku</t>
  </si>
  <si>
    <t>-167294071</t>
  </si>
  <si>
    <t>Poznámka k položce:
pískové lože pod potrubí</t>
  </si>
  <si>
    <t>(42,59+30,33)*1,1*0,1</t>
  </si>
  <si>
    <t>452311131</t>
  </si>
  <si>
    <t>Podkladní desky z betonu prostého tř. C 12/15 otevřený výkop</t>
  </si>
  <si>
    <t>-268332828</t>
  </si>
  <si>
    <t>Poznámka k položce:
podkladní beton C12/15 uliční vpusti</t>
  </si>
  <si>
    <t>1,5*0,9*0,1</t>
  </si>
  <si>
    <t>1*0,65*0,65*0,2</t>
  </si>
  <si>
    <t>Trubní vedení</t>
  </si>
  <si>
    <t>871275211</t>
  </si>
  <si>
    <t>Kanalizační potrubí z tvrdého PVC jednovrstvé tuhost třídy SN4 DN 125</t>
  </si>
  <si>
    <t>-77473561</t>
  </si>
  <si>
    <t>871315221</t>
  </si>
  <si>
    <t>Kanalizační potrubí z tvrdého PVC jednovrstvé tuhost třídy SN8 DN 160</t>
  </si>
  <si>
    <t>1710826804</t>
  </si>
  <si>
    <t xml:space="preserve">Poznámka k položce:
připojovací potrubí od žlábku odlučovače RL PVC DN 150, SN8, včetně tvarovek
</t>
  </si>
  <si>
    <t>9,5+7,7+0,4</t>
  </si>
  <si>
    <t>871370310</t>
  </si>
  <si>
    <t>Montáž kanalizačního potrubí hladkého plnostěnného SN 10  z polypropylenu DN 300</t>
  </si>
  <si>
    <t>-1022202454</t>
  </si>
  <si>
    <t>42,59+30,33</t>
  </si>
  <si>
    <t>286147310</t>
  </si>
  <si>
    <t>trubka kanalizační žebrovaná SN 10 (PP) vnitřní průměr 300mm, dl. 6m</t>
  </si>
  <si>
    <t>-1220588318</t>
  </si>
  <si>
    <t>894411121</t>
  </si>
  <si>
    <t>Zřízení šachet kanalizačních z betonových dílců na potrubí DN nad 200 do 300 dno beton tř. C 25/30</t>
  </si>
  <si>
    <t>261037768</t>
  </si>
  <si>
    <t>Poznámka k položce:
včetně podkladního betonu C12/15 tl. 100 mm</t>
  </si>
  <si>
    <t>592241680</t>
  </si>
  <si>
    <t>skruž betonová přechodová SPK 62,5/100x60x12 cm</t>
  </si>
  <si>
    <t>-515692792</t>
  </si>
  <si>
    <t xml:space="preserve">Poznámka k položce:
konus
</t>
  </si>
  <si>
    <t>592243390</t>
  </si>
  <si>
    <t>dno betonové šachty kanalizační  max. 60 100/100x60 cm</t>
  </si>
  <si>
    <t>-664387810</t>
  </si>
  <si>
    <t>592243810</t>
  </si>
  <si>
    <t>skruž betonová šachtová 100x100x12 cm</t>
  </si>
  <si>
    <t>-609078957</t>
  </si>
  <si>
    <t>592241760</t>
  </si>
  <si>
    <t>prstenec betonový vyrovnávací 62,5x8x12 cm</t>
  </si>
  <si>
    <t>-1463426509</t>
  </si>
  <si>
    <t>895941211</t>
  </si>
  <si>
    <t xml:space="preserve">Zřízení vpusti kanalizační uliční z betonových dílců </t>
  </si>
  <si>
    <t>1453503327</t>
  </si>
  <si>
    <t>25</t>
  </si>
  <si>
    <t>592238220</t>
  </si>
  <si>
    <t>vpusť betonová uliční dno 62,6 x 49,5 x 5 cm</t>
  </si>
  <si>
    <t>-837283470</t>
  </si>
  <si>
    <t>592238640</t>
  </si>
  <si>
    <t>prstenec betonový pro uliční vpusť vyrovnávací, 39x6x13 cm</t>
  </si>
  <si>
    <t>1352184944</t>
  </si>
  <si>
    <t>592238560</t>
  </si>
  <si>
    <t>skruž betonová pro uliční vpusť horní, 45x19,5x5 cm</t>
  </si>
  <si>
    <t>-720855155</t>
  </si>
  <si>
    <t>592238520</t>
  </si>
  <si>
    <t>dno betonové pro uliční vpusť s kalovou prohlubní 45x30x5 cm</t>
  </si>
  <si>
    <t>370993405</t>
  </si>
  <si>
    <t>592238540</t>
  </si>
  <si>
    <t>skruž betonová pro uliční vpusťs výtokovým otvorem PVC, 45x35x5 cm</t>
  </si>
  <si>
    <t>-2062663352</t>
  </si>
  <si>
    <t>592238750</t>
  </si>
  <si>
    <t>koš pozink. DIN 4052, nízký, pro rám 500/300</t>
  </si>
  <si>
    <t>581814778</t>
  </si>
  <si>
    <t>592238760</t>
  </si>
  <si>
    <t>rám zabetonovaný DIN 19583-9 500/500 mm</t>
  </si>
  <si>
    <t>-518668878</t>
  </si>
  <si>
    <t>592238780</t>
  </si>
  <si>
    <t>mříž D400 DIN 19583-13, 500/500 mm</t>
  </si>
  <si>
    <t>-1998582812</t>
  </si>
  <si>
    <t>592243480</t>
  </si>
  <si>
    <t>těsnění elastomerové pro spojení šachetních dílů DN 1000</t>
  </si>
  <si>
    <t>2064714186</t>
  </si>
  <si>
    <t>899104111</t>
  </si>
  <si>
    <t>Osazení poklopů litinových nebo ocelových včetně rámů hmotnosti nad 150 kg</t>
  </si>
  <si>
    <t>685628651</t>
  </si>
  <si>
    <t>552410140</t>
  </si>
  <si>
    <t>poklop šachtový třída D 400, kruhový rám 785, vstup 600 mm, bez ventilace</t>
  </si>
  <si>
    <t>1002909224</t>
  </si>
  <si>
    <t>935932411</t>
  </si>
  <si>
    <t>Odvodňovací plastový žlab pro zatížení D400 vnitřní š 100 mm</t>
  </si>
  <si>
    <t>405258203</t>
  </si>
  <si>
    <t>Poznámka k položce:
žlaby z kompozitního recyklovaného PE s vtokovými otvory 10 mm,
včetně lože z betonu C 25/30 s bočními opěrami</t>
  </si>
  <si>
    <t>935932611</t>
  </si>
  <si>
    <t>Vpusť s kalovým košem pro plastový žlab vnitřní š 100 mm</t>
  </si>
  <si>
    <t>111389064</t>
  </si>
  <si>
    <t>998276101</t>
  </si>
  <si>
    <t>Přesun hmot pro trubní vedení z trub z plastických hmot otevřený výkop</t>
  </si>
  <si>
    <t>-1538805471</t>
  </si>
  <si>
    <t>vykopryh351</t>
  </si>
  <si>
    <t>6,196</t>
  </si>
  <si>
    <t>SO 351 - SO 351 Vodovodní přípojka</t>
  </si>
  <si>
    <t>PSV - Práce a dodávky PSV</t>
  </si>
  <si>
    <t xml:space="preserve">    722 - Zdravotechnika - vnitřní vodovod</t>
  </si>
  <si>
    <t xml:space="preserve">    762 - Konstrukce tesařské</t>
  </si>
  <si>
    <t xml:space="preserve">    22-M - Montáže technologických zařízení pro dopravní stavby</t>
  </si>
  <si>
    <t>122101101</t>
  </si>
  <si>
    <t>Odkopávky a prokopávky nezapažené v hornině tř. 1 a 2 objem do 100 m3</t>
  </si>
  <si>
    <t>254848173</t>
  </si>
  <si>
    <t>Poznámka k položce:
sejmutí vrchní vrstvy zeminy s obsahem humusu</t>
  </si>
  <si>
    <t>16,7*0,7*0,1</t>
  </si>
  <si>
    <t>132101201</t>
  </si>
  <si>
    <t>Hloubení rýh š do 2000 mm v hornině tř. 1 a 2 objemu do 100 m3</t>
  </si>
  <si>
    <t>31219628</t>
  </si>
  <si>
    <t xml:space="preserve">Poznámka k položce:
pažený výkop pro potrubí
</t>
  </si>
  <si>
    <t>16,7*0,7*1,0</t>
  </si>
  <si>
    <t>-149834642</t>
  </si>
  <si>
    <t>16,7*0,7*(1,1-0,1-0,32-0,15)</t>
  </si>
  <si>
    <t>-1359155118</t>
  </si>
  <si>
    <t>-91608147</t>
  </si>
  <si>
    <t>vykopryh351*1,8</t>
  </si>
  <si>
    <t>-2020455419</t>
  </si>
  <si>
    <t>Poznámka k položce:
hutněný zásyp zeminou z výkopu</t>
  </si>
  <si>
    <t>1537225171</t>
  </si>
  <si>
    <t>16,7*0,7*0,32</t>
  </si>
  <si>
    <t>583312890</t>
  </si>
  <si>
    <t>kamenivo těžené drobné frakce 0-2</t>
  </si>
  <si>
    <t>349457179</t>
  </si>
  <si>
    <t>3,741*2 'Přepočtené koeficientem množství</t>
  </si>
  <si>
    <t>181301102</t>
  </si>
  <si>
    <t>Rozprostření ornice tl vrstvy do 150 mm pl do 500 m2 v rovině nebo ve svahu do 1:5</t>
  </si>
  <si>
    <t>-75935519</t>
  </si>
  <si>
    <t>Poznámka k položce:
ohumusování rýhy po provedení vodovodní přípojky</t>
  </si>
  <si>
    <t>16,7*0,7*0,15</t>
  </si>
  <si>
    <t>-753750797</t>
  </si>
  <si>
    <t>871161211</t>
  </si>
  <si>
    <t>Montáž potrubí z PE100 SDR 11 otevřený výkop svařovaných elektrotvarovkou D 32 x 3,0 mm</t>
  </si>
  <si>
    <t>-138507792</t>
  </si>
  <si>
    <t>Poznámka k položce:
potrubí z materiálu PE 40, SDR 7,4, d 20x2,8 mm</t>
  </si>
  <si>
    <t>286137500</t>
  </si>
  <si>
    <t>potrubí vodovodní PE LD (rPE) D 20 x 2,8 mm</t>
  </si>
  <si>
    <t>750360048</t>
  </si>
  <si>
    <t>877161112</t>
  </si>
  <si>
    <t>Montáž elektrokolen 90° na potrubí z PE trub d 32</t>
  </si>
  <si>
    <t>524909980</t>
  </si>
  <si>
    <t>286112860</t>
  </si>
  <si>
    <t>elektrokoleno 90°, PE 40, PN 10, d 20</t>
  </si>
  <si>
    <t>1854802972</t>
  </si>
  <si>
    <t>879151111</t>
  </si>
  <si>
    <t>Montáž vodovodní přípojky na potrubí DN 20</t>
  </si>
  <si>
    <t>-636798118</t>
  </si>
  <si>
    <t>892233122</t>
  </si>
  <si>
    <t>Proplach a dezinfekce vodovodního potrubí DN od 40 do 70</t>
  </si>
  <si>
    <t>1733939608</t>
  </si>
  <si>
    <t>Poznámka k položce:
pro d 20</t>
  </si>
  <si>
    <t>892241111</t>
  </si>
  <si>
    <t>Tlaková zkouška vodou potrubí do 80</t>
  </si>
  <si>
    <t>1676599436</t>
  </si>
  <si>
    <t>Odvoz suti a vybouraných hmot na skládku nebo meziskládku do 1 km se složením</t>
  </si>
  <si>
    <t>1380489031</t>
  </si>
  <si>
    <t>-550161778</t>
  </si>
  <si>
    <t>PSV</t>
  </si>
  <si>
    <t>Práce a dodávky PSV</t>
  </si>
  <si>
    <t>722</t>
  </si>
  <si>
    <t>Zdravotechnika - vnitřní vodovod</t>
  </si>
  <si>
    <t>722176112</t>
  </si>
  <si>
    <t>Montáž potrubí plastové spojované svary polyfuzně do D 20 mm</t>
  </si>
  <si>
    <t>243207108</t>
  </si>
  <si>
    <t>Poznámka k položce:
montáž potrubí uvnitř stávajícího technického objektu</t>
  </si>
  <si>
    <t>286151330</t>
  </si>
  <si>
    <t>trubka tlaková PPR řada PN 16 20 x 2,8 x 4000 mm</t>
  </si>
  <si>
    <t>110001744</t>
  </si>
  <si>
    <t>998722101</t>
  </si>
  <si>
    <t>Přesun hmot tonážní pro vnitřní vodovod v objektech v do 6 m</t>
  </si>
  <si>
    <t>-810860658</t>
  </si>
  <si>
    <t>762</t>
  </si>
  <si>
    <t>Konstrukce tesařské</t>
  </si>
  <si>
    <t>762101961</t>
  </si>
  <si>
    <t>Vyřezání otvoru ve stěně s bedněním z desek tvrdých plochy jednotlivě do 1 m2</t>
  </si>
  <si>
    <t>1138672040</t>
  </si>
  <si>
    <t>22-M</t>
  </si>
  <si>
    <t>Montáže technologických zařízení pro dopravní stavby</t>
  </si>
  <si>
    <t>220860301</t>
  </si>
  <si>
    <t>Montáž automatu</t>
  </si>
  <si>
    <t>353622211</t>
  </si>
  <si>
    <t>Poznámka k položce:
montáž výdejního sloupku pro placený odběr vody</t>
  </si>
  <si>
    <t>749103591</t>
  </si>
  <si>
    <t>výdejní sloupek pro placený odběr vody</t>
  </si>
  <si>
    <t>128</t>
  </si>
  <si>
    <t>-1134624438</t>
  </si>
  <si>
    <t>SO 702 - SO 702 Přístřešky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</si>
  <si>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</si>
  <si>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</si>
  <si>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</si>
  <si>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</si>
  <si>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HZS - Hodinové zúčtovací sazby</t>
  </si>
  <si>
    <t>VRN - Vedlejší rozpočtové náklady</t>
  </si>
  <si>
    <t>133201101</t>
  </si>
  <si>
    <t>Hloubení zapažených i nezapažených šachet s případným nutným přemístěním výkopku ve výkopišti v hornině tř. 3 do 100 m3</t>
  </si>
  <si>
    <t>579403779</t>
  </si>
  <si>
    <t>Poznámka k položce:
výkop pro základy</t>
  </si>
  <si>
    <t>0,6*0,6*0,8*14+0,6*0,8*0,8*2+0,75*0,77*0,8*1</t>
  </si>
  <si>
    <t>133201109</t>
  </si>
  <si>
    <t>Hloubení zapažených i nezapažených šachet s případným nutným přemístěním výkopku ve výkopišti v hornině tř. 3 Příplatek k cenám za lepivost horniny tř. 3</t>
  </si>
  <si>
    <t>1461431607</t>
  </si>
  <si>
    <t>5,262</t>
  </si>
  <si>
    <t>869643718</t>
  </si>
  <si>
    <t>319600020</t>
  </si>
  <si>
    <t>5,262*1,8</t>
  </si>
  <si>
    <t>278381166</t>
  </si>
  <si>
    <t>Základ (podezdívka) betonový pod ventilátory, čerpadla, ohřívače, motorová zařízení apod. z betonu prostého včetně potřebného bednění, s hladkou cementovou omítkou stěn, s potěrem, s vynecháním otvorů pro kotevní železa, bez zemních prací a izolace půdorysná plocha základu přes 1,00 do 2,00 m2 tř. C 25/30</t>
  </si>
  <si>
    <t>1936402005</t>
  </si>
  <si>
    <t>Poznámka k položce:
základ z betonu C25/30XF3</t>
  </si>
  <si>
    <t>334214521</t>
  </si>
  <si>
    <t>Zdivo nadzákladové opěrných zdí do drátěných gabionů z lomového kamene neupraveného výplňového na základ ze štěrkodrti na sucho</t>
  </si>
  <si>
    <t>-1120349675</t>
  </si>
  <si>
    <t>Poznámka k položce:
gabionová stěna z nerezové sítě a nerezového rámu</t>
  </si>
  <si>
    <t>0,15*1,9*1,85*2+1,950*3,55*0,15</t>
  </si>
  <si>
    <t>998223091</t>
  </si>
  <si>
    <t>Přesun hmot pro pozemní komunikace s krytem dlážděným Příplatek k ceně za zvětšený přesun přes vymezenou největší dopravní vzdálenost do 1000 m</t>
  </si>
  <si>
    <t>1810268475</t>
  </si>
  <si>
    <t>762083122</t>
  </si>
  <si>
    <t>Práce společné pro tesařské konstrukce impregnace řeziva máčením proti dřevokaznému hmyzu, houbám a plísním, třída ohrožení 3 a 4 (dřevo v exteriéru)</t>
  </si>
  <si>
    <t>-991341946</t>
  </si>
  <si>
    <t>vaznice</t>
  </si>
  <si>
    <t>0,150*0,050*3,7*9</t>
  </si>
  <si>
    <t>krokev</t>
  </si>
  <si>
    <t>0,050*0,100*2,33*6</t>
  </si>
  <si>
    <t>rámová stojka</t>
  </si>
  <si>
    <t>0,150*0,100*2,340*18</t>
  </si>
  <si>
    <t>krokev rámová</t>
  </si>
  <si>
    <t>0,150*0,100*2,38*18</t>
  </si>
  <si>
    <t>bednění</t>
  </si>
  <si>
    <t>6*2,4*3,8*0,021</t>
  </si>
  <si>
    <t>2,744*1,08 'Přepočtené koeficientem množství</t>
  </si>
  <si>
    <t>762085103</t>
  </si>
  <si>
    <t>Práce společné pro tesařské konstrukce montáž ocelových spojovacích prostředků (materiál ve specifikaci) kotevních želez příložek, patek, táhel</t>
  </si>
  <si>
    <t>898882253</t>
  </si>
  <si>
    <t>Poznámka k položce:
ocelová opěrná patka</t>
  </si>
  <si>
    <t>762085111</t>
  </si>
  <si>
    <t>Práce společné pro tesařské konstrukce montáž ocelových spojovacích prostředků (materiál ve specifikaci) svorníků, šroubů délky do 150 mm</t>
  </si>
  <si>
    <t>-1665685124</t>
  </si>
  <si>
    <t>Poznámka k položce:
úhlová spojka, kombinovaná trámová bodka</t>
  </si>
  <si>
    <t>762341210</t>
  </si>
  <si>
    <t>Bednění a laťování montáž bednění střech rovných a šikmých sklonu do 60 st. s vyřezáním otvorů z prken hrubých na sraz tl. do 32 mm</t>
  </si>
  <si>
    <t>-1058466246</t>
  </si>
  <si>
    <t>Poznámka k položce:
prkenný záklop tl. 21 mm</t>
  </si>
  <si>
    <t>6*2,4*3,8</t>
  </si>
  <si>
    <t>605161000</t>
  </si>
  <si>
    <t>řezivo smrkové sušené tl. 30mm</t>
  </si>
  <si>
    <t>-21118044</t>
  </si>
  <si>
    <t>Poznámka k položce:
tl. 21 mm</t>
  </si>
  <si>
    <t>1,149*1,08 'Přepočtené koeficientem množství</t>
  </si>
  <si>
    <t>998762101</t>
  </si>
  <si>
    <t>Přesun hmot pro konstrukce tesařské stanovený z hmotnosti přesunovaného materiálu vodorovná dopravní vzdálenost do 50 m v objektech výšky do 6 m</t>
  </si>
  <si>
    <t>1621257241</t>
  </si>
  <si>
    <t>763</t>
  </si>
  <si>
    <t>Konstrukce suché výstavby</t>
  </si>
  <si>
    <t>763712211</t>
  </si>
  <si>
    <t>Montáž svislé konstrukce do 10 m výšky římsy plnostěnné sloupy (mimo rámových), sloupky, paždíky, zavětrovací prvky, průřezové plochy do 150 cm2</t>
  </si>
  <si>
    <t>-904601756</t>
  </si>
  <si>
    <t>Poznámka k položce:
rámová stojka lepená (2x50) mm; 150x100x2340 mm</t>
  </si>
  <si>
    <t>12*2,34+6*2,34</t>
  </si>
  <si>
    <t>612221000</t>
  </si>
  <si>
    <t>hranol konstrukční masivní smrk pohledový50 x 100 x 13000 mm, vlhkostí do 15%</t>
  </si>
  <si>
    <t>-1515180139</t>
  </si>
  <si>
    <t>Poznámka k položce:
krokev 50x100x2330 mm</t>
  </si>
  <si>
    <t>2,33*6</t>
  </si>
  <si>
    <t>13,98*1,08 'Přepočtené koeficientem množství</t>
  </si>
  <si>
    <t>612221020</t>
  </si>
  <si>
    <t>hranol konstrukční masivní smrk pohledový 50 x 150 x 13000 mm, vlhkostí do 15%</t>
  </si>
  <si>
    <t>1359860070</t>
  </si>
  <si>
    <t>Poznámka k položce:
vaznice 150x50x3700 mm
rámová stojka lepená (2x50) 150x100x2340 mm
krokev rámu lepená (2x50) 150x100x2380 mm</t>
  </si>
  <si>
    <t>3,7*9</t>
  </si>
  <si>
    <t>krokev rámu</t>
  </si>
  <si>
    <t>18*2,38*2</t>
  </si>
  <si>
    <t>118,98*1,08 'Přepočtené koeficientem množství</t>
  </si>
  <si>
    <t>612221021</t>
  </si>
  <si>
    <t>hranol konstrukční masivní smrk pohledový 50 x 150 x 13000 mm, vlhkostí do 15% včetně lepení</t>
  </si>
  <si>
    <t>-218143300</t>
  </si>
  <si>
    <t xml:space="preserve">Poznámka k položce:
rámová stojka lepená (2x50) 150x100x2340 mm
</t>
  </si>
  <si>
    <t>18*2,34*2</t>
  </si>
  <si>
    <t>763734111</t>
  </si>
  <si>
    <t>Montáž střešní konstrukce do 10 m výšky římsy opláštění střechy, štítů, říms, dýmníků a světlíkových obrub z ostatních prvků, krokví, vaznic, ztužidel, zavětrování, průřezové plochy do 50 cm2</t>
  </si>
  <si>
    <t>329804273</t>
  </si>
  <si>
    <t>Poznámka k položce:
krokve 50x100x2330 mm</t>
  </si>
  <si>
    <t>2,33*4+2,33*4</t>
  </si>
  <si>
    <t>548251170</t>
  </si>
  <si>
    <t>kování tesařské</t>
  </si>
  <si>
    <t>-810519741</t>
  </si>
  <si>
    <t>Poznámka k položce:
 úhelník 90°  120x120x120x2,0 mm 18 ks
kombinovaná trámová bodka 50x105 mm 9 ks
ocelová opěrná patka 20 ks</t>
  </si>
  <si>
    <t>763734112</t>
  </si>
  <si>
    <t>Montáž střešní konstrukce do 10 m výšky římsy opláštění střechy, štítů, říms, dýmníků a světlíkových obrub z ostatních prvků, krokví, vaznic, ztužidel, zavětrování, průřezové plochy přes 50 do 150 cm2</t>
  </si>
  <si>
    <t>-760213298</t>
  </si>
  <si>
    <t>Poznámka k položce:
vaznice 150x50x3700 mm
krokev rámu 150x100x2380 mm, krokev je lepená z 2 x 50 mm</t>
  </si>
  <si>
    <t>6*3,7+3*3,7</t>
  </si>
  <si>
    <t>12*2,38+6*2,38</t>
  </si>
  <si>
    <t>404454480</t>
  </si>
  <si>
    <t>informační panel FeZn-Al rám., 1600 x1400 x 60 mm</t>
  </si>
  <si>
    <t>1177148934</t>
  </si>
  <si>
    <t>Poznámka k položce:
informační panel (uzamykatelná informační skříňka 1600 x 1400 x 60 mm s magnetickou zadní stěnou, zasklená sklo tl. 4 mm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</si>
  <si>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</si>
  <si>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</si>
  <si>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326416115</t>
  </si>
  <si>
    <t>0,974</t>
  </si>
  <si>
    <t>764</t>
  </si>
  <si>
    <t>Konstrukce klempířské</t>
  </si>
  <si>
    <t>764101103</t>
  </si>
  <si>
    <t>Montáž krytiny z plechu s úpravou u okapů, prostupů a výčnělků střechy rovné drážkováním ze svitků šířky přes 30 do 60 st. do 600 mm, sklon střechy</t>
  </si>
  <si>
    <t>-207991157</t>
  </si>
  <si>
    <t>Poznámka k položce:
falcovaný plech tl. 0,6 mm</t>
  </si>
  <si>
    <t>2,4*3,8*6</t>
  </si>
  <si>
    <t>138241110</t>
  </si>
  <si>
    <t>plech pozinkovaný 275 g/m2 ve svitku 0,55 x 1000 mm</t>
  </si>
  <si>
    <t>579124632</t>
  </si>
  <si>
    <t>Poznámka k položce:
Hmotnost: 4,8 kg/m2, antracit</t>
  </si>
  <si>
    <t>2,4*3,8*6*0,0048</t>
  </si>
  <si>
    <t>0,263*1,1 'Přepočtené koeficientem množství</t>
  </si>
  <si>
    <t>764212662</t>
  </si>
  <si>
    <t>Oplechování střešních prvků z pozinkovaného plechu s povrchovou úpravou okapu okapovým plechem střechy rovné rš 200 mm</t>
  </si>
  <si>
    <t>-450650562</t>
  </si>
  <si>
    <t>3,8*10</t>
  </si>
  <si>
    <t>998764101</t>
  </si>
  <si>
    <t>Přesun hmot pro konstrukce klempířské stanovený z hmotnosti přesunovaného materiálu vodorovná dopravní vzdálenost do 50 m v objektech výšky do 6 m</t>
  </si>
  <si>
    <t>1849439385</t>
  </si>
  <si>
    <t>767</t>
  </si>
  <si>
    <t>Konstrukce zámečnické</t>
  </si>
  <si>
    <t>998767101</t>
  </si>
  <si>
    <t>Přesun hmot pro zámečnické konstrukce stanovený z hmotnosti přesunovaného materiálu vodorovná dopravní vzdálenost do 50 m v objektech výšky do 6 m</t>
  </si>
  <si>
    <t>-1495833933</t>
  </si>
  <si>
    <t>0,136</t>
  </si>
  <si>
    <t>783</t>
  </si>
  <si>
    <t>Dokončovací práce - nátěry</t>
  </si>
  <si>
    <t>783167101</t>
  </si>
  <si>
    <t>Krycí nátěr truhlářských konstrukcí jednonásobný olejový</t>
  </si>
  <si>
    <t>55368252</t>
  </si>
  <si>
    <t>((0,15+0,05)*2*3,7+0,15*0,05*2)*9</t>
  </si>
  <si>
    <t>((0,05+0,1)*2*2,33+0,05*0,1*2)*9</t>
  </si>
  <si>
    <t>((0,15+0,1)*2*2,34+0,15*0,1*2)*18</t>
  </si>
  <si>
    <t>((0,15+0,1)*2*2,38+0,15*0,1*2)*18</t>
  </si>
  <si>
    <t>HZS</t>
  </si>
  <si>
    <t>Hodinové zúčtovací sazby</t>
  </si>
  <si>
    <t>HZS2132</t>
  </si>
  <si>
    <t>Hodinové zúčtovací sazby profesí PSV provádění stavebních konstrukcí zámečník odborný</t>
  </si>
  <si>
    <t>hod</t>
  </si>
  <si>
    <t>512</t>
  </si>
  <si>
    <t>-2118517635</t>
  </si>
  <si>
    <t>Poznámka k položce:
výroba nerezového rámu</t>
  </si>
  <si>
    <t>130102840</t>
  </si>
  <si>
    <t>tyč ocelová plochá, v jakosti 11 375, 100 x 6 mm,nerez</t>
  </si>
  <si>
    <t>203303237</t>
  </si>
  <si>
    <t>Poznámka k položce:
Hmotnost: 4,71 kg/m</t>
  </si>
  <si>
    <t>(1,95+3,55+1,925+1,95+1,85+1,9)*2*0,00471</t>
  </si>
  <si>
    <t>0,124*1,1 'Přepočtené koeficientem množství</t>
  </si>
  <si>
    <t>Vedlejší rozpočtové náklady</t>
  </si>
  <si>
    <t>013203000</t>
  </si>
  <si>
    <t>Dokumentace stavby bez rozlišení</t>
  </si>
  <si>
    <t>…</t>
  </si>
  <si>
    <t>-953097085</t>
  </si>
  <si>
    <t xml:space="preserve">Poznámka k položce:
realizační dokumentace </t>
  </si>
  <si>
    <t>SO 752 - SO 752 Mobiliář</t>
  </si>
  <si>
    <t>911381215</t>
  </si>
  <si>
    <t>Městská ochranná zábrana průběžná délky 2 m, výšky 0,5 m</t>
  </si>
  <si>
    <t>2035131060</t>
  </si>
  <si>
    <t>911381222</t>
  </si>
  <si>
    <t>Městská ochranná zábrana koncová délky 2 m, výšky 0,5 m</t>
  </si>
  <si>
    <t>-1670395013</t>
  </si>
  <si>
    <t>infopanel FeZn-Al rám., 1000 x 2000 mm</t>
  </si>
  <si>
    <t>-218556573</t>
  </si>
  <si>
    <t>Poznámka k položce:
informační panel 1,0 x 2,0m z FeYn plechu a hlinikovým rámečkem, zezadu nastřelené "C! profily, sloupky průměr 60 mm FeYn délky 3,0 m, upínací objímky,
součástí dodávky je grafický návrh dle dispozic investora (mapy tratí a vybavenosti, web areálu a loga povinné publicity), grafické zpracování, realizace, tisk a polep panelu</t>
  </si>
  <si>
    <t>749101000</t>
  </si>
  <si>
    <t>stololavice (nekotvená,)   konstrukce -  kov, sedák - dřevo, stůl - dřevo</t>
  </si>
  <si>
    <t>-211258987</t>
  </si>
  <si>
    <t>Poznámka k položce:
délka 1630 mm; šířka sedáku 400 mm; šířka stolu 640 mm; výška stolu 800 mm, tloušťka latí 50 mm; ocelová konstrukce jekl 60 x 60mm</t>
  </si>
  <si>
    <t>912111111</t>
  </si>
  <si>
    <t>Montáž stojanu na kola v do 800 mm zabetonovaného</t>
  </si>
  <si>
    <t>1264414106</t>
  </si>
  <si>
    <t>914111121</t>
  </si>
  <si>
    <t>Montáž svislé dopravní značky základní velikosti do 2 m2 objímkami na sloupky- infopanel</t>
  </si>
  <si>
    <t>-106276714</t>
  </si>
  <si>
    <t>Poznámka k položce:
infopanely 100 x 200 cm</t>
  </si>
  <si>
    <t>7491015101</t>
  </si>
  <si>
    <t>stojan na kola zámečnický výrobek</t>
  </si>
  <si>
    <t>1139056168</t>
  </si>
  <si>
    <t>Poznámka k položce:
880 x 200 x 20 mm s vyříznutým prostředkem 60 x 540 mm
provedení - pozinkované železo</t>
  </si>
  <si>
    <t>7491015102</t>
  </si>
  <si>
    <t>-1616901020</t>
  </si>
  <si>
    <t>Poznámka k položce:
kotvící přípravek včetně přípravku na zakrytí
provedení - pozinkované železo</t>
  </si>
  <si>
    <t>2137287539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</si>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</sst>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8"/>
      <color rgb="FF000000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0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vertical="center" wrapText="1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166" fontId="8" fillId="0" borderId="23" xfId="0" applyNumberFormat="1" applyFont="1" applyBorder="1" applyAlignment="1" applyProtection="1">
      <alignment/>
      <protection/>
    </xf>
    <xf numFmtId="166" fontId="8" fillId="0" borderId="24" xfId="0" applyNumberFormat="1" applyFont="1" applyBorder="1" applyAlignment="1" applyProtection="1">
      <alignment/>
      <protection/>
    </xf>
    <xf numFmtId="0" fontId="39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8" fillId="0" borderId="2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>
      <pane ySplit="1" topLeftCell="A3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84" t="s">
        <v>16</v>
      </c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28"/>
      <c r="AQ5" s="30"/>
      <c r="BE5" s="382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86" t="s">
        <v>19</v>
      </c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385"/>
      <c r="AL6" s="385"/>
      <c r="AM6" s="385"/>
      <c r="AN6" s="385"/>
      <c r="AO6" s="385"/>
      <c r="AP6" s="28"/>
      <c r="AQ6" s="30"/>
      <c r="BE6" s="383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83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83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3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83"/>
      <c r="BS10" s="23" t="s">
        <v>8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21</v>
      </c>
      <c r="AO11" s="28"/>
      <c r="AP11" s="28"/>
      <c r="AQ11" s="30"/>
      <c r="BE11" s="383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3"/>
      <c r="BS12" s="23" t="s">
        <v>8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83"/>
      <c r="BS13" s="23" t="s">
        <v>8</v>
      </c>
    </row>
    <row r="14" spans="2:71" ht="15">
      <c r="B14" s="27"/>
      <c r="C14" s="28"/>
      <c r="D14" s="28"/>
      <c r="E14" s="387" t="s">
        <v>31</v>
      </c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83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3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83"/>
      <c r="BS16" s="23" t="s">
        <v>6</v>
      </c>
    </row>
    <row r="17" spans="2:71" ht="18.4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21</v>
      </c>
      <c r="AO17" s="28"/>
      <c r="AP17" s="28"/>
      <c r="AQ17" s="30"/>
      <c r="BE17" s="383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3"/>
      <c r="BS18" s="23" t="s">
        <v>8</v>
      </c>
    </row>
    <row r="19" spans="2:71" ht="14.45" customHeight="1">
      <c r="B19" s="27"/>
      <c r="C19" s="28"/>
      <c r="D19" s="36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3"/>
      <c r="BS19" s="23" t="s">
        <v>8</v>
      </c>
    </row>
    <row r="20" spans="2:71" ht="22.5" customHeight="1">
      <c r="B20" s="27"/>
      <c r="C20" s="28"/>
      <c r="D20" s="28"/>
      <c r="E20" s="389" t="s">
        <v>21</v>
      </c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389"/>
      <c r="AN20" s="389"/>
      <c r="AO20" s="28"/>
      <c r="AP20" s="28"/>
      <c r="AQ20" s="30"/>
      <c r="BE20" s="383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3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83"/>
    </row>
    <row r="23" spans="2:57" s="1" customFormat="1" ht="25.9" customHeight="1">
      <c r="B23" s="40"/>
      <c r="C23" s="41"/>
      <c r="D23" s="42" t="s">
        <v>35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90">
        <f>ROUND(AG51,2)</f>
        <v>0</v>
      </c>
      <c r="AL23" s="391"/>
      <c r="AM23" s="391"/>
      <c r="AN23" s="391"/>
      <c r="AO23" s="391"/>
      <c r="AP23" s="41"/>
      <c r="AQ23" s="44"/>
      <c r="BE23" s="383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83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92" t="s">
        <v>36</v>
      </c>
      <c r="M25" s="392"/>
      <c r="N25" s="392"/>
      <c r="O25" s="392"/>
      <c r="P25" s="41"/>
      <c r="Q25" s="41"/>
      <c r="R25" s="41"/>
      <c r="S25" s="41"/>
      <c r="T25" s="41"/>
      <c r="U25" s="41"/>
      <c r="V25" s="41"/>
      <c r="W25" s="392" t="s">
        <v>37</v>
      </c>
      <c r="X25" s="392"/>
      <c r="Y25" s="392"/>
      <c r="Z25" s="392"/>
      <c r="AA25" s="392"/>
      <c r="AB25" s="392"/>
      <c r="AC25" s="392"/>
      <c r="AD25" s="392"/>
      <c r="AE25" s="392"/>
      <c r="AF25" s="41"/>
      <c r="AG25" s="41"/>
      <c r="AH25" s="41"/>
      <c r="AI25" s="41"/>
      <c r="AJ25" s="41"/>
      <c r="AK25" s="392" t="s">
        <v>38</v>
      </c>
      <c r="AL25" s="392"/>
      <c r="AM25" s="392"/>
      <c r="AN25" s="392"/>
      <c r="AO25" s="392"/>
      <c r="AP25" s="41"/>
      <c r="AQ25" s="44"/>
      <c r="BE25" s="383"/>
    </row>
    <row r="26" spans="2:57" s="2" customFormat="1" ht="14.45" customHeight="1">
      <c r="B26" s="46"/>
      <c r="C26" s="47"/>
      <c r="D26" s="48" t="s">
        <v>39</v>
      </c>
      <c r="E26" s="47"/>
      <c r="F26" s="48" t="s">
        <v>40</v>
      </c>
      <c r="G26" s="47"/>
      <c r="H26" s="47"/>
      <c r="I26" s="47"/>
      <c r="J26" s="47"/>
      <c r="K26" s="47"/>
      <c r="L26" s="375">
        <v>0.21</v>
      </c>
      <c r="M26" s="376"/>
      <c r="N26" s="376"/>
      <c r="O26" s="376"/>
      <c r="P26" s="47"/>
      <c r="Q26" s="47"/>
      <c r="R26" s="47"/>
      <c r="S26" s="47"/>
      <c r="T26" s="47"/>
      <c r="U26" s="47"/>
      <c r="V26" s="47"/>
      <c r="W26" s="377">
        <f>ROUND(AZ51,2)</f>
        <v>0</v>
      </c>
      <c r="X26" s="376"/>
      <c r="Y26" s="376"/>
      <c r="Z26" s="376"/>
      <c r="AA26" s="376"/>
      <c r="AB26" s="376"/>
      <c r="AC26" s="376"/>
      <c r="AD26" s="376"/>
      <c r="AE26" s="376"/>
      <c r="AF26" s="47"/>
      <c r="AG26" s="47"/>
      <c r="AH26" s="47"/>
      <c r="AI26" s="47"/>
      <c r="AJ26" s="47"/>
      <c r="AK26" s="377">
        <f>ROUND(AV51,2)</f>
        <v>0</v>
      </c>
      <c r="AL26" s="376"/>
      <c r="AM26" s="376"/>
      <c r="AN26" s="376"/>
      <c r="AO26" s="376"/>
      <c r="AP26" s="47"/>
      <c r="AQ26" s="49"/>
      <c r="BE26" s="383"/>
    </row>
    <row r="27" spans="2:57" s="2" customFormat="1" ht="14.45" customHeight="1">
      <c r="B27" s="46"/>
      <c r="C27" s="47"/>
      <c r="D27" s="47"/>
      <c r="E27" s="47"/>
      <c r="F27" s="48" t="s">
        <v>41</v>
      </c>
      <c r="G27" s="47"/>
      <c r="H27" s="47"/>
      <c r="I27" s="47"/>
      <c r="J27" s="47"/>
      <c r="K27" s="47"/>
      <c r="L27" s="375">
        <v>0.15</v>
      </c>
      <c r="M27" s="376"/>
      <c r="N27" s="376"/>
      <c r="O27" s="376"/>
      <c r="P27" s="47"/>
      <c r="Q27" s="47"/>
      <c r="R27" s="47"/>
      <c r="S27" s="47"/>
      <c r="T27" s="47"/>
      <c r="U27" s="47"/>
      <c r="V27" s="47"/>
      <c r="W27" s="377">
        <f>ROUND(BA51,2)</f>
        <v>0</v>
      </c>
      <c r="X27" s="376"/>
      <c r="Y27" s="376"/>
      <c r="Z27" s="376"/>
      <c r="AA27" s="376"/>
      <c r="AB27" s="376"/>
      <c r="AC27" s="376"/>
      <c r="AD27" s="376"/>
      <c r="AE27" s="376"/>
      <c r="AF27" s="47"/>
      <c r="AG27" s="47"/>
      <c r="AH27" s="47"/>
      <c r="AI27" s="47"/>
      <c r="AJ27" s="47"/>
      <c r="AK27" s="377">
        <f>ROUND(AW51,2)</f>
        <v>0</v>
      </c>
      <c r="AL27" s="376"/>
      <c r="AM27" s="376"/>
      <c r="AN27" s="376"/>
      <c r="AO27" s="376"/>
      <c r="AP27" s="47"/>
      <c r="AQ27" s="49"/>
      <c r="BE27" s="383"/>
    </row>
    <row r="28" spans="2:57" s="2" customFormat="1" ht="14.45" customHeight="1" hidden="1">
      <c r="B28" s="46"/>
      <c r="C28" s="47"/>
      <c r="D28" s="47"/>
      <c r="E28" s="47"/>
      <c r="F28" s="48" t="s">
        <v>42</v>
      </c>
      <c r="G28" s="47"/>
      <c r="H28" s="47"/>
      <c r="I28" s="47"/>
      <c r="J28" s="47"/>
      <c r="K28" s="47"/>
      <c r="L28" s="375">
        <v>0.21</v>
      </c>
      <c r="M28" s="376"/>
      <c r="N28" s="376"/>
      <c r="O28" s="376"/>
      <c r="P28" s="47"/>
      <c r="Q28" s="47"/>
      <c r="R28" s="47"/>
      <c r="S28" s="47"/>
      <c r="T28" s="47"/>
      <c r="U28" s="47"/>
      <c r="V28" s="47"/>
      <c r="W28" s="377">
        <f>ROUND(BB51,2)</f>
        <v>0</v>
      </c>
      <c r="X28" s="376"/>
      <c r="Y28" s="376"/>
      <c r="Z28" s="376"/>
      <c r="AA28" s="376"/>
      <c r="AB28" s="376"/>
      <c r="AC28" s="376"/>
      <c r="AD28" s="376"/>
      <c r="AE28" s="376"/>
      <c r="AF28" s="47"/>
      <c r="AG28" s="47"/>
      <c r="AH28" s="47"/>
      <c r="AI28" s="47"/>
      <c r="AJ28" s="47"/>
      <c r="AK28" s="377">
        <v>0</v>
      </c>
      <c r="AL28" s="376"/>
      <c r="AM28" s="376"/>
      <c r="AN28" s="376"/>
      <c r="AO28" s="376"/>
      <c r="AP28" s="47"/>
      <c r="AQ28" s="49"/>
      <c r="BE28" s="383"/>
    </row>
    <row r="29" spans="2:57" s="2" customFormat="1" ht="14.45" customHeight="1" hidden="1">
      <c r="B29" s="46"/>
      <c r="C29" s="47"/>
      <c r="D29" s="47"/>
      <c r="E29" s="47"/>
      <c r="F29" s="48" t="s">
        <v>43</v>
      </c>
      <c r="G29" s="47"/>
      <c r="H29" s="47"/>
      <c r="I29" s="47"/>
      <c r="J29" s="47"/>
      <c r="K29" s="47"/>
      <c r="L29" s="375">
        <v>0.15</v>
      </c>
      <c r="M29" s="376"/>
      <c r="N29" s="376"/>
      <c r="O29" s="376"/>
      <c r="P29" s="47"/>
      <c r="Q29" s="47"/>
      <c r="R29" s="47"/>
      <c r="S29" s="47"/>
      <c r="T29" s="47"/>
      <c r="U29" s="47"/>
      <c r="V29" s="47"/>
      <c r="W29" s="377">
        <f>ROUND(BC51,2)</f>
        <v>0</v>
      </c>
      <c r="X29" s="376"/>
      <c r="Y29" s="376"/>
      <c r="Z29" s="376"/>
      <c r="AA29" s="376"/>
      <c r="AB29" s="376"/>
      <c r="AC29" s="376"/>
      <c r="AD29" s="376"/>
      <c r="AE29" s="376"/>
      <c r="AF29" s="47"/>
      <c r="AG29" s="47"/>
      <c r="AH29" s="47"/>
      <c r="AI29" s="47"/>
      <c r="AJ29" s="47"/>
      <c r="AK29" s="377">
        <v>0</v>
      </c>
      <c r="AL29" s="376"/>
      <c r="AM29" s="376"/>
      <c r="AN29" s="376"/>
      <c r="AO29" s="376"/>
      <c r="AP29" s="47"/>
      <c r="AQ29" s="49"/>
      <c r="BE29" s="383"/>
    </row>
    <row r="30" spans="2:57" s="2" customFormat="1" ht="14.45" customHeight="1" hidden="1">
      <c r="B30" s="46"/>
      <c r="C30" s="47"/>
      <c r="D30" s="47"/>
      <c r="E30" s="47"/>
      <c r="F30" s="48" t="s">
        <v>44</v>
      </c>
      <c r="G30" s="47"/>
      <c r="H30" s="47"/>
      <c r="I30" s="47"/>
      <c r="J30" s="47"/>
      <c r="K30" s="47"/>
      <c r="L30" s="375">
        <v>0</v>
      </c>
      <c r="M30" s="376"/>
      <c r="N30" s="376"/>
      <c r="O30" s="376"/>
      <c r="P30" s="47"/>
      <c r="Q30" s="47"/>
      <c r="R30" s="47"/>
      <c r="S30" s="47"/>
      <c r="T30" s="47"/>
      <c r="U30" s="47"/>
      <c r="V30" s="47"/>
      <c r="W30" s="377">
        <f>ROUND(BD51,2)</f>
        <v>0</v>
      </c>
      <c r="X30" s="376"/>
      <c r="Y30" s="376"/>
      <c r="Z30" s="376"/>
      <c r="AA30" s="376"/>
      <c r="AB30" s="376"/>
      <c r="AC30" s="376"/>
      <c r="AD30" s="376"/>
      <c r="AE30" s="376"/>
      <c r="AF30" s="47"/>
      <c r="AG30" s="47"/>
      <c r="AH30" s="47"/>
      <c r="AI30" s="47"/>
      <c r="AJ30" s="47"/>
      <c r="AK30" s="377">
        <v>0</v>
      </c>
      <c r="AL30" s="376"/>
      <c r="AM30" s="376"/>
      <c r="AN30" s="376"/>
      <c r="AO30" s="376"/>
      <c r="AP30" s="47"/>
      <c r="AQ30" s="49"/>
      <c r="BE30" s="383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83"/>
    </row>
    <row r="32" spans="2:57" s="1" customFormat="1" ht="25.9" customHeight="1">
      <c r="B32" s="40"/>
      <c r="C32" s="50"/>
      <c r="D32" s="51" t="s">
        <v>45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46</v>
      </c>
      <c r="U32" s="52"/>
      <c r="V32" s="52"/>
      <c r="W32" s="52"/>
      <c r="X32" s="378" t="s">
        <v>47</v>
      </c>
      <c r="Y32" s="379"/>
      <c r="Z32" s="379"/>
      <c r="AA32" s="379"/>
      <c r="AB32" s="379"/>
      <c r="AC32" s="52"/>
      <c r="AD32" s="52"/>
      <c r="AE32" s="52"/>
      <c r="AF32" s="52"/>
      <c r="AG32" s="52"/>
      <c r="AH32" s="52"/>
      <c r="AI32" s="52"/>
      <c r="AJ32" s="52"/>
      <c r="AK32" s="380">
        <f>SUM(AK23:AK30)</f>
        <v>0</v>
      </c>
      <c r="AL32" s="379"/>
      <c r="AM32" s="379"/>
      <c r="AN32" s="379"/>
      <c r="AO32" s="381"/>
      <c r="AP32" s="50"/>
      <c r="AQ32" s="54"/>
      <c r="BE32" s="383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48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125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61" t="str">
        <f>K6</f>
        <v>Bike resort Orlicko - Třebovsko, II. část - nástupní místo Peklák</v>
      </c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62"/>
      <c r="AE42" s="362"/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63" t="str">
        <f>IF(AN8="","",AN8)</f>
        <v>28.11.2018</v>
      </c>
      <c r="AN44" s="363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32</v>
      </c>
      <c r="AJ46" s="62"/>
      <c r="AK46" s="62"/>
      <c r="AL46" s="62"/>
      <c r="AM46" s="364" t="str">
        <f>IF(E17="","",E17)</f>
        <v xml:space="preserve"> </v>
      </c>
      <c r="AN46" s="364"/>
      <c r="AO46" s="364"/>
      <c r="AP46" s="364"/>
      <c r="AQ46" s="62"/>
      <c r="AR46" s="60"/>
      <c r="AS46" s="365" t="s">
        <v>49</v>
      </c>
      <c r="AT46" s="366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7"/>
      <c r="AT47" s="368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9"/>
      <c r="AT48" s="370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71" t="s">
        <v>50</v>
      </c>
      <c r="D49" s="372"/>
      <c r="E49" s="372"/>
      <c r="F49" s="372"/>
      <c r="G49" s="372"/>
      <c r="H49" s="78"/>
      <c r="I49" s="373" t="s">
        <v>51</v>
      </c>
      <c r="J49" s="372"/>
      <c r="K49" s="372"/>
      <c r="L49" s="372"/>
      <c r="M49" s="372"/>
      <c r="N49" s="372"/>
      <c r="O49" s="372"/>
      <c r="P49" s="372"/>
      <c r="Q49" s="372"/>
      <c r="R49" s="372"/>
      <c r="S49" s="372"/>
      <c r="T49" s="372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4" t="s">
        <v>52</v>
      </c>
      <c r="AH49" s="372"/>
      <c r="AI49" s="372"/>
      <c r="AJ49" s="372"/>
      <c r="AK49" s="372"/>
      <c r="AL49" s="372"/>
      <c r="AM49" s="372"/>
      <c r="AN49" s="373" t="s">
        <v>53</v>
      </c>
      <c r="AO49" s="372"/>
      <c r="AP49" s="372"/>
      <c r="AQ49" s="79" t="s">
        <v>54</v>
      </c>
      <c r="AR49" s="60"/>
      <c r="AS49" s="80" t="s">
        <v>55</v>
      </c>
      <c r="AT49" s="81" t="s">
        <v>56</v>
      </c>
      <c r="AU49" s="81" t="s">
        <v>57</v>
      </c>
      <c r="AV49" s="81" t="s">
        <v>58</v>
      </c>
      <c r="AW49" s="81" t="s">
        <v>59</v>
      </c>
      <c r="AX49" s="81" t="s">
        <v>60</v>
      </c>
      <c r="AY49" s="81" t="s">
        <v>61</v>
      </c>
      <c r="AZ49" s="81" t="s">
        <v>62</v>
      </c>
      <c r="BA49" s="81" t="s">
        <v>63</v>
      </c>
      <c r="BB49" s="81" t="s">
        <v>64</v>
      </c>
      <c r="BC49" s="81" t="s">
        <v>65</v>
      </c>
      <c r="BD49" s="82" t="s">
        <v>66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67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59">
        <f>ROUND(SUM(AG52:AG58),2)</f>
        <v>0</v>
      </c>
      <c r="AH51" s="359"/>
      <c r="AI51" s="359"/>
      <c r="AJ51" s="359"/>
      <c r="AK51" s="359"/>
      <c r="AL51" s="359"/>
      <c r="AM51" s="359"/>
      <c r="AN51" s="360">
        <f aca="true" t="shared" si="0" ref="AN51:AN58">SUM(AG51,AT51)</f>
        <v>0</v>
      </c>
      <c r="AO51" s="360"/>
      <c r="AP51" s="360"/>
      <c r="AQ51" s="88" t="s">
        <v>21</v>
      </c>
      <c r="AR51" s="70"/>
      <c r="AS51" s="89">
        <f>ROUND(SUM(AS52:AS58),2)</f>
        <v>0</v>
      </c>
      <c r="AT51" s="90">
        <f aca="true" t="shared" si="1" ref="AT51:AT58">ROUND(SUM(AV51:AW51),2)</f>
        <v>0</v>
      </c>
      <c r="AU51" s="91">
        <f>ROUND(SUM(AU52:AU58),5)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ROUND(SUM(AZ52:AZ58),2)</f>
        <v>0</v>
      </c>
      <c r="BA51" s="90">
        <f>ROUND(SUM(BA52:BA58),2)</f>
        <v>0</v>
      </c>
      <c r="BB51" s="90">
        <f>ROUND(SUM(BB52:BB58),2)</f>
        <v>0</v>
      </c>
      <c r="BC51" s="90">
        <f>ROUND(SUM(BC52:BC58),2)</f>
        <v>0</v>
      </c>
      <c r="BD51" s="92">
        <f>ROUND(SUM(BD52:BD58),2)</f>
        <v>0</v>
      </c>
      <c r="BS51" s="93" t="s">
        <v>68</v>
      </c>
      <c r="BT51" s="93" t="s">
        <v>69</v>
      </c>
      <c r="BU51" s="94" t="s">
        <v>70</v>
      </c>
      <c r="BV51" s="93" t="s">
        <v>71</v>
      </c>
      <c r="BW51" s="93" t="s">
        <v>7</v>
      </c>
      <c r="BX51" s="93" t="s">
        <v>72</v>
      </c>
      <c r="CL51" s="93" t="s">
        <v>21</v>
      </c>
    </row>
    <row r="52" spans="1:91" s="5" customFormat="1" ht="22.5" customHeight="1">
      <c r="A52" s="95" t="s">
        <v>73</v>
      </c>
      <c r="B52" s="96"/>
      <c r="C52" s="97"/>
      <c r="D52" s="358" t="s">
        <v>74</v>
      </c>
      <c r="E52" s="358"/>
      <c r="F52" s="358"/>
      <c r="G52" s="358"/>
      <c r="H52" s="358"/>
      <c r="I52" s="98"/>
      <c r="J52" s="358" t="s">
        <v>75</v>
      </c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6">
        <f>'SO 000 - SO 000 Všeobecné...'!J27</f>
        <v>0</v>
      </c>
      <c r="AH52" s="357"/>
      <c r="AI52" s="357"/>
      <c r="AJ52" s="357"/>
      <c r="AK52" s="357"/>
      <c r="AL52" s="357"/>
      <c r="AM52" s="357"/>
      <c r="AN52" s="356">
        <f t="shared" si="0"/>
        <v>0</v>
      </c>
      <c r="AO52" s="357"/>
      <c r="AP52" s="357"/>
      <c r="AQ52" s="99" t="s">
        <v>76</v>
      </c>
      <c r="AR52" s="100"/>
      <c r="AS52" s="101">
        <v>0</v>
      </c>
      <c r="AT52" s="102">
        <f t="shared" si="1"/>
        <v>0</v>
      </c>
      <c r="AU52" s="103">
        <f>'SO 000 - SO 000 Všeobecné...'!P81</f>
        <v>0</v>
      </c>
      <c r="AV52" s="102">
        <f>'SO 000 - SO 000 Všeobecné...'!J30</f>
        <v>0</v>
      </c>
      <c r="AW52" s="102">
        <f>'SO 000 - SO 000 Všeobecné...'!J31</f>
        <v>0</v>
      </c>
      <c r="AX52" s="102">
        <f>'SO 000 - SO 000 Všeobecné...'!J32</f>
        <v>0</v>
      </c>
      <c r="AY52" s="102">
        <f>'SO 000 - SO 000 Všeobecné...'!J33</f>
        <v>0</v>
      </c>
      <c r="AZ52" s="102">
        <f>'SO 000 - SO 000 Všeobecné...'!F30</f>
        <v>0</v>
      </c>
      <c r="BA52" s="102">
        <f>'SO 000 - SO 000 Všeobecné...'!F31</f>
        <v>0</v>
      </c>
      <c r="BB52" s="102">
        <f>'SO 000 - SO 000 Všeobecné...'!F32</f>
        <v>0</v>
      </c>
      <c r="BC52" s="102">
        <f>'SO 000 - SO 000 Všeobecné...'!F33</f>
        <v>0</v>
      </c>
      <c r="BD52" s="104">
        <f>'SO 000 - SO 000 Všeobecné...'!F34</f>
        <v>0</v>
      </c>
      <c r="BT52" s="105" t="s">
        <v>77</v>
      </c>
      <c r="BV52" s="105" t="s">
        <v>71</v>
      </c>
      <c r="BW52" s="105" t="s">
        <v>78</v>
      </c>
      <c r="BX52" s="105" t="s">
        <v>7</v>
      </c>
      <c r="CL52" s="105" t="s">
        <v>21</v>
      </c>
      <c r="CM52" s="105" t="s">
        <v>79</v>
      </c>
    </row>
    <row r="53" spans="1:91" s="5" customFormat="1" ht="22.5" customHeight="1">
      <c r="A53" s="95" t="s">
        <v>73</v>
      </c>
      <c r="B53" s="96"/>
      <c r="C53" s="97"/>
      <c r="D53" s="358" t="s">
        <v>80</v>
      </c>
      <c r="E53" s="358"/>
      <c r="F53" s="358"/>
      <c r="G53" s="358"/>
      <c r="H53" s="358"/>
      <c r="I53" s="98"/>
      <c r="J53" s="358" t="s">
        <v>81</v>
      </c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6">
        <f>'SO 102 - SO 102 Zpevněné ...'!J27</f>
        <v>0</v>
      </c>
      <c r="AH53" s="357"/>
      <c r="AI53" s="357"/>
      <c r="AJ53" s="357"/>
      <c r="AK53" s="357"/>
      <c r="AL53" s="357"/>
      <c r="AM53" s="357"/>
      <c r="AN53" s="356">
        <f t="shared" si="0"/>
        <v>0</v>
      </c>
      <c r="AO53" s="357"/>
      <c r="AP53" s="357"/>
      <c r="AQ53" s="99" t="s">
        <v>76</v>
      </c>
      <c r="AR53" s="100"/>
      <c r="AS53" s="101">
        <v>0</v>
      </c>
      <c r="AT53" s="102">
        <f t="shared" si="1"/>
        <v>0</v>
      </c>
      <c r="AU53" s="103">
        <f>'SO 102 - SO 102 Zpevněné ...'!P86</f>
        <v>0</v>
      </c>
      <c r="AV53" s="102">
        <f>'SO 102 - SO 102 Zpevněné ...'!J30</f>
        <v>0</v>
      </c>
      <c r="AW53" s="102">
        <f>'SO 102 - SO 102 Zpevněné ...'!J31</f>
        <v>0</v>
      </c>
      <c r="AX53" s="102">
        <f>'SO 102 - SO 102 Zpevněné ...'!J32</f>
        <v>0</v>
      </c>
      <c r="AY53" s="102">
        <f>'SO 102 - SO 102 Zpevněné ...'!J33</f>
        <v>0</v>
      </c>
      <c r="AZ53" s="102">
        <f>'SO 102 - SO 102 Zpevněné ...'!F30</f>
        <v>0</v>
      </c>
      <c r="BA53" s="102">
        <f>'SO 102 - SO 102 Zpevněné ...'!F31</f>
        <v>0</v>
      </c>
      <c r="BB53" s="102">
        <f>'SO 102 - SO 102 Zpevněné ...'!F32</f>
        <v>0</v>
      </c>
      <c r="BC53" s="102">
        <f>'SO 102 - SO 102 Zpevněné ...'!F33</f>
        <v>0</v>
      </c>
      <c r="BD53" s="104">
        <f>'SO 102 - SO 102 Zpevněné ...'!F34</f>
        <v>0</v>
      </c>
      <c r="BT53" s="105" t="s">
        <v>77</v>
      </c>
      <c r="BV53" s="105" t="s">
        <v>71</v>
      </c>
      <c r="BW53" s="105" t="s">
        <v>82</v>
      </c>
      <c r="BX53" s="105" t="s">
        <v>7</v>
      </c>
      <c r="CL53" s="105" t="s">
        <v>21</v>
      </c>
      <c r="CM53" s="105" t="s">
        <v>79</v>
      </c>
    </row>
    <row r="54" spans="1:91" s="5" customFormat="1" ht="22.5" customHeight="1">
      <c r="A54" s="95" t="s">
        <v>73</v>
      </c>
      <c r="B54" s="96"/>
      <c r="C54" s="97"/>
      <c r="D54" s="358" t="s">
        <v>83</v>
      </c>
      <c r="E54" s="358"/>
      <c r="F54" s="358"/>
      <c r="G54" s="358"/>
      <c r="H54" s="358"/>
      <c r="I54" s="98"/>
      <c r="J54" s="358" t="s">
        <v>84</v>
      </c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6">
        <f>'SO 182 - SO 182 Dopravní ...'!J27</f>
        <v>0</v>
      </c>
      <c r="AH54" s="357"/>
      <c r="AI54" s="357"/>
      <c r="AJ54" s="357"/>
      <c r="AK54" s="357"/>
      <c r="AL54" s="357"/>
      <c r="AM54" s="357"/>
      <c r="AN54" s="356">
        <f t="shared" si="0"/>
        <v>0</v>
      </c>
      <c r="AO54" s="357"/>
      <c r="AP54" s="357"/>
      <c r="AQ54" s="99" t="s">
        <v>76</v>
      </c>
      <c r="AR54" s="100"/>
      <c r="AS54" s="101">
        <v>0</v>
      </c>
      <c r="AT54" s="102">
        <f t="shared" si="1"/>
        <v>0</v>
      </c>
      <c r="AU54" s="103">
        <f>'SO 182 - SO 182 Dopravní ...'!P79</f>
        <v>0</v>
      </c>
      <c r="AV54" s="102">
        <f>'SO 182 - SO 182 Dopravní ...'!J30</f>
        <v>0</v>
      </c>
      <c r="AW54" s="102">
        <f>'SO 182 - SO 182 Dopravní ...'!J31</f>
        <v>0</v>
      </c>
      <c r="AX54" s="102">
        <f>'SO 182 - SO 182 Dopravní ...'!J32</f>
        <v>0</v>
      </c>
      <c r="AY54" s="102">
        <f>'SO 182 - SO 182 Dopravní ...'!J33</f>
        <v>0</v>
      </c>
      <c r="AZ54" s="102">
        <f>'SO 182 - SO 182 Dopravní ...'!F30</f>
        <v>0</v>
      </c>
      <c r="BA54" s="102">
        <f>'SO 182 - SO 182 Dopravní ...'!F31</f>
        <v>0</v>
      </c>
      <c r="BB54" s="102">
        <f>'SO 182 - SO 182 Dopravní ...'!F32</f>
        <v>0</v>
      </c>
      <c r="BC54" s="102">
        <f>'SO 182 - SO 182 Dopravní ...'!F33</f>
        <v>0</v>
      </c>
      <c r="BD54" s="104">
        <f>'SO 182 - SO 182 Dopravní ...'!F34</f>
        <v>0</v>
      </c>
      <c r="BT54" s="105" t="s">
        <v>77</v>
      </c>
      <c r="BV54" s="105" t="s">
        <v>71</v>
      </c>
      <c r="BW54" s="105" t="s">
        <v>85</v>
      </c>
      <c r="BX54" s="105" t="s">
        <v>7</v>
      </c>
      <c r="CL54" s="105" t="s">
        <v>21</v>
      </c>
      <c r="CM54" s="105" t="s">
        <v>79</v>
      </c>
    </row>
    <row r="55" spans="1:91" s="5" customFormat="1" ht="22.5" customHeight="1">
      <c r="A55" s="95" t="s">
        <v>73</v>
      </c>
      <c r="B55" s="96"/>
      <c r="C55" s="97"/>
      <c r="D55" s="358" t="s">
        <v>86</v>
      </c>
      <c r="E55" s="358"/>
      <c r="F55" s="358"/>
      <c r="G55" s="358"/>
      <c r="H55" s="358"/>
      <c r="I55" s="98"/>
      <c r="J55" s="358" t="s">
        <v>87</v>
      </c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6">
        <f>'SO 301 - SO 301 Odvodnění...'!J27</f>
        <v>0</v>
      </c>
      <c r="AH55" s="357"/>
      <c r="AI55" s="357"/>
      <c r="AJ55" s="357"/>
      <c r="AK55" s="357"/>
      <c r="AL55" s="357"/>
      <c r="AM55" s="357"/>
      <c r="AN55" s="356">
        <f t="shared" si="0"/>
        <v>0</v>
      </c>
      <c r="AO55" s="357"/>
      <c r="AP55" s="357"/>
      <c r="AQ55" s="99" t="s">
        <v>76</v>
      </c>
      <c r="AR55" s="100"/>
      <c r="AS55" s="101">
        <v>0</v>
      </c>
      <c r="AT55" s="102">
        <f t="shared" si="1"/>
        <v>0</v>
      </c>
      <c r="AU55" s="103">
        <f>'SO 301 - SO 301 Odvodnění...'!P83</f>
        <v>0</v>
      </c>
      <c r="AV55" s="102">
        <f>'SO 301 - SO 301 Odvodnění...'!J30</f>
        <v>0</v>
      </c>
      <c r="AW55" s="102">
        <f>'SO 301 - SO 301 Odvodnění...'!J31</f>
        <v>0</v>
      </c>
      <c r="AX55" s="102">
        <f>'SO 301 - SO 301 Odvodnění...'!J32</f>
        <v>0</v>
      </c>
      <c r="AY55" s="102">
        <f>'SO 301 - SO 301 Odvodnění...'!J33</f>
        <v>0</v>
      </c>
      <c r="AZ55" s="102">
        <f>'SO 301 - SO 301 Odvodnění...'!F30</f>
        <v>0</v>
      </c>
      <c r="BA55" s="102">
        <f>'SO 301 - SO 301 Odvodnění...'!F31</f>
        <v>0</v>
      </c>
      <c r="BB55" s="102">
        <f>'SO 301 - SO 301 Odvodnění...'!F32</f>
        <v>0</v>
      </c>
      <c r="BC55" s="102">
        <f>'SO 301 - SO 301 Odvodnění...'!F33</f>
        <v>0</v>
      </c>
      <c r="BD55" s="104">
        <f>'SO 301 - SO 301 Odvodnění...'!F34</f>
        <v>0</v>
      </c>
      <c r="BT55" s="105" t="s">
        <v>77</v>
      </c>
      <c r="BV55" s="105" t="s">
        <v>71</v>
      </c>
      <c r="BW55" s="105" t="s">
        <v>88</v>
      </c>
      <c r="BX55" s="105" t="s">
        <v>7</v>
      </c>
      <c r="CL55" s="105" t="s">
        <v>21</v>
      </c>
      <c r="CM55" s="105" t="s">
        <v>79</v>
      </c>
    </row>
    <row r="56" spans="1:91" s="5" customFormat="1" ht="22.5" customHeight="1">
      <c r="A56" s="95" t="s">
        <v>73</v>
      </c>
      <c r="B56" s="96"/>
      <c r="C56" s="97"/>
      <c r="D56" s="358" t="s">
        <v>89</v>
      </c>
      <c r="E56" s="358"/>
      <c r="F56" s="358"/>
      <c r="G56" s="358"/>
      <c r="H56" s="358"/>
      <c r="I56" s="98"/>
      <c r="J56" s="358" t="s">
        <v>90</v>
      </c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6">
        <f>'SO 351 - SO 351 Vodovodní...'!J27</f>
        <v>0</v>
      </c>
      <c r="AH56" s="357"/>
      <c r="AI56" s="357"/>
      <c r="AJ56" s="357"/>
      <c r="AK56" s="357"/>
      <c r="AL56" s="357"/>
      <c r="AM56" s="357"/>
      <c r="AN56" s="356">
        <f t="shared" si="0"/>
        <v>0</v>
      </c>
      <c r="AO56" s="357"/>
      <c r="AP56" s="357"/>
      <c r="AQ56" s="99" t="s">
        <v>76</v>
      </c>
      <c r="AR56" s="100"/>
      <c r="AS56" s="101">
        <v>0</v>
      </c>
      <c r="AT56" s="102">
        <f t="shared" si="1"/>
        <v>0</v>
      </c>
      <c r="AU56" s="103">
        <f>'SO 351 - SO 351 Vodovodní...'!P87</f>
        <v>0</v>
      </c>
      <c r="AV56" s="102">
        <f>'SO 351 - SO 351 Vodovodní...'!J30</f>
        <v>0</v>
      </c>
      <c r="AW56" s="102">
        <f>'SO 351 - SO 351 Vodovodní...'!J31</f>
        <v>0</v>
      </c>
      <c r="AX56" s="102">
        <f>'SO 351 - SO 351 Vodovodní...'!J32</f>
        <v>0</v>
      </c>
      <c r="AY56" s="102">
        <f>'SO 351 - SO 351 Vodovodní...'!J33</f>
        <v>0</v>
      </c>
      <c r="AZ56" s="102">
        <f>'SO 351 - SO 351 Vodovodní...'!F30</f>
        <v>0</v>
      </c>
      <c r="BA56" s="102">
        <f>'SO 351 - SO 351 Vodovodní...'!F31</f>
        <v>0</v>
      </c>
      <c r="BB56" s="102">
        <f>'SO 351 - SO 351 Vodovodní...'!F32</f>
        <v>0</v>
      </c>
      <c r="BC56" s="102">
        <f>'SO 351 - SO 351 Vodovodní...'!F33</f>
        <v>0</v>
      </c>
      <c r="BD56" s="104">
        <f>'SO 351 - SO 351 Vodovodní...'!F34</f>
        <v>0</v>
      </c>
      <c r="BT56" s="105" t="s">
        <v>77</v>
      </c>
      <c r="BV56" s="105" t="s">
        <v>71</v>
      </c>
      <c r="BW56" s="105" t="s">
        <v>91</v>
      </c>
      <c r="BX56" s="105" t="s">
        <v>7</v>
      </c>
      <c r="CL56" s="105" t="s">
        <v>21</v>
      </c>
      <c r="CM56" s="105" t="s">
        <v>79</v>
      </c>
    </row>
    <row r="57" spans="1:91" s="5" customFormat="1" ht="22.5" customHeight="1">
      <c r="A57" s="95" t="s">
        <v>73</v>
      </c>
      <c r="B57" s="96"/>
      <c r="C57" s="97"/>
      <c r="D57" s="358" t="s">
        <v>92</v>
      </c>
      <c r="E57" s="358"/>
      <c r="F57" s="358"/>
      <c r="G57" s="358"/>
      <c r="H57" s="358"/>
      <c r="I57" s="98"/>
      <c r="J57" s="358" t="s">
        <v>93</v>
      </c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6">
        <f>'SO 702 - SO 702 Přístřešky'!J27</f>
        <v>0</v>
      </c>
      <c r="AH57" s="357"/>
      <c r="AI57" s="357"/>
      <c r="AJ57" s="357"/>
      <c r="AK57" s="357"/>
      <c r="AL57" s="357"/>
      <c r="AM57" s="357"/>
      <c r="AN57" s="356">
        <f t="shared" si="0"/>
        <v>0</v>
      </c>
      <c r="AO57" s="357"/>
      <c r="AP57" s="357"/>
      <c r="AQ57" s="99" t="s">
        <v>76</v>
      </c>
      <c r="AR57" s="100"/>
      <c r="AS57" s="101">
        <v>0</v>
      </c>
      <c r="AT57" s="102">
        <f t="shared" si="1"/>
        <v>0</v>
      </c>
      <c r="AU57" s="103">
        <f>'SO 702 - SO 702 Přístřešky'!P90</f>
        <v>0</v>
      </c>
      <c r="AV57" s="102">
        <f>'SO 702 - SO 702 Přístřešky'!J30</f>
        <v>0</v>
      </c>
      <c r="AW57" s="102">
        <f>'SO 702 - SO 702 Přístřešky'!J31</f>
        <v>0</v>
      </c>
      <c r="AX57" s="102">
        <f>'SO 702 - SO 702 Přístřešky'!J32</f>
        <v>0</v>
      </c>
      <c r="AY57" s="102">
        <f>'SO 702 - SO 702 Přístřešky'!J33</f>
        <v>0</v>
      </c>
      <c r="AZ57" s="102">
        <f>'SO 702 - SO 702 Přístřešky'!F30</f>
        <v>0</v>
      </c>
      <c r="BA57" s="102">
        <f>'SO 702 - SO 702 Přístřešky'!F31</f>
        <v>0</v>
      </c>
      <c r="BB57" s="102">
        <f>'SO 702 - SO 702 Přístřešky'!F32</f>
        <v>0</v>
      </c>
      <c r="BC57" s="102">
        <f>'SO 702 - SO 702 Přístřešky'!F33</f>
        <v>0</v>
      </c>
      <c r="BD57" s="104">
        <f>'SO 702 - SO 702 Přístřešky'!F34</f>
        <v>0</v>
      </c>
      <c r="BT57" s="105" t="s">
        <v>77</v>
      </c>
      <c r="BV57" s="105" t="s">
        <v>71</v>
      </c>
      <c r="BW57" s="105" t="s">
        <v>94</v>
      </c>
      <c r="BX57" s="105" t="s">
        <v>7</v>
      </c>
      <c r="CL57" s="105" t="s">
        <v>21</v>
      </c>
      <c r="CM57" s="105" t="s">
        <v>79</v>
      </c>
    </row>
    <row r="58" spans="1:91" s="5" customFormat="1" ht="22.5" customHeight="1">
      <c r="A58" s="95" t="s">
        <v>73</v>
      </c>
      <c r="B58" s="96"/>
      <c r="C58" s="97"/>
      <c r="D58" s="358" t="s">
        <v>95</v>
      </c>
      <c r="E58" s="358"/>
      <c r="F58" s="358"/>
      <c r="G58" s="358"/>
      <c r="H58" s="358"/>
      <c r="I58" s="98"/>
      <c r="J58" s="358" t="s">
        <v>96</v>
      </c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6">
        <f>'SO 752 - SO 752 Mobiliář'!J27</f>
        <v>0</v>
      </c>
      <c r="AH58" s="357"/>
      <c r="AI58" s="357"/>
      <c r="AJ58" s="357"/>
      <c r="AK58" s="357"/>
      <c r="AL58" s="357"/>
      <c r="AM58" s="357"/>
      <c r="AN58" s="356">
        <f t="shared" si="0"/>
        <v>0</v>
      </c>
      <c r="AO58" s="357"/>
      <c r="AP58" s="357"/>
      <c r="AQ58" s="99" t="s">
        <v>76</v>
      </c>
      <c r="AR58" s="100"/>
      <c r="AS58" s="106">
        <v>0</v>
      </c>
      <c r="AT58" s="107">
        <f t="shared" si="1"/>
        <v>0</v>
      </c>
      <c r="AU58" s="108">
        <f>'SO 752 - SO 752 Mobiliář'!P79</f>
        <v>0</v>
      </c>
      <c r="AV58" s="107">
        <f>'SO 752 - SO 752 Mobiliář'!J30</f>
        <v>0</v>
      </c>
      <c r="AW58" s="107">
        <f>'SO 752 - SO 752 Mobiliář'!J31</f>
        <v>0</v>
      </c>
      <c r="AX58" s="107">
        <f>'SO 752 - SO 752 Mobiliář'!J32</f>
        <v>0</v>
      </c>
      <c r="AY58" s="107">
        <f>'SO 752 - SO 752 Mobiliář'!J33</f>
        <v>0</v>
      </c>
      <c r="AZ58" s="107">
        <f>'SO 752 - SO 752 Mobiliář'!F30</f>
        <v>0</v>
      </c>
      <c r="BA58" s="107">
        <f>'SO 752 - SO 752 Mobiliář'!F31</f>
        <v>0</v>
      </c>
      <c r="BB58" s="107">
        <f>'SO 752 - SO 752 Mobiliář'!F32</f>
        <v>0</v>
      </c>
      <c r="BC58" s="107">
        <f>'SO 752 - SO 752 Mobiliář'!F33</f>
        <v>0</v>
      </c>
      <c r="BD58" s="109">
        <f>'SO 752 - SO 752 Mobiliář'!F34</f>
        <v>0</v>
      </c>
      <c r="BT58" s="105" t="s">
        <v>77</v>
      </c>
      <c r="BV58" s="105" t="s">
        <v>71</v>
      </c>
      <c r="BW58" s="105" t="s">
        <v>97</v>
      </c>
      <c r="BX58" s="105" t="s">
        <v>7</v>
      </c>
      <c r="CL58" s="105" t="s">
        <v>21</v>
      </c>
      <c r="CM58" s="105" t="s">
        <v>79</v>
      </c>
    </row>
    <row r="59" spans="2:44" s="1" customFormat="1" ht="30" customHeight="1">
      <c r="B59" s="40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0"/>
    </row>
    <row r="60" spans="2:44" s="1" customFormat="1" ht="6.95" customHeight="1">
      <c r="B60" s="55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60"/>
    </row>
  </sheetData>
  <sheetProtection algorithmName="SHA-512" hashValue="dxtoNKOuImyLg7vBV+MtqtbNKa9n8c/c5597/9pHDsva/vUS/zgYVUsK3sJtwdbgy4X8s8evyM0bETuyG6h1wA==" saltValue="eJYg/sBgHsOI8XcOstwe1A==" spinCount="100000" sheet="1" objects="1" scenarios="1" formatCells="0" formatColumns="0" formatRows="0" sort="0" autoFilter="0"/>
  <mergeCells count="6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4:AM54"/>
    <mergeCell ref="D54:H54"/>
    <mergeCell ref="J54:AF54"/>
    <mergeCell ref="AN55:AP55"/>
    <mergeCell ref="AG55:AM55"/>
    <mergeCell ref="D55:H55"/>
    <mergeCell ref="J55:AF55"/>
    <mergeCell ref="AR2:BE2"/>
    <mergeCell ref="AN58:AP58"/>
    <mergeCell ref="AG58:AM58"/>
    <mergeCell ref="D58:H58"/>
    <mergeCell ref="J58:AF58"/>
    <mergeCell ref="AG51:AM51"/>
    <mergeCell ref="AN51:AP51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</mergeCells>
  <hyperlinks>
    <hyperlink ref="K1:S1" location="C2" display="1) Rekapitulace stavby"/>
    <hyperlink ref="W1:AI1" location="C51" display="2) Rekapitulace objektů stavby a soupisů prací"/>
    <hyperlink ref="A52" location="'SO 000 - SO 000 Všeobecné...'!C2" display="/"/>
    <hyperlink ref="A53" location="'SO 102 - SO 102 Zpevněné ...'!C2" display="/"/>
    <hyperlink ref="A54" location="'SO 182 - SO 182 Dopravní ...'!C2" display="/"/>
    <hyperlink ref="A55" location="'SO 301 - SO 301 Odvodnění...'!C2" display="/"/>
    <hyperlink ref="A56" location="'SO 351 - SO 351 Vodovodní...'!C2" display="/"/>
    <hyperlink ref="A57" location="'SO 702 - SO 702 Přístřešky'!C2" display="/"/>
    <hyperlink ref="A58" location="'SO 752 - SO 752 Mobiliář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0"/>
  <sheetViews>
    <sheetView showGridLines="0" workbookViewId="0" topLeftCell="A1">
      <pane ySplit="1" topLeftCell="A74" activePane="bottomLeft" state="frozen"/>
      <selection pane="bottomLeft" activeCell="I84" sqref="I8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98</v>
      </c>
      <c r="G1" s="396" t="s">
        <v>99</v>
      </c>
      <c r="H1" s="396"/>
      <c r="I1" s="114"/>
      <c r="J1" s="113" t="s">
        <v>100</v>
      </c>
      <c r="K1" s="112" t="s">
        <v>101</v>
      </c>
      <c r="L1" s="113" t="s">
        <v>102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23" t="s">
        <v>78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79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97" t="str">
        <f>'Rekapitulace stavby'!K6</f>
        <v>Bike resort Orlicko - Třebovsko, II. část - nástupní místo Peklák</v>
      </c>
      <c r="F7" s="398"/>
      <c r="G7" s="398"/>
      <c r="H7" s="398"/>
      <c r="I7" s="116"/>
      <c r="J7" s="28"/>
      <c r="K7" s="30"/>
    </row>
    <row r="8" spans="2:11" s="1" customFormat="1" ht="15">
      <c r="B8" s="40"/>
      <c r="C8" s="41"/>
      <c r="D8" s="36" t="s">
        <v>104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99" t="s">
        <v>105</v>
      </c>
      <c r="F9" s="400"/>
      <c r="G9" s="400"/>
      <c r="H9" s="400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28.11.2018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89" t="s">
        <v>21</v>
      </c>
      <c r="F24" s="389"/>
      <c r="G24" s="389"/>
      <c r="H24" s="38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ROUND(J81,2)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ROUND(SUM(BE81:BE99),2)</f>
        <v>0</v>
      </c>
      <c r="G30" s="41"/>
      <c r="H30" s="41"/>
      <c r="I30" s="130">
        <v>0.21</v>
      </c>
      <c r="J30" s="129">
        <f>ROUND(ROUND((SUM(BE81:BE99)),2)*I30,2)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ROUND(SUM(BF81:BF99),2)</f>
        <v>0</v>
      </c>
      <c r="G31" s="41"/>
      <c r="H31" s="41"/>
      <c r="I31" s="130">
        <v>0.15</v>
      </c>
      <c r="J31" s="129">
        <f>ROUND(ROUND((SUM(BF81:BF99)),2)*I31,2)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29">
        <f>ROUND(SUM(BG81:BG99),2)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29">
        <f>ROUND(SUM(BH81:BH99),2)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29">
        <f>ROUND(SUM(BI81:BI99),2)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97" t="str">
        <f>E7</f>
        <v>Bike resort Orlicko - Třebovsko, II. část - nástupní místo Peklák</v>
      </c>
      <c r="F45" s="398"/>
      <c r="G45" s="398"/>
      <c r="H45" s="398"/>
      <c r="I45" s="117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99" t="str">
        <f>E9</f>
        <v>SO 000 - SO 000 Všeobecné položky</v>
      </c>
      <c r="F47" s="400"/>
      <c r="G47" s="400"/>
      <c r="H47" s="400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28.11.2018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107</v>
      </c>
      <c r="D54" s="131"/>
      <c r="E54" s="131"/>
      <c r="F54" s="131"/>
      <c r="G54" s="131"/>
      <c r="H54" s="131"/>
      <c r="I54" s="144"/>
      <c r="J54" s="145" t="s">
        <v>108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109</v>
      </c>
      <c r="D56" s="41"/>
      <c r="E56" s="41"/>
      <c r="F56" s="41"/>
      <c r="G56" s="41"/>
      <c r="H56" s="41"/>
      <c r="I56" s="117"/>
      <c r="J56" s="127">
        <f>J81</f>
        <v>0</v>
      </c>
      <c r="K56" s="44"/>
      <c r="AU56" s="23" t="s">
        <v>110</v>
      </c>
    </row>
    <row r="57" spans="2:11" s="7" customFormat="1" ht="24.95" customHeight="1">
      <c r="B57" s="148"/>
      <c r="C57" s="149"/>
      <c r="D57" s="150" t="s">
        <v>111</v>
      </c>
      <c r="E57" s="151"/>
      <c r="F57" s="151"/>
      <c r="G57" s="151"/>
      <c r="H57" s="151"/>
      <c r="I57" s="152"/>
      <c r="J57" s="153">
        <f>J82</f>
        <v>0</v>
      </c>
      <c r="K57" s="154"/>
    </row>
    <row r="58" spans="2:11" s="8" customFormat="1" ht="19.9" customHeight="1">
      <c r="B58" s="155"/>
      <c r="C58" s="156"/>
      <c r="D58" s="157" t="s">
        <v>112</v>
      </c>
      <c r="E58" s="158"/>
      <c r="F58" s="158"/>
      <c r="G58" s="158"/>
      <c r="H58" s="158"/>
      <c r="I58" s="159"/>
      <c r="J58" s="160">
        <f>J83</f>
        <v>0</v>
      </c>
      <c r="K58" s="161"/>
    </row>
    <row r="59" spans="2:11" s="8" customFormat="1" ht="19.9" customHeight="1">
      <c r="B59" s="155"/>
      <c r="C59" s="156"/>
      <c r="D59" s="157" t="s">
        <v>113</v>
      </c>
      <c r="E59" s="158"/>
      <c r="F59" s="158"/>
      <c r="G59" s="158"/>
      <c r="H59" s="158"/>
      <c r="I59" s="159"/>
      <c r="J59" s="160">
        <f>J86</f>
        <v>0</v>
      </c>
      <c r="K59" s="161"/>
    </row>
    <row r="60" spans="2:11" s="8" customFormat="1" ht="19.9" customHeight="1">
      <c r="B60" s="155"/>
      <c r="C60" s="156"/>
      <c r="D60" s="157" t="s">
        <v>114</v>
      </c>
      <c r="E60" s="158"/>
      <c r="F60" s="158"/>
      <c r="G60" s="158"/>
      <c r="H60" s="158"/>
      <c r="I60" s="159"/>
      <c r="J60" s="160">
        <f>J90</f>
        <v>0</v>
      </c>
      <c r="K60" s="161"/>
    </row>
    <row r="61" spans="2:11" s="8" customFormat="1" ht="19.9" customHeight="1">
      <c r="B61" s="155"/>
      <c r="C61" s="156"/>
      <c r="D61" s="157" t="s">
        <v>115</v>
      </c>
      <c r="E61" s="158"/>
      <c r="F61" s="158"/>
      <c r="G61" s="158"/>
      <c r="H61" s="158"/>
      <c r="I61" s="159"/>
      <c r="J61" s="160">
        <f>J94</f>
        <v>0</v>
      </c>
      <c r="K61" s="161"/>
    </row>
    <row r="62" spans="2:11" s="1" customFormat="1" ht="21.75" customHeight="1">
      <c r="B62" s="40"/>
      <c r="C62" s="41"/>
      <c r="D62" s="41"/>
      <c r="E62" s="41"/>
      <c r="F62" s="41"/>
      <c r="G62" s="41"/>
      <c r="H62" s="41"/>
      <c r="I62" s="117"/>
      <c r="J62" s="41"/>
      <c r="K62" s="44"/>
    </row>
    <row r="63" spans="2:11" s="1" customFormat="1" ht="6.95" customHeight="1">
      <c r="B63" s="55"/>
      <c r="C63" s="56"/>
      <c r="D63" s="56"/>
      <c r="E63" s="56"/>
      <c r="F63" s="56"/>
      <c r="G63" s="56"/>
      <c r="H63" s="56"/>
      <c r="I63" s="138"/>
      <c r="J63" s="56"/>
      <c r="K63" s="57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41"/>
      <c r="J67" s="59"/>
      <c r="K67" s="59"/>
      <c r="L67" s="60"/>
    </row>
    <row r="68" spans="2:12" s="1" customFormat="1" ht="36.95" customHeight="1">
      <c r="B68" s="40"/>
      <c r="C68" s="61" t="s">
        <v>116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6.95" customHeight="1">
      <c r="B69" s="40"/>
      <c r="C69" s="62"/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4.45" customHeight="1">
      <c r="B70" s="40"/>
      <c r="C70" s="64" t="s">
        <v>18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22.5" customHeight="1">
      <c r="B71" s="40"/>
      <c r="C71" s="62"/>
      <c r="D71" s="62"/>
      <c r="E71" s="393" t="str">
        <f>E7</f>
        <v>Bike resort Orlicko - Třebovsko, II. část - nástupní místo Peklák</v>
      </c>
      <c r="F71" s="394"/>
      <c r="G71" s="394"/>
      <c r="H71" s="394"/>
      <c r="I71" s="162"/>
      <c r="J71" s="62"/>
      <c r="K71" s="62"/>
      <c r="L71" s="60"/>
    </row>
    <row r="72" spans="2:12" s="1" customFormat="1" ht="14.45" customHeight="1">
      <c r="B72" s="40"/>
      <c r="C72" s="64" t="s">
        <v>104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23.25" customHeight="1">
      <c r="B73" s="40"/>
      <c r="C73" s="62"/>
      <c r="D73" s="62"/>
      <c r="E73" s="361" t="str">
        <f>E9</f>
        <v>SO 000 - SO 000 Všeobecné položky</v>
      </c>
      <c r="F73" s="395"/>
      <c r="G73" s="395"/>
      <c r="H73" s="395"/>
      <c r="I73" s="162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8" customHeight="1">
      <c r="B75" s="40"/>
      <c r="C75" s="64" t="s">
        <v>23</v>
      </c>
      <c r="D75" s="62"/>
      <c r="E75" s="62"/>
      <c r="F75" s="163" t="str">
        <f>F12</f>
        <v xml:space="preserve"> </v>
      </c>
      <c r="G75" s="62"/>
      <c r="H75" s="62"/>
      <c r="I75" s="164" t="s">
        <v>25</v>
      </c>
      <c r="J75" s="72" t="str">
        <f>IF(J12="","",J12)</f>
        <v>28.11.2018</v>
      </c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5">
      <c r="B77" s="40"/>
      <c r="C77" s="64" t="s">
        <v>27</v>
      </c>
      <c r="D77" s="62"/>
      <c r="E77" s="62"/>
      <c r="F77" s="163" t="str">
        <f>E15</f>
        <v xml:space="preserve"> </v>
      </c>
      <c r="G77" s="62"/>
      <c r="H77" s="62"/>
      <c r="I77" s="164" t="s">
        <v>32</v>
      </c>
      <c r="J77" s="163" t="str">
        <f>E21</f>
        <v xml:space="preserve"> </v>
      </c>
      <c r="K77" s="62"/>
      <c r="L77" s="60"/>
    </row>
    <row r="78" spans="2:12" s="1" customFormat="1" ht="14.45" customHeight="1">
      <c r="B78" s="40"/>
      <c r="C78" s="64" t="s">
        <v>30</v>
      </c>
      <c r="D78" s="62"/>
      <c r="E78" s="62"/>
      <c r="F78" s="163" t="str">
        <f>IF(E18="","",E18)</f>
        <v/>
      </c>
      <c r="G78" s="62"/>
      <c r="H78" s="62"/>
      <c r="I78" s="162"/>
      <c r="J78" s="62"/>
      <c r="K78" s="62"/>
      <c r="L78" s="60"/>
    </row>
    <row r="79" spans="2:12" s="1" customFormat="1" ht="10.3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20" s="9" customFormat="1" ht="29.25" customHeight="1">
      <c r="B80" s="165"/>
      <c r="C80" s="166" t="s">
        <v>117</v>
      </c>
      <c r="D80" s="167" t="s">
        <v>54</v>
      </c>
      <c r="E80" s="167" t="s">
        <v>50</v>
      </c>
      <c r="F80" s="167" t="s">
        <v>118</v>
      </c>
      <c r="G80" s="167" t="s">
        <v>119</v>
      </c>
      <c r="H80" s="167" t="s">
        <v>120</v>
      </c>
      <c r="I80" s="168" t="s">
        <v>121</v>
      </c>
      <c r="J80" s="167" t="s">
        <v>108</v>
      </c>
      <c r="K80" s="169" t="s">
        <v>122</v>
      </c>
      <c r="L80" s="170"/>
      <c r="M80" s="80" t="s">
        <v>123</v>
      </c>
      <c r="N80" s="81" t="s">
        <v>39</v>
      </c>
      <c r="O80" s="81" t="s">
        <v>124</v>
      </c>
      <c r="P80" s="81" t="s">
        <v>125</v>
      </c>
      <c r="Q80" s="81" t="s">
        <v>126</v>
      </c>
      <c r="R80" s="81" t="s">
        <v>127</v>
      </c>
      <c r="S80" s="81" t="s">
        <v>128</v>
      </c>
      <c r="T80" s="82" t="s">
        <v>129</v>
      </c>
    </row>
    <row r="81" spans="2:63" s="1" customFormat="1" ht="29.25" customHeight="1">
      <c r="B81" s="40"/>
      <c r="C81" s="86" t="s">
        <v>109</v>
      </c>
      <c r="D81" s="62"/>
      <c r="E81" s="62"/>
      <c r="F81" s="62"/>
      <c r="G81" s="62"/>
      <c r="H81" s="62"/>
      <c r="I81" s="162"/>
      <c r="J81" s="171">
        <f>BK81</f>
        <v>0</v>
      </c>
      <c r="K81" s="62"/>
      <c r="L81" s="60"/>
      <c r="M81" s="83"/>
      <c r="N81" s="84"/>
      <c r="O81" s="84"/>
      <c r="P81" s="172">
        <f>P82</f>
        <v>0</v>
      </c>
      <c r="Q81" s="84"/>
      <c r="R81" s="172">
        <f>R82</f>
        <v>0</v>
      </c>
      <c r="S81" s="84"/>
      <c r="T81" s="173">
        <f>T82</f>
        <v>0</v>
      </c>
      <c r="AT81" s="23" t="s">
        <v>68</v>
      </c>
      <c r="AU81" s="23" t="s">
        <v>110</v>
      </c>
      <c r="BK81" s="174">
        <f>BK82</f>
        <v>0</v>
      </c>
    </row>
    <row r="82" spans="2:63" s="10" customFormat="1" ht="37.35" customHeight="1">
      <c r="B82" s="175"/>
      <c r="C82" s="176"/>
      <c r="D82" s="177" t="s">
        <v>68</v>
      </c>
      <c r="E82" s="178" t="s">
        <v>130</v>
      </c>
      <c r="F82" s="178" t="s">
        <v>131</v>
      </c>
      <c r="G82" s="176"/>
      <c r="H82" s="176"/>
      <c r="I82" s="179"/>
      <c r="J82" s="180">
        <f>BK82</f>
        <v>0</v>
      </c>
      <c r="K82" s="176"/>
      <c r="L82" s="181"/>
      <c r="M82" s="182"/>
      <c r="N82" s="183"/>
      <c r="O82" s="183"/>
      <c r="P82" s="184">
        <f>P83+P86+P90+P94</f>
        <v>0</v>
      </c>
      <c r="Q82" s="183"/>
      <c r="R82" s="184">
        <f>R83+R86+R90+R94</f>
        <v>0</v>
      </c>
      <c r="S82" s="183"/>
      <c r="T82" s="185">
        <f>T83+T86+T90+T94</f>
        <v>0</v>
      </c>
      <c r="AR82" s="186" t="s">
        <v>132</v>
      </c>
      <c r="AT82" s="187" t="s">
        <v>68</v>
      </c>
      <c r="AU82" s="187" t="s">
        <v>69</v>
      </c>
      <c r="AY82" s="186" t="s">
        <v>133</v>
      </c>
      <c r="BK82" s="188">
        <f>BK83+BK86+BK90+BK94</f>
        <v>0</v>
      </c>
    </row>
    <row r="83" spans="2:63" s="10" customFormat="1" ht="19.9" customHeight="1">
      <c r="B83" s="175"/>
      <c r="C83" s="176"/>
      <c r="D83" s="189" t="s">
        <v>68</v>
      </c>
      <c r="E83" s="190" t="s">
        <v>134</v>
      </c>
      <c r="F83" s="190" t="s">
        <v>135</v>
      </c>
      <c r="G83" s="176"/>
      <c r="H83" s="176"/>
      <c r="I83" s="179"/>
      <c r="J83" s="191">
        <f>BK83</f>
        <v>0</v>
      </c>
      <c r="K83" s="176"/>
      <c r="L83" s="181"/>
      <c r="M83" s="182"/>
      <c r="N83" s="183"/>
      <c r="O83" s="183"/>
      <c r="P83" s="184">
        <f>SUM(P84:P85)</f>
        <v>0</v>
      </c>
      <c r="Q83" s="183"/>
      <c r="R83" s="184">
        <f>SUM(R84:R85)</f>
        <v>0</v>
      </c>
      <c r="S83" s="183"/>
      <c r="T83" s="185">
        <f>SUM(T84:T85)</f>
        <v>0</v>
      </c>
      <c r="AR83" s="186" t="s">
        <v>132</v>
      </c>
      <c r="AT83" s="187" t="s">
        <v>68</v>
      </c>
      <c r="AU83" s="187" t="s">
        <v>77</v>
      </c>
      <c r="AY83" s="186" t="s">
        <v>133</v>
      </c>
      <c r="BK83" s="188">
        <f>SUM(BK84:BK85)</f>
        <v>0</v>
      </c>
    </row>
    <row r="84" spans="2:65" s="1" customFormat="1" ht="31.5" customHeight="1">
      <c r="B84" s="40"/>
      <c r="C84" s="192" t="s">
        <v>136</v>
      </c>
      <c r="D84" s="192" t="s">
        <v>137</v>
      </c>
      <c r="E84" s="193" t="s">
        <v>138</v>
      </c>
      <c r="F84" s="194" t="s">
        <v>139</v>
      </c>
      <c r="G84" s="195" t="s">
        <v>140</v>
      </c>
      <c r="H84" s="196">
        <v>1</v>
      </c>
      <c r="I84" s="197"/>
      <c r="J84" s="198">
        <f>ROUND(I84*H84,2)</f>
        <v>0</v>
      </c>
      <c r="K84" s="194" t="s">
        <v>141</v>
      </c>
      <c r="L84" s="60"/>
      <c r="M84" s="199" t="s">
        <v>21</v>
      </c>
      <c r="N84" s="200" t="s">
        <v>40</v>
      </c>
      <c r="O84" s="41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3" t="s">
        <v>142</v>
      </c>
      <c r="AT84" s="23" t="s">
        <v>137</v>
      </c>
      <c r="AU84" s="23" t="s">
        <v>79</v>
      </c>
      <c r="AY84" s="23" t="s">
        <v>133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3" t="s">
        <v>77</v>
      </c>
      <c r="BK84" s="203">
        <f>ROUND(I84*H84,2)</f>
        <v>0</v>
      </c>
      <c r="BL84" s="23" t="s">
        <v>142</v>
      </c>
      <c r="BM84" s="23" t="s">
        <v>143</v>
      </c>
    </row>
    <row r="85" spans="2:47" s="1" customFormat="1" ht="27">
      <c r="B85" s="40"/>
      <c r="C85" s="62"/>
      <c r="D85" s="204" t="s">
        <v>144</v>
      </c>
      <c r="E85" s="62"/>
      <c r="F85" s="205" t="s">
        <v>145</v>
      </c>
      <c r="G85" s="62"/>
      <c r="H85" s="62"/>
      <c r="I85" s="162"/>
      <c r="J85" s="62"/>
      <c r="K85" s="62"/>
      <c r="L85" s="60"/>
      <c r="M85" s="206"/>
      <c r="N85" s="41"/>
      <c r="O85" s="41"/>
      <c r="P85" s="41"/>
      <c r="Q85" s="41"/>
      <c r="R85" s="41"/>
      <c r="S85" s="41"/>
      <c r="T85" s="77"/>
      <c r="AT85" s="23" t="s">
        <v>144</v>
      </c>
      <c r="AU85" s="23" t="s">
        <v>79</v>
      </c>
    </row>
    <row r="86" spans="2:63" s="10" customFormat="1" ht="29.85" customHeight="1">
      <c r="B86" s="175"/>
      <c r="C86" s="176"/>
      <c r="D86" s="189" t="s">
        <v>68</v>
      </c>
      <c r="E86" s="190" t="s">
        <v>146</v>
      </c>
      <c r="F86" s="190" t="s">
        <v>147</v>
      </c>
      <c r="G86" s="176"/>
      <c r="H86" s="176"/>
      <c r="I86" s="179"/>
      <c r="J86" s="191">
        <f>BK86</f>
        <v>0</v>
      </c>
      <c r="K86" s="176"/>
      <c r="L86" s="181"/>
      <c r="M86" s="182"/>
      <c r="N86" s="183"/>
      <c r="O86" s="183"/>
      <c r="P86" s="184">
        <f>SUM(P87:P89)</f>
        <v>0</v>
      </c>
      <c r="Q86" s="183"/>
      <c r="R86" s="184">
        <f>SUM(R87:R89)</f>
        <v>0</v>
      </c>
      <c r="S86" s="183"/>
      <c r="T86" s="185">
        <f>SUM(T87:T89)</f>
        <v>0</v>
      </c>
      <c r="AR86" s="186" t="s">
        <v>132</v>
      </c>
      <c r="AT86" s="187" t="s">
        <v>68</v>
      </c>
      <c r="AU86" s="187" t="s">
        <v>77</v>
      </c>
      <c r="AY86" s="186" t="s">
        <v>133</v>
      </c>
      <c r="BK86" s="188">
        <f>SUM(BK87:BK89)</f>
        <v>0</v>
      </c>
    </row>
    <row r="87" spans="2:65" s="1" customFormat="1" ht="22.5" customHeight="1">
      <c r="B87" s="40"/>
      <c r="C87" s="192" t="s">
        <v>77</v>
      </c>
      <c r="D87" s="192" t="s">
        <v>137</v>
      </c>
      <c r="E87" s="193" t="s">
        <v>148</v>
      </c>
      <c r="F87" s="194" t="s">
        <v>147</v>
      </c>
      <c r="G87" s="195" t="s">
        <v>149</v>
      </c>
      <c r="H87" s="196">
        <v>1</v>
      </c>
      <c r="I87" s="197"/>
      <c r="J87" s="198">
        <f>ROUND(I87*H87,2)</f>
        <v>0</v>
      </c>
      <c r="K87" s="194" t="s">
        <v>141</v>
      </c>
      <c r="L87" s="60"/>
      <c r="M87" s="199" t="s">
        <v>21</v>
      </c>
      <c r="N87" s="200" t="s">
        <v>40</v>
      </c>
      <c r="O87" s="41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3" t="s">
        <v>142</v>
      </c>
      <c r="AT87" s="23" t="s">
        <v>137</v>
      </c>
      <c r="AU87" s="23" t="s">
        <v>79</v>
      </c>
      <c r="AY87" s="23" t="s">
        <v>133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3" t="s">
        <v>77</v>
      </c>
      <c r="BK87" s="203">
        <f>ROUND(I87*H87,2)</f>
        <v>0</v>
      </c>
      <c r="BL87" s="23" t="s">
        <v>142</v>
      </c>
      <c r="BM87" s="23" t="s">
        <v>150</v>
      </c>
    </row>
    <row r="88" spans="2:47" s="1" customFormat="1" ht="27">
      <c r="B88" s="40"/>
      <c r="C88" s="62"/>
      <c r="D88" s="204" t="s">
        <v>144</v>
      </c>
      <c r="E88" s="62"/>
      <c r="F88" s="205" t="s">
        <v>151</v>
      </c>
      <c r="G88" s="62"/>
      <c r="H88" s="62"/>
      <c r="I88" s="162"/>
      <c r="J88" s="62"/>
      <c r="K88" s="62"/>
      <c r="L88" s="60"/>
      <c r="M88" s="206"/>
      <c r="N88" s="41"/>
      <c r="O88" s="41"/>
      <c r="P88" s="41"/>
      <c r="Q88" s="41"/>
      <c r="R88" s="41"/>
      <c r="S88" s="41"/>
      <c r="T88" s="77"/>
      <c r="AT88" s="23" t="s">
        <v>144</v>
      </c>
      <c r="AU88" s="23" t="s">
        <v>79</v>
      </c>
    </row>
    <row r="89" spans="2:51" s="11" customFormat="1" ht="13.5">
      <c r="B89" s="207"/>
      <c r="C89" s="208"/>
      <c r="D89" s="204" t="s">
        <v>152</v>
      </c>
      <c r="E89" s="209" t="s">
        <v>21</v>
      </c>
      <c r="F89" s="210" t="s">
        <v>77</v>
      </c>
      <c r="G89" s="208"/>
      <c r="H89" s="211">
        <v>1</v>
      </c>
      <c r="I89" s="212"/>
      <c r="J89" s="208"/>
      <c r="K89" s="208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152</v>
      </c>
      <c r="AU89" s="217" t="s">
        <v>79</v>
      </c>
      <c r="AV89" s="11" t="s">
        <v>79</v>
      </c>
      <c r="AW89" s="11" t="s">
        <v>33</v>
      </c>
      <c r="AX89" s="11" t="s">
        <v>77</v>
      </c>
      <c r="AY89" s="217" t="s">
        <v>133</v>
      </c>
    </row>
    <row r="90" spans="2:63" s="10" customFormat="1" ht="29.85" customHeight="1">
      <c r="B90" s="175"/>
      <c r="C90" s="176"/>
      <c r="D90" s="189" t="s">
        <v>68</v>
      </c>
      <c r="E90" s="190" t="s">
        <v>153</v>
      </c>
      <c r="F90" s="190" t="s">
        <v>154</v>
      </c>
      <c r="G90" s="176"/>
      <c r="H90" s="176"/>
      <c r="I90" s="179"/>
      <c r="J90" s="191">
        <f>BK90</f>
        <v>0</v>
      </c>
      <c r="K90" s="176"/>
      <c r="L90" s="181"/>
      <c r="M90" s="182"/>
      <c r="N90" s="183"/>
      <c r="O90" s="183"/>
      <c r="P90" s="184">
        <f>SUM(P91:P93)</f>
        <v>0</v>
      </c>
      <c r="Q90" s="183"/>
      <c r="R90" s="184">
        <f>SUM(R91:R93)</f>
        <v>0</v>
      </c>
      <c r="S90" s="183"/>
      <c r="T90" s="185">
        <f>SUM(T91:T93)</f>
        <v>0</v>
      </c>
      <c r="AR90" s="186" t="s">
        <v>132</v>
      </c>
      <c r="AT90" s="187" t="s">
        <v>68</v>
      </c>
      <c r="AU90" s="187" t="s">
        <v>77</v>
      </c>
      <c r="AY90" s="186" t="s">
        <v>133</v>
      </c>
      <c r="BK90" s="188">
        <f>SUM(BK91:BK93)</f>
        <v>0</v>
      </c>
    </row>
    <row r="91" spans="2:65" s="1" customFormat="1" ht="22.5" customHeight="1">
      <c r="B91" s="40"/>
      <c r="C91" s="192" t="s">
        <v>79</v>
      </c>
      <c r="D91" s="192" t="s">
        <v>137</v>
      </c>
      <c r="E91" s="193" t="s">
        <v>155</v>
      </c>
      <c r="F91" s="194" t="s">
        <v>156</v>
      </c>
      <c r="G91" s="195" t="s">
        <v>140</v>
      </c>
      <c r="H91" s="196">
        <v>1</v>
      </c>
      <c r="I91" s="197"/>
      <c r="J91" s="198">
        <f>ROUND(I91*H91,2)</f>
        <v>0</v>
      </c>
      <c r="K91" s="194" t="s">
        <v>141</v>
      </c>
      <c r="L91" s="60"/>
      <c r="M91" s="199" t="s">
        <v>21</v>
      </c>
      <c r="N91" s="200" t="s">
        <v>40</v>
      </c>
      <c r="O91" s="41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142</v>
      </c>
      <c r="AT91" s="23" t="s">
        <v>137</v>
      </c>
      <c r="AU91" s="23" t="s">
        <v>79</v>
      </c>
      <c r="AY91" s="23" t="s">
        <v>133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77</v>
      </c>
      <c r="BK91" s="203">
        <f>ROUND(I91*H91,2)</f>
        <v>0</v>
      </c>
      <c r="BL91" s="23" t="s">
        <v>142</v>
      </c>
      <c r="BM91" s="23" t="s">
        <v>157</v>
      </c>
    </row>
    <row r="92" spans="2:47" s="1" customFormat="1" ht="27">
      <c r="B92" s="40"/>
      <c r="C92" s="62"/>
      <c r="D92" s="204" t="s">
        <v>144</v>
      </c>
      <c r="E92" s="62"/>
      <c r="F92" s="205" t="s">
        <v>158</v>
      </c>
      <c r="G92" s="62"/>
      <c r="H92" s="62"/>
      <c r="I92" s="162"/>
      <c r="J92" s="62"/>
      <c r="K92" s="62"/>
      <c r="L92" s="60"/>
      <c r="M92" s="206"/>
      <c r="N92" s="41"/>
      <c r="O92" s="41"/>
      <c r="P92" s="41"/>
      <c r="Q92" s="41"/>
      <c r="R92" s="41"/>
      <c r="S92" s="41"/>
      <c r="T92" s="77"/>
      <c r="AT92" s="23" t="s">
        <v>144</v>
      </c>
      <c r="AU92" s="23" t="s">
        <v>79</v>
      </c>
    </row>
    <row r="93" spans="2:51" s="11" customFormat="1" ht="13.5">
      <c r="B93" s="207"/>
      <c r="C93" s="208"/>
      <c r="D93" s="204" t="s">
        <v>152</v>
      </c>
      <c r="E93" s="209" t="s">
        <v>21</v>
      </c>
      <c r="F93" s="210" t="s">
        <v>77</v>
      </c>
      <c r="G93" s="208"/>
      <c r="H93" s="211">
        <v>1</v>
      </c>
      <c r="I93" s="212"/>
      <c r="J93" s="208"/>
      <c r="K93" s="208"/>
      <c r="L93" s="213"/>
      <c r="M93" s="214"/>
      <c r="N93" s="215"/>
      <c r="O93" s="215"/>
      <c r="P93" s="215"/>
      <c r="Q93" s="215"/>
      <c r="R93" s="215"/>
      <c r="S93" s="215"/>
      <c r="T93" s="216"/>
      <c r="AT93" s="217" t="s">
        <v>152</v>
      </c>
      <c r="AU93" s="217" t="s">
        <v>79</v>
      </c>
      <c r="AV93" s="11" t="s">
        <v>79</v>
      </c>
      <c r="AW93" s="11" t="s">
        <v>33</v>
      </c>
      <c r="AX93" s="11" t="s">
        <v>77</v>
      </c>
      <c r="AY93" s="217" t="s">
        <v>133</v>
      </c>
    </row>
    <row r="94" spans="2:63" s="10" customFormat="1" ht="29.85" customHeight="1">
      <c r="B94" s="175"/>
      <c r="C94" s="176"/>
      <c r="D94" s="189" t="s">
        <v>68</v>
      </c>
      <c r="E94" s="190" t="s">
        <v>159</v>
      </c>
      <c r="F94" s="190" t="s">
        <v>160</v>
      </c>
      <c r="G94" s="176"/>
      <c r="H94" s="176"/>
      <c r="I94" s="179"/>
      <c r="J94" s="191">
        <f>BK94</f>
        <v>0</v>
      </c>
      <c r="K94" s="176"/>
      <c r="L94" s="181"/>
      <c r="M94" s="182"/>
      <c r="N94" s="183"/>
      <c r="O94" s="183"/>
      <c r="P94" s="184">
        <f>SUM(P95:P99)</f>
        <v>0</v>
      </c>
      <c r="Q94" s="183"/>
      <c r="R94" s="184">
        <f>SUM(R95:R99)</f>
        <v>0</v>
      </c>
      <c r="S94" s="183"/>
      <c r="T94" s="185">
        <f>SUM(T95:T99)</f>
        <v>0</v>
      </c>
      <c r="AR94" s="186" t="s">
        <v>132</v>
      </c>
      <c r="AT94" s="187" t="s">
        <v>68</v>
      </c>
      <c r="AU94" s="187" t="s">
        <v>77</v>
      </c>
      <c r="AY94" s="186" t="s">
        <v>133</v>
      </c>
      <c r="BK94" s="188">
        <f>SUM(BK95:BK99)</f>
        <v>0</v>
      </c>
    </row>
    <row r="95" spans="2:65" s="1" customFormat="1" ht="22.5" customHeight="1">
      <c r="B95" s="40"/>
      <c r="C95" s="192" t="s">
        <v>161</v>
      </c>
      <c r="D95" s="192" t="s">
        <v>137</v>
      </c>
      <c r="E95" s="193" t="s">
        <v>162</v>
      </c>
      <c r="F95" s="194" t="s">
        <v>163</v>
      </c>
      <c r="G95" s="195" t="s">
        <v>140</v>
      </c>
      <c r="H95" s="196">
        <v>1</v>
      </c>
      <c r="I95" s="197"/>
      <c r="J95" s="198">
        <f>ROUND(I95*H95,2)</f>
        <v>0</v>
      </c>
      <c r="K95" s="194" t="s">
        <v>21</v>
      </c>
      <c r="L95" s="60"/>
      <c r="M95" s="199" t="s">
        <v>21</v>
      </c>
      <c r="N95" s="200" t="s">
        <v>40</v>
      </c>
      <c r="O95" s="41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142</v>
      </c>
      <c r="AT95" s="23" t="s">
        <v>137</v>
      </c>
      <c r="AU95" s="23" t="s">
        <v>79</v>
      </c>
      <c r="AY95" s="23" t="s">
        <v>133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77</v>
      </c>
      <c r="BK95" s="203">
        <f>ROUND(I95*H95,2)</f>
        <v>0</v>
      </c>
      <c r="BL95" s="23" t="s">
        <v>142</v>
      </c>
      <c r="BM95" s="23" t="s">
        <v>164</v>
      </c>
    </row>
    <row r="96" spans="2:47" s="1" customFormat="1" ht="54">
      <c r="B96" s="40"/>
      <c r="C96" s="62"/>
      <c r="D96" s="204" t="s">
        <v>144</v>
      </c>
      <c r="E96" s="62"/>
      <c r="F96" s="205" t="s">
        <v>165</v>
      </c>
      <c r="G96" s="62"/>
      <c r="H96" s="62"/>
      <c r="I96" s="162"/>
      <c r="J96" s="62"/>
      <c r="K96" s="62"/>
      <c r="L96" s="60"/>
      <c r="M96" s="206"/>
      <c r="N96" s="41"/>
      <c r="O96" s="41"/>
      <c r="P96" s="41"/>
      <c r="Q96" s="41"/>
      <c r="R96" s="41"/>
      <c r="S96" s="41"/>
      <c r="T96" s="77"/>
      <c r="AT96" s="23" t="s">
        <v>144</v>
      </c>
      <c r="AU96" s="23" t="s">
        <v>79</v>
      </c>
    </row>
    <row r="97" spans="2:51" s="11" customFormat="1" ht="13.5">
      <c r="B97" s="207"/>
      <c r="C97" s="208"/>
      <c r="D97" s="218" t="s">
        <v>152</v>
      </c>
      <c r="E97" s="219" t="s">
        <v>21</v>
      </c>
      <c r="F97" s="220" t="s">
        <v>77</v>
      </c>
      <c r="G97" s="208"/>
      <c r="H97" s="221">
        <v>1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152</v>
      </c>
      <c r="AU97" s="217" t="s">
        <v>79</v>
      </c>
      <c r="AV97" s="11" t="s">
        <v>79</v>
      </c>
      <c r="AW97" s="11" t="s">
        <v>33</v>
      </c>
      <c r="AX97" s="11" t="s">
        <v>77</v>
      </c>
      <c r="AY97" s="217" t="s">
        <v>133</v>
      </c>
    </row>
    <row r="98" spans="2:65" s="1" customFormat="1" ht="22.5" customHeight="1">
      <c r="B98" s="40"/>
      <c r="C98" s="192" t="s">
        <v>132</v>
      </c>
      <c r="D98" s="192" t="s">
        <v>137</v>
      </c>
      <c r="E98" s="193" t="s">
        <v>166</v>
      </c>
      <c r="F98" s="194" t="s">
        <v>163</v>
      </c>
      <c r="G98" s="195" t="s">
        <v>140</v>
      </c>
      <c r="H98" s="196">
        <v>1</v>
      </c>
      <c r="I98" s="197"/>
      <c r="J98" s="198">
        <f>ROUND(I98*H98,2)</f>
        <v>0</v>
      </c>
      <c r="K98" s="194" t="s">
        <v>141</v>
      </c>
      <c r="L98" s="60"/>
      <c r="M98" s="199" t="s">
        <v>21</v>
      </c>
      <c r="N98" s="200" t="s">
        <v>40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142</v>
      </c>
      <c r="AT98" s="23" t="s">
        <v>137</v>
      </c>
      <c r="AU98" s="23" t="s">
        <v>79</v>
      </c>
      <c r="AY98" s="23" t="s">
        <v>133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77</v>
      </c>
      <c r="BK98" s="203">
        <f>ROUND(I98*H98,2)</f>
        <v>0</v>
      </c>
      <c r="BL98" s="23" t="s">
        <v>142</v>
      </c>
      <c r="BM98" s="23" t="s">
        <v>167</v>
      </c>
    </row>
    <row r="99" spans="2:47" s="1" customFormat="1" ht="108">
      <c r="B99" s="40"/>
      <c r="C99" s="62"/>
      <c r="D99" s="204" t="s">
        <v>144</v>
      </c>
      <c r="E99" s="62"/>
      <c r="F99" s="205" t="s">
        <v>168</v>
      </c>
      <c r="G99" s="62"/>
      <c r="H99" s="62"/>
      <c r="I99" s="162"/>
      <c r="J99" s="62"/>
      <c r="K99" s="62"/>
      <c r="L99" s="60"/>
      <c r="M99" s="222"/>
      <c r="N99" s="223"/>
      <c r="O99" s="223"/>
      <c r="P99" s="223"/>
      <c r="Q99" s="223"/>
      <c r="R99" s="223"/>
      <c r="S99" s="223"/>
      <c r="T99" s="224"/>
      <c r="AT99" s="23" t="s">
        <v>144</v>
      </c>
      <c r="AU99" s="23" t="s">
        <v>79</v>
      </c>
    </row>
    <row r="100" spans="2:12" s="1" customFormat="1" ht="6.95" customHeight="1">
      <c r="B100" s="55"/>
      <c r="C100" s="56"/>
      <c r="D100" s="56"/>
      <c r="E100" s="56"/>
      <c r="F100" s="56"/>
      <c r="G100" s="56"/>
      <c r="H100" s="56"/>
      <c r="I100" s="138"/>
      <c r="J100" s="56"/>
      <c r="K100" s="56"/>
      <c r="L100" s="60"/>
    </row>
  </sheetData>
  <sheetProtection algorithmName="SHA-512" hashValue="KdypHo7+6ptQt/eepz9pFW4LhJmnF85dgNEDCiCcMMYnF6B9Kd2RihGdNSR2QV/bsUj/glp5M1oVLUrtI1lE4g==" saltValue="Al4ji/BmU9J6xLy2KWj4Sg==" spinCount="100000" sheet="1" objects="1" scenarios="1" formatCells="0" formatColumns="0" formatRows="0" sort="0" autoFilter="0"/>
  <autoFilter ref="C80:K99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8"/>
  <sheetViews>
    <sheetView showGridLines="0" workbookViewId="0" topLeftCell="A1">
      <pane ySplit="1" topLeftCell="A74" activePane="bottomLeft" state="frozen"/>
      <selection pane="bottomLeft" activeCell="I89" sqref="I8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8" max="18" width="12.16015625" style="0" customWidth="1"/>
    <col min="19" max="19" width="8.332031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98</v>
      </c>
      <c r="G1" s="396" t="s">
        <v>99</v>
      </c>
      <c r="H1" s="396"/>
      <c r="I1" s="114"/>
      <c r="J1" s="113" t="s">
        <v>100</v>
      </c>
      <c r="K1" s="112" t="s">
        <v>101</v>
      </c>
      <c r="L1" s="113" t="s">
        <v>102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79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97" t="str">
        <f>'Rekapitulace stavby'!K6</f>
        <v>Bike resort Orlicko - Třebovsko, II. část - nástupní místo Peklák</v>
      </c>
      <c r="F7" s="398"/>
      <c r="G7" s="398"/>
      <c r="H7" s="398"/>
      <c r="I7" s="116"/>
      <c r="J7" s="28"/>
      <c r="K7" s="30"/>
    </row>
    <row r="8" spans="2:11" s="1" customFormat="1" ht="15">
      <c r="B8" s="40"/>
      <c r="C8" s="41"/>
      <c r="D8" s="36" t="s">
        <v>104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99" t="s">
        <v>169</v>
      </c>
      <c r="F9" s="400"/>
      <c r="G9" s="400"/>
      <c r="H9" s="400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28.11.2018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89" t="s">
        <v>21</v>
      </c>
      <c r="F24" s="389"/>
      <c r="G24" s="389"/>
      <c r="H24" s="38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ROUND(J86,2)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ROUND(SUM(BE86:BE267),2)</f>
        <v>0</v>
      </c>
      <c r="G30" s="41"/>
      <c r="H30" s="41"/>
      <c r="I30" s="130">
        <v>0.21</v>
      </c>
      <c r="J30" s="129">
        <f>ROUND(ROUND((SUM(BE86:BE267)),2)*I30,2)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ROUND(SUM(BF86:BF267),2)</f>
        <v>0</v>
      </c>
      <c r="G31" s="41"/>
      <c r="H31" s="41"/>
      <c r="I31" s="130">
        <v>0.15</v>
      </c>
      <c r="J31" s="129">
        <f>ROUND(ROUND((SUM(BF86:BF267)),2)*I31,2)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29">
        <f>ROUND(SUM(BG86:BG267),2)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29">
        <f>ROUND(SUM(BH86:BH267),2)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29">
        <f>ROUND(SUM(BI86:BI267),2)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97" t="str">
        <f>E7</f>
        <v>Bike resort Orlicko - Třebovsko, II. část - nástupní místo Peklák</v>
      </c>
      <c r="F45" s="398"/>
      <c r="G45" s="398"/>
      <c r="H45" s="398"/>
      <c r="I45" s="117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99" t="str">
        <f>E9</f>
        <v>SO 102 - SO 102 Zpevněné plochy</v>
      </c>
      <c r="F47" s="400"/>
      <c r="G47" s="400"/>
      <c r="H47" s="400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28.11.2018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107</v>
      </c>
      <c r="D54" s="131"/>
      <c r="E54" s="131"/>
      <c r="F54" s="131"/>
      <c r="G54" s="131"/>
      <c r="H54" s="131"/>
      <c r="I54" s="144"/>
      <c r="J54" s="145" t="s">
        <v>108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109</v>
      </c>
      <c r="D56" s="41"/>
      <c r="E56" s="41"/>
      <c r="F56" s="41"/>
      <c r="G56" s="41"/>
      <c r="H56" s="41"/>
      <c r="I56" s="117"/>
      <c r="J56" s="127">
        <f>J86</f>
        <v>0</v>
      </c>
      <c r="K56" s="44"/>
      <c r="AU56" s="23" t="s">
        <v>110</v>
      </c>
    </row>
    <row r="57" spans="2:11" s="7" customFormat="1" ht="24.95" customHeight="1">
      <c r="B57" s="148"/>
      <c r="C57" s="149"/>
      <c r="D57" s="150" t="s">
        <v>170</v>
      </c>
      <c r="E57" s="151"/>
      <c r="F57" s="151"/>
      <c r="G57" s="151"/>
      <c r="H57" s="151"/>
      <c r="I57" s="152"/>
      <c r="J57" s="153">
        <f>J87</f>
        <v>0</v>
      </c>
      <c r="K57" s="154"/>
    </row>
    <row r="58" spans="2:11" s="8" customFormat="1" ht="19.9" customHeight="1">
      <c r="B58" s="155"/>
      <c r="C58" s="156"/>
      <c r="D58" s="157" t="s">
        <v>171</v>
      </c>
      <c r="E58" s="158"/>
      <c r="F58" s="158"/>
      <c r="G58" s="158"/>
      <c r="H58" s="158"/>
      <c r="I58" s="159"/>
      <c r="J58" s="160">
        <f>J88</f>
        <v>0</v>
      </c>
      <c r="K58" s="161"/>
    </row>
    <row r="59" spans="2:11" s="8" customFormat="1" ht="19.9" customHeight="1">
      <c r="B59" s="155"/>
      <c r="C59" s="156"/>
      <c r="D59" s="157" t="s">
        <v>172</v>
      </c>
      <c r="E59" s="158"/>
      <c r="F59" s="158"/>
      <c r="G59" s="158"/>
      <c r="H59" s="158"/>
      <c r="I59" s="159"/>
      <c r="J59" s="160">
        <f>J156</f>
        <v>0</v>
      </c>
      <c r="K59" s="161"/>
    </row>
    <row r="60" spans="2:11" s="8" customFormat="1" ht="19.9" customHeight="1">
      <c r="B60" s="155"/>
      <c r="C60" s="156"/>
      <c r="D60" s="157" t="s">
        <v>173</v>
      </c>
      <c r="E60" s="158"/>
      <c r="F60" s="158"/>
      <c r="G60" s="158"/>
      <c r="H60" s="158"/>
      <c r="I60" s="159"/>
      <c r="J60" s="160">
        <f>J160</f>
        <v>0</v>
      </c>
      <c r="K60" s="161"/>
    </row>
    <row r="61" spans="2:11" s="8" customFormat="1" ht="19.9" customHeight="1">
      <c r="B61" s="155"/>
      <c r="C61" s="156"/>
      <c r="D61" s="157" t="s">
        <v>174</v>
      </c>
      <c r="E61" s="158"/>
      <c r="F61" s="158"/>
      <c r="G61" s="158"/>
      <c r="H61" s="158"/>
      <c r="I61" s="159"/>
      <c r="J61" s="160">
        <f>J174</f>
        <v>0</v>
      </c>
      <c r="K61" s="161"/>
    </row>
    <row r="62" spans="2:11" s="8" customFormat="1" ht="19.9" customHeight="1">
      <c r="B62" s="155"/>
      <c r="C62" s="156"/>
      <c r="D62" s="157" t="s">
        <v>175</v>
      </c>
      <c r="E62" s="158"/>
      <c r="F62" s="158"/>
      <c r="G62" s="158"/>
      <c r="H62" s="158"/>
      <c r="I62" s="159"/>
      <c r="J62" s="160">
        <f>J210</f>
        <v>0</v>
      </c>
      <c r="K62" s="161"/>
    </row>
    <row r="63" spans="2:11" s="8" customFormat="1" ht="19.9" customHeight="1">
      <c r="B63" s="155"/>
      <c r="C63" s="156"/>
      <c r="D63" s="157" t="s">
        <v>176</v>
      </c>
      <c r="E63" s="158"/>
      <c r="F63" s="158"/>
      <c r="G63" s="158"/>
      <c r="H63" s="158"/>
      <c r="I63" s="159"/>
      <c r="J63" s="160">
        <f>J255</f>
        <v>0</v>
      </c>
      <c r="K63" s="161"/>
    </row>
    <row r="64" spans="2:11" s="8" customFormat="1" ht="19.9" customHeight="1">
      <c r="B64" s="155"/>
      <c r="C64" s="156"/>
      <c r="D64" s="157" t="s">
        <v>177</v>
      </c>
      <c r="E64" s="158"/>
      <c r="F64" s="158"/>
      <c r="G64" s="158"/>
      <c r="H64" s="158"/>
      <c r="I64" s="159"/>
      <c r="J64" s="160">
        <f>J261</f>
        <v>0</v>
      </c>
      <c r="K64" s="161"/>
    </row>
    <row r="65" spans="2:11" s="7" customFormat="1" ht="24.95" customHeight="1">
      <c r="B65" s="148"/>
      <c r="C65" s="149"/>
      <c r="D65" s="150" t="s">
        <v>178</v>
      </c>
      <c r="E65" s="151"/>
      <c r="F65" s="151"/>
      <c r="G65" s="151"/>
      <c r="H65" s="151"/>
      <c r="I65" s="152"/>
      <c r="J65" s="153">
        <f>J263</f>
        <v>0</v>
      </c>
      <c r="K65" s="154"/>
    </row>
    <row r="66" spans="2:11" s="8" customFormat="1" ht="19.9" customHeight="1">
      <c r="B66" s="155"/>
      <c r="C66" s="156"/>
      <c r="D66" s="157" t="s">
        <v>179</v>
      </c>
      <c r="E66" s="158"/>
      <c r="F66" s="158"/>
      <c r="G66" s="158"/>
      <c r="H66" s="158"/>
      <c r="I66" s="159"/>
      <c r="J66" s="160">
        <f>J264</f>
        <v>0</v>
      </c>
      <c r="K66" s="161"/>
    </row>
    <row r="67" spans="2:11" s="1" customFormat="1" ht="21.75" customHeight="1">
      <c r="B67" s="40"/>
      <c r="C67" s="41"/>
      <c r="D67" s="41"/>
      <c r="E67" s="41"/>
      <c r="F67" s="41"/>
      <c r="G67" s="41"/>
      <c r="H67" s="41"/>
      <c r="I67" s="117"/>
      <c r="J67" s="41"/>
      <c r="K67" s="44"/>
    </row>
    <row r="68" spans="2:11" s="1" customFormat="1" ht="6.95" customHeight="1">
      <c r="B68" s="55"/>
      <c r="C68" s="56"/>
      <c r="D68" s="56"/>
      <c r="E68" s="56"/>
      <c r="F68" s="56"/>
      <c r="G68" s="56"/>
      <c r="H68" s="56"/>
      <c r="I68" s="138"/>
      <c r="J68" s="56"/>
      <c r="K68" s="57"/>
    </row>
    <row r="72" spans="2:12" s="1" customFormat="1" ht="6.95" customHeight="1">
      <c r="B72" s="58"/>
      <c r="C72" s="59"/>
      <c r="D72" s="59"/>
      <c r="E72" s="59"/>
      <c r="F72" s="59"/>
      <c r="G72" s="59"/>
      <c r="H72" s="59"/>
      <c r="I72" s="141"/>
      <c r="J72" s="59"/>
      <c r="K72" s="59"/>
      <c r="L72" s="60"/>
    </row>
    <row r="73" spans="2:12" s="1" customFormat="1" ht="36.95" customHeight="1">
      <c r="B73" s="40"/>
      <c r="C73" s="61" t="s">
        <v>116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4.45" customHeight="1">
      <c r="B75" s="40"/>
      <c r="C75" s="64" t="s">
        <v>18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22.5" customHeight="1">
      <c r="B76" s="40"/>
      <c r="C76" s="62"/>
      <c r="D76" s="62"/>
      <c r="E76" s="393" t="str">
        <f>E7</f>
        <v>Bike resort Orlicko - Třebovsko, II. část - nástupní místo Peklák</v>
      </c>
      <c r="F76" s="394"/>
      <c r="G76" s="394"/>
      <c r="H76" s="394"/>
      <c r="I76" s="162"/>
      <c r="J76" s="62"/>
      <c r="K76" s="62"/>
      <c r="L76" s="60"/>
    </row>
    <row r="77" spans="2:12" s="1" customFormat="1" ht="14.45" customHeight="1">
      <c r="B77" s="40"/>
      <c r="C77" s="64" t="s">
        <v>104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23.25" customHeight="1">
      <c r="B78" s="40"/>
      <c r="C78" s="62"/>
      <c r="D78" s="62"/>
      <c r="E78" s="361" t="str">
        <f>E9</f>
        <v>SO 102 - SO 102 Zpevněné plochy</v>
      </c>
      <c r="F78" s="395"/>
      <c r="G78" s="395"/>
      <c r="H78" s="395"/>
      <c r="I78" s="162"/>
      <c r="J78" s="62"/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8" customHeight="1">
      <c r="B80" s="40"/>
      <c r="C80" s="64" t="s">
        <v>23</v>
      </c>
      <c r="D80" s="62"/>
      <c r="E80" s="62"/>
      <c r="F80" s="163" t="str">
        <f>F12</f>
        <v xml:space="preserve"> </v>
      </c>
      <c r="G80" s="62"/>
      <c r="H80" s="62"/>
      <c r="I80" s="164" t="s">
        <v>25</v>
      </c>
      <c r="J80" s="72" t="str">
        <f>IF(J12="","",J12)</f>
        <v>28.11.2018</v>
      </c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12" s="1" customFormat="1" ht="15">
      <c r="B82" s="40"/>
      <c r="C82" s="64" t="s">
        <v>27</v>
      </c>
      <c r="D82" s="62"/>
      <c r="E82" s="62"/>
      <c r="F82" s="163" t="str">
        <f>E15</f>
        <v xml:space="preserve"> </v>
      </c>
      <c r="G82" s="62"/>
      <c r="H82" s="62"/>
      <c r="I82" s="164" t="s">
        <v>32</v>
      </c>
      <c r="J82" s="163" t="str">
        <f>E21</f>
        <v xml:space="preserve"> </v>
      </c>
      <c r="K82" s="62"/>
      <c r="L82" s="60"/>
    </row>
    <row r="83" spans="2:12" s="1" customFormat="1" ht="14.45" customHeight="1">
      <c r="B83" s="40"/>
      <c r="C83" s="64" t="s">
        <v>30</v>
      </c>
      <c r="D83" s="62"/>
      <c r="E83" s="62"/>
      <c r="F83" s="163" t="str">
        <f>IF(E18="","",E18)</f>
        <v/>
      </c>
      <c r="G83" s="62"/>
      <c r="H83" s="62"/>
      <c r="I83" s="162"/>
      <c r="J83" s="62"/>
      <c r="K83" s="62"/>
      <c r="L83" s="60"/>
    </row>
    <row r="84" spans="2:12" s="1" customFormat="1" ht="10.35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20" s="9" customFormat="1" ht="29.25" customHeight="1">
      <c r="B85" s="165"/>
      <c r="C85" s="166" t="s">
        <v>117</v>
      </c>
      <c r="D85" s="167" t="s">
        <v>54</v>
      </c>
      <c r="E85" s="167" t="s">
        <v>50</v>
      </c>
      <c r="F85" s="167" t="s">
        <v>118</v>
      </c>
      <c r="G85" s="167" t="s">
        <v>119</v>
      </c>
      <c r="H85" s="167" t="s">
        <v>120</v>
      </c>
      <c r="I85" s="168" t="s">
        <v>121</v>
      </c>
      <c r="J85" s="167" t="s">
        <v>108</v>
      </c>
      <c r="K85" s="169" t="s">
        <v>122</v>
      </c>
      <c r="L85" s="170"/>
      <c r="M85" s="80" t="s">
        <v>123</v>
      </c>
      <c r="N85" s="81" t="s">
        <v>39</v>
      </c>
      <c r="O85" s="81" t="s">
        <v>124</v>
      </c>
      <c r="P85" s="81" t="s">
        <v>125</v>
      </c>
      <c r="Q85" s="81" t="s">
        <v>126</v>
      </c>
      <c r="R85" s="81" t="s">
        <v>127</v>
      </c>
      <c r="S85" s="81" t="s">
        <v>128</v>
      </c>
      <c r="T85" s="82" t="s">
        <v>129</v>
      </c>
    </row>
    <row r="86" spans="2:63" s="1" customFormat="1" ht="29.25" customHeight="1">
      <c r="B86" s="40"/>
      <c r="C86" s="86" t="s">
        <v>109</v>
      </c>
      <c r="D86" s="62"/>
      <c r="E86" s="62"/>
      <c r="F86" s="62"/>
      <c r="G86" s="62"/>
      <c r="H86" s="62"/>
      <c r="I86" s="162"/>
      <c r="J86" s="171">
        <f>BK86</f>
        <v>0</v>
      </c>
      <c r="K86" s="62"/>
      <c r="L86" s="60"/>
      <c r="M86" s="83"/>
      <c r="N86" s="84"/>
      <c r="O86" s="84"/>
      <c r="P86" s="172">
        <f>P87+P263</f>
        <v>0</v>
      </c>
      <c r="Q86" s="84"/>
      <c r="R86" s="172">
        <f>R87+R263</f>
        <v>214.2094504</v>
      </c>
      <c r="S86" s="84"/>
      <c r="T86" s="173">
        <f>T87+T263</f>
        <v>6.884549999999999</v>
      </c>
      <c r="AT86" s="23" t="s">
        <v>68</v>
      </c>
      <c r="AU86" s="23" t="s">
        <v>110</v>
      </c>
      <c r="BK86" s="174">
        <f>BK87+BK263</f>
        <v>0</v>
      </c>
    </row>
    <row r="87" spans="2:63" s="10" customFormat="1" ht="37.35" customHeight="1">
      <c r="B87" s="175"/>
      <c r="C87" s="176"/>
      <c r="D87" s="177" t="s">
        <v>68</v>
      </c>
      <c r="E87" s="178" t="s">
        <v>180</v>
      </c>
      <c r="F87" s="178" t="s">
        <v>181</v>
      </c>
      <c r="G87" s="176"/>
      <c r="H87" s="176"/>
      <c r="I87" s="179"/>
      <c r="J87" s="180">
        <f>BK87</f>
        <v>0</v>
      </c>
      <c r="K87" s="176"/>
      <c r="L87" s="181"/>
      <c r="M87" s="182"/>
      <c r="N87" s="183"/>
      <c r="O87" s="183"/>
      <c r="P87" s="184">
        <f>P88+P156+P160+P174+P210+P255+P261</f>
        <v>0</v>
      </c>
      <c r="Q87" s="183"/>
      <c r="R87" s="184">
        <f>R88+R156+R160+R174+R210+R255+R261</f>
        <v>214.2094504</v>
      </c>
      <c r="S87" s="183"/>
      <c r="T87" s="185">
        <f>T88+T156+T160+T174+T210+T255+T261</f>
        <v>6.884549999999999</v>
      </c>
      <c r="AR87" s="186" t="s">
        <v>77</v>
      </c>
      <c r="AT87" s="187" t="s">
        <v>68</v>
      </c>
      <c r="AU87" s="187" t="s">
        <v>69</v>
      </c>
      <c r="AY87" s="186" t="s">
        <v>133</v>
      </c>
      <c r="BK87" s="188">
        <f>BK88+BK156+BK160+BK174+BK210+BK255+BK261</f>
        <v>0</v>
      </c>
    </row>
    <row r="88" spans="2:63" s="10" customFormat="1" ht="19.9" customHeight="1">
      <c r="B88" s="175"/>
      <c r="C88" s="176"/>
      <c r="D88" s="189" t="s">
        <v>68</v>
      </c>
      <c r="E88" s="190" t="s">
        <v>77</v>
      </c>
      <c r="F88" s="190" t="s">
        <v>182</v>
      </c>
      <c r="G88" s="176"/>
      <c r="H88" s="176"/>
      <c r="I88" s="179"/>
      <c r="J88" s="191">
        <f>BK88</f>
        <v>0</v>
      </c>
      <c r="K88" s="176"/>
      <c r="L88" s="181"/>
      <c r="M88" s="182"/>
      <c r="N88" s="183"/>
      <c r="O88" s="183"/>
      <c r="P88" s="184">
        <f>SUM(P89:P155)</f>
        <v>0</v>
      </c>
      <c r="Q88" s="183"/>
      <c r="R88" s="184">
        <f>SUM(R89:R155)</f>
        <v>35.356114</v>
      </c>
      <c r="S88" s="183"/>
      <c r="T88" s="185">
        <f>SUM(T89:T155)</f>
        <v>6.802549999999999</v>
      </c>
      <c r="AR88" s="186" t="s">
        <v>77</v>
      </c>
      <c r="AT88" s="187" t="s">
        <v>68</v>
      </c>
      <c r="AU88" s="187" t="s">
        <v>77</v>
      </c>
      <c r="AY88" s="186" t="s">
        <v>133</v>
      </c>
      <c r="BK88" s="188">
        <f>SUM(BK89:BK155)</f>
        <v>0</v>
      </c>
    </row>
    <row r="89" spans="2:65" s="1" customFormat="1" ht="31.5" customHeight="1">
      <c r="B89" s="40"/>
      <c r="C89" s="192" t="s">
        <v>136</v>
      </c>
      <c r="D89" s="192" t="s">
        <v>137</v>
      </c>
      <c r="E89" s="193" t="s">
        <v>183</v>
      </c>
      <c r="F89" s="194" t="s">
        <v>184</v>
      </c>
      <c r="G89" s="195" t="s">
        <v>185</v>
      </c>
      <c r="H89" s="196">
        <v>1</v>
      </c>
      <c r="I89" s="197"/>
      <c r="J89" s="198">
        <f>ROUND(I89*H89,2)</f>
        <v>0</v>
      </c>
      <c r="K89" s="194" t="s">
        <v>141</v>
      </c>
      <c r="L89" s="60"/>
      <c r="M89" s="199" t="s">
        <v>21</v>
      </c>
      <c r="N89" s="200" t="s">
        <v>40</v>
      </c>
      <c r="O89" s="41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3" t="s">
        <v>161</v>
      </c>
      <c r="AT89" s="23" t="s">
        <v>137</v>
      </c>
      <c r="AU89" s="23" t="s">
        <v>79</v>
      </c>
      <c r="AY89" s="23" t="s">
        <v>133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3" t="s">
        <v>77</v>
      </c>
      <c r="BK89" s="203">
        <f>ROUND(I89*H89,2)</f>
        <v>0</v>
      </c>
      <c r="BL89" s="23" t="s">
        <v>161</v>
      </c>
      <c r="BM89" s="23" t="s">
        <v>186</v>
      </c>
    </row>
    <row r="90" spans="2:65" s="1" customFormat="1" ht="57" customHeight="1">
      <c r="B90" s="40"/>
      <c r="C90" s="192" t="s">
        <v>187</v>
      </c>
      <c r="D90" s="192" t="s">
        <v>137</v>
      </c>
      <c r="E90" s="193" t="s">
        <v>188</v>
      </c>
      <c r="F90" s="194" t="s">
        <v>189</v>
      </c>
      <c r="G90" s="195" t="s">
        <v>190</v>
      </c>
      <c r="H90" s="196">
        <v>9.31</v>
      </c>
      <c r="I90" s="197"/>
      <c r="J90" s="198">
        <f>ROUND(I90*H90,2)</f>
        <v>0</v>
      </c>
      <c r="K90" s="194" t="s">
        <v>141</v>
      </c>
      <c r="L90" s="60"/>
      <c r="M90" s="199" t="s">
        <v>21</v>
      </c>
      <c r="N90" s="200" t="s">
        <v>40</v>
      </c>
      <c r="O90" s="41"/>
      <c r="P90" s="201">
        <f>O90*H90</f>
        <v>0</v>
      </c>
      <c r="Q90" s="201">
        <v>0</v>
      </c>
      <c r="R90" s="201">
        <f>Q90*H90</f>
        <v>0</v>
      </c>
      <c r="S90" s="201">
        <v>0.295</v>
      </c>
      <c r="T90" s="202">
        <f>S90*H90</f>
        <v>2.74645</v>
      </c>
      <c r="AR90" s="23" t="s">
        <v>161</v>
      </c>
      <c r="AT90" s="23" t="s">
        <v>137</v>
      </c>
      <c r="AU90" s="23" t="s">
        <v>79</v>
      </c>
      <c r="AY90" s="23" t="s">
        <v>133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77</v>
      </c>
      <c r="BK90" s="203">
        <f>ROUND(I90*H90,2)</f>
        <v>0</v>
      </c>
      <c r="BL90" s="23" t="s">
        <v>161</v>
      </c>
      <c r="BM90" s="23" t="s">
        <v>191</v>
      </c>
    </row>
    <row r="91" spans="2:47" s="1" customFormat="1" ht="27">
      <c r="B91" s="40"/>
      <c r="C91" s="62"/>
      <c r="D91" s="204" t="s">
        <v>144</v>
      </c>
      <c r="E91" s="62"/>
      <c r="F91" s="205" t="s">
        <v>192</v>
      </c>
      <c r="G91" s="62"/>
      <c r="H91" s="62"/>
      <c r="I91" s="162"/>
      <c r="J91" s="62"/>
      <c r="K91" s="62"/>
      <c r="L91" s="60"/>
      <c r="M91" s="206"/>
      <c r="N91" s="41"/>
      <c r="O91" s="41"/>
      <c r="P91" s="41"/>
      <c r="Q91" s="41"/>
      <c r="R91" s="41"/>
      <c r="S91" s="41"/>
      <c r="T91" s="77"/>
      <c r="AT91" s="23" t="s">
        <v>144</v>
      </c>
      <c r="AU91" s="23" t="s">
        <v>79</v>
      </c>
    </row>
    <row r="92" spans="2:51" s="11" customFormat="1" ht="13.5">
      <c r="B92" s="207"/>
      <c r="C92" s="208"/>
      <c r="D92" s="218" t="s">
        <v>152</v>
      </c>
      <c r="E92" s="219" t="s">
        <v>21</v>
      </c>
      <c r="F92" s="220" t="s">
        <v>193</v>
      </c>
      <c r="G92" s="208"/>
      <c r="H92" s="221">
        <v>9.31</v>
      </c>
      <c r="I92" s="212"/>
      <c r="J92" s="208"/>
      <c r="K92" s="208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152</v>
      </c>
      <c r="AU92" s="217" t="s">
        <v>79</v>
      </c>
      <c r="AV92" s="11" t="s">
        <v>79</v>
      </c>
      <c r="AW92" s="11" t="s">
        <v>33</v>
      </c>
      <c r="AX92" s="11" t="s">
        <v>77</v>
      </c>
      <c r="AY92" s="217" t="s">
        <v>133</v>
      </c>
    </row>
    <row r="93" spans="2:65" s="1" customFormat="1" ht="31.5" customHeight="1">
      <c r="B93" s="40"/>
      <c r="C93" s="192" t="s">
        <v>194</v>
      </c>
      <c r="D93" s="192" t="s">
        <v>137</v>
      </c>
      <c r="E93" s="193" t="s">
        <v>195</v>
      </c>
      <c r="F93" s="194" t="s">
        <v>196</v>
      </c>
      <c r="G93" s="195" t="s">
        <v>197</v>
      </c>
      <c r="H93" s="196">
        <v>12.5</v>
      </c>
      <c r="I93" s="197"/>
      <c r="J93" s="198">
        <f>ROUND(I93*H93,2)</f>
        <v>0</v>
      </c>
      <c r="K93" s="194" t="s">
        <v>141</v>
      </c>
      <c r="L93" s="60"/>
      <c r="M93" s="199" t="s">
        <v>21</v>
      </c>
      <c r="N93" s="200" t="s">
        <v>40</v>
      </c>
      <c r="O93" s="41"/>
      <c r="P93" s="201">
        <f>O93*H93</f>
        <v>0</v>
      </c>
      <c r="Q93" s="201">
        <v>0</v>
      </c>
      <c r="R93" s="201">
        <f>Q93*H93</f>
        <v>0</v>
      </c>
      <c r="S93" s="201">
        <v>0.205</v>
      </c>
      <c r="T93" s="202">
        <f>S93*H93</f>
        <v>2.5625</v>
      </c>
      <c r="AR93" s="23" t="s">
        <v>161</v>
      </c>
      <c r="AT93" s="23" t="s">
        <v>137</v>
      </c>
      <c r="AU93" s="23" t="s">
        <v>79</v>
      </c>
      <c r="AY93" s="23" t="s">
        <v>133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77</v>
      </c>
      <c r="BK93" s="203">
        <f>ROUND(I93*H93,2)</f>
        <v>0</v>
      </c>
      <c r="BL93" s="23" t="s">
        <v>161</v>
      </c>
      <c r="BM93" s="23" t="s">
        <v>198</v>
      </c>
    </row>
    <row r="94" spans="2:51" s="11" customFormat="1" ht="13.5">
      <c r="B94" s="207"/>
      <c r="C94" s="208"/>
      <c r="D94" s="218" t="s">
        <v>152</v>
      </c>
      <c r="E94" s="219" t="s">
        <v>21</v>
      </c>
      <c r="F94" s="220" t="s">
        <v>199</v>
      </c>
      <c r="G94" s="208"/>
      <c r="H94" s="221">
        <v>12.5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152</v>
      </c>
      <c r="AU94" s="217" t="s">
        <v>79</v>
      </c>
      <c r="AV94" s="11" t="s">
        <v>79</v>
      </c>
      <c r="AW94" s="11" t="s">
        <v>33</v>
      </c>
      <c r="AX94" s="11" t="s">
        <v>77</v>
      </c>
      <c r="AY94" s="217" t="s">
        <v>133</v>
      </c>
    </row>
    <row r="95" spans="2:65" s="1" customFormat="1" ht="31.5" customHeight="1">
      <c r="B95" s="40"/>
      <c r="C95" s="192" t="s">
        <v>200</v>
      </c>
      <c r="D95" s="192" t="s">
        <v>137</v>
      </c>
      <c r="E95" s="193" t="s">
        <v>201</v>
      </c>
      <c r="F95" s="194" t="s">
        <v>202</v>
      </c>
      <c r="G95" s="195" t="s">
        <v>190</v>
      </c>
      <c r="H95" s="196">
        <v>1867</v>
      </c>
      <c r="I95" s="197"/>
      <c r="J95" s="198">
        <f>ROUND(I95*H95,2)</f>
        <v>0</v>
      </c>
      <c r="K95" s="194" t="s">
        <v>141</v>
      </c>
      <c r="L95" s="60"/>
      <c r="M95" s="199" t="s">
        <v>21</v>
      </c>
      <c r="N95" s="200" t="s">
        <v>40</v>
      </c>
      <c r="O95" s="41"/>
      <c r="P95" s="201">
        <f>O95*H95</f>
        <v>0</v>
      </c>
      <c r="Q95" s="201">
        <v>0</v>
      </c>
      <c r="R95" s="201">
        <f>Q95*H95</f>
        <v>0</v>
      </c>
      <c r="S95" s="201">
        <v>0.0008</v>
      </c>
      <c r="T95" s="202">
        <f>S95*H95</f>
        <v>1.4936</v>
      </c>
      <c r="AR95" s="23" t="s">
        <v>161</v>
      </c>
      <c r="AT95" s="23" t="s">
        <v>137</v>
      </c>
      <c r="AU95" s="23" t="s">
        <v>79</v>
      </c>
      <c r="AY95" s="23" t="s">
        <v>133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77</v>
      </c>
      <c r="BK95" s="203">
        <f>ROUND(I95*H95,2)</f>
        <v>0</v>
      </c>
      <c r="BL95" s="23" t="s">
        <v>161</v>
      </c>
      <c r="BM95" s="23" t="s">
        <v>203</v>
      </c>
    </row>
    <row r="96" spans="2:51" s="11" customFormat="1" ht="13.5">
      <c r="B96" s="207"/>
      <c r="C96" s="208"/>
      <c r="D96" s="218" t="s">
        <v>152</v>
      </c>
      <c r="E96" s="219" t="s">
        <v>21</v>
      </c>
      <c r="F96" s="220" t="s">
        <v>204</v>
      </c>
      <c r="G96" s="208"/>
      <c r="H96" s="221">
        <v>1867</v>
      </c>
      <c r="I96" s="212"/>
      <c r="J96" s="208"/>
      <c r="K96" s="208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152</v>
      </c>
      <c r="AU96" s="217" t="s">
        <v>79</v>
      </c>
      <c r="AV96" s="11" t="s">
        <v>79</v>
      </c>
      <c r="AW96" s="11" t="s">
        <v>33</v>
      </c>
      <c r="AX96" s="11" t="s">
        <v>77</v>
      </c>
      <c r="AY96" s="217" t="s">
        <v>133</v>
      </c>
    </row>
    <row r="97" spans="2:65" s="1" customFormat="1" ht="44.25" customHeight="1">
      <c r="B97" s="40"/>
      <c r="C97" s="192" t="s">
        <v>205</v>
      </c>
      <c r="D97" s="192" t="s">
        <v>137</v>
      </c>
      <c r="E97" s="193" t="s">
        <v>206</v>
      </c>
      <c r="F97" s="194" t="s">
        <v>207</v>
      </c>
      <c r="G97" s="195" t="s">
        <v>208</v>
      </c>
      <c r="H97" s="196">
        <v>578.5</v>
      </c>
      <c r="I97" s="197"/>
      <c r="J97" s="198">
        <f>ROUND(I97*H97,2)</f>
        <v>0</v>
      </c>
      <c r="K97" s="194" t="s">
        <v>21</v>
      </c>
      <c r="L97" s="60"/>
      <c r="M97" s="199" t="s">
        <v>21</v>
      </c>
      <c r="N97" s="200" t="s">
        <v>40</v>
      </c>
      <c r="O97" s="41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161</v>
      </c>
      <c r="AT97" s="23" t="s">
        <v>137</v>
      </c>
      <c r="AU97" s="23" t="s">
        <v>79</v>
      </c>
      <c r="AY97" s="23" t="s">
        <v>133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77</v>
      </c>
      <c r="BK97" s="203">
        <f>ROUND(I97*H97,2)</f>
        <v>0</v>
      </c>
      <c r="BL97" s="23" t="s">
        <v>161</v>
      </c>
      <c r="BM97" s="23" t="s">
        <v>209</v>
      </c>
    </row>
    <row r="98" spans="2:47" s="1" customFormat="1" ht="40.5">
      <c r="B98" s="40"/>
      <c r="C98" s="62"/>
      <c r="D98" s="204" t="s">
        <v>144</v>
      </c>
      <c r="E98" s="62"/>
      <c r="F98" s="205" t="s">
        <v>210</v>
      </c>
      <c r="G98" s="62"/>
      <c r="H98" s="62"/>
      <c r="I98" s="162"/>
      <c r="J98" s="62"/>
      <c r="K98" s="62"/>
      <c r="L98" s="60"/>
      <c r="M98" s="206"/>
      <c r="N98" s="41"/>
      <c r="O98" s="41"/>
      <c r="P98" s="41"/>
      <c r="Q98" s="41"/>
      <c r="R98" s="41"/>
      <c r="S98" s="41"/>
      <c r="T98" s="77"/>
      <c r="AT98" s="23" t="s">
        <v>144</v>
      </c>
      <c r="AU98" s="23" t="s">
        <v>79</v>
      </c>
    </row>
    <row r="99" spans="2:51" s="11" customFormat="1" ht="13.5">
      <c r="B99" s="207"/>
      <c r="C99" s="208"/>
      <c r="D99" s="218" t="s">
        <v>152</v>
      </c>
      <c r="E99" s="219" t="s">
        <v>21</v>
      </c>
      <c r="F99" s="220" t="s">
        <v>211</v>
      </c>
      <c r="G99" s="208"/>
      <c r="H99" s="221">
        <v>578.5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152</v>
      </c>
      <c r="AU99" s="217" t="s">
        <v>79</v>
      </c>
      <c r="AV99" s="11" t="s">
        <v>79</v>
      </c>
      <c r="AW99" s="11" t="s">
        <v>33</v>
      </c>
      <c r="AX99" s="11" t="s">
        <v>77</v>
      </c>
      <c r="AY99" s="217" t="s">
        <v>133</v>
      </c>
    </row>
    <row r="100" spans="2:65" s="1" customFormat="1" ht="22.5" customHeight="1">
      <c r="B100" s="40"/>
      <c r="C100" s="225" t="s">
        <v>212</v>
      </c>
      <c r="D100" s="225" t="s">
        <v>213</v>
      </c>
      <c r="E100" s="226" t="s">
        <v>214</v>
      </c>
      <c r="F100" s="227" t="s">
        <v>215</v>
      </c>
      <c r="G100" s="228" t="s">
        <v>216</v>
      </c>
      <c r="H100" s="229">
        <v>34.363</v>
      </c>
      <c r="I100" s="230"/>
      <c r="J100" s="231">
        <f>ROUND(I100*H100,2)</f>
        <v>0</v>
      </c>
      <c r="K100" s="227" t="s">
        <v>141</v>
      </c>
      <c r="L100" s="232"/>
      <c r="M100" s="233" t="s">
        <v>21</v>
      </c>
      <c r="N100" s="234" t="s">
        <v>40</v>
      </c>
      <c r="O100" s="41"/>
      <c r="P100" s="201">
        <f>O100*H100</f>
        <v>0</v>
      </c>
      <c r="Q100" s="201">
        <v>1</v>
      </c>
      <c r="R100" s="201">
        <f>Q100*H100</f>
        <v>34.363</v>
      </c>
      <c r="S100" s="201">
        <v>0</v>
      </c>
      <c r="T100" s="202">
        <f>S100*H100</f>
        <v>0</v>
      </c>
      <c r="AR100" s="23" t="s">
        <v>212</v>
      </c>
      <c r="AT100" s="23" t="s">
        <v>213</v>
      </c>
      <c r="AU100" s="23" t="s">
        <v>79</v>
      </c>
      <c r="AY100" s="23" t="s">
        <v>133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77</v>
      </c>
      <c r="BK100" s="203">
        <f>ROUND(I100*H100,2)</f>
        <v>0</v>
      </c>
      <c r="BL100" s="23" t="s">
        <v>161</v>
      </c>
      <c r="BM100" s="23" t="s">
        <v>217</v>
      </c>
    </row>
    <row r="101" spans="2:51" s="11" customFormat="1" ht="13.5">
      <c r="B101" s="207"/>
      <c r="C101" s="208"/>
      <c r="D101" s="204" t="s">
        <v>152</v>
      </c>
      <c r="E101" s="209" t="s">
        <v>21</v>
      </c>
      <c r="F101" s="210" t="s">
        <v>218</v>
      </c>
      <c r="G101" s="208"/>
      <c r="H101" s="211">
        <v>31.239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152</v>
      </c>
      <c r="AU101" s="217" t="s">
        <v>79</v>
      </c>
      <c r="AV101" s="11" t="s">
        <v>79</v>
      </c>
      <c r="AW101" s="11" t="s">
        <v>33</v>
      </c>
      <c r="AX101" s="11" t="s">
        <v>77</v>
      </c>
      <c r="AY101" s="217" t="s">
        <v>133</v>
      </c>
    </row>
    <row r="102" spans="2:51" s="11" customFormat="1" ht="13.5">
      <c r="B102" s="207"/>
      <c r="C102" s="208"/>
      <c r="D102" s="218" t="s">
        <v>152</v>
      </c>
      <c r="E102" s="208"/>
      <c r="F102" s="220" t="s">
        <v>219</v>
      </c>
      <c r="G102" s="208"/>
      <c r="H102" s="221">
        <v>34.363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152</v>
      </c>
      <c r="AU102" s="217" t="s">
        <v>79</v>
      </c>
      <c r="AV102" s="11" t="s">
        <v>79</v>
      </c>
      <c r="AW102" s="11" t="s">
        <v>6</v>
      </c>
      <c r="AX102" s="11" t="s">
        <v>77</v>
      </c>
      <c r="AY102" s="217" t="s">
        <v>133</v>
      </c>
    </row>
    <row r="103" spans="2:65" s="1" customFormat="1" ht="22.5" customHeight="1">
      <c r="B103" s="40"/>
      <c r="C103" s="192" t="s">
        <v>77</v>
      </c>
      <c r="D103" s="192" t="s">
        <v>137</v>
      </c>
      <c r="E103" s="193" t="s">
        <v>220</v>
      </c>
      <c r="F103" s="194" t="s">
        <v>221</v>
      </c>
      <c r="G103" s="195" t="s">
        <v>208</v>
      </c>
      <c r="H103" s="196">
        <v>5.1</v>
      </c>
      <c r="I103" s="197"/>
      <c r="J103" s="198">
        <f>ROUND(I103*H103,2)</f>
        <v>0</v>
      </c>
      <c r="K103" s="194" t="s">
        <v>141</v>
      </c>
      <c r="L103" s="60"/>
      <c r="M103" s="199" t="s">
        <v>21</v>
      </c>
      <c r="N103" s="200" t="s">
        <v>40</v>
      </c>
      <c r="O103" s="41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3" t="s">
        <v>161</v>
      </c>
      <c r="AT103" s="23" t="s">
        <v>137</v>
      </c>
      <c r="AU103" s="23" t="s">
        <v>79</v>
      </c>
      <c r="AY103" s="23" t="s">
        <v>133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77</v>
      </c>
      <c r="BK103" s="203">
        <f>ROUND(I103*H103,2)</f>
        <v>0</v>
      </c>
      <c r="BL103" s="23" t="s">
        <v>161</v>
      </c>
      <c r="BM103" s="23" t="s">
        <v>222</v>
      </c>
    </row>
    <row r="104" spans="2:47" s="1" customFormat="1" ht="27">
      <c r="B104" s="40"/>
      <c r="C104" s="62"/>
      <c r="D104" s="204" t="s">
        <v>144</v>
      </c>
      <c r="E104" s="62"/>
      <c r="F104" s="205" t="s">
        <v>223</v>
      </c>
      <c r="G104" s="62"/>
      <c r="H104" s="62"/>
      <c r="I104" s="162"/>
      <c r="J104" s="62"/>
      <c r="K104" s="62"/>
      <c r="L104" s="60"/>
      <c r="M104" s="206"/>
      <c r="N104" s="41"/>
      <c r="O104" s="41"/>
      <c r="P104" s="41"/>
      <c r="Q104" s="41"/>
      <c r="R104" s="41"/>
      <c r="S104" s="41"/>
      <c r="T104" s="77"/>
      <c r="AT104" s="23" t="s">
        <v>144</v>
      </c>
      <c r="AU104" s="23" t="s">
        <v>79</v>
      </c>
    </row>
    <row r="105" spans="2:51" s="11" customFormat="1" ht="13.5">
      <c r="B105" s="207"/>
      <c r="C105" s="208"/>
      <c r="D105" s="218" t="s">
        <v>152</v>
      </c>
      <c r="E105" s="219" t="s">
        <v>21</v>
      </c>
      <c r="F105" s="220" t="s">
        <v>224</v>
      </c>
      <c r="G105" s="208"/>
      <c r="H105" s="221">
        <v>5.1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152</v>
      </c>
      <c r="AU105" s="217" t="s">
        <v>79</v>
      </c>
      <c r="AV105" s="11" t="s">
        <v>79</v>
      </c>
      <c r="AW105" s="11" t="s">
        <v>33</v>
      </c>
      <c r="AX105" s="11" t="s">
        <v>77</v>
      </c>
      <c r="AY105" s="217" t="s">
        <v>133</v>
      </c>
    </row>
    <row r="106" spans="2:65" s="1" customFormat="1" ht="57" customHeight="1">
      <c r="B106" s="40"/>
      <c r="C106" s="192" t="s">
        <v>79</v>
      </c>
      <c r="D106" s="192" t="s">
        <v>137</v>
      </c>
      <c r="E106" s="193" t="s">
        <v>225</v>
      </c>
      <c r="F106" s="194" t="s">
        <v>226</v>
      </c>
      <c r="G106" s="195" t="s">
        <v>208</v>
      </c>
      <c r="H106" s="196">
        <v>103.4</v>
      </c>
      <c r="I106" s="197"/>
      <c r="J106" s="198">
        <f>ROUND(I106*H106,2)</f>
        <v>0</v>
      </c>
      <c r="K106" s="194" t="s">
        <v>141</v>
      </c>
      <c r="L106" s="60"/>
      <c r="M106" s="199" t="s">
        <v>21</v>
      </c>
      <c r="N106" s="200" t="s">
        <v>40</v>
      </c>
      <c r="O106" s="41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161</v>
      </c>
      <c r="AT106" s="23" t="s">
        <v>137</v>
      </c>
      <c r="AU106" s="23" t="s">
        <v>79</v>
      </c>
      <c r="AY106" s="23" t="s">
        <v>133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77</v>
      </c>
      <c r="BK106" s="203">
        <f>ROUND(I106*H106,2)</f>
        <v>0</v>
      </c>
      <c r="BL106" s="23" t="s">
        <v>161</v>
      </c>
      <c r="BM106" s="23" t="s">
        <v>227</v>
      </c>
    </row>
    <row r="107" spans="2:47" s="1" customFormat="1" ht="27">
      <c r="B107" s="40"/>
      <c r="C107" s="62"/>
      <c r="D107" s="204" t="s">
        <v>144</v>
      </c>
      <c r="E107" s="62"/>
      <c r="F107" s="205" t="s">
        <v>228</v>
      </c>
      <c r="G107" s="62"/>
      <c r="H107" s="62"/>
      <c r="I107" s="162"/>
      <c r="J107" s="62"/>
      <c r="K107" s="62"/>
      <c r="L107" s="60"/>
      <c r="M107" s="206"/>
      <c r="N107" s="41"/>
      <c r="O107" s="41"/>
      <c r="P107" s="41"/>
      <c r="Q107" s="41"/>
      <c r="R107" s="41"/>
      <c r="S107" s="41"/>
      <c r="T107" s="77"/>
      <c r="AT107" s="23" t="s">
        <v>144</v>
      </c>
      <c r="AU107" s="23" t="s">
        <v>79</v>
      </c>
    </row>
    <row r="108" spans="2:51" s="11" customFormat="1" ht="13.5">
      <c r="B108" s="207"/>
      <c r="C108" s="208"/>
      <c r="D108" s="218" t="s">
        <v>152</v>
      </c>
      <c r="E108" s="219" t="s">
        <v>21</v>
      </c>
      <c r="F108" s="220" t="s">
        <v>229</v>
      </c>
      <c r="G108" s="208"/>
      <c r="H108" s="221">
        <v>103.4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152</v>
      </c>
      <c r="AU108" s="217" t="s">
        <v>79</v>
      </c>
      <c r="AV108" s="11" t="s">
        <v>79</v>
      </c>
      <c r="AW108" s="11" t="s">
        <v>33</v>
      </c>
      <c r="AX108" s="11" t="s">
        <v>77</v>
      </c>
      <c r="AY108" s="217" t="s">
        <v>133</v>
      </c>
    </row>
    <row r="109" spans="2:65" s="1" customFormat="1" ht="57" customHeight="1">
      <c r="B109" s="40"/>
      <c r="C109" s="192" t="s">
        <v>230</v>
      </c>
      <c r="D109" s="192" t="s">
        <v>137</v>
      </c>
      <c r="E109" s="193" t="s">
        <v>225</v>
      </c>
      <c r="F109" s="194" t="s">
        <v>226</v>
      </c>
      <c r="G109" s="195" t="s">
        <v>208</v>
      </c>
      <c r="H109" s="196">
        <v>398.22</v>
      </c>
      <c r="I109" s="197"/>
      <c r="J109" s="198">
        <f>ROUND(I109*H109,2)</f>
        <v>0</v>
      </c>
      <c r="K109" s="194" t="s">
        <v>141</v>
      </c>
      <c r="L109" s="60"/>
      <c r="M109" s="199" t="s">
        <v>21</v>
      </c>
      <c r="N109" s="200" t="s">
        <v>40</v>
      </c>
      <c r="O109" s="41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3" t="s">
        <v>161</v>
      </c>
      <c r="AT109" s="23" t="s">
        <v>137</v>
      </c>
      <c r="AU109" s="23" t="s">
        <v>79</v>
      </c>
      <c r="AY109" s="23" t="s">
        <v>133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77</v>
      </c>
      <c r="BK109" s="203">
        <f>ROUND(I109*H109,2)</f>
        <v>0</v>
      </c>
      <c r="BL109" s="23" t="s">
        <v>161</v>
      </c>
      <c r="BM109" s="23" t="s">
        <v>231</v>
      </c>
    </row>
    <row r="110" spans="2:47" s="1" customFormat="1" ht="40.5">
      <c r="B110" s="40"/>
      <c r="C110" s="62"/>
      <c r="D110" s="204" t="s">
        <v>144</v>
      </c>
      <c r="E110" s="62"/>
      <c r="F110" s="205" t="s">
        <v>232</v>
      </c>
      <c r="G110" s="62"/>
      <c r="H110" s="62"/>
      <c r="I110" s="162"/>
      <c r="J110" s="62"/>
      <c r="K110" s="62"/>
      <c r="L110" s="60"/>
      <c r="M110" s="206"/>
      <c r="N110" s="41"/>
      <c r="O110" s="41"/>
      <c r="P110" s="41"/>
      <c r="Q110" s="41"/>
      <c r="R110" s="41"/>
      <c r="S110" s="41"/>
      <c r="T110" s="77"/>
      <c r="AT110" s="23" t="s">
        <v>144</v>
      </c>
      <c r="AU110" s="23" t="s">
        <v>79</v>
      </c>
    </row>
    <row r="111" spans="2:51" s="11" customFormat="1" ht="27">
      <c r="B111" s="207"/>
      <c r="C111" s="208"/>
      <c r="D111" s="218" t="s">
        <v>152</v>
      </c>
      <c r="E111" s="219" t="s">
        <v>21</v>
      </c>
      <c r="F111" s="220" t="s">
        <v>233</v>
      </c>
      <c r="G111" s="208"/>
      <c r="H111" s="221">
        <v>398.22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152</v>
      </c>
      <c r="AU111" s="217" t="s">
        <v>79</v>
      </c>
      <c r="AV111" s="11" t="s">
        <v>79</v>
      </c>
      <c r="AW111" s="11" t="s">
        <v>33</v>
      </c>
      <c r="AX111" s="11" t="s">
        <v>77</v>
      </c>
      <c r="AY111" s="217" t="s">
        <v>133</v>
      </c>
    </row>
    <row r="112" spans="2:65" s="1" customFormat="1" ht="57" customHeight="1">
      <c r="B112" s="40"/>
      <c r="C112" s="192" t="s">
        <v>234</v>
      </c>
      <c r="D112" s="192" t="s">
        <v>137</v>
      </c>
      <c r="E112" s="193" t="s">
        <v>225</v>
      </c>
      <c r="F112" s="194" t="s">
        <v>226</v>
      </c>
      <c r="G112" s="195" t="s">
        <v>208</v>
      </c>
      <c r="H112" s="196">
        <v>653.45</v>
      </c>
      <c r="I112" s="197"/>
      <c r="J112" s="198">
        <f>ROUND(I112*H112,2)</f>
        <v>0</v>
      </c>
      <c r="K112" s="194" t="s">
        <v>141</v>
      </c>
      <c r="L112" s="60"/>
      <c r="M112" s="199" t="s">
        <v>21</v>
      </c>
      <c r="N112" s="200" t="s">
        <v>40</v>
      </c>
      <c r="O112" s="41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3" t="s">
        <v>161</v>
      </c>
      <c r="AT112" s="23" t="s">
        <v>137</v>
      </c>
      <c r="AU112" s="23" t="s">
        <v>79</v>
      </c>
      <c r="AY112" s="23" t="s">
        <v>133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3" t="s">
        <v>77</v>
      </c>
      <c r="BK112" s="203">
        <f>ROUND(I112*H112,2)</f>
        <v>0</v>
      </c>
      <c r="BL112" s="23" t="s">
        <v>161</v>
      </c>
      <c r="BM112" s="23" t="s">
        <v>235</v>
      </c>
    </row>
    <row r="113" spans="2:47" s="1" customFormat="1" ht="27">
      <c r="B113" s="40"/>
      <c r="C113" s="62"/>
      <c r="D113" s="204" t="s">
        <v>144</v>
      </c>
      <c r="E113" s="62"/>
      <c r="F113" s="205" t="s">
        <v>236</v>
      </c>
      <c r="G113" s="62"/>
      <c r="H113" s="62"/>
      <c r="I113" s="162"/>
      <c r="J113" s="62"/>
      <c r="K113" s="62"/>
      <c r="L113" s="60"/>
      <c r="M113" s="206"/>
      <c r="N113" s="41"/>
      <c r="O113" s="41"/>
      <c r="P113" s="41"/>
      <c r="Q113" s="41"/>
      <c r="R113" s="41"/>
      <c r="S113" s="41"/>
      <c r="T113" s="77"/>
      <c r="AT113" s="23" t="s">
        <v>144</v>
      </c>
      <c r="AU113" s="23" t="s">
        <v>79</v>
      </c>
    </row>
    <row r="114" spans="2:51" s="11" customFormat="1" ht="13.5">
      <c r="B114" s="207"/>
      <c r="C114" s="208"/>
      <c r="D114" s="218" t="s">
        <v>152</v>
      </c>
      <c r="E114" s="219" t="s">
        <v>21</v>
      </c>
      <c r="F114" s="220" t="s">
        <v>237</v>
      </c>
      <c r="G114" s="208"/>
      <c r="H114" s="221">
        <v>653.45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152</v>
      </c>
      <c r="AU114" s="217" t="s">
        <v>79</v>
      </c>
      <c r="AV114" s="11" t="s">
        <v>79</v>
      </c>
      <c r="AW114" s="11" t="s">
        <v>33</v>
      </c>
      <c r="AX114" s="11" t="s">
        <v>77</v>
      </c>
      <c r="AY114" s="217" t="s">
        <v>133</v>
      </c>
    </row>
    <row r="115" spans="2:65" s="1" customFormat="1" ht="44.25" customHeight="1">
      <c r="B115" s="40"/>
      <c r="C115" s="192" t="s">
        <v>238</v>
      </c>
      <c r="D115" s="192" t="s">
        <v>137</v>
      </c>
      <c r="E115" s="193" t="s">
        <v>239</v>
      </c>
      <c r="F115" s="194" t="s">
        <v>240</v>
      </c>
      <c r="G115" s="195" t="s">
        <v>208</v>
      </c>
      <c r="H115" s="196">
        <v>397.94</v>
      </c>
      <c r="I115" s="197"/>
      <c r="J115" s="198">
        <f>ROUND(I115*H115,2)</f>
        <v>0</v>
      </c>
      <c r="K115" s="194" t="s">
        <v>141</v>
      </c>
      <c r="L115" s="60"/>
      <c r="M115" s="199" t="s">
        <v>21</v>
      </c>
      <c r="N115" s="200" t="s">
        <v>40</v>
      </c>
      <c r="O115" s="41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3" t="s">
        <v>161</v>
      </c>
      <c r="AT115" s="23" t="s">
        <v>137</v>
      </c>
      <c r="AU115" s="23" t="s">
        <v>79</v>
      </c>
      <c r="AY115" s="23" t="s">
        <v>133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3" t="s">
        <v>77</v>
      </c>
      <c r="BK115" s="203">
        <f>ROUND(I115*H115,2)</f>
        <v>0</v>
      </c>
      <c r="BL115" s="23" t="s">
        <v>161</v>
      </c>
      <c r="BM115" s="23" t="s">
        <v>241</v>
      </c>
    </row>
    <row r="116" spans="2:47" s="1" customFormat="1" ht="27">
      <c r="B116" s="40"/>
      <c r="C116" s="62"/>
      <c r="D116" s="218" t="s">
        <v>144</v>
      </c>
      <c r="E116" s="62"/>
      <c r="F116" s="235" t="s">
        <v>242</v>
      </c>
      <c r="G116" s="62"/>
      <c r="H116" s="62"/>
      <c r="I116" s="162"/>
      <c r="J116" s="62"/>
      <c r="K116" s="62"/>
      <c r="L116" s="60"/>
      <c r="M116" s="206"/>
      <c r="N116" s="41"/>
      <c r="O116" s="41"/>
      <c r="P116" s="41"/>
      <c r="Q116" s="41"/>
      <c r="R116" s="41"/>
      <c r="S116" s="41"/>
      <c r="T116" s="77"/>
      <c r="AT116" s="23" t="s">
        <v>144</v>
      </c>
      <c r="AU116" s="23" t="s">
        <v>79</v>
      </c>
    </row>
    <row r="117" spans="2:65" s="1" customFormat="1" ht="31.5" customHeight="1">
      <c r="B117" s="40"/>
      <c r="C117" s="192" t="s">
        <v>243</v>
      </c>
      <c r="D117" s="192" t="s">
        <v>137</v>
      </c>
      <c r="E117" s="193" t="s">
        <v>244</v>
      </c>
      <c r="F117" s="194" t="s">
        <v>245</v>
      </c>
      <c r="G117" s="195" t="s">
        <v>208</v>
      </c>
      <c r="H117" s="196">
        <v>35.168</v>
      </c>
      <c r="I117" s="197"/>
      <c r="J117" s="198">
        <f>ROUND(I117*H117,2)</f>
        <v>0</v>
      </c>
      <c r="K117" s="194" t="s">
        <v>141</v>
      </c>
      <c r="L117" s="60"/>
      <c r="M117" s="199" t="s">
        <v>21</v>
      </c>
      <c r="N117" s="200" t="s">
        <v>40</v>
      </c>
      <c r="O117" s="41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161</v>
      </c>
      <c r="AT117" s="23" t="s">
        <v>137</v>
      </c>
      <c r="AU117" s="23" t="s">
        <v>79</v>
      </c>
      <c r="AY117" s="23" t="s">
        <v>133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77</v>
      </c>
      <c r="BK117" s="203">
        <f>ROUND(I117*H117,2)</f>
        <v>0</v>
      </c>
      <c r="BL117" s="23" t="s">
        <v>161</v>
      </c>
      <c r="BM117" s="23" t="s">
        <v>246</v>
      </c>
    </row>
    <row r="118" spans="2:51" s="12" customFormat="1" ht="13.5">
      <c r="B118" s="236"/>
      <c r="C118" s="237"/>
      <c r="D118" s="204" t="s">
        <v>152</v>
      </c>
      <c r="E118" s="238" t="s">
        <v>21</v>
      </c>
      <c r="F118" s="239" t="s">
        <v>247</v>
      </c>
      <c r="G118" s="237"/>
      <c r="H118" s="240" t="s">
        <v>21</v>
      </c>
      <c r="I118" s="241"/>
      <c r="J118" s="237"/>
      <c r="K118" s="237"/>
      <c r="L118" s="242"/>
      <c r="M118" s="243"/>
      <c r="N118" s="244"/>
      <c r="O118" s="244"/>
      <c r="P118" s="244"/>
      <c r="Q118" s="244"/>
      <c r="R118" s="244"/>
      <c r="S118" s="244"/>
      <c r="T118" s="245"/>
      <c r="AT118" s="246" t="s">
        <v>152</v>
      </c>
      <c r="AU118" s="246" t="s">
        <v>79</v>
      </c>
      <c r="AV118" s="12" t="s">
        <v>77</v>
      </c>
      <c r="AW118" s="12" t="s">
        <v>33</v>
      </c>
      <c r="AX118" s="12" t="s">
        <v>69</v>
      </c>
      <c r="AY118" s="246" t="s">
        <v>133</v>
      </c>
    </row>
    <row r="119" spans="2:51" s="11" customFormat="1" ht="13.5">
      <c r="B119" s="207"/>
      <c r="C119" s="208"/>
      <c r="D119" s="204" t="s">
        <v>152</v>
      </c>
      <c r="E119" s="209" t="s">
        <v>21</v>
      </c>
      <c r="F119" s="210" t="s">
        <v>248</v>
      </c>
      <c r="G119" s="208"/>
      <c r="H119" s="211">
        <v>7.443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152</v>
      </c>
      <c r="AU119" s="217" t="s">
        <v>79</v>
      </c>
      <c r="AV119" s="11" t="s">
        <v>79</v>
      </c>
      <c r="AW119" s="11" t="s">
        <v>33</v>
      </c>
      <c r="AX119" s="11" t="s">
        <v>69</v>
      </c>
      <c r="AY119" s="217" t="s">
        <v>133</v>
      </c>
    </row>
    <row r="120" spans="2:51" s="12" customFormat="1" ht="13.5">
      <c r="B120" s="236"/>
      <c r="C120" s="237"/>
      <c r="D120" s="204" t="s">
        <v>152</v>
      </c>
      <c r="E120" s="238" t="s">
        <v>21</v>
      </c>
      <c r="F120" s="239" t="s">
        <v>249</v>
      </c>
      <c r="G120" s="237"/>
      <c r="H120" s="240" t="s">
        <v>21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AT120" s="246" t="s">
        <v>152</v>
      </c>
      <c r="AU120" s="246" t="s">
        <v>79</v>
      </c>
      <c r="AV120" s="12" t="s">
        <v>77</v>
      </c>
      <c r="AW120" s="12" t="s">
        <v>33</v>
      </c>
      <c r="AX120" s="12" t="s">
        <v>69</v>
      </c>
      <c r="AY120" s="246" t="s">
        <v>133</v>
      </c>
    </row>
    <row r="121" spans="2:51" s="11" customFormat="1" ht="13.5">
      <c r="B121" s="207"/>
      <c r="C121" s="208"/>
      <c r="D121" s="204" t="s">
        <v>152</v>
      </c>
      <c r="E121" s="209" t="s">
        <v>21</v>
      </c>
      <c r="F121" s="210" t="s">
        <v>250</v>
      </c>
      <c r="G121" s="208"/>
      <c r="H121" s="211">
        <v>27.725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152</v>
      </c>
      <c r="AU121" s="217" t="s">
        <v>79</v>
      </c>
      <c r="AV121" s="11" t="s">
        <v>79</v>
      </c>
      <c r="AW121" s="11" t="s">
        <v>33</v>
      </c>
      <c r="AX121" s="11" t="s">
        <v>69</v>
      </c>
      <c r="AY121" s="217" t="s">
        <v>133</v>
      </c>
    </row>
    <row r="122" spans="2:51" s="13" customFormat="1" ht="13.5">
      <c r="B122" s="247"/>
      <c r="C122" s="248"/>
      <c r="D122" s="218" t="s">
        <v>152</v>
      </c>
      <c r="E122" s="249" t="s">
        <v>21</v>
      </c>
      <c r="F122" s="250" t="s">
        <v>251</v>
      </c>
      <c r="G122" s="248"/>
      <c r="H122" s="251">
        <v>35.168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AT122" s="257" t="s">
        <v>152</v>
      </c>
      <c r="AU122" s="257" t="s">
        <v>79</v>
      </c>
      <c r="AV122" s="13" t="s">
        <v>161</v>
      </c>
      <c r="AW122" s="13" t="s">
        <v>33</v>
      </c>
      <c r="AX122" s="13" t="s">
        <v>77</v>
      </c>
      <c r="AY122" s="257" t="s">
        <v>133</v>
      </c>
    </row>
    <row r="123" spans="2:65" s="1" customFormat="1" ht="31.5" customHeight="1">
      <c r="B123" s="40"/>
      <c r="C123" s="192" t="s">
        <v>252</v>
      </c>
      <c r="D123" s="192" t="s">
        <v>137</v>
      </c>
      <c r="E123" s="193" t="s">
        <v>253</v>
      </c>
      <c r="F123" s="194" t="s">
        <v>254</v>
      </c>
      <c r="G123" s="195" t="s">
        <v>208</v>
      </c>
      <c r="H123" s="196">
        <v>35.168</v>
      </c>
      <c r="I123" s="197"/>
      <c r="J123" s="198">
        <f>ROUND(I123*H123,2)</f>
        <v>0</v>
      </c>
      <c r="K123" s="194" t="s">
        <v>141</v>
      </c>
      <c r="L123" s="60"/>
      <c r="M123" s="199" t="s">
        <v>21</v>
      </c>
      <c r="N123" s="200" t="s">
        <v>40</v>
      </c>
      <c r="O123" s="41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161</v>
      </c>
      <c r="AT123" s="23" t="s">
        <v>137</v>
      </c>
      <c r="AU123" s="23" t="s">
        <v>79</v>
      </c>
      <c r="AY123" s="23" t="s">
        <v>133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77</v>
      </c>
      <c r="BK123" s="203">
        <f>ROUND(I123*H123,2)</f>
        <v>0</v>
      </c>
      <c r="BL123" s="23" t="s">
        <v>161</v>
      </c>
      <c r="BM123" s="23" t="s">
        <v>255</v>
      </c>
    </row>
    <row r="124" spans="2:51" s="11" customFormat="1" ht="13.5">
      <c r="B124" s="207"/>
      <c r="C124" s="208"/>
      <c r="D124" s="218" t="s">
        <v>152</v>
      </c>
      <c r="E124" s="219" t="s">
        <v>21</v>
      </c>
      <c r="F124" s="220" t="s">
        <v>256</v>
      </c>
      <c r="G124" s="208"/>
      <c r="H124" s="221">
        <v>35.168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152</v>
      </c>
      <c r="AU124" s="217" t="s">
        <v>79</v>
      </c>
      <c r="AV124" s="11" t="s">
        <v>79</v>
      </c>
      <c r="AW124" s="11" t="s">
        <v>33</v>
      </c>
      <c r="AX124" s="11" t="s">
        <v>77</v>
      </c>
      <c r="AY124" s="217" t="s">
        <v>133</v>
      </c>
    </row>
    <row r="125" spans="2:65" s="1" customFormat="1" ht="44.25" customHeight="1">
      <c r="B125" s="40"/>
      <c r="C125" s="192" t="s">
        <v>257</v>
      </c>
      <c r="D125" s="192" t="s">
        <v>137</v>
      </c>
      <c r="E125" s="193" t="s">
        <v>258</v>
      </c>
      <c r="F125" s="194" t="s">
        <v>259</v>
      </c>
      <c r="G125" s="195" t="s">
        <v>208</v>
      </c>
      <c r="H125" s="196">
        <v>536.338</v>
      </c>
      <c r="I125" s="197"/>
      <c r="J125" s="198">
        <f>ROUND(I125*H125,2)</f>
        <v>0</v>
      </c>
      <c r="K125" s="194" t="s">
        <v>141</v>
      </c>
      <c r="L125" s="60"/>
      <c r="M125" s="199" t="s">
        <v>21</v>
      </c>
      <c r="N125" s="200" t="s">
        <v>40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161</v>
      </c>
      <c r="AT125" s="23" t="s">
        <v>137</v>
      </c>
      <c r="AU125" s="23" t="s">
        <v>79</v>
      </c>
      <c r="AY125" s="23" t="s">
        <v>133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77</v>
      </c>
      <c r="BK125" s="203">
        <f>ROUND(I125*H125,2)</f>
        <v>0</v>
      </c>
      <c r="BL125" s="23" t="s">
        <v>161</v>
      </c>
      <c r="BM125" s="23" t="s">
        <v>260</v>
      </c>
    </row>
    <row r="126" spans="2:51" s="11" customFormat="1" ht="13.5">
      <c r="B126" s="207"/>
      <c r="C126" s="208"/>
      <c r="D126" s="218" t="s">
        <v>152</v>
      </c>
      <c r="E126" s="219" t="s">
        <v>21</v>
      </c>
      <c r="F126" s="220" t="s">
        <v>261</v>
      </c>
      <c r="G126" s="208"/>
      <c r="H126" s="221">
        <v>536.338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152</v>
      </c>
      <c r="AU126" s="217" t="s">
        <v>79</v>
      </c>
      <c r="AV126" s="11" t="s">
        <v>79</v>
      </c>
      <c r="AW126" s="11" t="s">
        <v>33</v>
      </c>
      <c r="AX126" s="11" t="s">
        <v>77</v>
      </c>
      <c r="AY126" s="217" t="s">
        <v>133</v>
      </c>
    </row>
    <row r="127" spans="2:65" s="1" customFormat="1" ht="44.25" customHeight="1">
      <c r="B127" s="40"/>
      <c r="C127" s="192" t="s">
        <v>262</v>
      </c>
      <c r="D127" s="192" t="s">
        <v>137</v>
      </c>
      <c r="E127" s="193" t="s">
        <v>263</v>
      </c>
      <c r="F127" s="194" t="s">
        <v>264</v>
      </c>
      <c r="G127" s="195" t="s">
        <v>208</v>
      </c>
      <c r="H127" s="196">
        <v>636.44</v>
      </c>
      <c r="I127" s="197"/>
      <c r="J127" s="198">
        <f>ROUND(I127*H127,2)</f>
        <v>0</v>
      </c>
      <c r="K127" s="194" t="s">
        <v>141</v>
      </c>
      <c r="L127" s="60"/>
      <c r="M127" s="199" t="s">
        <v>21</v>
      </c>
      <c r="N127" s="200" t="s">
        <v>40</v>
      </c>
      <c r="O127" s="41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3" t="s">
        <v>161</v>
      </c>
      <c r="AT127" s="23" t="s">
        <v>137</v>
      </c>
      <c r="AU127" s="23" t="s">
        <v>79</v>
      </c>
      <c r="AY127" s="23" t="s">
        <v>133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77</v>
      </c>
      <c r="BK127" s="203">
        <f>ROUND(I127*H127,2)</f>
        <v>0</v>
      </c>
      <c r="BL127" s="23" t="s">
        <v>161</v>
      </c>
      <c r="BM127" s="23" t="s">
        <v>265</v>
      </c>
    </row>
    <row r="128" spans="2:47" s="1" customFormat="1" ht="27">
      <c r="B128" s="40"/>
      <c r="C128" s="62"/>
      <c r="D128" s="204" t="s">
        <v>144</v>
      </c>
      <c r="E128" s="62"/>
      <c r="F128" s="205" t="s">
        <v>266</v>
      </c>
      <c r="G128" s="62"/>
      <c r="H128" s="62"/>
      <c r="I128" s="162"/>
      <c r="J128" s="62"/>
      <c r="K128" s="62"/>
      <c r="L128" s="60"/>
      <c r="M128" s="206"/>
      <c r="N128" s="41"/>
      <c r="O128" s="41"/>
      <c r="P128" s="41"/>
      <c r="Q128" s="41"/>
      <c r="R128" s="41"/>
      <c r="S128" s="41"/>
      <c r="T128" s="77"/>
      <c r="AT128" s="23" t="s">
        <v>144</v>
      </c>
      <c r="AU128" s="23" t="s">
        <v>79</v>
      </c>
    </row>
    <row r="129" spans="2:51" s="11" customFormat="1" ht="13.5">
      <c r="B129" s="207"/>
      <c r="C129" s="208"/>
      <c r="D129" s="218" t="s">
        <v>152</v>
      </c>
      <c r="E129" s="219" t="s">
        <v>21</v>
      </c>
      <c r="F129" s="220" t="s">
        <v>267</v>
      </c>
      <c r="G129" s="208"/>
      <c r="H129" s="221">
        <v>636.44</v>
      </c>
      <c r="I129" s="212"/>
      <c r="J129" s="208"/>
      <c r="K129" s="208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152</v>
      </c>
      <c r="AU129" s="217" t="s">
        <v>79</v>
      </c>
      <c r="AV129" s="11" t="s">
        <v>79</v>
      </c>
      <c r="AW129" s="11" t="s">
        <v>33</v>
      </c>
      <c r="AX129" s="11" t="s">
        <v>77</v>
      </c>
      <c r="AY129" s="217" t="s">
        <v>133</v>
      </c>
    </row>
    <row r="130" spans="2:65" s="1" customFormat="1" ht="44.25" customHeight="1">
      <c r="B130" s="40"/>
      <c r="C130" s="192" t="s">
        <v>10</v>
      </c>
      <c r="D130" s="192" t="s">
        <v>137</v>
      </c>
      <c r="E130" s="193" t="s">
        <v>268</v>
      </c>
      <c r="F130" s="194" t="s">
        <v>269</v>
      </c>
      <c r="G130" s="195" t="s">
        <v>208</v>
      </c>
      <c r="H130" s="196">
        <v>17.18</v>
      </c>
      <c r="I130" s="197"/>
      <c r="J130" s="198">
        <f>ROUND(I130*H130,2)</f>
        <v>0</v>
      </c>
      <c r="K130" s="194" t="s">
        <v>141</v>
      </c>
      <c r="L130" s="60"/>
      <c r="M130" s="199" t="s">
        <v>21</v>
      </c>
      <c r="N130" s="200" t="s">
        <v>40</v>
      </c>
      <c r="O130" s="4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3" t="s">
        <v>161</v>
      </c>
      <c r="AT130" s="23" t="s">
        <v>137</v>
      </c>
      <c r="AU130" s="23" t="s">
        <v>79</v>
      </c>
      <c r="AY130" s="23" t="s">
        <v>133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77</v>
      </c>
      <c r="BK130" s="203">
        <f>ROUND(I130*H130,2)</f>
        <v>0</v>
      </c>
      <c r="BL130" s="23" t="s">
        <v>161</v>
      </c>
      <c r="BM130" s="23" t="s">
        <v>270</v>
      </c>
    </row>
    <row r="131" spans="2:47" s="1" customFormat="1" ht="27">
      <c r="B131" s="40"/>
      <c r="C131" s="62"/>
      <c r="D131" s="204" t="s">
        <v>144</v>
      </c>
      <c r="E131" s="62"/>
      <c r="F131" s="205" t="s">
        <v>271</v>
      </c>
      <c r="G131" s="62"/>
      <c r="H131" s="62"/>
      <c r="I131" s="162"/>
      <c r="J131" s="62"/>
      <c r="K131" s="62"/>
      <c r="L131" s="60"/>
      <c r="M131" s="206"/>
      <c r="N131" s="41"/>
      <c r="O131" s="41"/>
      <c r="P131" s="41"/>
      <c r="Q131" s="41"/>
      <c r="R131" s="41"/>
      <c r="S131" s="41"/>
      <c r="T131" s="77"/>
      <c r="AT131" s="23" t="s">
        <v>144</v>
      </c>
      <c r="AU131" s="23" t="s">
        <v>79</v>
      </c>
    </row>
    <row r="132" spans="2:51" s="11" customFormat="1" ht="13.5">
      <c r="B132" s="207"/>
      <c r="C132" s="208"/>
      <c r="D132" s="218" t="s">
        <v>152</v>
      </c>
      <c r="E132" s="219" t="s">
        <v>21</v>
      </c>
      <c r="F132" s="220" t="s">
        <v>272</v>
      </c>
      <c r="G132" s="208"/>
      <c r="H132" s="221">
        <v>17.18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152</v>
      </c>
      <c r="AU132" s="217" t="s">
        <v>79</v>
      </c>
      <c r="AV132" s="11" t="s">
        <v>79</v>
      </c>
      <c r="AW132" s="11" t="s">
        <v>33</v>
      </c>
      <c r="AX132" s="11" t="s">
        <v>77</v>
      </c>
      <c r="AY132" s="217" t="s">
        <v>133</v>
      </c>
    </row>
    <row r="133" spans="2:65" s="1" customFormat="1" ht="31.5" customHeight="1">
      <c r="B133" s="40"/>
      <c r="C133" s="192" t="s">
        <v>273</v>
      </c>
      <c r="D133" s="192" t="s">
        <v>137</v>
      </c>
      <c r="E133" s="193" t="s">
        <v>274</v>
      </c>
      <c r="F133" s="194" t="s">
        <v>275</v>
      </c>
      <c r="G133" s="195" t="s">
        <v>208</v>
      </c>
      <c r="H133" s="196">
        <v>3.09</v>
      </c>
      <c r="I133" s="197"/>
      <c r="J133" s="198">
        <f>ROUND(I133*H133,2)</f>
        <v>0</v>
      </c>
      <c r="K133" s="194" t="s">
        <v>141</v>
      </c>
      <c r="L133" s="60"/>
      <c r="M133" s="199" t="s">
        <v>21</v>
      </c>
      <c r="N133" s="200" t="s">
        <v>40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161</v>
      </c>
      <c r="AT133" s="23" t="s">
        <v>137</v>
      </c>
      <c r="AU133" s="23" t="s">
        <v>79</v>
      </c>
      <c r="AY133" s="23" t="s">
        <v>133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77</v>
      </c>
      <c r="BK133" s="203">
        <f>ROUND(I133*H133,2)</f>
        <v>0</v>
      </c>
      <c r="BL133" s="23" t="s">
        <v>161</v>
      </c>
      <c r="BM133" s="23" t="s">
        <v>276</v>
      </c>
    </row>
    <row r="134" spans="2:47" s="1" customFormat="1" ht="27">
      <c r="B134" s="40"/>
      <c r="C134" s="62"/>
      <c r="D134" s="204" t="s">
        <v>144</v>
      </c>
      <c r="E134" s="62"/>
      <c r="F134" s="205" t="s">
        <v>277</v>
      </c>
      <c r="G134" s="62"/>
      <c r="H134" s="62"/>
      <c r="I134" s="162"/>
      <c r="J134" s="62"/>
      <c r="K134" s="62"/>
      <c r="L134" s="60"/>
      <c r="M134" s="206"/>
      <c r="N134" s="41"/>
      <c r="O134" s="41"/>
      <c r="P134" s="41"/>
      <c r="Q134" s="41"/>
      <c r="R134" s="41"/>
      <c r="S134" s="41"/>
      <c r="T134" s="77"/>
      <c r="AT134" s="23" t="s">
        <v>144</v>
      </c>
      <c r="AU134" s="23" t="s">
        <v>79</v>
      </c>
    </row>
    <row r="135" spans="2:51" s="11" customFormat="1" ht="13.5">
      <c r="B135" s="207"/>
      <c r="C135" s="208"/>
      <c r="D135" s="218" t="s">
        <v>152</v>
      </c>
      <c r="E135" s="219" t="s">
        <v>21</v>
      </c>
      <c r="F135" s="220" t="s">
        <v>278</v>
      </c>
      <c r="G135" s="208"/>
      <c r="H135" s="221">
        <v>3.09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152</v>
      </c>
      <c r="AU135" s="217" t="s">
        <v>79</v>
      </c>
      <c r="AV135" s="11" t="s">
        <v>79</v>
      </c>
      <c r="AW135" s="11" t="s">
        <v>33</v>
      </c>
      <c r="AX135" s="11" t="s">
        <v>77</v>
      </c>
      <c r="AY135" s="217" t="s">
        <v>133</v>
      </c>
    </row>
    <row r="136" spans="2:65" s="1" customFormat="1" ht="22.5" customHeight="1">
      <c r="B136" s="40"/>
      <c r="C136" s="192" t="s">
        <v>9</v>
      </c>
      <c r="D136" s="192" t="s">
        <v>137</v>
      </c>
      <c r="E136" s="193" t="s">
        <v>279</v>
      </c>
      <c r="F136" s="194" t="s">
        <v>280</v>
      </c>
      <c r="G136" s="195" t="s">
        <v>208</v>
      </c>
      <c r="H136" s="196">
        <v>536.338</v>
      </c>
      <c r="I136" s="197"/>
      <c r="J136" s="198">
        <f>ROUND(I136*H136,2)</f>
        <v>0</v>
      </c>
      <c r="K136" s="194" t="s">
        <v>141</v>
      </c>
      <c r="L136" s="60"/>
      <c r="M136" s="199" t="s">
        <v>21</v>
      </c>
      <c r="N136" s="200" t="s">
        <v>40</v>
      </c>
      <c r="O136" s="4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3" t="s">
        <v>161</v>
      </c>
      <c r="AT136" s="23" t="s">
        <v>137</v>
      </c>
      <c r="AU136" s="23" t="s">
        <v>79</v>
      </c>
      <c r="AY136" s="23" t="s">
        <v>133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77</v>
      </c>
      <c r="BK136" s="203">
        <f>ROUND(I136*H136,2)</f>
        <v>0</v>
      </c>
      <c r="BL136" s="23" t="s">
        <v>161</v>
      </c>
      <c r="BM136" s="23" t="s">
        <v>281</v>
      </c>
    </row>
    <row r="137" spans="2:51" s="11" customFormat="1" ht="13.5">
      <c r="B137" s="207"/>
      <c r="C137" s="208"/>
      <c r="D137" s="218" t="s">
        <v>152</v>
      </c>
      <c r="E137" s="219" t="s">
        <v>21</v>
      </c>
      <c r="F137" s="220" t="s">
        <v>282</v>
      </c>
      <c r="G137" s="208"/>
      <c r="H137" s="221">
        <v>536.338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152</v>
      </c>
      <c r="AU137" s="217" t="s">
        <v>79</v>
      </c>
      <c r="AV137" s="11" t="s">
        <v>79</v>
      </c>
      <c r="AW137" s="11" t="s">
        <v>33</v>
      </c>
      <c r="AX137" s="11" t="s">
        <v>77</v>
      </c>
      <c r="AY137" s="217" t="s">
        <v>133</v>
      </c>
    </row>
    <row r="138" spans="2:65" s="1" customFormat="1" ht="22.5" customHeight="1">
      <c r="B138" s="40"/>
      <c r="C138" s="192" t="s">
        <v>283</v>
      </c>
      <c r="D138" s="192" t="s">
        <v>137</v>
      </c>
      <c r="E138" s="193" t="s">
        <v>284</v>
      </c>
      <c r="F138" s="194" t="s">
        <v>285</v>
      </c>
      <c r="G138" s="195" t="s">
        <v>216</v>
      </c>
      <c r="H138" s="196">
        <v>965.232</v>
      </c>
      <c r="I138" s="197"/>
      <c r="J138" s="198">
        <f>ROUND(I138*H138,2)</f>
        <v>0</v>
      </c>
      <c r="K138" s="194" t="s">
        <v>141</v>
      </c>
      <c r="L138" s="60"/>
      <c r="M138" s="199" t="s">
        <v>21</v>
      </c>
      <c r="N138" s="200" t="s">
        <v>40</v>
      </c>
      <c r="O138" s="41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3" t="s">
        <v>161</v>
      </c>
      <c r="AT138" s="23" t="s">
        <v>137</v>
      </c>
      <c r="AU138" s="23" t="s">
        <v>79</v>
      </c>
      <c r="AY138" s="23" t="s">
        <v>133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77</v>
      </c>
      <c r="BK138" s="203">
        <f>ROUND(I138*H138,2)</f>
        <v>0</v>
      </c>
      <c r="BL138" s="23" t="s">
        <v>161</v>
      </c>
      <c r="BM138" s="23" t="s">
        <v>286</v>
      </c>
    </row>
    <row r="139" spans="2:51" s="11" customFormat="1" ht="13.5">
      <c r="B139" s="207"/>
      <c r="C139" s="208"/>
      <c r="D139" s="218" t="s">
        <v>152</v>
      </c>
      <c r="E139" s="219" t="s">
        <v>21</v>
      </c>
      <c r="F139" s="220" t="s">
        <v>287</v>
      </c>
      <c r="G139" s="208"/>
      <c r="H139" s="221">
        <v>965.232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152</v>
      </c>
      <c r="AU139" s="217" t="s">
        <v>79</v>
      </c>
      <c r="AV139" s="11" t="s">
        <v>79</v>
      </c>
      <c r="AW139" s="11" t="s">
        <v>33</v>
      </c>
      <c r="AX139" s="11" t="s">
        <v>77</v>
      </c>
      <c r="AY139" s="217" t="s">
        <v>133</v>
      </c>
    </row>
    <row r="140" spans="2:65" s="1" customFormat="1" ht="31.5" customHeight="1">
      <c r="B140" s="40"/>
      <c r="C140" s="192" t="s">
        <v>288</v>
      </c>
      <c r="D140" s="192" t="s">
        <v>137</v>
      </c>
      <c r="E140" s="193" t="s">
        <v>289</v>
      </c>
      <c r="F140" s="194" t="s">
        <v>290</v>
      </c>
      <c r="G140" s="195" t="s">
        <v>190</v>
      </c>
      <c r="H140" s="196">
        <v>83.8</v>
      </c>
      <c r="I140" s="197"/>
      <c r="J140" s="198">
        <f>ROUND(I140*H140,2)</f>
        <v>0</v>
      </c>
      <c r="K140" s="194" t="s">
        <v>141</v>
      </c>
      <c r="L140" s="60"/>
      <c r="M140" s="199" t="s">
        <v>21</v>
      </c>
      <c r="N140" s="200" t="s">
        <v>40</v>
      </c>
      <c r="O140" s="41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3" t="s">
        <v>161</v>
      </c>
      <c r="AT140" s="23" t="s">
        <v>137</v>
      </c>
      <c r="AU140" s="23" t="s">
        <v>79</v>
      </c>
      <c r="AY140" s="23" t="s">
        <v>133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77</v>
      </c>
      <c r="BK140" s="203">
        <f>ROUND(I140*H140,2)</f>
        <v>0</v>
      </c>
      <c r="BL140" s="23" t="s">
        <v>161</v>
      </c>
      <c r="BM140" s="23" t="s">
        <v>291</v>
      </c>
    </row>
    <row r="141" spans="2:47" s="1" customFormat="1" ht="27">
      <c r="B141" s="40"/>
      <c r="C141" s="62"/>
      <c r="D141" s="204" t="s">
        <v>144</v>
      </c>
      <c r="E141" s="62"/>
      <c r="F141" s="205" t="s">
        <v>292</v>
      </c>
      <c r="G141" s="62"/>
      <c r="H141" s="62"/>
      <c r="I141" s="162"/>
      <c r="J141" s="62"/>
      <c r="K141" s="62"/>
      <c r="L141" s="60"/>
      <c r="M141" s="206"/>
      <c r="N141" s="41"/>
      <c r="O141" s="41"/>
      <c r="P141" s="41"/>
      <c r="Q141" s="41"/>
      <c r="R141" s="41"/>
      <c r="S141" s="41"/>
      <c r="T141" s="77"/>
      <c r="AT141" s="23" t="s">
        <v>144</v>
      </c>
      <c r="AU141" s="23" t="s">
        <v>79</v>
      </c>
    </row>
    <row r="142" spans="2:51" s="11" customFormat="1" ht="13.5">
      <c r="B142" s="207"/>
      <c r="C142" s="208"/>
      <c r="D142" s="218" t="s">
        <v>152</v>
      </c>
      <c r="E142" s="219" t="s">
        <v>21</v>
      </c>
      <c r="F142" s="220" t="s">
        <v>293</v>
      </c>
      <c r="G142" s="208"/>
      <c r="H142" s="221">
        <v>83.8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152</v>
      </c>
      <c r="AU142" s="217" t="s">
        <v>79</v>
      </c>
      <c r="AV142" s="11" t="s">
        <v>79</v>
      </c>
      <c r="AW142" s="11" t="s">
        <v>33</v>
      </c>
      <c r="AX142" s="11" t="s">
        <v>77</v>
      </c>
      <c r="AY142" s="217" t="s">
        <v>133</v>
      </c>
    </row>
    <row r="143" spans="2:65" s="1" customFormat="1" ht="31.5" customHeight="1">
      <c r="B143" s="40"/>
      <c r="C143" s="192" t="s">
        <v>294</v>
      </c>
      <c r="D143" s="192" t="s">
        <v>137</v>
      </c>
      <c r="E143" s="193" t="s">
        <v>295</v>
      </c>
      <c r="F143" s="194" t="s">
        <v>296</v>
      </c>
      <c r="G143" s="195" t="s">
        <v>190</v>
      </c>
      <c r="H143" s="196">
        <v>83.8</v>
      </c>
      <c r="I143" s="197"/>
      <c r="J143" s="198">
        <f>ROUND(I143*H143,2)</f>
        <v>0</v>
      </c>
      <c r="K143" s="194" t="s">
        <v>141</v>
      </c>
      <c r="L143" s="60"/>
      <c r="M143" s="199" t="s">
        <v>21</v>
      </c>
      <c r="N143" s="200" t="s">
        <v>40</v>
      </c>
      <c r="O143" s="41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3" t="s">
        <v>161</v>
      </c>
      <c r="AT143" s="23" t="s">
        <v>137</v>
      </c>
      <c r="AU143" s="23" t="s">
        <v>79</v>
      </c>
      <c r="AY143" s="23" t="s">
        <v>133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77</v>
      </c>
      <c r="BK143" s="203">
        <f>ROUND(I143*H143,2)</f>
        <v>0</v>
      </c>
      <c r="BL143" s="23" t="s">
        <v>161</v>
      </c>
      <c r="BM143" s="23" t="s">
        <v>297</v>
      </c>
    </row>
    <row r="144" spans="2:51" s="11" customFormat="1" ht="13.5">
      <c r="B144" s="207"/>
      <c r="C144" s="208"/>
      <c r="D144" s="218" t="s">
        <v>152</v>
      </c>
      <c r="E144" s="219" t="s">
        <v>21</v>
      </c>
      <c r="F144" s="220" t="s">
        <v>293</v>
      </c>
      <c r="G144" s="208"/>
      <c r="H144" s="221">
        <v>83.8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152</v>
      </c>
      <c r="AU144" s="217" t="s">
        <v>79</v>
      </c>
      <c r="AV144" s="11" t="s">
        <v>79</v>
      </c>
      <c r="AW144" s="11" t="s">
        <v>33</v>
      </c>
      <c r="AX144" s="11" t="s">
        <v>77</v>
      </c>
      <c r="AY144" s="217" t="s">
        <v>133</v>
      </c>
    </row>
    <row r="145" spans="2:65" s="1" customFormat="1" ht="22.5" customHeight="1">
      <c r="B145" s="40"/>
      <c r="C145" s="225" t="s">
        <v>298</v>
      </c>
      <c r="D145" s="225" t="s">
        <v>213</v>
      </c>
      <c r="E145" s="226" t="s">
        <v>299</v>
      </c>
      <c r="F145" s="227" t="s">
        <v>300</v>
      </c>
      <c r="G145" s="228" t="s">
        <v>301</v>
      </c>
      <c r="H145" s="229">
        <v>2.514</v>
      </c>
      <c r="I145" s="230"/>
      <c r="J145" s="231">
        <f>ROUND(I145*H145,2)</f>
        <v>0</v>
      </c>
      <c r="K145" s="227" t="s">
        <v>141</v>
      </c>
      <c r="L145" s="232"/>
      <c r="M145" s="233" t="s">
        <v>21</v>
      </c>
      <c r="N145" s="234" t="s">
        <v>40</v>
      </c>
      <c r="O145" s="41"/>
      <c r="P145" s="201">
        <f>O145*H145</f>
        <v>0</v>
      </c>
      <c r="Q145" s="201">
        <v>0.001</v>
      </c>
      <c r="R145" s="201">
        <f>Q145*H145</f>
        <v>0.0025139999999999997</v>
      </c>
      <c r="S145" s="201">
        <v>0</v>
      </c>
      <c r="T145" s="202">
        <f>S145*H145</f>
        <v>0</v>
      </c>
      <c r="AR145" s="23" t="s">
        <v>212</v>
      </c>
      <c r="AT145" s="23" t="s">
        <v>213</v>
      </c>
      <c r="AU145" s="23" t="s">
        <v>79</v>
      </c>
      <c r="AY145" s="23" t="s">
        <v>133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77</v>
      </c>
      <c r="BK145" s="203">
        <f>ROUND(I145*H145,2)</f>
        <v>0</v>
      </c>
      <c r="BL145" s="23" t="s">
        <v>161</v>
      </c>
      <c r="BM145" s="23" t="s">
        <v>302</v>
      </c>
    </row>
    <row r="146" spans="2:51" s="11" customFormat="1" ht="13.5">
      <c r="B146" s="207"/>
      <c r="C146" s="208"/>
      <c r="D146" s="218" t="s">
        <v>152</v>
      </c>
      <c r="E146" s="208"/>
      <c r="F146" s="220" t="s">
        <v>303</v>
      </c>
      <c r="G146" s="208"/>
      <c r="H146" s="221">
        <v>2.514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152</v>
      </c>
      <c r="AU146" s="217" t="s">
        <v>79</v>
      </c>
      <c r="AV146" s="11" t="s">
        <v>79</v>
      </c>
      <c r="AW146" s="11" t="s">
        <v>6</v>
      </c>
      <c r="AX146" s="11" t="s">
        <v>77</v>
      </c>
      <c r="AY146" s="217" t="s">
        <v>133</v>
      </c>
    </row>
    <row r="147" spans="2:65" s="1" customFormat="1" ht="22.5" customHeight="1">
      <c r="B147" s="40"/>
      <c r="C147" s="192" t="s">
        <v>304</v>
      </c>
      <c r="D147" s="192" t="s">
        <v>137</v>
      </c>
      <c r="E147" s="193" t="s">
        <v>305</v>
      </c>
      <c r="F147" s="194" t="s">
        <v>306</v>
      </c>
      <c r="G147" s="195" t="s">
        <v>190</v>
      </c>
      <c r="H147" s="196">
        <v>2110</v>
      </c>
      <c r="I147" s="197"/>
      <c r="J147" s="198">
        <f>ROUND(I147*H147,2)</f>
        <v>0</v>
      </c>
      <c r="K147" s="194" t="s">
        <v>141</v>
      </c>
      <c r="L147" s="60"/>
      <c r="M147" s="199" t="s">
        <v>21</v>
      </c>
      <c r="N147" s="200" t="s">
        <v>40</v>
      </c>
      <c r="O147" s="41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3" t="s">
        <v>161</v>
      </c>
      <c r="AT147" s="23" t="s">
        <v>137</v>
      </c>
      <c r="AU147" s="23" t="s">
        <v>79</v>
      </c>
      <c r="AY147" s="23" t="s">
        <v>133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3" t="s">
        <v>77</v>
      </c>
      <c r="BK147" s="203">
        <f>ROUND(I147*H147,2)</f>
        <v>0</v>
      </c>
      <c r="BL147" s="23" t="s">
        <v>161</v>
      </c>
      <c r="BM147" s="23" t="s">
        <v>307</v>
      </c>
    </row>
    <row r="148" spans="2:47" s="1" customFormat="1" ht="27">
      <c r="B148" s="40"/>
      <c r="C148" s="62"/>
      <c r="D148" s="204" t="s">
        <v>144</v>
      </c>
      <c r="E148" s="62"/>
      <c r="F148" s="205" t="s">
        <v>308</v>
      </c>
      <c r="G148" s="62"/>
      <c r="H148" s="62"/>
      <c r="I148" s="162"/>
      <c r="J148" s="62"/>
      <c r="K148" s="62"/>
      <c r="L148" s="60"/>
      <c r="M148" s="206"/>
      <c r="N148" s="41"/>
      <c r="O148" s="41"/>
      <c r="P148" s="41"/>
      <c r="Q148" s="41"/>
      <c r="R148" s="41"/>
      <c r="S148" s="41"/>
      <c r="T148" s="77"/>
      <c r="AT148" s="23" t="s">
        <v>144</v>
      </c>
      <c r="AU148" s="23" t="s">
        <v>79</v>
      </c>
    </row>
    <row r="149" spans="2:51" s="11" customFormat="1" ht="13.5">
      <c r="B149" s="207"/>
      <c r="C149" s="208"/>
      <c r="D149" s="218" t="s">
        <v>152</v>
      </c>
      <c r="E149" s="219" t="s">
        <v>21</v>
      </c>
      <c r="F149" s="220" t="s">
        <v>309</v>
      </c>
      <c r="G149" s="208"/>
      <c r="H149" s="221">
        <v>2110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152</v>
      </c>
      <c r="AU149" s="217" t="s">
        <v>79</v>
      </c>
      <c r="AV149" s="11" t="s">
        <v>79</v>
      </c>
      <c r="AW149" s="11" t="s">
        <v>33</v>
      </c>
      <c r="AX149" s="11" t="s">
        <v>77</v>
      </c>
      <c r="AY149" s="217" t="s">
        <v>133</v>
      </c>
    </row>
    <row r="150" spans="2:65" s="1" customFormat="1" ht="31.5" customHeight="1">
      <c r="B150" s="40"/>
      <c r="C150" s="192" t="s">
        <v>161</v>
      </c>
      <c r="D150" s="192" t="s">
        <v>137</v>
      </c>
      <c r="E150" s="193" t="s">
        <v>310</v>
      </c>
      <c r="F150" s="194" t="s">
        <v>311</v>
      </c>
      <c r="G150" s="195" t="s">
        <v>190</v>
      </c>
      <c r="H150" s="196">
        <v>1950</v>
      </c>
      <c r="I150" s="197"/>
      <c r="J150" s="198">
        <f>ROUND(I150*H150,2)</f>
        <v>0</v>
      </c>
      <c r="K150" s="194" t="s">
        <v>141</v>
      </c>
      <c r="L150" s="60"/>
      <c r="M150" s="199" t="s">
        <v>21</v>
      </c>
      <c r="N150" s="200" t="s">
        <v>40</v>
      </c>
      <c r="O150" s="41"/>
      <c r="P150" s="201">
        <f>O150*H150</f>
        <v>0</v>
      </c>
      <c r="Q150" s="201">
        <v>0.0001</v>
      </c>
      <c r="R150" s="201">
        <f>Q150*H150</f>
        <v>0.195</v>
      </c>
      <c r="S150" s="201">
        <v>0</v>
      </c>
      <c r="T150" s="202">
        <f>S150*H150</f>
        <v>0</v>
      </c>
      <c r="AR150" s="23" t="s">
        <v>161</v>
      </c>
      <c r="AT150" s="23" t="s">
        <v>137</v>
      </c>
      <c r="AU150" s="23" t="s">
        <v>79</v>
      </c>
      <c r="AY150" s="23" t="s">
        <v>133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77</v>
      </c>
      <c r="BK150" s="203">
        <f>ROUND(I150*H150,2)</f>
        <v>0</v>
      </c>
      <c r="BL150" s="23" t="s">
        <v>161</v>
      </c>
      <c r="BM150" s="23" t="s">
        <v>312</v>
      </c>
    </row>
    <row r="151" spans="2:47" s="1" customFormat="1" ht="27">
      <c r="B151" s="40"/>
      <c r="C151" s="62"/>
      <c r="D151" s="204" t="s">
        <v>144</v>
      </c>
      <c r="E151" s="62"/>
      <c r="F151" s="205" t="s">
        <v>313</v>
      </c>
      <c r="G151" s="62"/>
      <c r="H151" s="62"/>
      <c r="I151" s="162"/>
      <c r="J151" s="62"/>
      <c r="K151" s="62"/>
      <c r="L151" s="60"/>
      <c r="M151" s="206"/>
      <c r="N151" s="41"/>
      <c r="O151" s="41"/>
      <c r="P151" s="41"/>
      <c r="Q151" s="41"/>
      <c r="R151" s="41"/>
      <c r="S151" s="41"/>
      <c r="T151" s="77"/>
      <c r="AT151" s="23" t="s">
        <v>144</v>
      </c>
      <c r="AU151" s="23" t="s">
        <v>79</v>
      </c>
    </row>
    <row r="152" spans="2:51" s="11" customFormat="1" ht="13.5">
      <c r="B152" s="207"/>
      <c r="C152" s="208"/>
      <c r="D152" s="218" t="s">
        <v>152</v>
      </c>
      <c r="E152" s="219" t="s">
        <v>21</v>
      </c>
      <c r="F152" s="220" t="s">
        <v>314</v>
      </c>
      <c r="G152" s="208"/>
      <c r="H152" s="221">
        <v>1950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152</v>
      </c>
      <c r="AU152" s="217" t="s">
        <v>79</v>
      </c>
      <c r="AV152" s="11" t="s">
        <v>79</v>
      </c>
      <c r="AW152" s="11" t="s">
        <v>33</v>
      </c>
      <c r="AX152" s="11" t="s">
        <v>77</v>
      </c>
      <c r="AY152" s="217" t="s">
        <v>133</v>
      </c>
    </row>
    <row r="153" spans="2:65" s="1" customFormat="1" ht="22.5" customHeight="1">
      <c r="B153" s="40"/>
      <c r="C153" s="225" t="s">
        <v>132</v>
      </c>
      <c r="D153" s="225" t="s">
        <v>213</v>
      </c>
      <c r="E153" s="226" t="s">
        <v>315</v>
      </c>
      <c r="F153" s="227" t="s">
        <v>316</v>
      </c>
      <c r="G153" s="228" t="s">
        <v>190</v>
      </c>
      <c r="H153" s="229">
        <v>1989</v>
      </c>
      <c r="I153" s="230"/>
      <c r="J153" s="231">
        <f>ROUND(I153*H153,2)</f>
        <v>0</v>
      </c>
      <c r="K153" s="227" t="s">
        <v>141</v>
      </c>
      <c r="L153" s="232"/>
      <c r="M153" s="233" t="s">
        <v>21</v>
      </c>
      <c r="N153" s="234" t="s">
        <v>40</v>
      </c>
      <c r="O153" s="41"/>
      <c r="P153" s="201">
        <f>O153*H153</f>
        <v>0</v>
      </c>
      <c r="Q153" s="201">
        <v>0.0004</v>
      </c>
      <c r="R153" s="201">
        <f>Q153*H153</f>
        <v>0.7956000000000001</v>
      </c>
      <c r="S153" s="201">
        <v>0</v>
      </c>
      <c r="T153" s="202">
        <f>S153*H153</f>
        <v>0</v>
      </c>
      <c r="AR153" s="23" t="s">
        <v>212</v>
      </c>
      <c r="AT153" s="23" t="s">
        <v>213</v>
      </c>
      <c r="AU153" s="23" t="s">
        <v>79</v>
      </c>
      <c r="AY153" s="23" t="s">
        <v>133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3" t="s">
        <v>77</v>
      </c>
      <c r="BK153" s="203">
        <f>ROUND(I153*H153,2)</f>
        <v>0</v>
      </c>
      <c r="BL153" s="23" t="s">
        <v>161</v>
      </c>
      <c r="BM153" s="23" t="s">
        <v>317</v>
      </c>
    </row>
    <row r="154" spans="2:47" s="1" customFormat="1" ht="40.5">
      <c r="B154" s="40"/>
      <c r="C154" s="62"/>
      <c r="D154" s="204" t="s">
        <v>144</v>
      </c>
      <c r="E154" s="62"/>
      <c r="F154" s="205" t="s">
        <v>318</v>
      </c>
      <c r="G154" s="62"/>
      <c r="H154" s="62"/>
      <c r="I154" s="162"/>
      <c r="J154" s="62"/>
      <c r="K154" s="62"/>
      <c r="L154" s="60"/>
      <c r="M154" s="206"/>
      <c r="N154" s="41"/>
      <c r="O154" s="41"/>
      <c r="P154" s="41"/>
      <c r="Q154" s="41"/>
      <c r="R154" s="41"/>
      <c r="S154" s="41"/>
      <c r="T154" s="77"/>
      <c r="AT154" s="23" t="s">
        <v>144</v>
      </c>
      <c r="AU154" s="23" t="s">
        <v>79</v>
      </c>
    </row>
    <row r="155" spans="2:51" s="11" customFormat="1" ht="13.5">
      <c r="B155" s="207"/>
      <c r="C155" s="208"/>
      <c r="D155" s="204" t="s">
        <v>152</v>
      </c>
      <c r="E155" s="208"/>
      <c r="F155" s="210" t="s">
        <v>319</v>
      </c>
      <c r="G155" s="208"/>
      <c r="H155" s="211">
        <v>1989</v>
      </c>
      <c r="I155" s="212"/>
      <c r="J155" s="208"/>
      <c r="K155" s="208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152</v>
      </c>
      <c r="AU155" s="217" t="s">
        <v>79</v>
      </c>
      <c r="AV155" s="11" t="s">
        <v>79</v>
      </c>
      <c r="AW155" s="11" t="s">
        <v>6</v>
      </c>
      <c r="AX155" s="11" t="s">
        <v>77</v>
      </c>
      <c r="AY155" s="217" t="s">
        <v>133</v>
      </c>
    </row>
    <row r="156" spans="2:63" s="10" customFormat="1" ht="29.85" customHeight="1">
      <c r="B156" s="175"/>
      <c r="C156" s="176"/>
      <c r="D156" s="189" t="s">
        <v>68</v>
      </c>
      <c r="E156" s="190" t="s">
        <v>79</v>
      </c>
      <c r="F156" s="190" t="s">
        <v>320</v>
      </c>
      <c r="G156" s="176"/>
      <c r="H156" s="176"/>
      <c r="I156" s="179"/>
      <c r="J156" s="191">
        <f>BK156</f>
        <v>0</v>
      </c>
      <c r="K156" s="176"/>
      <c r="L156" s="181"/>
      <c r="M156" s="182"/>
      <c r="N156" s="183"/>
      <c r="O156" s="183"/>
      <c r="P156" s="184">
        <f>SUM(P157:P159)</f>
        <v>0</v>
      </c>
      <c r="Q156" s="183"/>
      <c r="R156" s="184">
        <f>SUM(R157:R159)</f>
        <v>25.571322000000002</v>
      </c>
      <c r="S156" s="183"/>
      <c r="T156" s="185">
        <f>SUM(T157:T159)</f>
        <v>0</v>
      </c>
      <c r="AR156" s="186" t="s">
        <v>77</v>
      </c>
      <c r="AT156" s="187" t="s">
        <v>68</v>
      </c>
      <c r="AU156" s="187" t="s">
        <v>77</v>
      </c>
      <c r="AY156" s="186" t="s">
        <v>133</v>
      </c>
      <c r="BK156" s="188">
        <f>SUM(BK157:BK159)</f>
        <v>0</v>
      </c>
    </row>
    <row r="157" spans="2:65" s="1" customFormat="1" ht="44.25" customHeight="1">
      <c r="B157" s="40"/>
      <c r="C157" s="192" t="s">
        <v>321</v>
      </c>
      <c r="D157" s="192" t="s">
        <v>137</v>
      </c>
      <c r="E157" s="193" t="s">
        <v>322</v>
      </c>
      <c r="F157" s="194" t="s">
        <v>323</v>
      </c>
      <c r="G157" s="195" t="s">
        <v>197</v>
      </c>
      <c r="H157" s="196">
        <v>110.9</v>
      </c>
      <c r="I157" s="197"/>
      <c r="J157" s="198">
        <f>ROUND(I157*H157,2)</f>
        <v>0</v>
      </c>
      <c r="K157" s="194" t="s">
        <v>141</v>
      </c>
      <c r="L157" s="60"/>
      <c r="M157" s="199" t="s">
        <v>21</v>
      </c>
      <c r="N157" s="200" t="s">
        <v>40</v>
      </c>
      <c r="O157" s="41"/>
      <c r="P157" s="201">
        <f>O157*H157</f>
        <v>0</v>
      </c>
      <c r="Q157" s="201">
        <v>0.23058</v>
      </c>
      <c r="R157" s="201">
        <f>Q157*H157</f>
        <v>25.571322000000002</v>
      </c>
      <c r="S157" s="201">
        <v>0</v>
      </c>
      <c r="T157" s="202">
        <f>S157*H157</f>
        <v>0</v>
      </c>
      <c r="AR157" s="23" t="s">
        <v>161</v>
      </c>
      <c r="AT157" s="23" t="s">
        <v>137</v>
      </c>
      <c r="AU157" s="23" t="s">
        <v>79</v>
      </c>
      <c r="AY157" s="23" t="s">
        <v>133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3" t="s">
        <v>77</v>
      </c>
      <c r="BK157" s="203">
        <f>ROUND(I157*H157,2)</f>
        <v>0</v>
      </c>
      <c r="BL157" s="23" t="s">
        <v>161</v>
      </c>
      <c r="BM157" s="23" t="s">
        <v>324</v>
      </c>
    </row>
    <row r="158" spans="2:47" s="1" customFormat="1" ht="27">
      <c r="B158" s="40"/>
      <c r="C158" s="62"/>
      <c r="D158" s="204" t="s">
        <v>144</v>
      </c>
      <c r="E158" s="62"/>
      <c r="F158" s="205" t="s">
        <v>325</v>
      </c>
      <c r="G158" s="62"/>
      <c r="H158" s="62"/>
      <c r="I158" s="162"/>
      <c r="J158" s="62"/>
      <c r="K158" s="62"/>
      <c r="L158" s="60"/>
      <c r="M158" s="206"/>
      <c r="N158" s="41"/>
      <c r="O158" s="41"/>
      <c r="P158" s="41"/>
      <c r="Q158" s="41"/>
      <c r="R158" s="41"/>
      <c r="S158" s="41"/>
      <c r="T158" s="77"/>
      <c r="AT158" s="23" t="s">
        <v>144</v>
      </c>
      <c r="AU158" s="23" t="s">
        <v>79</v>
      </c>
    </row>
    <row r="159" spans="2:51" s="11" customFormat="1" ht="13.5">
      <c r="B159" s="207"/>
      <c r="C159" s="208"/>
      <c r="D159" s="204" t="s">
        <v>152</v>
      </c>
      <c r="E159" s="209" t="s">
        <v>21</v>
      </c>
      <c r="F159" s="210" t="s">
        <v>326</v>
      </c>
      <c r="G159" s="208"/>
      <c r="H159" s="211">
        <v>110.9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152</v>
      </c>
      <c r="AU159" s="217" t="s">
        <v>79</v>
      </c>
      <c r="AV159" s="11" t="s">
        <v>79</v>
      </c>
      <c r="AW159" s="11" t="s">
        <v>33</v>
      </c>
      <c r="AX159" s="11" t="s">
        <v>77</v>
      </c>
      <c r="AY159" s="217" t="s">
        <v>133</v>
      </c>
    </row>
    <row r="160" spans="2:63" s="10" customFormat="1" ht="29.85" customHeight="1">
      <c r="B160" s="175"/>
      <c r="C160" s="176"/>
      <c r="D160" s="189" t="s">
        <v>68</v>
      </c>
      <c r="E160" s="190" t="s">
        <v>136</v>
      </c>
      <c r="F160" s="190" t="s">
        <v>327</v>
      </c>
      <c r="G160" s="176"/>
      <c r="H160" s="176"/>
      <c r="I160" s="179"/>
      <c r="J160" s="191">
        <f>BK160</f>
        <v>0</v>
      </c>
      <c r="K160" s="176"/>
      <c r="L160" s="181"/>
      <c r="M160" s="182"/>
      <c r="N160" s="183"/>
      <c r="O160" s="183"/>
      <c r="P160" s="184">
        <f>SUM(P161:P173)</f>
        <v>0</v>
      </c>
      <c r="Q160" s="183"/>
      <c r="R160" s="184">
        <f>SUM(R161:R173)</f>
        <v>2.0383362000000003</v>
      </c>
      <c r="S160" s="183"/>
      <c r="T160" s="185">
        <f>SUM(T161:T173)</f>
        <v>0</v>
      </c>
      <c r="AR160" s="186" t="s">
        <v>77</v>
      </c>
      <c r="AT160" s="187" t="s">
        <v>68</v>
      </c>
      <c r="AU160" s="187" t="s">
        <v>77</v>
      </c>
      <c r="AY160" s="186" t="s">
        <v>133</v>
      </c>
      <c r="BK160" s="188">
        <f>SUM(BK161:BK173)</f>
        <v>0</v>
      </c>
    </row>
    <row r="161" spans="2:65" s="1" customFormat="1" ht="22.5" customHeight="1">
      <c r="B161" s="40"/>
      <c r="C161" s="192" t="s">
        <v>328</v>
      </c>
      <c r="D161" s="192" t="s">
        <v>137</v>
      </c>
      <c r="E161" s="193" t="s">
        <v>329</v>
      </c>
      <c r="F161" s="194" t="s">
        <v>330</v>
      </c>
      <c r="G161" s="195" t="s">
        <v>197</v>
      </c>
      <c r="H161" s="196">
        <v>0.8</v>
      </c>
      <c r="I161" s="197"/>
      <c r="J161" s="198">
        <f>ROUND(I161*H161,2)</f>
        <v>0</v>
      </c>
      <c r="K161" s="194" t="s">
        <v>141</v>
      </c>
      <c r="L161" s="60"/>
      <c r="M161" s="199" t="s">
        <v>21</v>
      </c>
      <c r="N161" s="200" t="s">
        <v>40</v>
      </c>
      <c r="O161" s="41"/>
      <c r="P161" s="201">
        <f>O161*H161</f>
        <v>0</v>
      </c>
      <c r="Q161" s="201">
        <v>0.12064</v>
      </c>
      <c r="R161" s="201">
        <f>Q161*H161</f>
        <v>0.096512</v>
      </c>
      <c r="S161" s="201">
        <v>0</v>
      </c>
      <c r="T161" s="202">
        <f>S161*H161</f>
        <v>0</v>
      </c>
      <c r="AR161" s="23" t="s">
        <v>161</v>
      </c>
      <c r="AT161" s="23" t="s">
        <v>137</v>
      </c>
      <c r="AU161" s="23" t="s">
        <v>79</v>
      </c>
      <c r="AY161" s="23" t="s">
        <v>133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77</v>
      </c>
      <c r="BK161" s="203">
        <f>ROUND(I161*H161,2)</f>
        <v>0</v>
      </c>
      <c r="BL161" s="23" t="s">
        <v>161</v>
      </c>
      <c r="BM161" s="23" t="s">
        <v>331</v>
      </c>
    </row>
    <row r="162" spans="2:51" s="11" customFormat="1" ht="13.5">
      <c r="B162" s="207"/>
      <c r="C162" s="208"/>
      <c r="D162" s="218" t="s">
        <v>152</v>
      </c>
      <c r="E162" s="219" t="s">
        <v>21</v>
      </c>
      <c r="F162" s="220" t="s">
        <v>332</v>
      </c>
      <c r="G162" s="208"/>
      <c r="H162" s="221">
        <v>0.8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152</v>
      </c>
      <c r="AU162" s="217" t="s">
        <v>79</v>
      </c>
      <c r="AV162" s="11" t="s">
        <v>79</v>
      </c>
      <c r="AW162" s="11" t="s">
        <v>33</v>
      </c>
      <c r="AX162" s="11" t="s">
        <v>77</v>
      </c>
      <c r="AY162" s="217" t="s">
        <v>133</v>
      </c>
    </row>
    <row r="163" spans="2:65" s="1" customFormat="1" ht="22.5" customHeight="1">
      <c r="B163" s="40"/>
      <c r="C163" s="225" t="s">
        <v>333</v>
      </c>
      <c r="D163" s="225" t="s">
        <v>213</v>
      </c>
      <c r="E163" s="226" t="s">
        <v>334</v>
      </c>
      <c r="F163" s="227" t="s">
        <v>335</v>
      </c>
      <c r="G163" s="228" t="s">
        <v>185</v>
      </c>
      <c r="H163" s="229">
        <v>5.05</v>
      </c>
      <c r="I163" s="230"/>
      <c r="J163" s="231">
        <f>ROUND(I163*H163,2)</f>
        <v>0</v>
      </c>
      <c r="K163" s="227" t="s">
        <v>141</v>
      </c>
      <c r="L163" s="232"/>
      <c r="M163" s="233" t="s">
        <v>21</v>
      </c>
      <c r="N163" s="234" t="s">
        <v>40</v>
      </c>
      <c r="O163" s="41"/>
      <c r="P163" s="201">
        <f>O163*H163</f>
        <v>0</v>
      </c>
      <c r="Q163" s="201">
        <v>0.0325</v>
      </c>
      <c r="R163" s="201">
        <f>Q163*H163</f>
        <v>0.164125</v>
      </c>
      <c r="S163" s="201">
        <v>0</v>
      </c>
      <c r="T163" s="202">
        <f>S163*H163</f>
        <v>0</v>
      </c>
      <c r="AR163" s="23" t="s">
        <v>212</v>
      </c>
      <c r="AT163" s="23" t="s">
        <v>213</v>
      </c>
      <c r="AU163" s="23" t="s">
        <v>79</v>
      </c>
      <c r="AY163" s="23" t="s">
        <v>133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77</v>
      </c>
      <c r="BK163" s="203">
        <f>ROUND(I163*H163,2)</f>
        <v>0</v>
      </c>
      <c r="BL163" s="23" t="s">
        <v>161</v>
      </c>
      <c r="BM163" s="23" t="s">
        <v>336</v>
      </c>
    </row>
    <row r="164" spans="2:51" s="11" customFormat="1" ht="13.5">
      <c r="B164" s="207"/>
      <c r="C164" s="208"/>
      <c r="D164" s="218" t="s">
        <v>152</v>
      </c>
      <c r="E164" s="208"/>
      <c r="F164" s="220" t="s">
        <v>337</v>
      </c>
      <c r="G164" s="208"/>
      <c r="H164" s="221">
        <v>5.05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152</v>
      </c>
      <c r="AU164" s="217" t="s">
        <v>79</v>
      </c>
      <c r="AV164" s="11" t="s">
        <v>79</v>
      </c>
      <c r="AW164" s="11" t="s">
        <v>6</v>
      </c>
      <c r="AX164" s="11" t="s">
        <v>77</v>
      </c>
      <c r="AY164" s="217" t="s">
        <v>133</v>
      </c>
    </row>
    <row r="165" spans="2:65" s="1" customFormat="1" ht="22.5" customHeight="1">
      <c r="B165" s="40"/>
      <c r="C165" s="225" t="s">
        <v>338</v>
      </c>
      <c r="D165" s="225" t="s">
        <v>213</v>
      </c>
      <c r="E165" s="226" t="s">
        <v>339</v>
      </c>
      <c r="F165" s="227" t="s">
        <v>340</v>
      </c>
      <c r="G165" s="228" t="s">
        <v>185</v>
      </c>
      <c r="H165" s="229">
        <v>7.07</v>
      </c>
      <c r="I165" s="230"/>
      <c r="J165" s="231">
        <f>ROUND(I165*H165,2)</f>
        <v>0</v>
      </c>
      <c r="K165" s="227" t="s">
        <v>141</v>
      </c>
      <c r="L165" s="232"/>
      <c r="M165" s="233" t="s">
        <v>21</v>
      </c>
      <c r="N165" s="234" t="s">
        <v>40</v>
      </c>
      <c r="O165" s="41"/>
      <c r="P165" s="201">
        <f>O165*H165</f>
        <v>0</v>
      </c>
      <c r="Q165" s="201">
        <v>0.05</v>
      </c>
      <c r="R165" s="201">
        <f>Q165*H165</f>
        <v>0.35350000000000004</v>
      </c>
      <c r="S165" s="201">
        <v>0</v>
      </c>
      <c r="T165" s="202">
        <f>S165*H165</f>
        <v>0</v>
      </c>
      <c r="AR165" s="23" t="s">
        <v>212</v>
      </c>
      <c r="AT165" s="23" t="s">
        <v>213</v>
      </c>
      <c r="AU165" s="23" t="s">
        <v>79</v>
      </c>
      <c r="AY165" s="23" t="s">
        <v>133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77</v>
      </c>
      <c r="BK165" s="203">
        <f>ROUND(I165*H165,2)</f>
        <v>0</v>
      </c>
      <c r="BL165" s="23" t="s">
        <v>161</v>
      </c>
      <c r="BM165" s="23" t="s">
        <v>341</v>
      </c>
    </row>
    <row r="166" spans="2:47" s="1" customFormat="1" ht="27">
      <c r="B166" s="40"/>
      <c r="C166" s="62"/>
      <c r="D166" s="204" t="s">
        <v>144</v>
      </c>
      <c r="E166" s="62"/>
      <c r="F166" s="205" t="s">
        <v>342</v>
      </c>
      <c r="G166" s="62"/>
      <c r="H166" s="62"/>
      <c r="I166" s="162"/>
      <c r="J166" s="62"/>
      <c r="K166" s="62"/>
      <c r="L166" s="60"/>
      <c r="M166" s="206"/>
      <c r="N166" s="41"/>
      <c r="O166" s="41"/>
      <c r="P166" s="41"/>
      <c r="Q166" s="41"/>
      <c r="R166" s="41"/>
      <c r="S166" s="41"/>
      <c r="T166" s="77"/>
      <c r="AT166" s="23" t="s">
        <v>144</v>
      </c>
      <c r="AU166" s="23" t="s">
        <v>79</v>
      </c>
    </row>
    <row r="167" spans="2:51" s="11" customFormat="1" ht="13.5">
      <c r="B167" s="207"/>
      <c r="C167" s="208"/>
      <c r="D167" s="218" t="s">
        <v>152</v>
      </c>
      <c r="E167" s="208"/>
      <c r="F167" s="220" t="s">
        <v>343</v>
      </c>
      <c r="G167" s="208"/>
      <c r="H167" s="221">
        <v>7.07</v>
      </c>
      <c r="I167" s="212"/>
      <c r="J167" s="208"/>
      <c r="K167" s="208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152</v>
      </c>
      <c r="AU167" s="217" t="s">
        <v>79</v>
      </c>
      <c r="AV167" s="11" t="s">
        <v>79</v>
      </c>
      <c r="AW167" s="11" t="s">
        <v>6</v>
      </c>
      <c r="AX167" s="11" t="s">
        <v>77</v>
      </c>
      <c r="AY167" s="217" t="s">
        <v>133</v>
      </c>
    </row>
    <row r="168" spans="2:65" s="1" customFormat="1" ht="31.5" customHeight="1">
      <c r="B168" s="40"/>
      <c r="C168" s="192" t="s">
        <v>344</v>
      </c>
      <c r="D168" s="192" t="s">
        <v>137</v>
      </c>
      <c r="E168" s="193" t="s">
        <v>345</v>
      </c>
      <c r="F168" s="194" t="s">
        <v>346</v>
      </c>
      <c r="G168" s="195" t="s">
        <v>197</v>
      </c>
      <c r="H168" s="196">
        <v>4.96</v>
      </c>
      <c r="I168" s="197"/>
      <c r="J168" s="198">
        <f>ROUND(I168*H168,2)</f>
        <v>0</v>
      </c>
      <c r="K168" s="194" t="s">
        <v>141</v>
      </c>
      <c r="L168" s="60"/>
      <c r="M168" s="199" t="s">
        <v>21</v>
      </c>
      <c r="N168" s="200" t="s">
        <v>40</v>
      </c>
      <c r="O168" s="41"/>
      <c r="P168" s="201">
        <f>O168*H168</f>
        <v>0</v>
      </c>
      <c r="Q168" s="201">
        <v>0.24127</v>
      </c>
      <c r="R168" s="201">
        <f>Q168*H168</f>
        <v>1.1966992</v>
      </c>
      <c r="S168" s="201">
        <v>0</v>
      </c>
      <c r="T168" s="202">
        <f>S168*H168</f>
        <v>0</v>
      </c>
      <c r="AR168" s="23" t="s">
        <v>161</v>
      </c>
      <c r="AT168" s="23" t="s">
        <v>137</v>
      </c>
      <c r="AU168" s="23" t="s">
        <v>79</v>
      </c>
      <c r="AY168" s="23" t="s">
        <v>133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3" t="s">
        <v>77</v>
      </c>
      <c r="BK168" s="203">
        <f>ROUND(I168*H168,2)</f>
        <v>0</v>
      </c>
      <c r="BL168" s="23" t="s">
        <v>161</v>
      </c>
      <c r="BM168" s="23" t="s">
        <v>347</v>
      </c>
    </row>
    <row r="169" spans="2:47" s="1" customFormat="1" ht="27">
      <c r="B169" s="40"/>
      <c r="C169" s="62"/>
      <c r="D169" s="204" t="s">
        <v>144</v>
      </c>
      <c r="E169" s="62"/>
      <c r="F169" s="205" t="s">
        <v>348</v>
      </c>
      <c r="G169" s="62"/>
      <c r="H169" s="62"/>
      <c r="I169" s="162"/>
      <c r="J169" s="62"/>
      <c r="K169" s="62"/>
      <c r="L169" s="60"/>
      <c r="M169" s="206"/>
      <c r="N169" s="41"/>
      <c r="O169" s="41"/>
      <c r="P169" s="41"/>
      <c r="Q169" s="41"/>
      <c r="R169" s="41"/>
      <c r="S169" s="41"/>
      <c r="T169" s="77"/>
      <c r="AT169" s="23" t="s">
        <v>144</v>
      </c>
      <c r="AU169" s="23" t="s">
        <v>79</v>
      </c>
    </row>
    <row r="170" spans="2:51" s="11" customFormat="1" ht="13.5">
      <c r="B170" s="207"/>
      <c r="C170" s="208"/>
      <c r="D170" s="218" t="s">
        <v>152</v>
      </c>
      <c r="E170" s="219" t="s">
        <v>21</v>
      </c>
      <c r="F170" s="220" t="s">
        <v>349</v>
      </c>
      <c r="G170" s="208"/>
      <c r="H170" s="221">
        <v>4.96</v>
      </c>
      <c r="I170" s="212"/>
      <c r="J170" s="208"/>
      <c r="K170" s="208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152</v>
      </c>
      <c r="AU170" s="217" t="s">
        <v>79</v>
      </c>
      <c r="AV170" s="11" t="s">
        <v>79</v>
      </c>
      <c r="AW170" s="11" t="s">
        <v>33</v>
      </c>
      <c r="AX170" s="11" t="s">
        <v>77</v>
      </c>
      <c r="AY170" s="217" t="s">
        <v>133</v>
      </c>
    </row>
    <row r="171" spans="2:65" s="1" customFormat="1" ht="22.5" customHeight="1">
      <c r="B171" s="40"/>
      <c r="C171" s="225" t="s">
        <v>350</v>
      </c>
      <c r="D171" s="225" t="s">
        <v>213</v>
      </c>
      <c r="E171" s="226" t="s">
        <v>351</v>
      </c>
      <c r="F171" s="227" t="s">
        <v>352</v>
      </c>
      <c r="G171" s="228" t="s">
        <v>185</v>
      </c>
      <c r="H171" s="229">
        <v>7</v>
      </c>
      <c r="I171" s="230"/>
      <c r="J171" s="231">
        <f>ROUND(I171*H171,2)</f>
        <v>0</v>
      </c>
      <c r="K171" s="227" t="s">
        <v>21</v>
      </c>
      <c r="L171" s="232"/>
      <c r="M171" s="233" t="s">
        <v>21</v>
      </c>
      <c r="N171" s="234" t="s">
        <v>40</v>
      </c>
      <c r="O171" s="41"/>
      <c r="P171" s="201">
        <f>O171*H171</f>
        <v>0</v>
      </c>
      <c r="Q171" s="201">
        <v>0.0325</v>
      </c>
      <c r="R171" s="201">
        <f>Q171*H171</f>
        <v>0.2275</v>
      </c>
      <c r="S171" s="201">
        <v>0</v>
      </c>
      <c r="T171" s="202">
        <f>S171*H171</f>
        <v>0</v>
      </c>
      <c r="AR171" s="23" t="s">
        <v>212</v>
      </c>
      <c r="AT171" s="23" t="s">
        <v>213</v>
      </c>
      <c r="AU171" s="23" t="s">
        <v>79</v>
      </c>
      <c r="AY171" s="23" t="s">
        <v>133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3" t="s">
        <v>77</v>
      </c>
      <c r="BK171" s="203">
        <f>ROUND(I171*H171,2)</f>
        <v>0</v>
      </c>
      <c r="BL171" s="23" t="s">
        <v>161</v>
      </c>
      <c r="BM171" s="23" t="s">
        <v>353</v>
      </c>
    </row>
    <row r="172" spans="2:47" s="1" customFormat="1" ht="27">
      <c r="B172" s="40"/>
      <c r="C172" s="62"/>
      <c r="D172" s="204" t="s">
        <v>144</v>
      </c>
      <c r="E172" s="62"/>
      <c r="F172" s="205" t="s">
        <v>354</v>
      </c>
      <c r="G172" s="62"/>
      <c r="H172" s="62"/>
      <c r="I172" s="162"/>
      <c r="J172" s="62"/>
      <c r="K172" s="62"/>
      <c r="L172" s="60"/>
      <c r="M172" s="206"/>
      <c r="N172" s="41"/>
      <c r="O172" s="41"/>
      <c r="P172" s="41"/>
      <c r="Q172" s="41"/>
      <c r="R172" s="41"/>
      <c r="S172" s="41"/>
      <c r="T172" s="77"/>
      <c r="AT172" s="23" t="s">
        <v>144</v>
      </c>
      <c r="AU172" s="23" t="s">
        <v>79</v>
      </c>
    </row>
    <row r="173" spans="2:51" s="11" customFormat="1" ht="13.5">
      <c r="B173" s="207"/>
      <c r="C173" s="208"/>
      <c r="D173" s="204" t="s">
        <v>152</v>
      </c>
      <c r="E173" s="209" t="s">
        <v>21</v>
      </c>
      <c r="F173" s="210" t="s">
        <v>205</v>
      </c>
      <c r="G173" s="208"/>
      <c r="H173" s="211">
        <v>7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152</v>
      </c>
      <c r="AU173" s="217" t="s">
        <v>79</v>
      </c>
      <c r="AV173" s="11" t="s">
        <v>79</v>
      </c>
      <c r="AW173" s="11" t="s">
        <v>33</v>
      </c>
      <c r="AX173" s="11" t="s">
        <v>77</v>
      </c>
      <c r="AY173" s="217" t="s">
        <v>133</v>
      </c>
    </row>
    <row r="174" spans="2:63" s="10" customFormat="1" ht="29.85" customHeight="1">
      <c r="B174" s="175"/>
      <c r="C174" s="176"/>
      <c r="D174" s="189" t="s">
        <v>68</v>
      </c>
      <c r="E174" s="190" t="s">
        <v>132</v>
      </c>
      <c r="F174" s="190" t="s">
        <v>355</v>
      </c>
      <c r="G174" s="176"/>
      <c r="H174" s="176"/>
      <c r="I174" s="179"/>
      <c r="J174" s="191">
        <f>BK174</f>
        <v>0</v>
      </c>
      <c r="K174" s="176"/>
      <c r="L174" s="181"/>
      <c r="M174" s="182"/>
      <c r="N174" s="183"/>
      <c r="O174" s="183"/>
      <c r="P174" s="184">
        <f>SUM(P175:P209)</f>
        <v>0</v>
      </c>
      <c r="Q174" s="183"/>
      <c r="R174" s="184">
        <f>SUM(R175:R209)</f>
        <v>92.487779</v>
      </c>
      <c r="S174" s="183"/>
      <c r="T174" s="185">
        <f>SUM(T175:T209)</f>
        <v>0</v>
      </c>
      <c r="AR174" s="186" t="s">
        <v>77</v>
      </c>
      <c r="AT174" s="187" t="s">
        <v>68</v>
      </c>
      <c r="AU174" s="187" t="s">
        <v>77</v>
      </c>
      <c r="AY174" s="186" t="s">
        <v>133</v>
      </c>
      <c r="BK174" s="188">
        <f>SUM(BK175:BK209)</f>
        <v>0</v>
      </c>
    </row>
    <row r="175" spans="2:65" s="1" customFormat="1" ht="22.5" customHeight="1">
      <c r="B175" s="40"/>
      <c r="C175" s="192" t="s">
        <v>356</v>
      </c>
      <c r="D175" s="192" t="s">
        <v>137</v>
      </c>
      <c r="E175" s="193" t="s">
        <v>357</v>
      </c>
      <c r="F175" s="194" t="s">
        <v>358</v>
      </c>
      <c r="G175" s="195" t="s">
        <v>190</v>
      </c>
      <c r="H175" s="196">
        <v>1752.635</v>
      </c>
      <c r="I175" s="197"/>
      <c r="J175" s="198">
        <f>ROUND(I175*H175,2)</f>
        <v>0</v>
      </c>
      <c r="K175" s="194" t="s">
        <v>141</v>
      </c>
      <c r="L175" s="60"/>
      <c r="M175" s="199" t="s">
        <v>21</v>
      </c>
      <c r="N175" s="200" t="s">
        <v>40</v>
      </c>
      <c r="O175" s="41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3" t="s">
        <v>161</v>
      </c>
      <c r="AT175" s="23" t="s">
        <v>137</v>
      </c>
      <c r="AU175" s="23" t="s">
        <v>79</v>
      </c>
      <c r="AY175" s="23" t="s">
        <v>133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77</v>
      </c>
      <c r="BK175" s="203">
        <f>ROUND(I175*H175,2)</f>
        <v>0</v>
      </c>
      <c r="BL175" s="23" t="s">
        <v>161</v>
      </c>
      <c r="BM175" s="23" t="s">
        <v>359</v>
      </c>
    </row>
    <row r="176" spans="2:47" s="1" customFormat="1" ht="27">
      <c r="B176" s="40"/>
      <c r="C176" s="62"/>
      <c r="D176" s="204" t="s">
        <v>144</v>
      </c>
      <c r="E176" s="62"/>
      <c r="F176" s="205" t="s">
        <v>360</v>
      </c>
      <c r="G176" s="62"/>
      <c r="H176" s="62"/>
      <c r="I176" s="162"/>
      <c r="J176" s="62"/>
      <c r="K176" s="62"/>
      <c r="L176" s="60"/>
      <c r="M176" s="206"/>
      <c r="N176" s="41"/>
      <c r="O176" s="41"/>
      <c r="P176" s="41"/>
      <c r="Q176" s="41"/>
      <c r="R176" s="41"/>
      <c r="S176" s="41"/>
      <c r="T176" s="77"/>
      <c r="AT176" s="23" t="s">
        <v>144</v>
      </c>
      <c r="AU176" s="23" t="s">
        <v>79</v>
      </c>
    </row>
    <row r="177" spans="2:51" s="11" customFormat="1" ht="13.5">
      <c r="B177" s="207"/>
      <c r="C177" s="208"/>
      <c r="D177" s="218" t="s">
        <v>152</v>
      </c>
      <c r="E177" s="219" t="s">
        <v>21</v>
      </c>
      <c r="F177" s="220" t="s">
        <v>361</v>
      </c>
      <c r="G177" s="208"/>
      <c r="H177" s="221">
        <v>1752.635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152</v>
      </c>
      <c r="AU177" s="217" t="s">
        <v>79</v>
      </c>
      <c r="AV177" s="11" t="s">
        <v>79</v>
      </c>
      <c r="AW177" s="11" t="s">
        <v>33</v>
      </c>
      <c r="AX177" s="11" t="s">
        <v>77</v>
      </c>
      <c r="AY177" s="217" t="s">
        <v>133</v>
      </c>
    </row>
    <row r="178" spans="2:65" s="1" customFormat="1" ht="22.5" customHeight="1">
      <c r="B178" s="40"/>
      <c r="C178" s="192" t="s">
        <v>362</v>
      </c>
      <c r="D178" s="192" t="s">
        <v>137</v>
      </c>
      <c r="E178" s="193" t="s">
        <v>357</v>
      </c>
      <c r="F178" s="194" t="s">
        <v>358</v>
      </c>
      <c r="G178" s="195" t="s">
        <v>190</v>
      </c>
      <c r="H178" s="196">
        <v>368.2</v>
      </c>
      <c r="I178" s="197"/>
      <c r="J178" s="198">
        <f>ROUND(I178*H178,2)</f>
        <v>0</v>
      </c>
      <c r="K178" s="194" t="s">
        <v>141</v>
      </c>
      <c r="L178" s="60"/>
      <c r="M178" s="199" t="s">
        <v>21</v>
      </c>
      <c r="N178" s="200" t="s">
        <v>40</v>
      </c>
      <c r="O178" s="41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3" t="s">
        <v>161</v>
      </c>
      <c r="AT178" s="23" t="s">
        <v>137</v>
      </c>
      <c r="AU178" s="23" t="s">
        <v>79</v>
      </c>
      <c r="AY178" s="23" t="s">
        <v>133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77</v>
      </c>
      <c r="BK178" s="203">
        <f>ROUND(I178*H178,2)</f>
        <v>0</v>
      </c>
      <c r="BL178" s="23" t="s">
        <v>161</v>
      </c>
      <c r="BM178" s="23" t="s">
        <v>363</v>
      </c>
    </row>
    <row r="179" spans="2:47" s="1" customFormat="1" ht="27">
      <c r="B179" s="40"/>
      <c r="C179" s="62"/>
      <c r="D179" s="204" t="s">
        <v>144</v>
      </c>
      <c r="E179" s="62"/>
      <c r="F179" s="205" t="s">
        <v>364</v>
      </c>
      <c r="G179" s="62"/>
      <c r="H179" s="62"/>
      <c r="I179" s="162"/>
      <c r="J179" s="62"/>
      <c r="K179" s="62"/>
      <c r="L179" s="60"/>
      <c r="M179" s="206"/>
      <c r="N179" s="41"/>
      <c r="O179" s="41"/>
      <c r="P179" s="41"/>
      <c r="Q179" s="41"/>
      <c r="R179" s="41"/>
      <c r="S179" s="41"/>
      <c r="T179" s="77"/>
      <c r="AT179" s="23" t="s">
        <v>144</v>
      </c>
      <c r="AU179" s="23" t="s">
        <v>79</v>
      </c>
    </row>
    <row r="180" spans="2:51" s="11" customFormat="1" ht="13.5">
      <c r="B180" s="207"/>
      <c r="C180" s="208"/>
      <c r="D180" s="218" t="s">
        <v>152</v>
      </c>
      <c r="E180" s="219" t="s">
        <v>21</v>
      </c>
      <c r="F180" s="220" t="s">
        <v>365</v>
      </c>
      <c r="G180" s="208"/>
      <c r="H180" s="221">
        <v>368.2</v>
      </c>
      <c r="I180" s="212"/>
      <c r="J180" s="208"/>
      <c r="K180" s="208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152</v>
      </c>
      <c r="AU180" s="217" t="s">
        <v>79</v>
      </c>
      <c r="AV180" s="11" t="s">
        <v>79</v>
      </c>
      <c r="AW180" s="11" t="s">
        <v>33</v>
      </c>
      <c r="AX180" s="11" t="s">
        <v>77</v>
      </c>
      <c r="AY180" s="217" t="s">
        <v>133</v>
      </c>
    </row>
    <row r="181" spans="2:65" s="1" customFormat="1" ht="31.5" customHeight="1">
      <c r="B181" s="40"/>
      <c r="C181" s="192" t="s">
        <v>366</v>
      </c>
      <c r="D181" s="192" t="s">
        <v>137</v>
      </c>
      <c r="E181" s="193" t="s">
        <v>367</v>
      </c>
      <c r="F181" s="194" t="s">
        <v>368</v>
      </c>
      <c r="G181" s="195" t="s">
        <v>190</v>
      </c>
      <c r="H181" s="196">
        <v>1751.25</v>
      </c>
      <c r="I181" s="197"/>
      <c r="J181" s="198">
        <f>ROUND(I181*H181,2)</f>
        <v>0</v>
      </c>
      <c r="K181" s="194" t="s">
        <v>141</v>
      </c>
      <c r="L181" s="60"/>
      <c r="M181" s="199" t="s">
        <v>21</v>
      </c>
      <c r="N181" s="200" t="s">
        <v>40</v>
      </c>
      <c r="O181" s="41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3" t="s">
        <v>161</v>
      </c>
      <c r="AT181" s="23" t="s">
        <v>137</v>
      </c>
      <c r="AU181" s="23" t="s">
        <v>79</v>
      </c>
      <c r="AY181" s="23" t="s">
        <v>133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77</v>
      </c>
      <c r="BK181" s="203">
        <f>ROUND(I181*H181,2)</f>
        <v>0</v>
      </c>
      <c r="BL181" s="23" t="s">
        <v>161</v>
      </c>
      <c r="BM181" s="23" t="s">
        <v>369</v>
      </c>
    </row>
    <row r="182" spans="2:51" s="11" customFormat="1" ht="13.5">
      <c r="B182" s="207"/>
      <c r="C182" s="208"/>
      <c r="D182" s="218" t="s">
        <v>152</v>
      </c>
      <c r="E182" s="219" t="s">
        <v>21</v>
      </c>
      <c r="F182" s="220" t="s">
        <v>370</v>
      </c>
      <c r="G182" s="208"/>
      <c r="H182" s="221">
        <v>1751.25</v>
      </c>
      <c r="I182" s="212"/>
      <c r="J182" s="208"/>
      <c r="K182" s="208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152</v>
      </c>
      <c r="AU182" s="217" t="s">
        <v>79</v>
      </c>
      <c r="AV182" s="11" t="s">
        <v>79</v>
      </c>
      <c r="AW182" s="11" t="s">
        <v>33</v>
      </c>
      <c r="AX182" s="11" t="s">
        <v>77</v>
      </c>
      <c r="AY182" s="217" t="s">
        <v>133</v>
      </c>
    </row>
    <row r="183" spans="2:65" s="1" customFormat="1" ht="31.5" customHeight="1">
      <c r="B183" s="40"/>
      <c r="C183" s="192" t="s">
        <v>371</v>
      </c>
      <c r="D183" s="192" t="s">
        <v>137</v>
      </c>
      <c r="E183" s="193" t="s">
        <v>372</v>
      </c>
      <c r="F183" s="194" t="s">
        <v>373</v>
      </c>
      <c r="G183" s="195" t="s">
        <v>190</v>
      </c>
      <c r="H183" s="196">
        <v>198.15</v>
      </c>
      <c r="I183" s="197"/>
      <c r="J183" s="198">
        <f>ROUND(I183*H183,2)</f>
        <v>0</v>
      </c>
      <c r="K183" s="194" t="s">
        <v>141</v>
      </c>
      <c r="L183" s="60"/>
      <c r="M183" s="199" t="s">
        <v>21</v>
      </c>
      <c r="N183" s="200" t="s">
        <v>40</v>
      </c>
      <c r="O183" s="41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3" t="s">
        <v>161</v>
      </c>
      <c r="AT183" s="23" t="s">
        <v>137</v>
      </c>
      <c r="AU183" s="23" t="s">
        <v>79</v>
      </c>
      <c r="AY183" s="23" t="s">
        <v>133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3" t="s">
        <v>77</v>
      </c>
      <c r="BK183" s="203">
        <f>ROUND(I183*H183,2)</f>
        <v>0</v>
      </c>
      <c r="BL183" s="23" t="s">
        <v>161</v>
      </c>
      <c r="BM183" s="23" t="s">
        <v>374</v>
      </c>
    </row>
    <row r="184" spans="2:47" s="1" customFormat="1" ht="27">
      <c r="B184" s="40"/>
      <c r="C184" s="62"/>
      <c r="D184" s="204" t="s">
        <v>144</v>
      </c>
      <c r="E184" s="62"/>
      <c r="F184" s="205" t="s">
        <v>375</v>
      </c>
      <c r="G184" s="62"/>
      <c r="H184" s="62"/>
      <c r="I184" s="162"/>
      <c r="J184" s="62"/>
      <c r="K184" s="62"/>
      <c r="L184" s="60"/>
      <c r="M184" s="206"/>
      <c r="N184" s="41"/>
      <c r="O184" s="41"/>
      <c r="P184" s="41"/>
      <c r="Q184" s="41"/>
      <c r="R184" s="41"/>
      <c r="S184" s="41"/>
      <c r="T184" s="77"/>
      <c r="AT184" s="23" t="s">
        <v>144</v>
      </c>
      <c r="AU184" s="23" t="s">
        <v>79</v>
      </c>
    </row>
    <row r="185" spans="2:51" s="11" customFormat="1" ht="13.5">
      <c r="B185" s="207"/>
      <c r="C185" s="208"/>
      <c r="D185" s="218" t="s">
        <v>152</v>
      </c>
      <c r="E185" s="219" t="s">
        <v>21</v>
      </c>
      <c r="F185" s="220" t="s">
        <v>376</v>
      </c>
      <c r="G185" s="208"/>
      <c r="H185" s="221">
        <v>198.15</v>
      </c>
      <c r="I185" s="212"/>
      <c r="J185" s="208"/>
      <c r="K185" s="208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152</v>
      </c>
      <c r="AU185" s="217" t="s">
        <v>79</v>
      </c>
      <c r="AV185" s="11" t="s">
        <v>79</v>
      </c>
      <c r="AW185" s="11" t="s">
        <v>33</v>
      </c>
      <c r="AX185" s="11" t="s">
        <v>77</v>
      </c>
      <c r="AY185" s="217" t="s">
        <v>133</v>
      </c>
    </row>
    <row r="186" spans="2:65" s="1" customFormat="1" ht="22.5" customHeight="1">
      <c r="B186" s="40"/>
      <c r="C186" s="192" t="s">
        <v>377</v>
      </c>
      <c r="D186" s="192" t="s">
        <v>137</v>
      </c>
      <c r="E186" s="193" t="s">
        <v>378</v>
      </c>
      <c r="F186" s="194" t="s">
        <v>379</v>
      </c>
      <c r="G186" s="195" t="s">
        <v>190</v>
      </c>
      <c r="H186" s="196">
        <v>1754.75</v>
      </c>
      <c r="I186" s="197"/>
      <c r="J186" s="198">
        <f>ROUND(I186*H186,2)</f>
        <v>0</v>
      </c>
      <c r="K186" s="194" t="s">
        <v>141</v>
      </c>
      <c r="L186" s="60"/>
      <c r="M186" s="199" t="s">
        <v>21</v>
      </c>
      <c r="N186" s="200" t="s">
        <v>40</v>
      </c>
      <c r="O186" s="41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3" t="s">
        <v>161</v>
      </c>
      <c r="AT186" s="23" t="s">
        <v>137</v>
      </c>
      <c r="AU186" s="23" t="s">
        <v>79</v>
      </c>
      <c r="AY186" s="23" t="s">
        <v>133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3" t="s">
        <v>77</v>
      </c>
      <c r="BK186" s="203">
        <f>ROUND(I186*H186,2)</f>
        <v>0</v>
      </c>
      <c r="BL186" s="23" t="s">
        <v>161</v>
      </c>
      <c r="BM186" s="23" t="s">
        <v>380</v>
      </c>
    </row>
    <row r="187" spans="2:47" s="1" customFormat="1" ht="27">
      <c r="B187" s="40"/>
      <c r="C187" s="62"/>
      <c r="D187" s="204" t="s">
        <v>144</v>
      </c>
      <c r="E187" s="62"/>
      <c r="F187" s="205" t="s">
        <v>381</v>
      </c>
      <c r="G187" s="62"/>
      <c r="H187" s="62"/>
      <c r="I187" s="162"/>
      <c r="J187" s="62"/>
      <c r="K187" s="62"/>
      <c r="L187" s="60"/>
      <c r="M187" s="206"/>
      <c r="N187" s="41"/>
      <c r="O187" s="41"/>
      <c r="P187" s="41"/>
      <c r="Q187" s="41"/>
      <c r="R187" s="41"/>
      <c r="S187" s="41"/>
      <c r="T187" s="77"/>
      <c r="AT187" s="23" t="s">
        <v>144</v>
      </c>
      <c r="AU187" s="23" t="s">
        <v>79</v>
      </c>
    </row>
    <row r="188" spans="2:51" s="11" customFormat="1" ht="13.5">
      <c r="B188" s="207"/>
      <c r="C188" s="208"/>
      <c r="D188" s="218" t="s">
        <v>152</v>
      </c>
      <c r="E188" s="219" t="s">
        <v>21</v>
      </c>
      <c r="F188" s="220" t="s">
        <v>382</v>
      </c>
      <c r="G188" s="208"/>
      <c r="H188" s="221">
        <v>1754.75</v>
      </c>
      <c r="I188" s="212"/>
      <c r="J188" s="208"/>
      <c r="K188" s="208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152</v>
      </c>
      <c r="AU188" s="217" t="s">
        <v>79</v>
      </c>
      <c r="AV188" s="11" t="s">
        <v>79</v>
      </c>
      <c r="AW188" s="11" t="s">
        <v>33</v>
      </c>
      <c r="AX188" s="11" t="s">
        <v>77</v>
      </c>
      <c r="AY188" s="217" t="s">
        <v>133</v>
      </c>
    </row>
    <row r="189" spans="2:65" s="1" customFormat="1" ht="22.5" customHeight="1">
      <c r="B189" s="40"/>
      <c r="C189" s="192" t="s">
        <v>383</v>
      </c>
      <c r="D189" s="192" t="s">
        <v>137</v>
      </c>
      <c r="E189" s="193" t="s">
        <v>384</v>
      </c>
      <c r="F189" s="194" t="s">
        <v>385</v>
      </c>
      <c r="G189" s="195" t="s">
        <v>190</v>
      </c>
      <c r="H189" s="196">
        <v>1751.5</v>
      </c>
      <c r="I189" s="197"/>
      <c r="J189" s="198">
        <f>ROUND(I189*H189,2)</f>
        <v>0</v>
      </c>
      <c r="K189" s="194" t="s">
        <v>141</v>
      </c>
      <c r="L189" s="60"/>
      <c r="M189" s="199" t="s">
        <v>21</v>
      </c>
      <c r="N189" s="200" t="s">
        <v>40</v>
      </c>
      <c r="O189" s="41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3" t="s">
        <v>161</v>
      </c>
      <c r="AT189" s="23" t="s">
        <v>137</v>
      </c>
      <c r="AU189" s="23" t="s">
        <v>79</v>
      </c>
      <c r="AY189" s="23" t="s">
        <v>133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3" t="s">
        <v>77</v>
      </c>
      <c r="BK189" s="203">
        <f>ROUND(I189*H189,2)</f>
        <v>0</v>
      </c>
      <c r="BL189" s="23" t="s">
        <v>161</v>
      </c>
      <c r="BM189" s="23" t="s">
        <v>386</v>
      </c>
    </row>
    <row r="190" spans="2:65" s="1" customFormat="1" ht="31.5" customHeight="1">
      <c r="B190" s="40"/>
      <c r="C190" s="192" t="s">
        <v>387</v>
      </c>
      <c r="D190" s="192" t="s">
        <v>137</v>
      </c>
      <c r="E190" s="193" t="s">
        <v>388</v>
      </c>
      <c r="F190" s="194" t="s">
        <v>389</v>
      </c>
      <c r="G190" s="195" t="s">
        <v>190</v>
      </c>
      <c r="H190" s="196">
        <v>1748</v>
      </c>
      <c r="I190" s="197"/>
      <c r="J190" s="198">
        <f>ROUND(I190*H190,2)</f>
        <v>0</v>
      </c>
      <c r="K190" s="194" t="s">
        <v>141</v>
      </c>
      <c r="L190" s="60"/>
      <c r="M190" s="199" t="s">
        <v>21</v>
      </c>
      <c r="N190" s="200" t="s">
        <v>40</v>
      </c>
      <c r="O190" s="41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3" t="s">
        <v>390</v>
      </c>
      <c r="AT190" s="23" t="s">
        <v>137</v>
      </c>
      <c r="AU190" s="23" t="s">
        <v>79</v>
      </c>
      <c r="AY190" s="23" t="s">
        <v>133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77</v>
      </c>
      <c r="BK190" s="203">
        <f>ROUND(I190*H190,2)</f>
        <v>0</v>
      </c>
      <c r="BL190" s="23" t="s">
        <v>390</v>
      </c>
      <c r="BM190" s="23" t="s">
        <v>391</v>
      </c>
    </row>
    <row r="191" spans="2:47" s="1" customFormat="1" ht="27">
      <c r="B191" s="40"/>
      <c r="C191" s="62"/>
      <c r="D191" s="204" t="s">
        <v>144</v>
      </c>
      <c r="E191" s="62"/>
      <c r="F191" s="205" t="s">
        <v>392</v>
      </c>
      <c r="G191" s="62"/>
      <c r="H191" s="62"/>
      <c r="I191" s="162"/>
      <c r="J191" s="62"/>
      <c r="K191" s="62"/>
      <c r="L191" s="60"/>
      <c r="M191" s="206"/>
      <c r="N191" s="41"/>
      <c r="O191" s="41"/>
      <c r="P191" s="41"/>
      <c r="Q191" s="41"/>
      <c r="R191" s="41"/>
      <c r="S191" s="41"/>
      <c r="T191" s="77"/>
      <c r="AT191" s="23" t="s">
        <v>144</v>
      </c>
      <c r="AU191" s="23" t="s">
        <v>79</v>
      </c>
    </row>
    <row r="192" spans="2:51" s="11" customFormat="1" ht="13.5">
      <c r="B192" s="207"/>
      <c r="C192" s="208"/>
      <c r="D192" s="218" t="s">
        <v>152</v>
      </c>
      <c r="E192" s="219" t="s">
        <v>21</v>
      </c>
      <c r="F192" s="220" t="s">
        <v>393</v>
      </c>
      <c r="G192" s="208"/>
      <c r="H192" s="221">
        <v>1748</v>
      </c>
      <c r="I192" s="212"/>
      <c r="J192" s="208"/>
      <c r="K192" s="208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152</v>
      </c>
      <c r="AU192" s="217" t="s">
        <v>79</v>
      </c>
      <c r="AV192" s="11" t="s">
        <v>79</v>
      </c>
      <c r="AW192" s="11" t="s">
        <v>33</v>
      </c>
      <c r="AX192" s="11" t="s">
        <v>77</v>
      </c>
      <c r="AY192" s="217" t="s">
        <v>133</v>
      </c>
    </row>
    <row r="193" spans="2:65" s="1" customFormat="1" ht="22.5" customHeight="1">
      <c r="B193" s="40"/>
      <c r="C193" s="192" t="s">
        <v>394</v>
      </c>
      <c r="D193" s="192" t="s">
        <v>137</v>
      </c>
      <c r="E193" s="193" t="s">
        <v>395</v>
      </c>
      <c r="F193" s="194" t="s">
        <v>396</v>
      </c>
      <c r="G193" s="195" t="s">
        <v>190</v>
      </c>
      <c r="H193" s="196">
        <v>7.4</v>
      </c>
      <c r="I193" s="197"/>
      <c r="J193" s="198">
        <f>ROUND(I193*H193,2)</f>
        <v>0</v>
      </c>
      <c r="K193" s="194" t="s">
        <v>141</v>
      </c>
      <c r="L193" s="60"/>
      <c r="M193" s="199" t="s">
        <v>21</v>
      </c>
      <c r="N193" s="200" t="s">
        <v>40</v>
      </c>
      <c r="O193" s="41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3" t="s">
        <v>161</v>
      </c>
      <c r="AT193" s="23" t="s">
        <v>137</v>
      </c>
      <c r="AU193" s="23" t="s">
        <v>79</v>
      </c>
      <c r="AY193" s="23" t="s">
        <v>133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3" t="s">
        <v>77</v>
      </c>
      <c r="BK193" s="203">
        <f>ROUND(I193*H193,2)</f>
        <v>0</v>
      </c>
      <c r="BL193" s="23" t="s">
        <v>161</v>
      </c>
      <c r="BM193" s="23" t="s">
        <v>397</v>
      </c>
    </row>
    <row r="194" spans="2:47" s="1" customFormat="1" ht="27">
      <c r="B194" s="40"/>
      <c r="C194" s="62"/>
      <c r="D194" s="204" t="s">
        <v>144</v>
      </c>
      <c r="E194" s="62"/>
      <c r="F194" s="205" t="s">
        <v>398</v>
      </c>
      <c r="G194" s="62"/>
      <c r="H194" s="62"/>
      <c r="I194" s="162"/>
      <c r="J194" s="62"/>
      <c r="K194" s="62"/>
      <c r="L194" s="60"/>
      <c r="M194" s="206"/>
      <c r="N194" s="41"/>
      <c r="O194" s="41"/>
      <c r="P194" s="41"/>
      <c r="Q194" s="41"/>
      <c r="R194" s="41"/>
      <c r="S194" s="41"/>
      <c r="T194" s="77"/>
      <c r="AT194" s="23" t="s">
        <v>144</v>
      </c>
      <c r="AU194" s="23" t="s">
        <v>79</v>
      </c>
    </row>
    <row r="195" spans="2:51" s="11" customFormat="1" ht="13.5">
      <c r="B195" s="207"/>
      <c r="C195" s="208"/>
      <c r="D195" s="218" t="s">
        <v>152</v>
      </c>
      <c r="E195" s="219" t="s">
        <v>21</v>
      </c>
      <c r="F195" s="220" t="s">
        <v>399</v>
      </c>
      <c r="G195" s="208"/>
      <c r="H195" s="221">
        <v>7.4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152</v>
      </c>
      <c r="AU195" s="217" t="s">
        <v>79</v>
      </c>
      <c r="AV195" s="11" t="s">
        <v>79</v>
      </c>
      <c r="AW195" s="11" t="s">
        <v>33</v>
      </c>
      <c r="AX195" s="11" t="s">
        <v>77</v>
      </c>
      <c r="AY195" s="217" t="s">
        <v>133</v>
      </c>
    </row>
    <row r="196" spans="2:65" s="1" customFormat="1" ht="57" customHeight="1">
      <c r="B196" s="40"/>
      <c r="C196" s="192" t="s">
        <v>400</v>
      </c>
      <c r="D196" s="192" t="s">
        <v>137</v>
      </c>
      <c r="E196" s="193" t="s">
        <v>401</v>
      </c>
      <c r="F196" s="194" t="s">
        <v>402</v>
      </c>
      <c r="G196" s="195" t="s">
        <v>190</v>
      </c>
      <c r="H196" s="196">
        <v>152.5</v>
      </c>
      <c r="I196" s="197"/>
      <c r="J196" s="198">
        <f>ROUND(I196*H196,2)</f>
        <v>0</v>
      </c>
      <c r="K196" s="194" t="s">
        <v>141</v>
      </c>
      <c r="L196" s="60"/>
      <c r="M196" s="199" t="s">
        <v>21</v>
      </c>
      <c r="N196" s="200" t="s">
        <v>40</v>
      </c>
      <c r="O196" s="41"/>
      <c r="P196" s="201">
        <f>O196*H196</f>
        <v>0</v>
      </c>
      <c r="Q196" s="201">
        <v>0.08425</v>
      </c>
      <c r="R196" s="201">
        <f>Q196*H196</f>
        <v>12.848125000000001</v>
      </c>
      <c r="S196" s="201">
        <v>0</v>
      </c>
      <c r="T196" s="202">
        <f>S196*H196</f>
        <v>0</v>
      </c>
      <c r="AR196" s="23" t="s">
        <v>161</v>
      </c>
      <c r="AT196" s="23" t="s">
        <v>137</v>
      </c>
      <c r="AU196" s="23" t="s">
        <v>79</v>
      </c>
      <c r="AY196" s="23" t="s">
        <v>133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3" t="s">
        <v>77</v>
      </c>
      <c r="BK196" s="203">
        <f>ROUND(I196*H196,2)</f>
        <v>0</v>
      </c>
      <c r="BL196" s="23" t="s">
        <v>161</v>
      </c>
      <c r="BM196" s="23" t="s">
        <v>403</v>
      </c>
    </row>
    <row r="197" spans="2:47" s="1" customFormat="1" ht="27">
      <c r="B197" s="40"/>
      <c r="C197" s="62"/>
      <c r="D197" s="204" t="s">
        <v>144</v>
      </c>
      <c r="E197" s="62"/>
      <c r="F197" s="205" t="s">
        <v>404</v>
      </c>
      <c r="G197" s="62"/>
      <c r="H197" s="62"/>
      <c r="I197" s="162"/>
      <c r="J197" s="62"/>
      <c r="K197" s="62"/>
      <c r="L197" s="60"/>
      <c r="M197" s="206"/>
      <c r="N197" s="41"/>
      <c r="O197" s="41"/>
      <c r="P197" s="41"/>
      <c r="Q197" s="41"/>
      <c r="R197" s="41"/>
      <c r="S197" s="41"/>
      <c r="T197" s="77"/>
      <c r="AT197" s="23" t="s">
        <v>144</v>
      </c>
      <c r="AU197" s="23" t="s">
        <v>79</v>
      </c>
    </row>
    <row r="198" spans="2:51" s="11" customFormat="1" ht="13.5">
      <c r="B198" s="207"/>
      <c r="C198" s="208"/>
      <c r="D198" s="218" t="s">
        <v>152</v>
      </c>
      <c r="E198" s="219" t="s">
        <v>21</v>
      </c>
      <c r="F198" s="220" t="s">
        <v>405</v>
      </c>
      <c r="G198" s="208"/>
      <c r="H198" s="221">
        <v>152.5</v>
      </c>
      <c r="I198" s="212"/>
      <c r="J198" s="208"/>
      <c r="K198" s="208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152</v>
      </c>
      <c r="AU198" s="217" t="s">
        <v>79</v>
      </c>
      <c r="AV198" s="11" t="s">
        <v>79</v>
      </c>
      <c r="AW198" s="11" t="s">
        <v>33</v>
      </c>
      <c r="AX198" s="11" t="s">
        <v>77</v>
      </c>
      <c r="AY198" s="217" t="s">
        <v>133</v>
      </c>
    </row>
    <row r="199" spans="2:65" s="1" customFormat="1" ht="22.5" customHeight="1">
      <c r="B199" s="40"/>
      <c r="C199" s="225" t="s">
        <v>406</v>
      </c>
      <c r="D199" s="225" t="s">
        <v>213</v>
      </c>
      <c r="E199" s="226" t="s">
        <v>407</v>
      </c>
      <c r="F199" s="227" t="s">
        <v>408</v>
      </c>
      <c r="G199" s="228" t="s">
        <v>190</v>
      </c>
      <c r="H199" s="229">
        <v>154.025</v>
      </c>
      <c r="I199" s="230"/>
      <c r="J199" s="231">
        <f>ROUND(I199*H199,2)</f>
        <v>0</v>
      </c>
      <c r="K199" s="227" t="s">
        <v>141</v>
      </c>
      <c r="L199" s="232"/>
      <c r="M199" s="233" t="s">
        <v>21</v>
      </c>
      <c r="N199" s="234" t="s">
        <v>40</v>
      </c>
      <c r="O199" s="41"/>
      <c r="P199" s="201">
        <f>O199*H199</f>
        <v>0</v>
      </c>
      <c r="Q199" s="201">
        <v>0.131</v>
      </c>
      <c r="R199" s="201">
        <f>Q199*H199</f>
        <v>20.177275</v>
      </c>
      <c r="S199" s="201">
        <v>0</v>
      </c>
      <c r="T199" s="202">
        <f>S199*H199</f>
        <v>0</v>
      </c>
      <c r="AR199" s="23" t="s">
        <v>212</v>
      </c>
      <c r="AT199" s="23" t="s">
        <v>213</v>
      </c>
      <c r="AU199" s="23" t="s">
        <v>79</v>
      </c>
      <c r="AY199" s="23" t="s">
        <v>133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3" t="s">
        <v>77</v>
      </c>
      <c r="BK199" s="203">
        <f>ROUND(I199*H199,2)</f>
        <v>0</v>
      </c>
      <c r="BL199" s="23" t="s">
        <v>161</v>
      </c>
      <c r="BM199" s="23" t="s">
        <v>409</v>
      </c>
    </row>
    <row r="200" spans="2:51" s="11" customFormat="1" ht="13.5">
      <c r="B200" s="207"/>
      <c r="C200" s="208"/>
      <c r="D200" s="218" t="s">
        <v>152</v>
      </c>
      <c r="E200" s="208"/>
      <c r="F200" s="220" t="s">
        <v>410</v>
      </c>
      <c r="G200" s="208"/>
      <c r="H200" s="221">
        <v>154.025</v>
      </c>
      <c r="I200" s="212"/>
      <c r="J200" s="208"/>
      <c r="K200" s="208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152</v>
      </c>
      <c r="AU200" s="217" t="s">
        <v>79</v>
      </c>
      <c r="AV200" s="11" t="s">
        <v>79</v>
      </c>
      <c r="AW200" s="11" t="s">
        <v>6</v>
      </c>
      <c r="AX200" s="11" t="s">
        <v>77</v>
      </c>
      <c r="AY200" s="217" t="s">
        <v>133</v>
      </c>
    </row>
    <row r="201" spans="2:65" s="1" customFormat="1" ht="57" customHeight="1">
      <c r="B201" s="40"/>
      <c r="C201" s="192" t="s">
        <v>411</v>
      </c>
      <c r="D201" s="192" t="s">
        <v>137</v>
      </c>
      <c r="E201" s="193" t="s">
        <v>401</v>
      </c>
      <c r="F201" s="194" t="s">
        <v>402</v>
      </c>
      <c r="G201" s="195" t="s">
        <v>190</v>
      </c>
      <c r="H201" s="196">
        <v>10.1</v>
      </c>
      <c r="I201" s="197"/>
      <c r="J201" s="198">
        <f>ROUND(I201*H201,2)</f>
        <v>0</v>
      </c>
      <c r="K201" s="194" t="s">
        <v>141</v>
      </c>
      <c r="L201" s="60"/>
      <c r="M201" s="199" t="s">
        <v>21</v>
      </c>
      <c r="N201" s="200" t="s">
        <v>40</v>
      </c>
      <c r="O201" s="41"/>
      <c r="P201" s="201">
        <f>O201*H201</f>
        <v>0</v>
      </c>
      <c r="Q201" s="201">
        <v>0.08425</v>
      </c>
      <c r="R201" s="201">
        <f>Q201*H201</f>
        <v>0.850925</v>
      </c>
      <c r="S201" s="201">
        <v>0</v>
      </c>
      <c r="T201" s="202">
        <f>S201*H201</f>
        <v>0</v>
      </c>
      <c r="AR201" s="23" t="s">
        <v>161</v>
      </c>
      <c r="AT201" s="23" t="s">
        <v>137</v>
      </c>
      <c r="AU201" s="23" t="s">
        <v>79</v>
      </c>
      <c r="AY201" s="23" t="s">
        <v>133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3" t="s">
        <v>77</v>
      </c>
      <c r="BK201" s="203">
        <f>ROUND(I201*H201,2)</f>
        <v>0</v>
      </c>
      <c r="BL201" s="23" t="s">
        <v>161</v>
      </c>
      <c r="BM201" s="23" t="s">
        <v>412</v>
      </c>
    </row>
    <row r="202" spans="2:47" s="1" customFormat="1" ht="27">
      <c r="B202" s="40"/>
      <c r="C202" s="62"/>
      <c r="D202" s="204" t="s">
        <v>144</v>
      </c>
      <c r="E202" s="62"/>
      <c r="F202" s="205" t="s">
        <v>413</v>
      </c>
      <c r="G202" s="62"/>
      <c r="H202" s="62"/>
      <c r="I202" s="162"/>
      <c r="J202" s="62"/>
      <c r="K202" s="62"/>
      <c r="L202" s="60"/>
      <c r="M202" s="206"/>
      <c r="N202" s="41"/>
      <c r="O202" s="41"/>
      <c r="P202" s="41"/>
      <c r="Q202" s="41"/>
      <c r="R202" s="41"/>
      <c r="S202" s="41"/>
      <c r="T202" s="77"/>
      <c r="AT202" s="23" t="s">
        <v>144</v>
      </c>
      <c r="AU202" s="23" t="s">
        <v>79</v>
      </c>
    </row>
    <row r="203" spans="2:51" s="11" customFormat="1" ht="13.5">
      <c r="B203" s="207"/>
      <c r="C203" s="208"/>
      <c r="D203" s="218" t="s">
        <v>152</v>
      </c>
      <c r="E203" s="219" t="s">
        <v>21</v>
      </c>
      <c r="F203" s="220" t="s">
        <v>414</v>
      </c>
      <c r="G203" s="208"/>
      <c r="H203" s="221">
        <v>10.1</v>
      </c>
      <c r="I203" s="212"/>
      <c r="J203" s="208"/>
      <c r="K203" s="208"/>
      <c r="L203" s="213"/>
      <c r="M203" s="214"/>
      <c r="N203" s="215"/>
      <c r="O203" s="215"/>
      <c r="P203" s="215"/>
      <c r="Q203" s="215"/>
      <c r="R203" s="215"/>
      <c r="S203" s="215"/>
      <c r="T203" s="216"/>
      <c r="AT203" s="217" t="s">
        <v>152</v>
      </c>
      <c r="AU203" s="217" t="s">
        <v>79</v>
      </c>
      <c r="AV203" s="11" t="s">
        <v>79</v>
      </c>
      <c r="AW203" s="11" t="s">
        <v>33</v>
      </c>
      <c r="AX203" s="11" t="s">
        <v>77</v>
      </c>
      <c r="AY203" s="217" t="s">
        <v>133</v>
      </c>
    </row>
    <row r="204" spans="2:65" s="1" customFormat="1" ht="44.25" customHeight="1">
      <c r="B204" s="40"/>
      <c r="C204" s="192" t="s">
        <v>415</v>
      </c>
      <c r="D204" s="192" t="s">
        <v>137</v>
      </c>
      <c r="E204" s="193" t="s">
        <v>416</v>
      </c>
      <c r="F204" s="194" t="s">
        <v>417</v>
      </c>
      <c r="G204" s="195" t="s">
        <v>190</v>
      </c>
      <c r="H204" s="196">
        <v>208.3</v>
      </c>
      <c r="I204" s="197"/>
      <c r="J204" s="198">
        <f>ROUND(I204*H204,2)</f>
        <v>0</v>
      </c>
      <c r="K204" s="194" t="s">
        <v>141</v>
      </c>
      <c r="L204" s="60"/>
      <c r="M204" s="199" t="s">
        <v>21</v>
      </c>
      <c r="N204" s="200" t="s">
        <v>40</v>
      </c>
      <c r="O204" s="41"/>
      <c r="P204" s="201">
        <f>O204*H204</f>
        <v>0</v>
      </c>
      <c r="Q204" s="201">
        <v>0.10362</v>
      </c>
      <c r="R204" s="201">
        <f>Q204*H204</f>
        <v>21.584046</v>
      </c>
      <c r="S204" s="201">
        <v>0</v>
      </c>
      <c r="T204" s="202">
        <f>S204*H204</f>
        <v>0</v>
      </c>
      <c r="AR204" s="23" t="s">
        <v>161</v>
      </c>
      <c r="AT204" s="23" t="s">
        <v>137</v>
      </c>
      <c r="AU204" s="23" t="s">
        <v>79</v>
      </c>
      <c r="AY204" s="23" t="s">
        <v>133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3" t="s">
        <v>77</v>
      </c>
      <c r="BK204" s="203">
        <f>ROUND(I204*H204,2)</f>
        <v>0</v>
      </c>
      <c r="BL204" s="23" t="s">
        <v>161</v>
      </c>
      <c r="BM204" s="23" t="s">
        <v>418</v>
      </c>
    </row>
    <row r="205" spans="2:47" s="1" customFormat="1" ht="27">
      <c r="B205" s="40"/>
      <c r="C205" s="62"/>
      <c r="D205" s="204" t="s">
        <v>144</v>
      </c>
      <c r="E205" s="62"/>
      <c r="F205" s="205" t="s">
        <v>419</v>
      </c>
      <c r="G205" s="62"/>
      <c r="H205" s="62"/>
      <c r="I205" s="162"/>
      <c r="J205" s="62"/>
      <c r="K205" s="62"/>
      <c r="L205" s="60"/>
      <c r="M205" s="206"/>
      <c r="N205" s="41"/>
      <c r="O205" s="41"/>
      <c r="P205" s="41"/>
      <c r="Q205" s="41"/>
      <c r="R205" s="41"/>
      <c r="S205" s="41"/>
      <c r="T205" s="77"/>
      <c r="AT205" s="23" t="s">
        <v>144</v>
      </c>
      <c r="AU205" s="23" t="s">
        <v>79</v>
      </c>
    </row>
    <row r="206" spans="2:51" s="11" customFormat="1" ht="13.5">
      <c r="B206" s="207"/>
      <c r="C206" s="208"/>
      <c r="D206" s="218" t="s">
        <v>152</v>
      </c>
      <c r="E206" s="219" t="s">
        <v>21</v>
      </c>
      <c r="F206" s="220" t="s">
        <v>420</v>
      </c>
      <c r="G206" s="208"/>
      <c r="H206" s="221">
        <v>208.3</v>
      </c>
      <c r="I206" s="212"/>
      <c r="J206" s="208"/>
      <c r="K206" s="208"/>
      <c r="L206" s="213"/>
      <c r="M206" s="214"/>
      <c r="N206" s="215"/>
      <c r="O206" s="215"/>
      <c r="P206" s="215"/>
      <c r="Q206" s="215"/>
      <c r="R206" s="215"/>
      <c r="S206" s="215"/>
      <c r="T206" s="216"/>
      <c r="AT206" s="217" t="s">
        <v>152</v>
      </c>
      <c r="AU206" s="217" t="s">
        <v>79</v>
      </c>
      <c r="AV206" s="11" t="s">
        <v>79</v>
      </c>
      <c r="AW206" s="11" t="s">
        <v>33</v>
      </c>
      <c r="AX206" s="11" t="s">
        <v>77</v>
      </c>
      <c r="AY206" s="217" t="s">
        <v>133</v>
      </c>
    </row>
    <row r="207" spans="2:65" s="1" customFormat="1" ht="22.5" customHeight="1">
      <c r="B207" s="40"/>
      <c r="C207" s="225" t="s">
        <v>421</v>
      </c>
      <c r="D207" s="225" t="s">
        <v>213</v>
      </c>
      <c r="E207" s="226" t="s">
        <v>422</v>
      </c>
      <c r="F207" s="227" t="s">
        <v>423</v>
      </c>
      <c r="G207" s="228" t="s">
        <v>190</v>
      </c>
      <c r="H207" s="229">
        <v>210.383</v>
      </c>
      <c r="I207" s="230"/>
      <c r="J207" s="231">
        <f>ROUND(I207*H207,2)</f>
        <v>0</v>
      </c>
      <c r="K207" s="227" t="s">
        <v>141</v>
      </c>
      <c r="L207" s="232"/>
      <c r="M207" s="233" t="s">
        <v>21</v>
      </c>
      <c r="N207" s="234" t="s">
        <v>40</v>
      </c>
      <c r="O207" s="41"/>
      <c r="P207" s="201">
        <f>O207*H207</f>
        <v>0</v>
      </c>
      <c r="Q207" s="201">
        <v>0.176</v>
      </c>
      <c r="R207" s="201">
        <f>Q207*H207</f>
        <v>37.027408</v>
      </c>
      <c r="S207" s="201">
        <v>0</v>
      </c>
      <c r="T207" s="202">
        <f>S207*H207</f>
        <v>0</v>
      </c>
      <c r="AR207" s="23" t="s">
        <v>212</v>
      </c>
      <c r="AT207" s="23" t="s">
        <v>213</v>
      </c>
      <c r="AU207" s="23" t="s">
        <v>79</v>
      </c>
      <c r="AY207" s="23" t="s">
        <v>133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3" t="s">
        <v>77</v>
      </c>
      <c r="BK207" s="203">
        <f>ROUND(I207*H207,2)</f>
        <v>0</v>
      </c>
      <c r="BL207" s="23" t="s">
        <v>161</v>
      </c>
      <c r="BM207" s="23" t="s">
        <v>424</v>
      </c>
    </row>
    <row r="208" spans="2:51" s="11" customFormat="1" ht="13.5">
      <c r="B208" s="207"/>
      <c r="C208" s="208"/>
      <c r="D208" s="204" t="s">
        <v>152</v>
      </c>
      <c r="E208" s="209" t="s">
        <v>21</v>
      </c>
      <c r="F208" s="210" t="s">
        <v>420</v>
      </c>
      <c r="G208" s="208"/>
      <c r="H208" s="211">
        <v>208.3</v>
      </c>
      <c r="I208" s="212"/>
      <c r="J208" s="208"/>
      <c r="K208" s="208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152</v>
      </c>
      <c r="AU208" s="217" t="s">
        <v>79</v>
      </c>
      <c r="AV208" s="11" t="s">
        <v>79</v>
      </c>
      <c r="AW208" s="11" t="s">
        <v>33</v>
      </c>
      <c r="AX208" s="11" t="s">
        <v>77</v>
      </c>
      <c r="AY208" s="217" t="s">
        <v>133</v>
      </c>
    </row>
    <row r="209" spans="2:51" s="11" customFormat="1" ht="13.5">
      <c r="B209" s="207"/>
      <c r="C209" s="208"/>
      <c r="D209" s="204" t="s">
        <v>152</v>
      </c>
      <c r="E209" s="208"/>
      <c r="F209" s="210" t="s">
        <v>425</v>
      </c>
      <c r="G209" s="208"/>
      <c r="H209" s="211">
        <v>210.383</v>
      </c>
      <c r="I209" s="212"/>
      <c r="J209" s="208"/>
      <c r="K209" s="208"/>
      <c r="L209" s="213"/>
      <c r="M209" s="214"/>
      <c r="N209" s="215"/>
      <c r="O209" s="215"/>
      <c r="P209" s="215"/>
      <c r="Q209" s="215"/>
      <c r="R209" s="215"/>
      <c r="S209" s="215"/>
      <c r="T209" s="216"/>
      <c r="AT209" s="217" t="s">
        <v>152</v>
      </c>
      <c r="AU209" s="217" t="s">
        <v>79</v>
      </c>
      <c r="AV209" s="11" t="s">
        <v>79</v>
      </c>
      <c r="AW209" s="11" t="s">
        <v>6</v>
      </c>
      <c r="AX209" s="11" t="s">
        <v>77</v>
      </c>
      <c r="AY209" s="217" t="s">
        <v>133</v>
      </c>
    </row>
    <row r="210" spans="2:63" s="10" customFormat="1" ht="29.85" customHeight="1">
      <c r="B210" s="175"/>
      <c r="C210" s="176"/>
      <c r="D210" s="189" t="s">
        <v>68</v>
      </c>
      <c r="E210" s="190" t="s">
        <v>234</v>
      </c>
      <c r="F210" s="190" t="s">
        <v>426</v>
      </c>
      <c r="G210" s="176"/>
      <c r="H210" s="176"/>
      <c r="I210" s="179"/>
      <c r="J210" s="191">
        <f>BK210</f>
        <v>0</v>
      </c>
      <c r="K210" s="176"/>
      <c r="L210" s="181"/>
      <c r="M210" s="182"/>
      <c r="N210" s="183"/>
      <c r="O210" s="183"/>
      <c r="P210" s="184">
        <f>SUM(P211:P254)</f>
        <v>0</v>
      </c>
      <c r="Q210" s="183"/>
      <c r="R210" s="184">
        <f>SUM(R211:R254)</f>
        <v>58.75589920000001</v>
      </c>
      <c r="S210" s="183"/>
      <c r="T210" s="185">
        <f>SUM(T211:T254)</f>
        <v>0.082</v>
      </c>
      <c r="AR210" s="186" t="s">
        <v>77</v>
      </c>
      <c r="AT210" s="187" t="s">
        <v>68</v>
      </c>
      <c r="AU210" s="187" t="s">
        <v>77</v>
      </c>
      <c r="AY210" s="186" t="s">
        <v>133</v>
      </c>
      <c r="BK210" s="188">
        <f>SUM(BK211:BK254)</f>
        <v>0</v>
      </c>
    </row>
    <row r="211" spans="2:65" s="1" customFormat="1" ht="31.5" customHeight="1">
      <c r="B211" s="40"/>
      <c r="C211" s="192" t="s">
        <v>427</v>
      </c>
      <c r="D211" s="192" t="s">
        <v>137</v>
      </c>
      <c r="E211" s="193" t="s">
        <v>428</v>
      </c>
      <c r="F211" s="194" t="s">
        <v>429</v>
      </c>
      <c r="G211" s="195" t="s">
        <v>185</v>
      </c>
      <c r="H211" s="196">
        <v>5</v>
      </c>
      <c r="I211" s="197"/>
      <c r="J211" s="198">
        <f>ROUND(I211*H211,2)</f>
        <v>0</v>
      </c>
      <c r="K211" s="194" t="s">
        <v>141</v>
      </c>
      <c r="L211" s="60"/>
      <c r="M211" s="199" t="s">
        <v>21</v>
      </c>
      <c r="N211" s="200" t="s">
        <v>40</v>
      </c>
      <c r="O211" s="41"/>
      <c r="P211" s="201">
        <f>O211*H211</f>
        <v>0</v>
      </c>
      <c r="Q211" s="201">
        <v>0.0007</v>
      </c>
      <c r="R211" s="201">
        <f>Q211*H211</f>
        <v>0.0035</v>
      </c>
      <c r="S211" s="201">
        <v>0</v>
      </c>
      <c r="T211" s="202">
        <f>S211*H211</f>
        <v>0</v>
      </c>
      <c r="AR211" s="23" t="s">
        <v>161</v>
      </c>
      <c r="AT211" s="23" t="s">
        <v>137</v>
      </c>
      <c r="AU211" s="23" t="s">
        <v>79</v>
      </c>
      <c r="AY211" s="23" t="s">
        <v>133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3" t="s">
        <v>77</v>
      </c>
      <c r="BK211" s="203">
        <f>ROUND(I211*H211,2)</f>
        <v>0</v>
      </c>
      <c r="BL211" s="23" t="s">
        <v>161</v>
      </c>
      <c r="BM211" s="23" t="s">
        <v>430</v>
      </c>
    </row>
    <row r="212" spans="2:51" s="11" customFormat="1" ht="13.5">
      <c r="B212" s="207"/>
      <c r="C212" s="208"/>
      <c r="D212" s="218" t="s">
        <v>152</v>
      </c>
      <c r="E212" s="219" t="s">
        <v>21</v>
      </c>
      <c r="F212" s="220" t="s">
        <v>132</v>
      </c>
      <c r="G212" s="208"/>
      <c r="H212" s="221">
        <v>5</v>
      </c>
      <c r="I212" s="212"/>
      <c r="J212" s="208"/>
      <c r="K212" s="208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152</v>
      </c>
      <c r="AU212" s="217" t="s">
        <v>79</v>
      </c>
      <c r="AV212" s="11" t="s">
        <v>79</v>
      </c>
      <c r="AW212" s="11" t="s">
        <v>33</v>
      </c>
      <c r="AX212" s="11" t="s">
        <v>77</v>
      </c>
      <c r="AY212" s="217" t="s">
        <v>133</v>
      </c>
    </row>
    <row r="213" spans="2:65" s="1" customFormat="1" ht="22.5" customHeight="1">
      <c r="B213" s="40"/>
      <c r="C213" s="225" t="s">
        <v>431</v>
      </c>
      <c r="D213" s="225" t="s">
        <v>213</v>
      </c>
      <c r="E213" s="226" t="s">
        <v>432</v>
      </c>
      <c r="F213" s="227" t="s">
        <v>433</v>
      </c>
      <c r="G213" s="228" t="s">
        <v>185</v>
      </c>
      <c r="H213" s="229">
        <v>3</v>
      </c>
      <c r="I213" s="230"/>
      <c r="J213" s="231">
        <f>ROUND(I213*H213,2)</f>
        <v>0</v>
      </c>
      <c r="K213" s="227" t="s">
        <v>141</v>
      </c>
      <c r="L213" s="232"/>
      <c r="M213" s="233" t="s">
        <v>21</v>
      </c>
      <c r="N213" s="234" t="s">
        <v>40</v>
      </c>
      <c r="O213" s="41"/>
      <c r="P213" s="201">
        <f>O213*H213</f>
        <v>0</v>
      </c>
      <c r="Q213" s="201">
        <v>0.005</v>
      </c>
      <c r="R213" s="201">
        <f>Q213*H213</f>
        <v>0.015</v>
      </c>
      <c r="S213" s="201">
        <v>0</v>
      </c>
      <c r="T213" s="202">
        <f>S213*H213</f>
        <v>0</v>
      </c>
      <c r="AR213" s="23" t="s">
        <v>212</v>
      </c>
      <c r="AT213" s="23" t="s">
        <v>213</v>
      </c>
      <c r="AU213" s="23" t="s">
        <v>79</v>
      </c>
      <c r="AY213" s="23" t="s">
        <v>133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3" t="s">
        <v>77</v>
      </c>
      <c r="BK213" s="203">
        <f>ROUND(I213*H213,2)</f>
        <v>0</v>
      </c>
      <c r="BL213" s="23" t="s">
        <v>161</v>
      </c>
      <c r="BM213" s="23" t="s">
        <v>434</v>
      </c>
    </row>
    <row r="214" spans="2:47" s="1" customFormat="1" ht="27">
      <c r="B214" s="40"/>
      <c r="C214" s="62"/>
      <c r="D214" s="204" t="s">
        <v>144</v>
      </c>
      <c r="E214" s="62"/>
      <c r="F214" s="205" t="s">
        <v>435</v>
      </c>
      <c r="G214" s="62"/>
      <c r="H214" s="62"/>
      <c r="I214" s="162"/>
      <c r="J214" s="62"/>
      <c r="K214" s="62"/>
      <c r="L214" s="60"/>
      <c r="M214" s="206"/>
      <c r="N214" s="41"/>
      <c r="O214" s="41"/>
      <c r="P214" s="41"/>
      <c r="Q214" s="41"/>
      <c r="R214" s="41"/>
      <c r="S214" s="41"/>
      <c r="T214" s="77"/>
      <c r="AT214" s="23" t="s">
        <v>144</v>
      </c>
      <c r="AU214" s="23" t="s">
        <v>79</v>
      </c>
    </row>
    <row r="215" spans="2:51" s="11" customFormat="1" ht="13.5">
      <c r="B215" s="207"/>
      <c r="C215" s="208"/>
      <c r="D215" s="218" t="s">
        <v>152</v>
      </c>
      <c r="E215" s="219" t="s">
        <v>21</v>
      </c>
      <c r="F215" s="220" t="s">
        <v>136</v>
      </c>
      <c r="G215" s="208"/>
      <c r="H215" s="221">
        <v>3</v>
      </c>
      <c r="I215" s="212"/>
      <c r="J215" s="208"/>
      <c r="K215" s="208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152</v>
      </c>
      <c r="AU215" s="217" t="s">
        <v>79</v>
      </c>
      <c r="AV215" s="11" t="s">
        <v>79</v>
      </c>
      <c r="AW215" s="11" t="s">
        <v>33</v>
      </c>
      <c r="AX215" s="11" t="s">
        <v>77</v>
      </c>
      <c r="AY215" s="217" t="s">
        <v>133</v>
      </c>
    </row>
    <row r="216" spans="2:65" s="1" customFormat="1" ht="22.5" customHeight="1">
      <c r="B216" s="40"/>
      <c r="C216" s="225" t="s">
        <v>436</v>
      </c>
      <c r="D216" s="225" t="s">
        <v>213</v>
      </c>
      <c r="E216" s="226" t="s">
        <v>437</v>
      </c>
      <c r="F216" s="227" t="s">
        <v>438</v>
      </c>
      <c r="G216" s="228" t="s">
        <v>185</v>
      </c>
      <c r="H216" s="229">
        <v>1</v>
      </c>
      <c r="I216" s="230"/>
      <c r="J216" s="231">
        <f>ROUND(I216*H216,2)</f>
        <v>0</v>
      </c>
      <c r="K216" s="227" t="s">
        <v>141</v>
      </c>
      <c r="L216" s="232"/>
      <c r="M216" s="233" t="s">
        <v>21</v>
      </c>
      <c r="N216" s="234" t="s">
        <v>40</v>
      </c>
      <c r="O216" s="41"/>
      <c r="P216" s="201">
        <f>O216*H216</f>
        <v>0</v>
      </c>
      <c r="Q216" s="201">
        <v>0.004</v>
      </c>
      <c r="R216" s="201">
        <f>Q216*H216</f>
        <v>0.004</v>
      </c>
      <c r="S216" s="201">
        <v>0</v>
      </c>
      <c r="T216" s="202">
        <f>S216*H216</f>
        <v>0</v>
      </c>
      <c r="AR216" s="23" t="s">
        <v>212</v>
      </c>
      <c r="AT216" s="23" t="s">
        <v>213</v>
      </c>
      <c r="AU216" s="23" t="s">
        <v>79</v>
      </c>
      <c r="AY216" s="23" t="s">
        <v>133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3" t="s">
        <v>77</v>
      </c>
      <c r="BK216" s="203">
        <f>ROUND(I216*H216,2)</f>
        <v>0</v>
      </c>
      <c r="BL216" s="23" t="s">
        <v>161</v>
      </c>
      <c r="BM216" s="23" t="s">
        <v>439</v>
      </c>
    </row>
    <row r="217" spans="2:47" s="1" customFormat="1" ht="27">
      <c r="B217" s="40"/>
      <c r="C217" s="62"/>
      <c r="D217" s="204" t="s">
        <v>144</v>
      </c>
      <c r="E217" s="62"/>
      <c r="F217" s="205" t="s">
        <v>440</v>
      </c>
      <c r="G217" s="62"/>
      <c r="H217" s="62"/>
      <c r="I217" s="162"/>
      <c r="J217" s="62"/>
      <c r="K217" s="62"/>
      <c r="L217" s="60"/>
      <c r="M217" s="206"/>
      <c r="N217" s="41"/>
      <c r="O217" s="41"/>
      <c r="P217" s="41"/>
      <c r="Q217" s="41"/>
      <c r="R217" s="41"/>
      <c r="S217" s="41"/>
      <c r="T217" s="77"/>
      <c r="AT217" s="23" t="s">
        <v>144</v>
      </c>
      <c r="AU217" s="23" t="s">
        <v>79</v>
      </c>
    </row>
    <row r="218" spans="2:51" s="11" customFormat="1" ht="13.5">
      <c r="B218" s="207"/>
      <c r="C218" s="208"/>
      <c r="D218" s="218" t="s">
        <v>152</v>
      </c>
      <c r="E218" s="219" t="s">
        <v>21</v>
      </c>
      <c r="F218" s="220" t="s">
        <v>77</v>
      </c>
      <c r="G218" s="208"/>
      <c r="H218" s="221">
        <v>1</v>
      </c>
      <c r="I218" s="212"/>
      <c r="J218" s="208"/>
      <c r="K218" s="208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152</v>
      </c>
      <c r="AU218" s="217" t="s">
        <v>79</v>
      </c>
      <c r="AV218" s="11" t="s">
        <v>79</v>
      </c>
      <c r="AW218" s="11" t="s">
        <v>33</v>
      </c>
      <c r="AX218" s="11" t="s">
        <v>77</v>
      </c>
      <c r="AY218" s="217" t="s">
        <v>133</v>
      </c>
    </row>
    <row r="219" spans="2:65" s="1" customFormat="1" ht="22.5" customHeight="1">
      <c r="B219" s="40"/>
      <c r="C219" s="225" t="s">
        <v>441</v>
      </c>
      <c r="D219" s="225" t="s">
        <v>213</v>
      </c>
      <c r="E219" s="226" t="s">
        <v>442</v>
      </c>
      <c r="F219" s="227" t="s">
        <v>443</v>
      </c>
      <c r="G219" s="228" t="s">
        <v>185</v>
      </c>
      <c r="H219" s="229">
        <v>1</v>
      </c>
      <c r="I219" s="230"/>
      <c r="J219" s="231">
        <f>ROUND(I219*H219,2)</f>
        <v>0</v>
      </c>
      <c r="K219" s="227" t="s">
        <v>141</v>
      </c>
      <c r="L219" s="232"/>
      <c r="M219" s="233" t="s">
        <v>21</v>
      </c>
      <c r="N219" s="234" t="s">
        <v>40</v>
      </c>
      <c r="O219" s="41"/>
      <c r="P219" s="201">
        <f>O219*H219</f>
        <v>0</v>
      </c>
      <c r="Q219" s="201">
        <v>0.004</v>
      </c>
      <c r="R219" s="201">
        <f>Q219*H219</f>
        <v>0.004</v>
      </c>
      <c r="S219" s="201">
        <v>0</v>
      </c>
      <c r="T219" s="202">
        <f>S219*H219</f>
        <v>0</v>
      </c>
      <c r="AR219" s="23" t="s">
        <v>212</v>
      </c>
      <c r="AT219" s="23" t="s">
        <v>213</v>
      </c>
      <c r="AU219" s="23" t="s">
        <v>79</v>
      </c>
      <c r="AY219" s="23" t="s">
        <v>133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3" t="s">
        <v>77</v>
      </c>
      <c r="BK219" s="203">
        <f>ROUND(I219*H219,2)</f>
        <v>0</v>
      </c>
      <c r="BL219" s="23" t="s">
        <v>161</v>
      </c>
      <c r="BM219" s="23" t="s">
        <v>444</v>
      </c>
    </row>
    <row r="220" spans="2:47" s="1" customFormat="1" ht="27">
      <c r="B220" s="40"/>
      <c r="C220" s="62"/>
      <c r="D220" s="204" t="s">
        <v>144</v>
      </c>
      <c r="E220" s="62"/>
      <c r="F220" s="205" t="s">
        <v>445</v>
      </c>
      <c r="G220" s="62"/>
      <c r="H220" s="62"/>
      <c r="I220" s="162"/>
      <c r="J220" s="62"/>
      <c r="K220" s="62"/>
      <c r="L220" s="60"/>
      <c r="M220" s="206"/>
      <c r="N220" s="41"/>
      <c r="O220" s="41"/>
      <c r="P220" s="41"/>
      <c r="Q220" s="41"/>
      <c r="R220" s="41"/>
      <c r="S220" s="41"/>
      <c r="T220" s="77"/>
      <c r="AT220" s="23" t="s">
        <v>144</v>
      </c>
      <c r="AU220" s="23" t="s">
        <v>79</v>
      </c>
    </row>
    <row r="221" spans="2:51" s="11" customFormat="1" ht="13.5">
      <c r="B221" s="207"/>
      <c r="C221" s="208"/>
      <c r="D221" s="218" t="s">
        <v>152</v>
      </c>
      <c r="E221" s="219" t="s">
        <v>21</v>
      </c>
      <c r="F221" s="220" t="s">
        <v>77</v>
      </c>
      <c r="G221" s="208"/>
      <c r="H221" s="221">
        <v>1</v>
      </c>
      <c r="I221" s="212"/>
      <c r="J221" s="208"/>
      <c r="K221" s="208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152</v>
      </c>
      <c r="AU221" s="217" t="s">
        <v>79</v>
      </c>
      <c r="AV221" s="11" t="s">
        <v>79</v>
      </c>
      <c r="AW221" s="11" t="s">
        <v>33</v>
      </c>
      <c r="AX221" s="11" t="s">
        <v>77</v>
      </c>
      <c r="AY221" s="217" t="s">
        <v>133</v>
      </c>
    </row>
    <row r="222" spans="2:65" s="1" customFormat="1" ht="22.5" customHeight="1">
      <c r="B222" s="40"/>
      <c r="C222" s="192" t="s">
        <v>446</v>
      </c>
      <c r="D222" s="192" t="s">
        <v>137</v>
      </c>
      <c r="E222" s="193" t="s">
        <v>447</v>
      </c>
      <c r="F222" s="194" t="s">
        <v>448</v>
      </c>
      <c r="G222" s="195" t="s">
        <v>185</v>
      </c>
      <c r="H222" s="196">
        <v>4</v>
      </c>
      <c r="I222" s="197"/>
      <c r="J222" s="198">
        <f>ROUND(I222*H222,2)</f>
        <v>0</v>
      </c>
      <c r="K222" s="194" t="s">
        <v>141</v>
      </c>
      <c r="L222" s="60"/>
      <c r="M222" s="199" t="s">
        <v>21</v>
      </c>
      <c r="N222" s="200" t="s">
        <v>40</v>
      </c>
      <c r="O222" s="41"/>
      <c r="P222" s="201">
        <f>O222*H222</f>
        <v>0</v>
      </c>
      <c r="Q222" s="201">
        <v>0.10941</v>
      </c>
      <c r="R222" s="201">
        <f>Q222*H222</f>
        <v>0.43764</v>
      </c>
      <c r="S222" s="201">
        <v>0</v>
      </c>
      <c r="T222" s="202">
        <f>S222*H222</f>
        <v>0</v>
      </c>
      <c r="AR222" s="23" t="s">
        <v>161</v>
      </c>
      <c r="AT222" s="23" t="s">
        <v>137</v>
      </c>
      <c r="AU222" s="23" t="s">
        <v>79</v>
      </c>
      <c r="AY222" s="23" t="s">
        <v>133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3" t="s">
        <v>77</v>
      </c>
      <c r="BK222" s="203">
        <f>ROUND(I222*H222,2)</f>
        <v>0</v>
      </c>
      <c r="BL222" s="23" t="s">
        <v>161</v>
      </c>
      <c r="BM222" s="23" t="s">
        <v>449</v>
      </c>
    </row>
    <row r="223" spans="2:51" s="11" customFormat="1" ht="13.5">
      <c r="B223" s="207"/>
      <c r="C223" s="208"/>
      <c r="D223" s="218" t="s">
        <v>152</v>
      </c>
      <c r="E223" s="219" t="s">
        <v>21</v>
      </c>
      <c r="F223" s="220" t="s">
        <v>161</v>
      </c>
      <c r="G223" s="208"/>
      <c r="H223" s="221">
        <v>4</v>
      </c>
      <c r="I223" s="212"/>
      <c r="J223" s="208"/>
      <c r="K223" s="208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152</v>
      </c>
      <c r="AU223" s="217" t="s">
        <v>79</v>
      </c>
      <c r="AV223" s="11" t="s">
        <v>79</v>
      </c>
      <c r="AW223" s="11" t="s">
        <v>33</v>
      </c>
      <c r="AX223" s="11" t="s">
        <v>77</v>
      </c>
      <c r="AY223" s="217" t="s">
        <v>133</v>
      </c>
    </row>
    <row r="224" spans="2:65" s="1" customFormat="1" ht="22.5" customHeight="1">
      <c r="B224" s="40"/>
      <c r="C224" s="225" t="s">
        <v>450</v>
      </c>
      <c r="D224" s="225" t="s">
        <v>213</v>
      </c>
      <c r="E224" s="226" t="s">
        <v>451</v>
      </c>
      <c r="F224" s="227" t="s">
        <v>452</v>
      </c>
      <c r="G224" s="228" t="s">
        <v>185</v>
      </c>
      <c r="H224" s="229">
        <v>4</v>
      </c>
      <c r="I224" s="230"/>
      <c r="J224" s="231">
        <f>ROUND(I224*H224,2)</f>
        <v>0</v>
      </c>
      <c r="K224" s="227" t="s">
        <v>141</v>
      </c>
      <c r="L224" s="232"/>
      <c r="M224" s="233" t="s">
        <v>21</v>
      </c>
      <c r="N224" s="234" t="s">
        <v>40</v>
      </c>
      <c r="O224" s="41"/>
      <c r="P224" s="201">
        <f>O224*H224</f>
        <v>0</v>
      </c>
      <c r="Q224" s="201">
        <v>0.0061</v>
      </c>
      <c r="R224" s="201">
        <f>Q224*H224</f>
        <v>0.0244</v>
      </c>
      <c r="S224" s="201">
        <v>0</v>
      </c>
      <c r="T224" s="202">
        <f>S224*H224</f>
        <v>0</v>
      </c>
      <c r="AR224" s="23" t="s">
        <v>212</v>
      </c>
      <c r="AT224" s="23" t="s">
        <v>213</v>
      </c>
      <c r="AU224" s="23" t="s">
        <v>79</v>
      </c>
      <c r="AY224" s="23" t="s">
        <v>133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3" t="s">
        <v>77</v>
      </c>
      <c r="BK224" s="203">
        <f>ROUND(I224*H224,2)</f>
        <v>0</v>
      </c>
      <c r="BL224" s="23" t="s">
        <v>161</v>
      </c>
      <c r="BM224" s="23" t="s">
        <v>453</v>
      </c>
    </row>
    <row r="225" spans="2:65" s="1" customFormat="1" ht="22.5" customHeight="1">
      <c r="B225" s="40"/>
      <c r="C225" s="225" t="s">
        <v>454</v>
      </c>
      <c r="D225" s="225" t="s">
        <v>213</v>
      </c>
      <c r="E225" s="226" t="s">
        <v>455</v>
      </c>
      <c r="F225" s="227" t="s">
        <v>456</v>
      </c>
      <c r="G225" s="228" t="s">
        <v>185</v>
      </c>
      <c r="H225" s="229">
        <v>4</v>
      </c>
      <c r="I225" s="230"/>
      <c r="J225" s="231">
        <f>ROUND(I225*H225,2)</f>
        <v>0</v>
      </c>
      <c r="K225" s="227" t="s">
        <v>141</v>
      </c>
      <c r="L225" s="232"/>
      <c r="M225" s="233" t="s">
        <v>21</v>
      </c>
      <c r="N225" s="234" t="s">
        <v>40</v>
      </c>
      <c r="O225" s="41"/>
      <c r="P225" s="201">
        <f>O225*H225</f>
        <v>0</v>
      </c>
      <c r="Q225" s="201">
        <v>0.0001</v>
      </c>
      <c r="R225" s="201">
        <f>Q225*H225</f>
        <v>0.0004</v>
      </c>
      <c r="S225" s="201">
        <v>0</v>
      </c>
      <c r="T225" s="202">
        <f>S225*H225</f>
        <v>0</v>
      </c>
      <c r="AR225" s="23" t="s">
        <v>212</v>
      </c>
      <c r="AT225" s="23" t="s">
        <v>213</v>
      </c>
      <c r="AU225" s="23" t="s">
        <v>79</v>
      </c>
      <c r="AY225" s="23" t="s">
        <v>133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3" t="s">
        <v>77</v>
      </c>
      <c r="BK225" s="203">
        <f>ROUND(I225*H225,2)</f>
        <v>0</v>
      </c>
      <c r="BL225" s="23" t="s">
        <v>161</v>
      </c>
      <c r="BM225" s="23" t="s">
        <v>457</v>
      </c>
    </row>
    <row r="226" spans="2:65" s="1" customFormat="1" ht="22.5" customHeight="1">
      <c r="B226" s="40"/>
      <c r="C226" s="225" t="s">
        <v>458</v>
      </c>
      <c r="D226" s="225" t="s">
        <v>213</v>
      </c>
      <c r="E226" s="226" t="s">
        <v>459</v>
      </c>
      <c r="F226" s="227" t="s">
        <v>460</v>
      </c>
      <c r="G226" s="228" t="s">
        <v>185</v>
      </c>
      <c r="H226" s="229">
        <v>4</v>
      </c>
      <c r="I226" s="230"/>
      <c r="J226" s="231">
        <f>ROUND(I226*H226,2)</f>
        <v>0</v>
      </c>
      <c r="K226" s="227" t="s">
        <v>141</v>
      </c>
      <c r="L226" s="232"/>
      <c r="M226" s="233" t="s">
        <v>21</v>
      </c>
      <c r="N226" s="234" t="s">
        <v>40</v>
      </c>
      <c r="O226" s="41"/>
      <c r="P226" s="201">
        <f>O226*H226</f>
        <v>0</v>
      </c>
      <c r="Q226" s="201">
        <v>0.00035</v>
      </c>
      <c r="R226" s="201">
        <f>Q226*H226</f>
        <v>0.0014</v>
      </c>
      <c r="S226" s="201">
        <v>0</v>
      </c>
      <c r="T226" s="202">
        <f>S226*H226</f>
        <v>0</v>
      </c>
      <c r="AR226" s="23" t="s">
        <v>212</v>
      </c>
      <c r="AT226" s="23" t="s">
        <v>213</v>
      </c>
      <c r="AU226" s="23" t="s">
        <v>79</v>
      </c>
      <c r="AY226" s="23" t="s">
        <v>133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3" t="s">
        <v>77</v>
      </c>
      <c r="BK226" s="203">
        <f>ROUND(I226*H226,2)</f>
        <v>0</v>
      </c>
      <c r="BL226" s="23" t="s">
        <v>161</v>
      </c>
      <c r="BM226" s="23" t="s">
        <v>461</v>
      </c>
    </row>
    <row r="227" spans="2:65" s="1" customFormat="1" ht="31.5" customHeight="1">
      <c r="B227" s="40"/>
      <c r="C227" s="192" t="s">
        <v>462</v>
      </c>
      <c r="D227" s="192" t="s">
        <v>137</v>
      </c>
      <c r="E227" s="193" t="s">
        <v>463</v>
      </c>
      <c r="F227" s="194" t="s">
        <v>464</v>
      </c>
      <c r="G227" s="195" t="s">
        <v>197</v>
      </c>
      <c r="H227" s="196">
        <v>24.125</v>
      </c>
      <c r="I227" s="197"/>
      <c r="J227" s="198">
        <f>ROUND(I227*H227,2)</f>
        <v>0</v>
      </c>
      <c r="K227" s="194" t="s">
        <v>141</v>
      </c>
      <c r="L227" s="60"/>
      <c r="M227" s="199" t="s">
        <v>21</v>
      </c>
      <c r="N227" s="200" t="s">
        <v>40</v>
      </c>
      <c r="O227" s="41"/>
      <c r="P227" s="201">
        <f>O227*H227</f>
        <v>0</v>
      </c>
      <c r="Q227" s="201">
        <v>8E-05</v>
      </c>
      <c r="R227" s="201">
        <f>Q227*H227</f>
        <v>0.00193</v>
      </c>
      <c r="S227" s="201">
        <v>0</v>
      </c>
      <c r="T227" s="202">
        <f>S227*H227</f>
        <v>0</v>
      </c>
      <c r="AR227" s="23" t="s">
        <v>161</v>
      </c>
      <c r="AT227" s="23" t="s">
        <v>137</v>
      </c>
      <c r="AU227" s="23" t="s">
        <v>79</v>
      </c>
      <c r="AY227" s="23" t="s">
        <v>133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3" t="s">
        <v>77</v>
      </c>
      <c r="BK227" s="203">
        <f>ROUND(I227*H227,2)</f>
        <v>0</v>
      </c>
      <c r="BL227" s="23" t="s">
        <v>161</v>
      </c>
      <c r="BM227" s="23" t="s">
        <v>465</v>
      </c>
    </row>
    <row r="228" spans="2:47" s="1" customFormat="1" ht="27">
      <c r="B228" s="40"/>
      <c r="C228" s="62"/>
      <c r="D228" s="204" t="s">
        <v>144</v>
      </c>
      <c r="E228" s="62"/>
      <c r="F228" s="205" t="s">
        <v>466</v>
      </c>
      <c r="G228" s="62"/>
      <c r="H228" s="62"/>
      <c r="I228" s="162"/>
      <c r="J228" s="62"/>
      <c r="K228" s="62"/>
      <c r="L228" s="60"/>
      <c r="M228" s="206"/>
      <c r="N228" s="41"/>
      <c r="O228" s="41"/>
      <c r="P228" s="41"/>
      <c r="Q228" s="41"/>
      <c r="R228" s="41"/>
      <c r="S228" s="41"/>
      <c r="T228" s="77"/>
      <c r="AT228" s="23" t="s">
        <v>144</v>
      </c>
      <c r="AU228" s="23" t="s">
        <v>79</v>
      </c>
    </row>
    <row r="229" spans="2:51" s="11" customFormat="1" ht="13.5">
      <c r="B229" s="207"/>
      <c r="C229" s="208"/>
      <c r="D229" s="218" t="s">
        <v>152</v>
      </c>
      <c r="E229" s="219" t="s">
        <v>21</v>
      </c>
      <c r="F229" s="220" t="s">
        <v>467</v>
      </c>
      <c r="G229" s="208"/>
      <c r="H229" s="221">
        <v>24.125</v>
      </c>
      <c r="I229" s="212"/>
      <c r="J229" s="208"/>
      <c r="K229" s="208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152</v>
      </c>
      <c r="AU229" s="217" t="s">
        <v>79</v>
      </c>
      <c r="AV229" s="11" t="s">
        <v>79</v>
      </c>
      <c r="AW229" s="11" t="s">
        <v>33</v>
      </c>
      <c r="AX229" s="11" t="s">
        <v>77</v>
      </c>
      <c r="AY229" s="217" t="s">
        <v>133</v>
      </c>
    </row>
    <row r="230" spans="2:65" s="1" customFormat="1" ht="22.5" customHeight="1">
      <c r="B230" s="40"/>
      <c r="C230" s="192" t="s">
        <v>468</v>
      </c>
      <c r="D230" s="192" t="s">
        <v>137</v>
      </c>
      <c r="E230" s="193" t="s">
        <v>469</v>
      </c>
      <c r="F230" s="194" t="s">
        <v>470</v>
      </c>
      <c r="G230" s="195" t="s">
        <v>190</v>
      </c>
      <c r="H230" s="196">
        <v>24.125</v>
      </c>
      <c r="I230" s="197"/>
      <c r="J230" s="198">
        <f>ROUND(I230*H230,2)</f>
        <v>0</v>
      </c>
      <c r="K230" s="194" t="s">
        <v>141</v>
      </c>
      <c r="L230" s="60"/>
      <c r="M230" s="199" t="s">
        <v>21</v>
      </c>
      <c r="N230" s="200" t="s">
        <v>40</v>
      </c>
      <c r="O230" s="41"/>
      <c r="P230" s="201">
        <f>O230*H230</f>
        <v>0</v>
      </c>
      <c r="Q230" s="201">
        <v>0.0006</v>
      </c>
      <c r="R230" s="201">
        <f>Q230*H230</f>
        <v>0.014474999999999998</v>
      </c>
      <c r="S230" s="201">
        <v>0</v>
      </c>
      <c r="T230" s="202">
        <f>S230*H230</f>
        <v>0</v>
      </c>
      <c r="AR230" s="23" t="s">
        <v>161</v>
      </c>
      <c r="AT230" s="23" t="s">
        <v>137</v>
      </c>
      <c r="AU230" s="23" t="s">
        <v>79</v>
      </c>
      <c r="AY230" s="23" t="s">
        <v>133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3" t="s">
        <v>77</v>
      </c>
      <c r="BK230" s="203">
        <f>ROUND(I230*H230,2)</f>
        <v>0</v>
      </c>
      <c r="BL230" s="23" t="s">
        <v>161</v>
      </c>
      <c r="BM230" s="23" t="s">
        <v>471</v>
      </c>
    </row>
    <row r="231" spans="2:47" s="1" customFormat="1" ht="27">
      <c r="B231" s="40"/>
      <c r="C231" s="62"/>
      <c r="D231" s="218" t="s">
        <v>144</v>
      </c>
      <c r="E231" s="62"/>
      <c r="F231" s="235" t="s">
        <v>472</v>
      </c>
      <c r="G231" s="62"/>
      <c r="H231" s="62"/>
      <c r="I231" s="162"/>
      <c r="J231" s="62"/>
      <c r="K231" s="62"/>
      <c r="L231" s="60"/>
      <c r="M231" s="206"/>
      <c r="N231" s="41"/>
      <c r="O231" s="41"/>
      <c r="P231" s="41"/>
      <c r="Q231" s="41"/>
      <c r="R231" s="41"/>
      <c r="S231" s="41"/>
      <c r="T231" s="77"/>
      <c r="AT231" s="23" t="s">
        <v>144</v>
      </c>
      <c r="AU231" s="23" t="s">
        <v>79</v>
      </c>
    </row>
    <row r="232" spans="2:65" s="1" customFormat="1" ht="44.25" customHeight="1">
      <c r="B232" s="40"/>
      <c r="C232" s="192" t="s">
        <v>473</v>
      </c>
      <c r="D232" s="192" t="s">
        <v>137</v>
      </c>
      <c r="E232" s="193" t="s">
        <v>474</v>
      </c>
      <c r="F232" s="194" t="s">
        <v>475</v>
      </c>
      <c r="G232" s="195" t="s">
        <v>197</v>
      </c>
      <c r="H232" s="196">
        <v>222.1</v>
      </c>
      <c r="I232" s="197"/>
      <c r="J232" s="198">
        <f>ROUND(I232*H232,2)</f>
        <v>0</v>
      </c>
      <c r="K232" s="194" t="s">
        <v>141</v>
      </c>
      <c r="L232" s="60"/>
      <c r="M232" s="199" t="s">
        <v>21</v>
      </c>
      <c r="N232" s="200" t="s">
        <v>40</v>
      </c>
      <c r="O232" s="41"/>
      <c r="P232" s="201">
        <f>O232*H232</f>
        <v>0</v>
      </c>
      <c r="Q232" s="201">
        <v>0.1554</v>
      </c>
      <c r="R232" s="201">
        <f>Q232*H232</f>
        <v>34.514340000000004</v>
      </c>
      <c r="S232" s="201">
        <v>0</v>
      </c>
      <c r="T232" s="202">
        <f>S232*H232</f>
        <v>0</v>
      </c>
      <c r="AR232" s="23" t="s">
        <v>161</v>
      </c>
      <c r="AT232" s="23" t="s">
        <v>137</v>
      </c>
      <c r="AU232" s="23" t="s">
        <v>79</v>
      </c>
      <c r="AY232" s="23" t="s">
        <v>133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3" t="s">
        <v>77</v>
      </c>
      <c r="BK232" s="203">
        <f>ROUND(I232*H232,2)</f>
        <v>0</v>
      </c>
      <c r="BL232" s="23" t="s">
        <v>161</v>
      </c>
      <c r="BM232" s="23" t="s">
        <v>476</v>
      </c>
    </row>
    <row r="233" spans="2:47" s="1" customFormat="1" ht="27">
      <c r="B233" s="40"/>
      <c r="C233" s="62"/>
      <c r="D233" s="204" t="s">
        <v>144</v>
      </c>
      <c r="E233" s="62"/>
      <c r="F233" s="205" t="s">
        <v>477</v>
      </c>
      <c r="G233" s="62"/>
      <c r="H233" s="62"/>
      <c r="I233" s="162"/>
      <c r="J233" s="62"/>
      <c r="K233" s="62"/>
      <c r="L233" s="60"/>
      <c r="M233" s="206"/>
      <c r="N233" s="41"/>
      <c r="O233" s="41"/>
      <c r="P233" s="41"/>
      <c r="Q233" s="41"/>
      <c r="R233" s="41"/>
      <c r="S233" s="41"/>
      <c r="T233" s="77"/>
      <c r="AT233" s="23" t="s">
        <v>144</v>
      </c>
      <c r="AU233" s="23" t="s">
        <v>79</v>
      </c>
    </row>
    <row r="234" spans="2:51" s="11" customFormat="1" ht="13.5">
      <c r="B234" s="207"/>
      <c r="C234" s="208"/>
      <c r="D234" s="218" t="s">
        <v>152</v>
      </c>
      <c r="E234" s="219" t="s">
        <v>21</v>
      </c>
      <c r="F234" s="220" t="s">
        <v>478</v>
      </c>
      <c r="G234" s="208"/>
      <c r="H234" s="221">
        <v>222.1</v>
      </c>
      <c r="I234" s="212"/>
      <c r="J234" s="208"/>
      <c r="K234" s="208"/>
      <c r="L234" s="213"/>
      <c r="M234" s="214"/>
      <c r="N234" s="215"/>
      <c r="O234" s="215"/>
      <c r="P234" s="215"/>
      <c r="Q234" s="215"/>
      <c r="R234" s="215"/>
      <c r="S234" s="215"/>
      <c r="T234" s="216"/>
      <c r="AT234" s="217" t="s">
        <v>152</v>
      </c>
      <c r="AU234" s="217" t="s">
        <v>79</v>
      </c>
      <c r="AV234" s="11" t="s">
        <v>79</v>
      </c>
      <c r="AW234" s="11" t="s">
        <v>33</v>
      </c>
      <c r="AX234" s="11" t="s">
        <v>77</v>
      </c>
      <c r="AY234" s="217" t="s">
        <v>133</v>
      </c>
    </row>
    <row r="235" spans="2:65" s="1" customFormat="1" ht="22.5" customHeight="1">
      <c r="B235" s="40"/>
      <c r="C235" s="225" t="s">
        <v>479</v>
      </c>
      <c r="D235" s="225" t="s">
        <v>213</v>
      </c>
      <c r="E235" s="226" t="s">
        <v>480</v>
      </c>
      <c r="F235" s="227" t="s">
        <v>481</v>
      </c>
      <c r="G235" s="228" t="s">
        <v>185</v>
      </c>
      <c r="H235" s="229">
        <v>94.637</v>
      </c>
      <c r="I235" s="230"/>
      <c r="J235" s="231">
        <f>ROUND(I235*H235,2)</f>
        <v>0</v>
      </c>
      <c r="K235" s="227" t="s">
        <v>141</v>
      </c>
      <c r="L235" s="232"/>
      <c r="M235" s="233" t="s">
        <v>21</v>
      </c>
      <c r="N235" s="234" t="s">
        <v>40</v>
      </c>
      <c r="O235" s="41"/>
      <c r="P235" s="201">
        <f>O235*H235</f>
        <v>0</v>
      </c>
      <c r="Q235" s="201">
        <v>0.085</v>
      </c>
      <c r="R235" s="201">
        <f>Q235*H235</f>
        <v>8.044145</v>
      </c>
      <c r="S235" s="201">
        <v>0</v>
      </c>
      <c r="T235" s="202">
        <f>S235*H235</f>
        <v>0</v>
      </c>
      <c r="AR235" s="23" t="s">
        <v>212</v>
      </c>
      <c r="AT235" s="23" t="s">
        <v>213</v>
      </c>
      <c r="AU235" s="23" t="s">
        <v>79</v>
      </c>
      <c r="AY235" s="23" t="s">
        <v>133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3" t="s">
        <v>77</v>
      </c>
      <c r="BK235" s="203">
        <f>ROUND(I235*H235,2)</f>
        <v>0</v>
      </c>
      <c r="BL235" s="23" t="s">
        <v>161</v>
      </c>
      <c r="BM235" s="23" t="s">
        <v>482</v>
      </c>
    </row>
    <row r="236" spans="2:47" s="1" customFormat="1" ht="27">
      <c r="B236" s="40"/>
      <c r="C236" s="62"/>
      <c r="D236" s="204" t="s">
        <v>144</v>
      </c>
      <c r="E236" s="62"/>
      <c r="F236" s="205" t="s">
        <v>483</v>
      </c>
      <c r="G236" s="62"/>
      <c r="H236" s="62"/>
      <c r="I236" s="162"/>
      <c r="J236" s="62"/>
      <c r="K236" s="62"/>
      <c r="L236" s="60"/>
      <c r="M236" s="206"/>
      <c r="N236" s="41"/>
      <c r="O236" s="41"/>
      <c r="P236" s="41"/>
      <c r="Q236" s="41"/>
      <c r="R236" s="41"/>
      <c r="S236" s="41"/>
      <c r="T236" s="77"/>
      <c r="AT236" s="23" t="s">
        <v>144</v>
      </c>
      <c r="AU236" s="23" t="s">
        <v>79</v>
      </c>
    </row>
    <row r="237" spans="2:51" s="11" customFormat="1" ht="13.5">
      <c r="B237" s="207"/>
      <c r="C237" s="208"/>
      <c r="D237" s="204" t="s">
        <v>152</v>
      </c>
      <c r="E237" s="209" t="s">
        <v>21</v>
      </c>
      <c r="F237" s="210" t="s">
        <v>484</v>
      </c>
      <c r="G237" s="208"/>
      <c r="H237" s="211">
        <v>93.7</v>
      </c>
      <c r="I237" s="212"/>
      <c r="J237" s="208"/>
      <c r="K237" s="208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152</v>
      </c>
      <c r="AU237" s="217" t="s">
        <v>79</v>
      </c>
      <c r="AV237" s="11" t="s">
        <v>79</v>
      </c>
      <c r="AW237" s="11" t="s">
        <v>33</v>
      </c>
      <c r="AX237" s="11" t="s">
        <v>77</v>
      </c>
      <c r="AY237" s="217" t="s">
        <v>133</v>
      </c>
    </row>
    <row r="238" spans="2:51" s="11" customFormat="1" ht="13.5">
      <c r="B238" s="207"/>
      <c r="C238" s="208"/>
      <c r="D238" s="218" t="s">
        <v>152</v>
      </c>
      <c r="E238" s="208"/>
      <c r="F238" s="220" t="s">
        <v>485</v>
      </c>
      <c r="G238" s="208"/>
      <c r="H238" s="221">
        <v>94.637</v>
      </c>
      <c r="I238" s="212"/>
      <c r="J238" s="208"/>
      <c r="K238" s="208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152</v>
      </c>
      <c r="AU238" s="217" t="s">
        <v>79</v>
      </c>
      <c r="AV238" s="11" t="s">
        <v>79</v>
      </c>
      <c r="AW238" s="11" t="s">
        <v>6</v>
      </c>
      <c r="AX238" s="11" t="s">
        <v>77</v>
      </c>
      <c r="AY238" s="217" t="s">
        <v>133</v>
      </c>
    </row>
    <row r="239" spans="2:65" s="1" customFormat="1" ht="22.5" customHeight="1">
      <c r="B239" s="40"/>
      <c r="C239" s="225" t="s">
        <v>486</v>
      </c>
      <c r="D239" s="225" t="s">
        <v>213</v>
      </c>
      <c r="E239" s="226" t="s">
        <v>487</v>
      </c>
      <c r="F239" s="227" t="s">
        <v>488</v>
      </c>
      <c r="G239" s="228" t="s">
        <v>185</v>
      </c>
      <c r="H239" s="229">
        <v>73.124</v>
      </c>
      <c r="I239" s="230"/>
      <c r="J239" s="231">
        <f>ROUND(I239*H239,2)</f>
        <v>0</v>
      </c>
      <c r="K239" s="227" t="s">
        <v>141</v>
      </c>
      <c r="L239" s="232"/>
      <c r="M239" s="233" t="s">
        <v>21</v>
      </c>
      <c r="N239" s="234" t="s">
        <v>40</v>
      </c>
      <c r="O239" s="41"/>
      <c r="P239" s="201">
        <f>O239*H239</f>
        <v>0</v>
      </c>
      <c r="Q239" s="201">
        <v>0.0483</v>
      </c>
      <c r="R239" s="201">
        <f>Q239*H239</f>
        <v>3.5318892</v>
      </c>
      <c r="S239" s="201">
        <v>0</v>
      </c>
      <c r="T239" s="202">
        <f>S239*H239</f>
        <v>0</v>
      </c>
      <c r="AR239" s="23" t="s">
        <v>212</v>
      </c>
      <c r="AT239" s="23" t="s">
        <v>213</v>
      </c>
      <c r="AU239" s="23" t="s">
        <v>79</v>
      </c>
      <c r="AY239" s="23" t="s">
        <v>133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3" t="s">
        <v>77</v>
      </c>
      <c r="BK239" s="203">
        <f>ROUND(I239*H239,2)</f>
        <v>0</v>
      </c>
      <c r="BL239" s="23" t="s">
        <v>161</v>
      </c>
      <c r="BM239" s="23" t="s">
        <v>489</v>
      </c>
    </row>
    <row r="240" spans="2:51" s="11" customFormat="1" ht="13.5">
      <c r="B240" s="207"/>
      <c r="C240" s="208"/>
      <c r="D240" s="204" t="s">
        <v>152</v>
      </c>
      <c r="E240" s="209" t="s">
        <v>21</v>
      </c>
      <c r="F240" s="210" t="s">
        <v>490</v>
      </c>
      <c r="G240" s="208"/>
      <c r="H240" s="211">
        <v>72.4</v>
      </c>
      <c r="I240" s="212"/>
      <c r="J240" s="208"/>
      <c r="K240" s="208"/>
      <c r="L240" s="213"/>
      <c r="M240" s="214"/>
      <c r="N240" s="215"/>
      <c r="O240" s="215"/>
      <c r="P240" s="215"/>
      <c r="Q240" s="215"/>
      <c r="R240" s="215"/>
      <c r="S240" s="215"/>
      <c r="T240" s="216"/>
      <c r="AT240" s="217" t="s">
        <v>152</v>
      </c>
      <c r="AU240" s="217" t="s">
        <v>79</v>
      </c>
      <c r="AV240" s="11" t="s">
        <v>79</v>
      </c>
      <c r="AW240" s="11" t="s">
        <v>33</v>
      </c>
      <c r="AX240" s="11" t="s">
        <v>77</v>
      </c>
      <c r="AY240" s="217" t="s">
        <v>133</v>
      </c>
    </row>
    <row r="241" spans="2:51" s="11" customFormat="1" ht="13.5">
      <c r="B241" s="207"/>
      <c r="C241" s="208"/>
      <c r="D241" s="218" t="s">
        <v>152</v>
      </c>
      <c r="E241" s="208"/>
      <c r="F241" s="220" t="s">
        <v>491</v>
      </c>
      <c r="G241" s="208"/>
      <c r="H241" s="221">
        <v>73.124</v>
      </c>
      <c r="I241" s="212"/>
      <c r="J241" s="208"/>
      <c r="K241" s="208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152</v>
      </c>
      <c r="AU241" s="217" t="s">
        <v>79</v>
      </c>
      <c r="AV241" s="11" t="s">
        <v>79</v>
      </c>
      <c r="AW241" s="11" t="s">
        <v>6</v>
      </c>
      <c r="AX241" s="11" t="s">
        <v>77</v>
      </c>
      <c r="AY241" s="217" t="s">
        <v>133</v>
      </c>
    </row>
    <row r="242" spans="2:65" s="1" customFormat="1" ht="22.5" customHeight="1">
      <c r="B242" s="40"/>
      <c r="C242" s="225" t="s">
        <v>492</v>
      </c>
      <c r="D242" s="225" t="s">
        <v>213</v>
      </c>
      <c r="E242" s="226" t="s">
        <v>493</v>
      </c>
      <c r="F242" s="227" t="s">
        <v>494</v>
      </c>
      <c r="G242" s="228" t="s">
        <v>185</v>
      </c>
      <c r="H242" s="229">
        <v>57.065</v>
      </c>
      <c r="I242" s="230"/>
      <c r="J242" s="231">
        <f>ROUND(I242*H242,2)</f>
        <v>0</v>
      </c>
      <c r="K242" s="227" t="s">
        <v>141</v>
      </c>
      <c r="L242" s="232"/>
      <c r="M242" s="233" t="s">
        <v>21</v>
      </c>
      <c r="N242" s="234" t="s">
        <v>40</v>
      </c>
      <c r="O242" s="41"/>
      <c r="P242" s="201">
        <f>O242*H242</f>
        <v>0</v>
      </c>
      <c r="Q242" s="201">
        <v>0.045</v>
      </c>
      <c r="R242" s="201">
        <f>Q242*H242</f>
        <v>2.567925</v>
      </c>
      <c r="S242" s="201">
        <v>0</v>
      </c>
      <c r="T242" s="202">
        <f>S242*H242</f>
        <v>0</v>
      </c>
      <c r="AR242" s="23" t="s">
        <v>212</v>
      </c>
      <c r="AT242" s="23" t="s">
        <v>213</v>
      </c>
      <c r="AU242" s="23" t="s">
        <v>79</v>
      </c>
      <c r="AY242" s="23" t="s">
        <v>133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3" t="s">
        <v>77</v>
      </c>
      <c r="BK242" s="203">
        <f>ROUND(I242*H242,2)</f>
        <v>0</v>
      </c>
      <c r="BL242" s="23" t="s">
        <v>161</v>
      </c>
      <c r="BM242" s="23" t="s">
        <v>495</v>
      </c>
    </row>
    <row r="243" spans="2:51" s="11" customFormat="1" ht="13.5">
      <c r="B243" s="207"/>
      <c r="C243" s="208"/>
      <c r="D243" s="204" t="s">
        <v>152</v>
      </c>
      <c r="E243" s="209" t="s">
        <v>21</v>
      </c>
      <c r="F243" s="210" t="s">
        <v>496</v>
      </c>
      <c r="G243" s="208"/>
      <c r="H243" s="211">
        <v>56.5</v>
      </c>
      <c r="I243" s="212"/>
      <c r="J243" s="208"/>
      <c r="K243" s="208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152</v>
      </c>
      <c r="AU243" s="217" t="s">
        <v>79</v>
      </c>
      <c r="AV243" s="11" t="s">
        <v>79</v>
      </c>
      <c r="AW243" s="11" t="s">
        <v>33</v>
      </c>
      <c r="AX243" s="11" t="s">
        <v>77</v>
      </c>
      <c r="AY243" s="217" t="s">
        <v>133</v>
      </c>
    </row>
    <row r="244" spans="2:51" s="11" customFormat="1" ht="13.5">
      <c r="B244" s="207"/>
      <c r="C244" s="208"/>
      <c r="D244" s="218" t="s">
        <v>152</v>
      </c>
      <c r="E244" s="208"/>
      <c r="F244" s="220" t="s">
        <v>497</v>
      </c>
      <c r="G244" s="208"/>
      <c r="H244" s="221">
        <v>57.065</v>
      </c>
      <c r="I244" s="212"/>
      <c r="J244" s="208"/>
      <c r="K244" s="208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152</v>
      </c>
      <c r="AU244" s="217" t="s">
        <v>79</v>
      </c>
      <c r="AV244" s="11" t="s">
        <v>79</v>
      </c>
      <c r="AW244" s="11" t="s">
        <v>6</v>
      </c>
      <c r="AX244" s="11" t="s">
        <v>77</v>
      </c>
      <c r="AY244" s="217" t="s">
        <v>133</v>
      </c>
    </row>
    <row r="245" spans="2:65" s="1" customFormat="1" ht="44.25" customHeight="1">
      <c r="B245" s="40"/>
      <c r="C245" s="192" t="s">
        <v>498</v>
      </c>
      <c r="D245" s="192" t="s">
        <v>137</v>
      </c>
      <c r="E245" s="193" t="s">
        <v>499</v>
      </c>
      <c r="F245" s="194" t="s">
        <v>500</v>
      </c>
      <c r="G245" s="195" t="s">
        <v>197</v>
      </c>
      <c r="H245" s="196">
        <v>32.5</v>
      </c>
      <c r="I245" s="197"/>
      <c r="J245" s="198">
        <f>ROUND(I245*H245,2)</f>
        <v>0</v>
      </c>
      <c r="K245" s="194" t="s">
        <v>141</v>
      </c>
      <c r="L245" s="60"/>
      <c r="M245" s="199" t="s">
        <v>21</v>
      </c>
      <c r="N245" s="200" t="s">
        <v>40</v>
      </c>
      <c r="O245" s="41"/>
      <c r="P245" s="201">
        <f>O245*H245</f>
        <v>0</v>
      </c>
      <c r="Q245" s="201">
        <v>0.16371</v>
      </c>
      <c r="R245" s="201">
        <f>Q245*H245</f>
        <v>5.320575</v>
      </c>
      <c r="S245" s="201">
        <v>0</v>
      </c>
      <c r="T245" s="202">
        <f>S245*H245</f>
        <v>0</v>
      </c>
      <c r="AR245" s="23" t="s">
        <v>161</v>
      </c>
      <c r="AT245" s="23" t="s">
        <v>137</v>
      </c>
      <c r="AU245" s="23" t="s">
        <v>79</v>
      </c>
      <c r="AY245" s="23" t="s">
        <v>133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3" t="s">
        <v>77</v>
      </c>
      <c r="BK245" s="203">
        <f>ROUND(I245*H245,2)</f>
        <v>0</v>
      </c>
      <c r="BL245" s="23" t="s">
        <v>161</v>
      </c>
      <c r="BM245" s="23" t="s">
        <v>501</v>
      </c>
    </row>
    <row r="246" spans="2:51" s="11" customFormat="1" ht="13.5">
      <c r="B246" s="207"/>
      <c r="C246" s="208"/>
      <c r="D246" s="218" t="s">
        <v>152</v>
      </c>
      <c r="E246" s="219" t="s">
        <v>21</v>
      </c>
      <c r="F246" s="220" t="s">
        <v>502</v>
      </c>
      <c r="G246" s="208"/>
      <c r="H246" s="221">
        <v>32.5</v>
      </c>
      <c r="I246" s="212"/>
      <c r="J246" s="208"/>
      <c r="K246" s="208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152</v>
      </c>
      <c r="AU246" s="217" t="s">
        <v>79</v>
      </c>
      <c r="AV246" s="11" t="s">
        <v>79</v>
      </c>
      <c r="AW246" s="11" t="s">
        <v>33</v>
      </c>
      <c r="AX246" s="11" t="s">
        <v>77</v>
      </c>
      <c r="AY246" s="217" t="s">
        <v>133</v>
      </c>
    </row>
    <row r="247" spans="2:65" s="1" customFormat="1" ht="22.5" customHeight="1">
      <c r="B247" s="40"/>
      <c r="C247" s="225" t="s">
        <v>503</v>
      </c>
      <c r="D247" s="225" t="s">
        <v>213</v>
      </c>
      <c r="E247" s="226" t="s">
        <v>504</v>
      </c>
      <c r="F247" s="227" t="s">
        <v>505</v>
      </c>
      <c r="G247" s="228" t="s">
        <v>185</v>
      </c>
      <c r="H247" s="229">
        <v>28.28</v>
      </c>
      <c r="I247" s="230"/>
      <c r="J247" s="231">
        <f>ROUND(I247*H247,2)</f>
        <v>0</v>
      </c>
      <c r="K247" s="227" t="s">
        <v>141</v>
      </c>
      <c r="L247" s="232"/>
      <c r="M247" s="233" t="s">
        <v>21</v>
      </c>
      <c r="N247" s="234" t="s">
        <v>40</v>
      </c>
      <c r="O247" s="41"/>
      <c r="P247" s="201">
        <f>O247*H247</f>
        <v>0</v>
      </c>
      <c r="Q247" s="201">
        <v>0.084</v>
      </c>
      <c r="R247" s="201">
        <f>Q247*H247</f>
        <v>2.3755200000000003</v>
      </c>
      <c r="S247" s="201">
        <v>0</v>
      </c>
      <c r="T247" s="202">
        <f>S247*H247</f>
        <v>0</v>
      </c>
      <c r="AR247" s="23" t="s">
        <v>212</v>
      </c>
      <c r="AT247" s="23" t="s">
        <v>213</v>
      </c>
      <c r="AU247" s="23" t="s">
        <v>79</v>
      </c>
      <c r="AY247" s="23" t="s">
        <v>133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3" t="s">
        <v>77</v>
      </c>
      <c r="BK247" s="203">
        <f>ROUND(I247*H247,2)</f>
        <v>0</v>
      </c>
      <c r="BL247" s="23" t="s">
        <v>161</v>
      </c>
      <c r="BM247" s="23" t="s">
        <v>506</v>
      </c>
    </row>
    <row r="248" spans="2:51" s="11" customFormat="1" ht="13.5">
      <c r="B248" s="207"/>
      <c r="C248" s="208"/>
      <c r="D248" s="204" t="s">
        <v>152</v>
      </c>
      <c r="E248" s="209" t="s">
        <v>21</v>
      </c>
      <c r="F248" s="210" t="s">
        <v>507</v>
      </c>
      <c r="G248" s="208"/>
      <c r="H248" s="211">
        <v>28</v>
      </c>
      <c r="I248" s="212"/>
      <c r="J248" s="208"/>
      <c r="K248" s="208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152</v>
      </c>
      <c r="AU248" s="217" t="s">
        <v>79</v>
      </c>
      <c r="AV248" s="11" t="s">
        <v>79</v>
      </c>
      <c r="AW248" s="11" t="s">
        <v>33</v>
      </c>
      <c r="AX248" s="11" t="s">
        <v>77</v>
      </c>
      <c r="AY248" s="217" t="s">
        <v>133</v>
      </c>
    </row>
    <row r="249" spans="2:51" s="11" customFormat="1" ht="13.5">
      <c r="B249" s="207"/>
      <c r="C249" s="208"/>
      <c r="D249" s="218" t="s">
        <v>152</v>
      </c>
      <c r="E249" s="208"/>
      <c r="F249" s="220" t="s">
        <v>508</v>
      </c>
      <c r="G249" s="208"/>
      <c r="H249" s="221">
        <v>28.28</v>
      </c>
      <c r="I249" s="212"/>
      <c r="J249" s="208"/>
      <c r="K249" s="208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152</v>
      </c>
      <c r="AU249" s="217" t="s">
        <v>79</v>
      </c>
      <c r="AV249" s="11" t="s">
        <v>79</v>
      </c>
      <c r="AW249" s="11" t="s">
        <v>6</v>
      </c>
      <c r="AX249" s="11" t="s">
        <v>77</v>
      </c>
      <c r="AY249" s="217" t="s">
        <v>133</v>
      </c>
    </row>
    <row r="250" spans="2:65" s="1" customFormat="1" ht="22.5" customHeight="1">
      <c r="B250" s="40"/>
      <c r="C250" s="225" t="s">
        <v>509</v>
      </c>
      <c r="D250" s="225" t="s">
        <v>213</v>
      </c>
      <c r="E250" s="226" t="s">
        <v>510</v>
      </c>
      <c r="F250" s="227" t="s">
        <v>511</v>
      </c>
      <c r="G250" s="228" t="s">
        <v>185</v>
      </c>
      <c r="H250" s="229">
        <v>28.28</v>
      </c>
      <c r="I250" s="230"/>
      <c r="J250" s="231">
        <f>ROUND(I250*H250,2)</f>
        <v>0</v>
      </c>
      <c r="K250" s="227" t="s">
        <v>141</v>
      </c>
      <c r="L250" s="232"/>
      <c r="M250" s="233" t="s">
        <v>21</v>
      </c>
      <c r="N250" s="234" t="s">
        <v>40</v>
      </c>
      <c r="O250" s="41"/>
      <c r="P250" s="201">
        <f>O250*H250</f>
        <v>0</v>
      </c>
      <c r="Q250" s="201">
        <v>0.067</v>
      </c>
      <c r="R250" s="201">
        <f>Q250*H250</f>
        <v>1.8947600000000002</v>
      </c>
      <c r="S250" s="201">
        <v>0</v>
      </c>
      <c r="T250" s="202">
        <f>S250*H250</f>
        <v>0</v>
      </c>
      <c r="AR250" s="23" t="s">
        <v>212</v>
      </c>
      <c r="AT250" s="23" t="s">
        <v>213</v>
      </c>
      <c r="AU250" s="23" t="s">
        <v>79</v>
      </c>
      <c r="AY250" s="23" t="s">
        <v>133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3" t="s">
        <v>77</v>
      </c>
      <c r="BK250" s="203">
        <f>ROUND(I250*H250,2)</f>
        <v>0</v>
      </c>
      <c r="BL250" s="23" t="s">
        <v>161</v>
      </c>
      <c r="BM250" s="23" t="s">
        <v>512</v>
      </c>
    </row>
    <row r="251" spans="2:51" s="11" customFormat="1" ht="13.5">
      <c r="B251" s="207"/>
      <c r="C251" s="208"/>
      <c r="D251" s="204" t="s">
        <v>152</v>
      </c>
      <c r="E251" s="209" t="s">
        <v>21</v>
      </c>
      <c r="F251" s="210" t="s">
        <v>507</v>
      </c>
      <c r="G251" s="208"/>
      <c r="H251" s="211">
        <v>28</v>
      </c>
      <c r="I251" s="212"/>
      <c r="J251" s="208"/>
      <c r="K251" s="208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152</v>
      </c>
      <c r="AU251" s="217" t="s">
        <v>79</v>
      </c>
      <c r="AV251" s="11" t="s">
        <v>79</v>
      </c>
      <c r="AW251" s="11" t="s">
        <v>33</v>
      </c>
      <c r="AX251" s="11" t="s">
        <v>77</v>
      </c>
      <c r="AY251" s="217" t="s">
        <v>133</v>
      </c>
    </row>
    <row r="252" spans="2:51" s="11" customFormat="1" ht="13.5">
      <c r="B252" s="207"/>
      <c r="C252" s="208"/>
      <c r="D252" s="218" t="s">
        <v>152</v>
      </c>
      <c r="E252" s="208"/>
      <c r="F252" s="220" t="s">
        <v>508</v>
      </c>
      <c r="G252" s="208"/>
      <c r="H252" s="221">
        <v>28.28</v>
      </c>
      <c r="I252" s="212"/>
      <c r="J252" s="208"/>
      <c r="K252" s="208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152</v>
      </c>
      <c r="AU252" s="217" t="s">
        <v>79</v>
      </c>
      <c r="AV252" s="11" t="s">
        <v>79</v>
      </c>
      <c r="AW252" s="11" t="s">
        <v>6</v>
      </c>
      <c r="AX252" s="11" t="s">
        <v>77</v>
      </c>
      <c r="AY252" s="217" t="s">
        <v>133</v>
      </c>
    </row>
    <row r="253" spans="2:65" s="1" customFormat="1" ht="44.25" customHeight="1">
      <c r="B253" s="40"/>
      <c r="C253" s="192" t="s">
        <v>513</v>
      </c>
      <c r="D253" s="192" t="s">
        <v>137</v>
      </c>
      <c r="E253" s="193" t="s">
        <v>514</v>
      </c>
      <c r="F253" s="194" t="s">
        <v>515</v>
      </c>
      <c r="G253" s="195" t="s">
        <v>185</v>
      </c>
      <c r="H253" s="196">
        <v>1</v>
      </c>
      <c r="I253" s="197"/>
      <c r="J253" s="198">
        <f>ROUND(I253*H253,2)</f>
        <v>0</v>
      </c>
      <c r="K253" s="194" t="s">
        <v>141</v>
      </c>
      <c r="L253" s="60"/>
      <c r="M253" s="199" t="s">
        <v>21</v>
      </c>
      <c r="N253" s="200" t="s">
        <v>40</v>
      </c>
      <c r="O253" s="41"/>
      <c r="P253" s="201">
        <f>O253*H253</f>
        <v>0</v>
      </c>
      <c r="Q253" s="201">
        <v>0</v>
      </c>
      <c r="R253" s="201">
        <f>Q253*H253</f>
        <v>0</v>
      </c>
      <c r="S253" s="201">
        <v>0.082</v>
      </c>
      <c r="T253" s="202">
        <f>S253*H253</f>
        <v>0.082</v>
      </c>
      <c r="AR253" s="23" t="s">
        <v>161</v>
      </c>
      <c r="AT253" s="23" t="s">
        <v>137</v>
      </c>
      <c r="AU253" s="23" t="s">
        <v>79</v>
      </c>
      <c r="AY253" s="23" t="s">
        <v>133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23" t="s">
        <v>77</v>
      </c>
      <c r="BK253" s="203">
        <f>ROUND(I253*H253,2)</f>
        <v>0</v>
      </c>
      <c r="BL253" s="23" t="s">
        <v>161</v>
      </c>
      <c r="BM253" s="23" t="s">
        <v>516</v>
      </c>
    </row>
    <row r="254" spans="2:51" s="11" customFormat="1" ht="13.5">
      <c r="B254" s="207"/>
      <c r="C254" s="208"/>
      <c r="D254" s="204" t="s">
        <v>152</v>
      </c>
      <c r="E254" s="209" t="s">
        <v>21</v>
      </c>
      <c r="F254" s="210" t="s">
        <v>77</v>
      </c>
      <c r="G254" s="208"/>
      <c r="H254" s="211">
        <v>1</v>
      </c>
      <c r="I254" s="212"/>
      <c r="J254" s="208"/>
      <c r="K254" s="208"/>
      <c r="L254" s="213"/>
      <c r="M254" s="214"/>
      <c r="N254" s="215"/>
      <c r="O254" s="215"/>
      <c r="P254" s="215"/>
      <c r="Q254" s="215"/>
      <c r="R254" s="215"/>
      <c r="S254" s="215"/>
      <c r="T254" s="216"/>
      <c r="AT254" s="217" t="s">
        <v>152</v>
      </c>
      <c r="AU254" s="217" t="s">
        <v>79</v>
      </c>
      <c r="AV254" s="11" t="s">
        <v>79</v>
      </c>
      <c r="AW254" s="11" t="s">
        <v>33</v>
      </c>
      <c r="AX254" s="11" t="s">
        <v>77</v>
      </c>
      <c r="AY254" s="217" t="s">
        <v>133</v>
      </c>
    </row>
    <row r="255" spans="2:63" s="10" customFormat="1" ht="29.85" customHeight="1">
      <c r="B255" s="175"/>
      <c r="C255" s="176"/>
      <c r="D255" s="189" t="s">
        <v>68</v>
      </c>
      <c r="E255" s="190" t="s">
        <v>517</v>
      </c>
      <c r="F255" s="190" t="s">
        <v>518</v>
      </c>
      <c r="G255" s="176"/>
      <c r="H255" s="176"/>
      <c r="I255" s="179"/>
      <c r="J255" s="191">
        <f>BK255</f>
        <v>0</v>
      </c>
      <c r="K255" s="176"/>
      <c r="L255" s="181"/>
      <c r="M255" s="182"/>
      <c r="N255" s="183"/>
      <c r="O255" s="183"/>
      <c r="P255" s="184">
        <f>SUM(P256:P260)</f>
        <v>0</v>
      </c>
      <c r="Q255" s="183"/>
      <c r="R255" s="184">
        <f>SUM(R256:R260)</f>
        <v>0</v>
      </c>
      <c r="S255" s="183"/>
      <c r="T255" s="185">
        <f>SUM(T256:T260)</f>
        <v>0</v>
      </c>
      <c r="AR255" s="186" t="s">
        <v>77</v>
      </c>
      <c r="AT255" s="187" t="s">
        <v>68</v>
      </c>
      <c r="AU255" s="187" t="s">
        <v>77</v>
      </c>
      <c r="AY255" s="186" t="s">
        <v>133</v>
      </c>
      <c r="BK255" s="188">
        <f>SUM(BK256:BK260)</f>
        <v>0</v>
      </c>
    </row>
    <row r="256" spans="2:65" s="1" customFormat="1" ht="31.5" customHeight="1">
      <c r="B256" s="40"/>
      <c r="C256" s="192" t="s">
        <v>519</v>
      </c>
      <c r="D256" s="192" t="s">
        <v>137</v>
      </c>
      <c r="E256" s="193" t="s">
        <v>520</v>
      </c>
      <c r="F256" s="194" t="s">
        <v>521</v>
      </c>
      <c r="G256" s="195" t="s">
        <v>216</v>
      </c>
      <c r="H256" s="196">
        <v>6.885</v>
      </c>
      <c r="I256" s="197"/>
      <c r="J256" s="198">
        <f>ROUND(I256*H256,2)</f>
        <v>0</v>
      </c>
      <c r="K256" s="194" t="s">
        <v>141</v>
      </c>
      <c r="L256" s="60"/>
      <c r="M256" s="199" t="s">
        <v>21</v>
      </c>
      <c r="N256" s="200" t="s">
        <v>40</v>
      </c>
      <c r="O256" s="41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3" t="s">
        <v>161</v>
      </c>
      <c r="AT256" s="23" t="s">
        <v>137</v>
      </c>
      <c r="AU256" s="23" t="s">
        <v>79</v>
      </c>
      <c r="AY256" s="23" t="s">
        <v>133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3" t="s">
        <v>77</v>
      </c>
      <c r="BK256" s="203">
        <f>ROUND(I256*H256,2)</f>
        <v>0</v>
      </c>
      <c r="BL256" s="23" t="s">
        <v>161</v>
      </c>
      <c r="BM256" s="23" t="s">
        <v>522</v>
      </c>
    </row>
    <row r="257" spans="2:65" s="1" customFormat="1" ht="31.5" customHeight="1">
      <c r="B257" s="40"/>
      <c r="C257" s="192" t="s">
        <v>523</v>
      </c>
      <c r="D257" s="192" t="s">
        <v>137</v>
      </c>
      <c r="E257" s="193" t="s">
        <v>524</v>
      </c>
      <c r="F257" s="194" t="s">
        <v>525</v>
      </c>
      <c r="G257" s="195" t="s">
        <v>216</v>
      </c>
      <c r="H257" s="196">
        <v>68.85</v>
      </c>
      <c r="I257" s="197"/>
      <c r="J257" s="198">
        <f>ROUND(I257*H257,2)</f>
        <v>0</v>
      </c>
      <c r="K257" s="194" t="s">
        <v>141</v>
      </c>
      <c r="L257" s="60"/>
      <c r="M257" s="199" t="s">
        <v>21</v>
      </c>
      <c r="N257" s="200" t="s">
        <v>40</v>
      </c>
      <c r="O257" s="41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3" t="s">
        <v>161</v>
      </c>
      <c r="AT257" s="23" t="s">
        <v>137</v>
      </c>
      <c r="AU257" s="23" t="s">
        <v>79</v>
      </c>
      <c r="AY257" s="23" t="s">
        <v>133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3" t="s">
        <v>77</v>
      </c>
      <c r="BK257" s="203">
        <f>ROUND(I257*H257,2)</f>
        <v>0</v>
      </c>
      <c r="BL257" s="23" t="s">
        <v>161</v>
      </c>
      <c r="BM257" s="23" t="s">
        <v>526</v>
      </c>
    </row>
    <row r="258" spans="2:51" s="11" customFormat="1" ht="13.5">
      <c r="B258" s="207"/>
      <c r="C258" s="208"/>
      <c r="D258" s="218" t="s">
        <v>152</v>
      </c>
      <c r="E258" s="219" t="s">
        <v>21</v>
      </c>
      <c r="F258" s="220" t="s">
        <v>527</v>
      </c>
      <c r="G258" s="208"/>
      <c r="H258" s="221">
        <v>68.85</v>
      </c>
      <c r="I258" s="212"/>
      <c r="J258" s="208"/>
      <c r="K258" s="208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152</v>
      </c>
      <c r="AU258" s="217" t="s">
        <v>79</v>
      </c>
      <c r="AV258" s="11" t="s">
        <v>79</v>
      </c>
      <c r="AW258" s="11" t="s">
        <v>33</v>
      </c>
      <c r="AX258" s="11" t="s">
        <v>77</v>
      </c>
      <c r="AY258" s="217" t="s">
        <v>133</v>
      </c>
    </row>
    <row r="259" spans="2:65" s="1" customFormat="1" ht="22.5" customHeight="1">
      <c r="B259" s="40"/>
      <c r="C259" s="192" t="s">
        <v>528</v>
      </c>
      <c r="D259" s="192" t="s">
        <v>137</v>
      </c>
      <c r="E259" s="193" t="s">
        <v>529</v>
      </c>
      <c r="F259" s="194" t="s">
        <v>530</v>
      </c>
      <c r="G259" s="195" t="s">
        <v>216</v>
      </c>
      <c r="H259" s="196">
        <v>6.885</v>
      </c>
      <c r="I259" s="197"/>
      <c r="J259" s="198">
        <f>ROUND(I259*H259,2)</f>
        <v>0</v>
      </c>
      <c r="K259" s="194" t="s">
        <v>141</v>
      </c>
      <c r="L259" s="60"/>
      <c r="M259" s="199" t="s">
        <v>21</v>
      </c>
      <c r="N259" s="200" t="s">
        <v>40</v>
      </c>
      <c r="O259" s="41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3" t="s">
        <v>161</v>
      </c>
      <c r="AT259" s="23" t="s">
        <v>137</v>
      </c>
      <c r="AU259" s="23" t="s">
        <v>79</v>
      </c>
      <c r="AY259" s="23" t="s">
        <v>133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3" t="s">
        <v>77</v>
      </c>
      <c r="BK259" s="203">
        <f>ROUND(I259*H259,2)</f>
        <v>0</v>
      </c>
      <c r="BL259" s="23" t="s">
        <v>161</v>
      </c>
      <c r="BM259" s="23" t="s">
        <v>531</v>
      </c>
    </row>
    <row r="260" spans="2:51" s="11" customFormat="1" ht="13.5">
      <c r="B260" s="207"/>
      <c r="C260" s="208"/>
      <c r="D260" s="204" t="s">
        <v>152</v>
      </c>
      <c r="E260" s="209" t="s">
        <v>21</v>
      </c>
      <c r="F260" s="210" t="s">
        <v>532</v>
      </c>
      <c r="G260" s="208"/>
      <c r="H260" s="211">
        <v>6.885</v>
      </c>
      <c r="I260" s="212"/>
      <c r="J260" s="208"/>
      <c r="K260" s="208"/>
      <c r="L260" s="213"/>
      <c r="M260" s="214"/>
      <c r="N260" s="215"/>
      <c r="O260" s="215"/>
      <c r="P260" s="215"/>
      <c r="Q260" s="215"/>
      <c r="R260" s="215"/>
      <c r="S260" s="215"/>
      <c r="T260" s="216"/>
      <c r="AT260" s="217" t="s">
        <v>152</v>
      </c>
      <c r="AU260" s="217" t="s">
        <v>79</v>
      </c>
      <c r="AV260" s="11" t="s">
        <v>79</v>
      </c>
      <c r="AW260" s="11" t="s">
        <v>33</v>
      </c>
      <c r="AX260" s="11" t="s">
        <v>77</v>
      </c>
      <c r="AY260" s="217" t="s">
        <v>133</v>
      </c>
    </row>
    <row r="261" spans="2:63" s="10" customFormat="1" ht="29.85" customHeight="1">
      <c r="B261" s="175"/>
      <c r="C261" s="176"/>
      <c r="D261" s="189" t="s">
        <v>68</v>
      </c>
      <c r="E261" s="190" t="s">
        <v>533</v>
      </c>
      <c r="F261" s="190" t="s">
        <v>534</v>
      </c>
      <c r="G261" s="176"/>
      <c r="H261" s="176"/>
      <c r="I261" s="179"/>
      <c r="J261" s="191">
        <f>BK261</f>
        <v>0</v>
      </c>
      <c r="K261" s="176"/>
      <c r="L261" s="181"/>
      <c r="M261" s="182"/>
      <c r="N261" s="183"/>
      <c r="O261" s="183"/>
      <c r="P261" s="184">
        <f>P262</f>
        <v>0</v>
      </c>
      <c r="Q261" s="183"/>
      <c r="R261" s="184">
        <f>R262</f>
        <v>0</v>
      </c>
      <c r="S261" s="183"/>
      <c r="T261" s="185">
        <f>T262</f>
        <v>0</v>
      </c>
      <c r="AR261" s="186" t="s">
        <v>77</v>
      </c>
      <c r="AT261" s="187" t="s">
        <v>68</v>
      </c>
      <c r="AU261" s="187" t="s">
        <v>77</v>
      </c>
      <c r="AY261" s="186" t="s">
        <v>133</v>
      </c>
      <c r="BK261" s="188">
        <f>BK262</f>
        <v>0</v>
      </c>
    </row>
    <row r="262" spans="2:65" s="1" customFormat="1" ht="31.5" customHeight="1">
      <c r="B262" s="40"/>
      <c r="C262" s="192" t="s">
        <v>535</v>
      </c>
      <c r="D262" s="192" t="s">
        <v>137</v>
      </c>
      <c r="E262" s="193" t="s">
        <v>536</v>
      </c>
      <c r="F262" s="194" t="s">
        <v>537</v>
      </c>
      <c r="G262" s="195" t="s">
        <v>216</v>
      </c>
      <c r="H262" s="196">
        <v>214.209</v>
      </c>
      <c r="I262" s="197"/>
      <c r="J262" s="198">
        <f>ROUND(I262*H262,2)</f>
        <v>0</v>
      </c>
      <c r="K262" s="194" t="s">
        <v>141</v>
      </c>
      <c r="L262" s="60"/>
      <c r="M262" s="199" t="s">
        <v>21</v>
      </c>
      <c r="N262" s="200" t="s">
        <v>40</v>
      </c>
      <c r="O262" s="41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3" t="s">
        <v>161</v>
      </c>
      <c r="AT262" s="23" t="s">
        <v>137</v>
      </c>
      <c r="AU262" s="23" t="s">
        <v>79</v>
      </c>
      <c r="AY262" s="23" t="s">
        <v>133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3" t="s">
        <v>77</v>
      </c>
      <c r="BK262" s="203">
        <f>ROUND(I262*H262,2)</f>
        <v>0</v>
      </c>
      <c r="BL262" s="23" t="s">
        <v>161</v>
      </c>
      <c r="BM262" s="23" t="s">
        <v>538</v>
      </c>
    </row>
    <row r="263" spans="2:63" s="10" customFormat="1" ht="37.35" customHeight="1">
      <c r="B263" s="175"/>
      <c r="C263" s="176"/>
      <c r="D263" s="177" t="s">
        <v>68</v>
      </c>
      <c r="E263" s="178" t="s">
        <v>213</v>
      </c>
      <c r="F263" s="178" t="s">
        <v>539</v>
      </c>
      <c r="G263" s="176"/>
      <c r="H263" s="176"/>
      <c r="I263" s="179"/>
      <c r="J263" s="180">
        <f>BK263</f>
        <v>0</v>
      </c>
      <c r="K263" s="176"/>
      <c r="L263" s="181"/>
      <c r="M263" s="182"/>
      <c r="N263" s="183"/>
      <c r="O263" s="183"/>
      <c r="P263" s="184">
        <f>P264</f>
        <v>0</v>
      </c>
      <c r="Q263" s="183"/>
      <c r="R263" s="184">
        <f>R264</f>
        <v>0</v>
      </c>
      <c r="S263" s="183"/>
      <c r="T263" s="185">
        <f>T264</f>
        <v>0</v>
      </c>
      <c r="AR263" s="186" t="s">
        <v>136</v>
      </c>
      <c r="AT263" s="187" t="s">
        <v>68</v>
      </c>
      <c r="AU263" s="187" t="s">
        <v>69</v>
      </c>
      <c r="AY263" s="186" t="s">
        <v>133</v>
      </c>
      <c r="BK263" s="188">
        <f>BK264</f>
        <v>0</v>
      </c>
    </row>
    <row r="264" spans="2:63" s="10" customFormat="1" ht="19.9" customHeight="1">
      <c r="B264" s="175"/>
      <c r="C264" s="176"/>
      <c r="D264" s="189" t="s">
        <v>68</v>
      </c>
      <c r="E264" s="190" t="s">
        <v>540</v>
      </c>
      <c r="F264" s="190" t="s">
        <v>541</v>
      </c>
      <c r="G264" s="176"/>
      <c r="H264" s="176"/>
      <c r="I264" s="179"/>
      <c r="J264" s="191">
        <f>BK264</f>
        <v>0</v>
      </c>
      <c r="K264" s="176"/>
      <c r="L264" s="181"/>
      <c r="M264" s="182"/>
      <c r="N264" s="183"/>
      <c r="O264" s="183"/>
      <c r="P264" s="184">
        <f>SUM(P265:P267)</f>
        <v>0</v>
      </c>
      <c r="Q264" s="183"/>
      <c r="R264" s="184">
        <f>SUM(R265:R267)</f>
        <v>0</v>
      </c>
      <c r="S264" s="183"/>
      <c r="T264" s="185">
        <f>SUM(T265:T267)</f>
        <v>0</v>
      </c>
      <c r="AR264" s="186" t="s">
        <v>136</v>
      </c>
      <c r="AT264" s="187" t="s">
        <v>68</v>
      </c>
      <c r="AU264" s="187" t="s">
        <v>77</v>
      </c>
      <c r="AY264" s="186" t="s">
        <v>133</v>
      </c>
      <c r="BK264" s="188">
        <f>SUM(BK265:BK267)</f>
        <v>0</v>
      </c>
    </row>
    <row r="265" spans="2:65" s="1" customFormat="1" ht="31.5" customHeight="1">
      <c r="B265" s="40"/>
      <c r="C265" s="192" t="s">
        <v>542</v>
      </c>
      <c r="D265" s="192" t="s">
        <v>137</v>
      </c>
      <c r="E265" s="193" t="s">
        <v>543</v>
      </c>
      <c r="F265" s="194" t="s">
        <v>544</v>
      </c>
      <c r="G265" s="195" t="s">
        <v>197</v>
      </c>
      <c r="H265" s="196">
        <v>9</v>
      </c>
      <c r="I265" s="197"/>
      <c r="J265" s="198">
        <f>ROUND(I265*H265,2)</f>
        <v>0</v>
      </c>
      <c r="K265" s="194" t="s">
        <v>141</v>
      </c>
      <c r="L265" s="60"/>
      <c r="M265" s="199" t="s">
        <v>21</v>
      </c>
      <c r="N265" s="200" t="s">
        <v>40</v>
      </c>
      <c r="O265" s="41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3" t="s">
        <v>390</v>
      </c>
      <c r="AT265" s="23" t="s">
        <v>137</v>
      </c>
      <c r="AU265" s="23" t="s">
        <v>79</v>
      </c>
      <c r="AY265" s="23" t="s">
        <v>133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3" t="s">
        <v>77</v>
      </c>
      <c r="BK265" s="203">
        <f>ROUND(I265*H265,2)</f>
        <v>0</v>
      </c>
      <c r="BL265" s="23" t="s">
        <v>390</v>
      </c>
      <c r="BM265" s="23" t="s">
        <v>545</v>
      </c>
    </row>
    <row r="266" spans="2:47" s="1" customFormat="1" ht="27">
      <c r="B266" s="40"/>
      <c r="C266" s="62"/>
      <c r="D266" s="204" t="s">
        <v>144</v>
      </c>
      <c r="E266" s="62"/>
      <c r="F266" s="205" t="s">
        <v>546</v>
      </c>
      <c r="G266" s="62"/>
      <c r="H266" s="62"/>
      <c r="I266" s="162"/>
      <c r="J266" s="62"/>
      <c r="K266" s="62"/>
      <c r="L266" s="60"/>
      <c r="M266" s="206"/>
      <c r="N266" s="41"/>
      <c r="O266" s="41"/>
      <c r="P266" s="41"/>
      <c r="Q266" s="41"/>
      <c r="R266" s="41"/>
      <c r="S266" s="41"/>
      <c r="T266" s="77"/>
      <c r="AT266" s="23" t="s">
        <v>144</v>
      </c>
      <c r="AU266" s="23" t="s">
        <v>79</v>
      </c>
    </row>
    <row r="267" spans="2:51" s="11" customFormat="1" ht="13.5">
      <c r="B267" s="207"/>
      <c r="C267" s="208"/>
      <c r="D267" s="204" t="s">
        <v>152</v>
      </c>
      <c r="E267" s="209" t="s">
        <v>21</v>
      </c>
      <c r="F267" s="210" t="s">
        <v>547</v>
      </c>
      <c r="G267" s="208"/>
      <c r="H267" s="211">
        <v>9</v>
      </c>
      <c r="I267" s="212"/>
      <c r="J267" s="208"/>
      <c r="K267" s="208"/>
      <c r="L267" s="213"/>
      <c r="M267" s="258"/>
      <c r="N267" s="259"/>
      <c r="O267" s="259"/>
      <c r="P267" s="259"/>
      <c r="Q267" s="259"/>
      <c r="R267" s="259"/>
      <c r="S267" s="259"/>
      <c r="T267" s="260"/>
      <c r="AT267" s="217" t="s">
        <v>152</v>
      </c>
      <c r="AU267" s="217" t="s">
        <v>79</v>
      </c>
      <c r="AV267" s="11" t="s">
        <v>79</v>
      </c>
      <c r="AW267" s="11" t="s">
        <v>33</v>
      </c>
      <c r="AX267" s="11" t="s">
        <v>77</v>
      </c>
      <c r="AY267" s="217" t="s">
        <v>133</v>
      </c>
    </row>
    <row r="268" spans="2:12" s="1" customFormat="1" ht="6.95" customHeight="1">
      <c r="B268" s="55"/>
      <c r="C268" s="56"/>
      <c r="D268" s="56"/>
      <c r="E268" s="56"/>
      <c r="F268" s="56"/>
      <c r="G268" s="56"/>
      <c r="H268" s="56"/>
      <c r="I268" s="138"/>
      <c r="J268" s="56"/>
      <c r="K268" s="56"/>
      <c r="L268" s="60"/>
    </row>
  </sheetData>
  <sheetProtection algorithmName="SHA-512" hashValue="xTROogJ4xP2stkQoxQhS0wTs/8vRpUSzh0+AzU1YYSNfDokz7FLnyb8xW9+yf/yxZTlGJxfO+FKaJD5FrCnFuA==" saltValue="IlfVKxEZvbdXcgfS+6V4kw==" spinCount="100000" sheet="1" objects="1" scenarios="1" formatCells="0" formatColumns="0" formatRows="0" sort="0" autoFilter="0"/>
  <autoFilter ref="C85:K267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0"/>
  <sheetViews>
    <sheetView showGridLines="0" workbookViewId="0" topLeftCell="A1">
      <pane ySplit="1" topLeftCell="A68" activePane="bottomLeft" state="frozen"/>
      <selection pane="bottomLeft" activeCell="I82" sqref="I8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98</v>
      </c>
      <c r="G1" s="396" t="s">
        <v>99</v>
      </c>
      <c r="H1" s="396"/>
      <c r="I1" s="114"/>
      <c r="J1" s="113" t="s">
        <v>100</v>
      </c>
      <c r="K1" s="112" t="s">
        <v>101</v>
      </c>
      <c r="L1" s="113" t="s">
        <v>102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23" t="s">
        <v>85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79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97" t="str">
        <f>'Rekapitulace stavby'!K6</f>
        <v>Bike resort Orlicko - Třebovsko, II. část - nástupní místo Peklák</v>
      </c>
      <c r="F7" s="398"/>
      <c r="G7" s="398"/>
      <c r="H7" s="398"/>
      <c r="I7" s="116"/>
      <c r="J7" s="28"/>
      <c r="K7" s="30"/>
    </row>
    <row r="8" spans="2:11" s="1" customFormat="1" ht="15">
      <c r="B8" s="40"/>
      <c r="C8" s="41"/>
      <c r="D8" s="36" t="s">
        <v>104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99" t="s">
        <v>548</v>
      </c>
      <c r="F9" s="400"/>
      <c r="G9" s="400"/>
      <c r="H9" s="400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28.11.2018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89" t="s">
        <v>21</v>
      </c>
      <c r="F24" s="389"/>
      <c r="G24" s="389"/>
      <c r="H24" s="38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ROUND(J79,2)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ROUND(SUM(BE79:BE99),2)</f>
        <v>0</v>
      </c>
      <c r="G30" s="41"/>
      <c r="H30" s="41"/>
      <c r="I30" s="130">
        <v>0.21</v>
      </c>
      <c r="J30" s="129">
        <f>ROUND(ROUND((SUM(BE79:BE99)),2)*I30,2)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ROUND(SUM(BF79:BF99),2)</f>
        <v>0</v>
      </c>
      <c r="G31" s="41"/>
      <c r="H31" s="41"/>
      <c r="I31" s="130">
        <v>0.15</v>
      </c>
      <c r="J31" s="129">
        <f>ROUND(ROUND((SUM(BF79:BF99)),2)*I31,2)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29">
        <f>ROUND(SUM(BG79:BG99),2)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29">
        <f>ROUND(SUM(BH79:BH99),2)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29">
        <f>ROUND(SUM(BI79:BI99),2)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97" t="str">
        <f>E7</f>
        <v>Bike resort Orlicko - Třebovsko, II. část - nástupní místo Peklák</v>
      </c>
      <c r="F45" s="398"/>
      <c r="G45" s="398"/>
      <c r="H45" s="398"/>
      <c r="I45" s="117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99" t="str">
        <f>E9</f>
        <v>SO 182 - SO 182 Dopravní opatření</v>
      </c>
      <c r="F47" s="400"/>
      <c r="G47" s="400"/>
      <c r="H47" s="400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28.11.2018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107</v>
      </c>
      <c r="D54" s="131"/>
      <c r="E54" s="131"/>
      <c r="F54" s="131"/>
      <c r="G54" s="131"/>
      <c r="H54" s="131"/>
      <c r="I54" s="144"/>
      <c r="J54" s="145" t="s">
        <v>108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109</v>
      </c>
      <c r="D56" s="41"/>
      <c r="E56" s="41"/>
      <c r="F56" s="41"/>
      <c r="G56" s="41"/>
      <c r="H56" s="41"/>
      <c r="I56" s="117"/>
      <c r="J56" s="127">
        <f>J79</f>
        <v>0</v>
      </c>
      <c r="K56" s="44"/>
      <c r="AU56" s="23" t="s">
        <v>110</v>
      </c>
    </row>
    <row r="57" spans="2:11" s="7" customFormat="1" ht="24.95" customHeight="1">
      <c r="B57" s="148"/>
      <c r="C57" s="149"/>
      <c r="D57" s="150" t="s">
        <v>170</v>
      </c>
      <c r="E57" s="151"/>
      <c r="F57" s="151"/>
      <c r="G57" s="151"/>
      <c r="H57" s="151"/>
      <c r="I57" s="152"/>
      <c r="J57" s="153">
        <f>J80</f>
        <v>0</v>
      </c>
      <c r="K57" s="154"/>
    </row>
    <row r="58" spans="2:11" s="8" customFormat="1" ht="19.9" customHeight="1">
      <c r="B58" s="155"/>
      <c r="C58" s="156"/>
      <c r="D58" s="157" t="s">
        <v>175</v>
      </c>
      <c r="E58" s="158"/>
      <c r="F58" s="158"/>
      <c r="G58" s="158"/>
      <c r="H58" s="158"/>
      <c r="I58" s="159"/>
      <c r="J58" s="160">
        <f>J81</f>
        <v>0</v>
      </c>
      <c r="K58" s="161"/>
    </row>
    <row r="59" spans="2:11" s="8" customFormat="1" ht="19.9" customHeight="1">
      <c r="B59" s="155"/>
      <c r="C59" s="156"/>
      <c r="D59" s="157" t="s">
        <v>177</v>
      </c>
      <c r="E59" s="158"/>
      <c r="F59" s="158"/>
      <c r="G59" s="158"/>
      <c r="H59" s="158"/>
      <c r="I59" s="159"/>
      <c r="J59" s="160">
        <f>J99</f>
        <v>0</v>
      </c>
      <c r="K59" s="161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7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38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41"/>
      <c r="J65" s="59"/>
      <c r="K65" s="59"/>
      <c r="L65" s="60"/>
    </row>
    <row r="66" spans="2:12" s="1" customFormat="1" ht="36.95" customHeight="1">
      <c r="B66" s="40"/>
      <c r="C66" s="61" t="s">
        <v>116</v>
      </c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6.95" customHeight="1">
      <c r="B67" s="40"/>
      <c r="C67" s="62"/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4.45" customHeight="1">
      <c r="B68" s="40"/>
      <c r="C68" s="64" t="s">
        <v>18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22.5" customHeight="1">
      <c r="B69" s="40"/>
      <c r="C69" s="62"/>
      <c r="D69" s="62"/>
      <c r="E69" s="393" t="str">
        <f>E7</f>
        <v>Bike resort Orlicko - Třebovsko, II. část - nástupní místo Peklák</v>
      </c>
      <c r="F69" s="394"/>
      <c r="G69" s="394"/>
      <c r="H69" s="394"/>
      <c r="I69" s="162"/>
      <c r="J69" s="62"/>
      <c r="K69" s="62"/>
      <c r="L69" s="60"/>
    </row>
    <row r="70" spans="2:12" s="1" customFormat="1" ht="14.45" customHeight="1">
      <c r="B70" s="40"/>
      <c r="C70" s="64" t="s">
        <v>104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23.25" customHeight="1">
      <c r="B71" s="40"/>
      <c r="C71" s="62"/>
      <c r="D71" s="62"/>
      <c r="E71" s="361" t="str">
        <f>E9</f>
        <v>SO 182 - SO 182 Dopravní opatření</v>
      </c>
      <c r="F71" s="395"/>
      <c r="G71" s="395"/>
      <c r="H71" s="395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8" customHeight="1">
      <c r="B73" s="40"/>
      <c r="C73" s="64" t="s">
        <v>23</v>
      </c>
      <c r="D73" s="62"/>
      <c r="E73" s="62"/>
      <c r="F73" s="163" t="str">
        <f>F12</f>
        <v xml:space="preserve"> </v>
      </c>
      <c r="G73" s="62"/>
      <c r="H73" s="62"/>
      <c r="I73" s="164" t="s">
        <v>25</v>
      </c>
      <c r="J73" s="72" t="str">
        <f>IF(J12="","",J12)</f>
        <v>28.11.2018</v>
      </c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5">
      <c r="B75" s="40"/>
      <c r="C75" s="64" t="s">
        <v>27</v>
      </c>
      <c r="D75" s="62"/>
      <c r="E75" s="62"/>
      <c r="F75" s="163" t="str">
        <f>E15</f>
        <v xml:space="preserve"> </v>
      </c>
      <c r="G75" s="62"/>
      <c r="H75" s="62"/>
      <c r="I75" s="164" t="s">
        <v>32</v>
      </c>
      <c r="J75" s="163" t="str">
        <f>E21</f>
        <v xml:space="preserve"> </v>
      </c>
      <c r="K75" s="62"/>
      <c r="L75" s="60"/>
    </row>
    <row r="76" spans="2:12" s="1" customFormat="1" ht="14.45" customHeight="1">
      <c r="B76" s="40"/>
      <c r="C76" s="64" t="s">
        <v>30</v>
      </c>
      <c r="D76" s="62"/>
      <c r="E76" s="62"/>
      <c r="F76" s="163" t="str">
        <f>IF(E18="","",E18)</f>
        <v/>
      </c>
      <c r="G76" s="62"/>
      <c r="H76" s="62"/>
      <c r="I76" s="162"/>
      <c r="J76" s="62"/>
      <c r="K76" s="62"/>
      <c r="L76" s="60"/>
    </row>
    <row r="77" spans="2:12" s="1" customFormat="1" ht="10.3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20" s="9" customFormat="1" ht="29.25" customHeight="1">
      <c r="B78" s="165"/>
      <c r="C78" s="166" t="s">
        <v>117</v>
      </c>
      <c r="D78" s="167" t="s">
        <v>54</v>
      </c>
      <c r="E78" s="167" t="s">
        <v>50</v>
      </c>
      <c r="F78" s="167" t="s">
        <v>118</v>
      </c>
      <c r="G78" s="167" t="s">
        <v>119</v>
      </c>
      <c r="H78" s="167" t="s">
        <v>120</v>
      </c>
      <c r="I78" s="168" t="s">
        <v>121</v>
      </c>
      <c r="J78" s="167" t="s">
        <v>108</v>
      </c>
      <c r="K78" s="169" t="s">
        <v>122</v>
      </c>
      <c r="L78" s="170"/>
      <c r="M78" s="80" t="s">
        <v>123</v>
      </c>
      <c r="N78" s="81" t="s">
        <v>39</v>
      </c>
      <c r="O78" s="81" t="s">
        <v>124</v>
      </c>
      <c r="P78" s="81" t="s">
        <v>125</v>
      </c>
      <c r="Q78" s="81" t="s">
        <v>126</v>
      </c>
      <c r="R78" s="81" t="s">
        <v>127</v>
      </c>
      <c r="S78" s="81" t="s">
        <v>128</v>
      </c>
      <c r="T78" s="82" t="s">
        <v>129</v>
      </c>
    </row>
    <row r="79" spans="2:63" s="1" customFormat="1" ht="29.25" customHeight="1">
      <c r="B79" s="40"/>
      <c r="C79" s="86" t="s">
        <v>109</v>
      </c>
      <c r="D79" s="62"/>
      <c r="E79" s="62"/>
      <c r="F79" s="62"/>
      <c r="G79" s="62"/>
      <c r="H79" s="62"/>
      <c r="I79" s="162"/>
      <c r="J79" s="171">
        <f>BK79</f>
        <v>0</v>
      </c>
      <c r="K79" s="62"/>
      <c r="L79" s="60"/>
      <c r="M79" s="83"/>
      <c r="N79" s="84"/>
      <c r="O79" s="84"/>
      <c r="P79" s="172">
        <f>P80</f>
        <v>0</v>
      </c>
      <c r="Q79" s="84"/>
      <c r="R79" s="172">
        <f>R80</f>
        <v>0</v>
      </c>
      <c r="S79" s="84"/>
      <c r="T79" s="173">
        <f>T80</f>
        <v>0</v>
      </c>
      <c r="AT79" s="23" t="s">
        <v>68</v>
      </c>
      <c r="AU79" s="23" t="s">
        <v>110</v>
      </c>
      <c r="BK79" s="174">
        <f>BK80</f>
        <v>0</v>
      </c>
    </row>
    <row r="80" spans="2:63" s="10" customFormat="1" ht="37.35" customHeight="1">
      <c r="B80" s="175"/>
      <c r="C80" s="176"/>
      <c r="D80" s="177" t="s">
        <v>68</v>
      </c>
      <c r="E80" s="178" t="s">
        <v>180</v>
      </c>
      <c r="F80" s="178" t="s">
        <v>181</v>
      </c>
      <c r="G80" s="176"/>
      <c r="H80" s="176"/>
      <c r="I80" s="179"/>
      <c r="J80" s="180">
        <f>BK80</f>
        <v>0</v>
      </c>
      <c r="K80" s="176"/>
      <c r="L80" s="181"/>
      <c r="M80" s="182"/>
      <c r="N80" s="183"/>
      <c r="O80" s="183"/>
      <c r="P80" s="184">
        <f>P81+P99</f>
        <v>0</v>
      </c>
      <c r="Q80" s="183"/>
      <c r="R80" s="184">
        <f>R81+R99</f>
        <v>0</v>
      </c>
      <c r="S80" s="183"/>
      <c r="T80" s="185">
        <f>T81+T99</f>
        <v>0</v>
      </c>
      <c r="AR80" s="186" t="s">
        <v>77</v>
      </c>
      <c r="AT80" s="187" t="s">
        <v>68</v>
      </c>
      <c r="AU80" s="187" t="s">
        <v>69</v>
      </c>
      <c r="AY80" s="186" t="s">
        <v>133</v>
      </c>
      <c r="BK80" s="188">
        <f>BK81+BK99</f>
        <v>0</v>
      </c>
    </row>
    <row r="81" spans="2:63" s="10" customFormat="1" ht="19.9" customHeight="1">
      <c r="B81" s="175"/>
      <c r="C81" s="176"/>
      <c r="D81" s="189" t="s">
        <v>68</v>
      </c>
      <c r="E81" s="190" t="s">
        <v>234</v>
      </c>
      <c r="F81" s="190" t="s">
        <v>426</v>
      </c>
      <c r="G81" s="176"/>
      <c r="H81" s="176"/>
      <c r="I81" s="179"/>
      <c r="J81" s="191">
        <f>BK81</f>
        <v>0</v>
      </c>
      <c r="K81" s="176"/>
      <c r="L81" s="181"/>
      <c r="M81" s="182"/>
      <c r="N81" s="183"/>
      <c r="O81" s="183"/>
      <c r="P81" s="184">
        <f>SUM(P82:P98)</f>
        <v>0</v>
      </c>
      <c r="Q81" s="183"/>
      <c r="R81" s="184">
        <f>SUM(R82:R98)</f>
        <v>0</v>
      </c>
      <c r="S81" s="183"/>
      <c r="T81" s="185">
        <f>SUM(T82:T98)</f>
        <v>0</v>
      </c>
      <c r="AR81" s="186" t="s">
        <v>77</v>
      </c>
      <c r="AT81" s="187" t="s">
        <v>68</v>
      </c>
      <c r="AU81" s="187" t="s">
        <v>77</v>
      </c>
      <c r="AY81" s="186" t="s">
        <v>133</v>
      </c>
      <c r="BK81" s="188">
        <f>SUM(BK82:BK98)</f>
        <v>0</v>
      </c>
    </row>
    <row r="82" spans="2:65" s="1" customFormat="1" ht="22.5" customHeight="1">
      <c r="B82" s="40"/>
      <c r="C82" s="192" t="s">
        <v>234</v>
      </c>
      <c r="D82" s="192" t="s">
        <v>137</v>
      </c>
      <c r="E82" s="193" t="s">
        <v>549</v>
      </c>
      <c r="F82" s="194" t="s">
        <v>550</v>
      </c>
      <c r="G82" s="195" t="s">
        <v>185</v>
      </c>
      <c r="H82" s="196">
        <v>4</v>
      </c>
      <c r="I82" s="197"/>
      <c r="J82" s="198">
        <f>ROUND(I82*H82,2)</f>
        <v>0</v>
      </c>
      <c r="K82" s="194" t="s">
        <v>141</v>
      </c>
      <c r="L82" s="60"/>
      <c r="M82" s="199" t="s">
        <v>21</v>
      </c>
      <c r="N82" s="200" t="s">
        <v>40</v>
      </c>
      <c r="O82" s="41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3" t="s">
        <v>161</v>
      </c>
      <c r="AT82" s="23" t="s">
        <v>137</v>
      </c>
      <c r="AU82" s="23" t="s">
        <v>79</v>
      </c>
      <c r="AY82" s="23" t="s">
        <v>133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3" t="s">
        <v>77</v>
      </c>
      <c r="BK82" s="203">
        <f>ROUND(I82*H82,2)</f>
        <v>0</v>
      </c>
      <c r="BL82" s="23" t="s">
        <v>161</v>
      </c>
      <c r="BM82" s="23" t="s">
        <v>551</v>
      </c>
    </row>
    <row r="83" spans="2:47" s="1" customFormat="1" ht="27">
      <c r="B83" s="40"/>
      <c r="C83" s="62"/>
      <c r="D83" s="204" t="s">
        <v>144</v>
      </c>
      <c r="E83" s="62"/>
      <c r="F83" s="205" t="s">
        <v>552</v>
      </c>
      <c r="G83" s="62"/>
      <c r="H83" s="62"/>
      <c r="I83" s="162"/>
      <c r="J83" s="62"/>
      <c r="K83" s="62"/>
      <c r="L83" s="60"/>
      <c r="M83" s="206"/>
      <c r="N83" s="41"/>
      <c r="O83" s="41"/>
      <c r="P83" s="41"/>
      <c r="Q83" s="41"/>
      <c r="R83" s="41"/>
      <c r="S83" s="41"/>
      <c r="T83" s="77"/>
      <c r="AT83" s="23" t="s">
        <v>144</v>
      </c>
      <c r="AU83" s="23" t="s">
        <v>79</v>
      </c>
    </row>
    <row r="84" spans="2:51" s="11" customFormat="1" ht="13.5">
      <c r="B84" s="207"/>
      <c r="C84" s="208"/>
      <c r="D84" s="218" t="s">
        <v>152</v>
      </c>
      <c r="E84" s="219" t="s">
        <v>21</v>
      </c>
      <c r="F84" s="220" t="s">
        <v>161</v>
      </c>
      <c r="G84" s="208"/>
      <c r="H84" s="221">
        <v>4</v>
      </c>
      <c r="I84" s="212"/>
      <c r="J84" s="208"/>
      <c r="K84" s="208"/>
      <c r="L84" s="213"/>
      <c r="M84" s="214"/>
      <c r="N84" s="215"/>
      <c r="O84" s="215"/>
      <c r="P84" s="215"/>
      <c r="Q84" s="215"/>
      <c r="R84" s="215"/>
      <c r="S84" s="215"/>
      <c r="T84" s="216"/>
      <c r="AT84" s="217" t="s">
        <v>152</v>
      </c>
      <c r="AU84" s="217" t="s">
        <v>79</v>
      </c>
      <c r="AV84" s="11" t="s">
        <v>79</v>
      </c>
      <c r="AW84" s="11" t="s">
        <v>33</v>
      </c>
      <c r="AX84" s="11" t="s">
        <v>77</v>
      </c>
      <c r="AY84" s="217" t="s">
        <v>133</v>
      </c>
    </row>
    <row r="85" spans="2:65" s="1" customFormat="1" ht="31.5" customHeight="1">
      <c r="B85" s="40"/>
      <c r="C85" s="192" t="s">
        <v>205</v>
      </c>
      <c r="D85" s="192" t="s">
        <v>137</v>
      </c>
      <c r="E85" s="193" t="s">
        <v>553</v>
      </c>
      <c r="F85" s="194" t="s">
        <v>554</v>
      </c>
      <c r="G85" s="195" t="s">
        <v>185</v>
      </c>
      <c r="H85" s="196">
        <v>1</v>
      </c>
      <c r="I85" s="197"/>
      <c r="J85" s="198">
        <f>ROUND(I85*H85,2)</f>
        <v>0</v>
      </c>
      <c r="K85" s="194" t="s">
        <v>141</v>
      </c>
      <c r="L85" s="60"/>
      <c r="M85" s="199" t="s">
        <v>21</v>
      </c>
      <c r="N85" s="200" t="s">
        <v>40</v>
      </c>
      <c r="O85" s="41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3" t="s">
        <v>161</v>
      </c>
      <c r="AT85" s="23" t="s">
        <v>137</v>
      </c>
      <c r="AU85" s="23" t="s">
        <v>79</v>
      </c>
      <c r="AY85" s="23" t="s">
        <v>133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3" t="s">
        <v>77</v>
      </c>
      <c r="BK85" s="203">
        <f>ROUND(I85*H85,2)</f>
        <v>0</v>
      </c>
      <c r="BL85" s="23" t="s">
        <v>161</v>
      </c>
      <c r="BM85" s="23" t="s">
        <v>555</v>
      </c>
    </row>
    <row r="86" spans="2:47" s="1" customFormat="1" ht="27">
      <c r="B86" s="40"/>
      <c r="C86" s="62"/>
      <c r="D86" s="204" t="s">
        <v>144</v>
      </c>
      <c r="E86" s="62"/>
      <c r="F86" s="205" t="s">
        <v>556</v>
      </c>
      <c r="G86" s="62"/>
      <c r="H86" s="62"/>
      <c r="I86" s="162"/>
      <c r="J86" s="62"/>
      <c r="K86" s="62"/>
      <c r="L86" s="60"/>
      <c r="M86" s="206"/>
      <c r="N86" s="41"/>
      <c r="O86" s="41"/>
      <c r="P86" s="41"/>
      <c r="Q86" s="41"/>
      <c r="R86" s="41"/>
      <c r="S86" s="41"/>
      <c r="T86" s="77"/>
      <c r="AT86" s="23" t="s">
        <v>144</v>
      </c>
      <c r="AU86" s="23" t="s">
        <v>79</v>
      </c>
    </row>
    <row r="87" spans="2:51" s="11" customFormat="1" ht="13.5">
      <c r="B87" s="207"/>
      <c r="C87" s="208"/>
      <c r="D87" s="218" t="s">
        <v>152</v>
      </c>
      <c r="E87" s="219" t="s">
        <v>21</v>
      </c>
      <c r="F87" s="220" t="s">
        <v>77</v>
      </c>
      <c r="G87" s="208"/>
      <c r="H87" s="221">
        <v>1</v>
      </c>
      <c r="I87" s="212"/>
      <c r="J87" s="208"/>
      <c r="K87" s="208"/>
      <c r="L87" s="213"/>
      <c r="M87" s="214"/>
      <c r="N87" s="215"/>
      <c r="O87" s="215"/>
      <c r="P87" s="215"/>
      <c r="Q87" s="215"/>
      <c r="R87" s="215"/>
      <c r="S87" s="215"/>
      <c r="T87" s="216"/>
      <c r="AT87" s="217" t="s">
        <v>152</v>
      </c>
      <c r="AU87" s="217" t="s">
        <v>79</v>
      </c>
      <c r="AV87" s="11" t="s">
        <v>79</v>
      </c>
      <c r="AW87" s="11" t="s">
        <v>33</v>
      </c>
      <c r="AX87" s="11" t="s">
        <v>77</v>
      </c>
      <c r="AY87" s="217" t="s">
        <v>133</v>
      </c>
    </row>
    <row r="88" spans="2:65" s="1" customFormat="1" ht="31.5" customHeight="1">
      <c r="B88" s="40"/>
      <c r="C88" s="192" t="s">
        <v>212</v>
      </c>
      <c r="D88" s="192" t="s">
        <v>137</v>
      </c>
      <c r="E88" s="193" t="s">
        <v>557</v>
      </c>
      <c r="F88" s="194" t="s">
        <v>558</v>
      </c>
      <c r="G88" s="195" t="s">
        <v>185</v>
      </c>
      <c r="H88" s="196">
        <v>120</v>
      </c>
      <c r="I88" s="197"/>
      <c r="J88" s="198">
        <f>ROUND(I88*H88,2)</f>
        <v>0</v>
      </c>
      <c r="K88" s="194" t="s">
        <v>141</v>
      </c>
      <c r="L88" s="60"/>
      <c r="M88" s="199" t="s">
        <v>21</v>
      </c>
      <c r="N88" s="200" t="s">
        <v>40</v>
      </c>
      <c r="O88" s="41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3" t="s">
        <v>161</v>
      </c>
      <c r="AT88" s="23" t="s">
        <v>137</v>
      </c>
      <c r="AU88" s="23" t="s">
        <v>79</v>
      </c>
      <c r="AY88" s="23" t="s">
        <v>133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77</v>
      </c>
      <c r="BK88" s="203">
        <f>ROUND(I88*H88,2)</f>
        <v>0</v>
      </c>
      <c r="BL88" s="23" t="s">
        <v>161</v>
      </c>
      <c r="BM88" s="23" t="s">
        <v>559</v>
      </c>
    </row>
    <row r="89" spans="2:51" s="11" customFormat="1" ht="13.5">
      <c r="B89" s="207"/>
      <c r="C89" s="208"/>
      <c r="D89" s="218" t="s">
        <v>152</v>
      </c>
      <c r="E89" s="219" t="s">
        <v>21</v>
      </c>
      <c r="F89" s="220" t="s">
        <v>560</v>
      </c>
      <c r="G89" s="208"/>
      <c r="H89" s="221">
        <v>120</v>
      </c>
      <c r="I89" s="212"/>
      <c r="J89" s="208"/>
      <c r="K89" s="208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152</v>
      </c>
      <c r="AU89" s="217" t="s">
        <v>79</v>
      </c>
      <c r="AV89" s="11" t="s">
        <v>79</v>
      </c>
      <c r="AW89" s="11" t="s">
        <v>33</v>
      </c>
      <c r="AX89" s="11" t="s">
        <v>77</v>
      </c>
      <c r="AY89" s="217" t="s">
        <v>133</v>
      </c>
    </row>
    <row r="90" spans="2:65" s="1" customFormat="1" ht="22.5" customHeight="1">
      <c r="B90" s="40"/>
      <c r="C90" s="192" t="s">
        <v>132</v>
      </c>
      <c r="D90" s="192" t="s">
        <v>137</v>
      </c>
      <c r="E90" s="193" t="s">
        <v>561</v>
      </c>
      <c r="F90" s="194" t="s">
        <v>562</v>
      </c>
      <c r="G90" s="195" t="s">
        <v>185</v>
      </c>
      <c r="H90" s="196">
        <v>2</v>
      </c>
      <c r="I90" s="197"/>
      <c r="J90" s="198">
        <f>ROUND(I90*H90,2)</f>
        <v>0</v>
      </c>
      <c r="K90" s="194" t="s">
        <v>141</v>
      </c>
      <c r="L90" s="60"/>
      <c r="M90" s="199" t="s">
        <v>21</v>
      </c>
      <c r="N90" s="200" t="s">
        <v>40</v>
      </c>
      <c r="O90" s="41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3" t="s">
        <v>161</v>
      </c>
      <c r="AT90" s="23" t="s">
        <v>137</v>
      </c>
      <c r="AU90" s="23" t="s">
        <v>79</v>
      </c>
      <c r="AY90" s="23" t="s">
        <v>133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77</v>
      </c>
      <c r="BK90" s="203">
        <f>ROUND(I90*H90,2)</f>
        <v>0</v>
      </c>
      <c r="BL90" s="23" t="s">
        <v>161</v>
      </c>
      <c r="BM90" s="23" t="s">
        <v>563</v>
      </c>
    </row>
    <row r="91" spans="2:47" s="1" customFormat="1" ht="27">
      <c r="B91" s="40"/>
      <c r="C91" s="62"/>
      <c r="D91" s="204" t="s">
        <v>144</v>
      </c>
      <c r="E91" s="62"/>
      <c r="F91" s="205" t="s">
        <v>564</v>
      </c>
      <c r="G91" s="62"/>
      <c r="H91" s="62"/>
      <c r="I91" s="162"/>
      <c r="J91" s="62"/>
      <c r="K91" s="62"/>
      <c r="L91" s="60"/>
      <c r="M91" s="206"/>
      <c r="N91" s="41"/>
      <c r="O91" s="41"/>
      <c r="P91" s="41"/>
      <c r="Q91" s="41"/>
      <c r="R91" s="41"/>
      <c r="S91" s="41"/>
      <c r="T91" s="77"/>
      <c r="AT91" s="23" t="s">
        <v>144</v>
      </c>
      <c r="AU91" s="23" t="s">
        <v>79</v>
      </c>
    </row>
    <row r="92" spans="2:51" s="11" customFormat="1" ht="13.5">
      <c r="B92" s="207"/>
      <c r="C92" s="208"/>
      <c r="D92" s="218" t="s">
        <v>152</v>
      </c>
      <c r="E92" s="219" t="s">
        <v>21</v>
      </c>
      <c r="F92" s="220" t="s">
        <v>79</v>
      </c>
      <c r="G92" s="208"/>
      <c r="H92" s="221">
        <v>2</v>
      </c>
      <c r="I92" s="212"/>
      <c r="J92" s="208"/>
      <c r="K92" s="208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152</v>
      </c>
      <c r="AU92" s="217" t="s">
        <v>79</v>
      </c>
      <c r="AV92" s="11" t="s">
        <v>79</v>
      </c>
      <c r="AW92" s="11" t="s">
        <v>33</v>
      </c>
      <c r="AX92" s="11" t="s">
        <v>77</v>
      </c>
      <c r="AY92" s="217" t="s">
        <v>133</v>
      </c>
    </row>
    <row r="93" spans="2:65" s="1" customFormat="1" ht="31.5" customHeight="1">
      <c r="B93" s="40"/>
      <c r="C93" s="192" t="s">
        <v>230</v>
      </c>
      <c r="D93" s="192" t="s">
        <v>137</v>
      </c>
      <c r="E93" s="193" t="s">
        <v>565</v>
      </c>
      <c r="F93" s="194" t="s">
        <v>566</v>
      </c>
      <c r="G93" s="195" t="s">
        <v>185</v>
      </c>
      <c r="H93" s="196">
        <v>240</v>
      </c>
      <c r="I93" s="197"/>
      <c r="J93" s="198">
        <f>ROUND(I93*H93,2)</f>
        <v>0</v>
      </c>
      <c r="K93" s="194" t="s">
        <v>141</v>
      </c>
      <c r="L93" s="60"/>
      <c r="M93" s="199" t="s">
        <v>21</v>
      </c>
      <c r="N93" s="200" t="s">
        <v>40</v>
      </c>
      <c r="O93" s="41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161</v>
      </c>
      <c r="AT93" s="23" t="s">
        <v>137</v>
      </c>
      <c r="AU93" s="23" t="s">
        <v>79</v>
      </c>
      <c r="AY93" s="23" t="s">
        <v>133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77</v>
      </c>
      <c r="BK93" s="203">
        <f>ROUND(I93*H93,2)</f>
        <v>0</v>
      </c>
      <c r="BL93" s="23" t="s">
        <v>161</v>
      </c>
      <c r="BM93" s="23" t="s">
        <v>567</v>
      </c>
    </row>
    <row r="94" spans="2:51" s="11" customFormat="1" ht="13.5">
      <c r="B94" s="207"/>
      <c r="C94" s="208"/>
      <c r="D94" s="218" t="s">
        <v>152</v>
      </c>
      <c r="E94" s="219" t="s">
        <v>21</v>
      </c>
      <c r="F94" s="220" t="s">
        <v>568</v>
      </c>
      <c r="G94" s="208"/>
      <c r="H94" s="221">
        <v>240</v>
      </c>
      <c r="I94" s="212"/>
      <c r="J94" s="208"/>
      <c r="K94" s="208"/>
      <c r="L94" s="213"/>
      <c r="M94" s="214"/>
      <c r="N94" s="215"/>
      <c r="O94" s="215"/>
      <c r="P94" s="215"/>
      <c r="Q94" s="215"/>
      <c r="R94" s="215"/>
      <c r="S94" s="215"/>
      <c r="T94" s="216"/>
      <c r="AT94" s="217" t="s">
        <v>152</v>
      </c>
      <c r="AU94" s="217" t="s">
        <v>79</v>
      </c>
      <c r="AV94" s="11" t="s">
        <v>79</v>
      </c>
      <c r="AW94" s="11" t="s">
        <v>33</v>
      </c>
      <c r="AX94" s="11" t="s">
        <v>77</v>
      </c>
      <c r="AY94" s="217" t="s">
        <v>133</v>
      </c>
    </row>
    <row r="95" spans="2:65" s="1" customFormat="1" ht="22.5" customHeight="1">
      <c r="B95" s="40"/>
      <c r="C95" s="192" t="s">
        <v>77</v>
      </c>
      <c r="D95" s="192" t="s">
        <v>137</v>
      </c>
      <c r="E95" s="193" t="s">
        <v>569</v>
      </c>
      <c r="F95" s="194" t="s">
        <v>570</v>
      </c>
      <c r="G95" s="195" t="s">
        <v>185</v>
      </c>
      <c r="H95" s="196">
        <v>1</v>
      </c>
      <c r="I95" s="197"/>
      <c r="J95" s="198">
        <f>ROUND(I95*H95,2)</f>
        <v>0</v>
      </c>
      <c r="K95" s="194" t="s">
        <v>141</v>
      </c>
      <c r="L95" s="60"/>
      <c r="M95" s="199" t="s">
        <v>21</v>
      </c>
      <c r="N95" s="200" t="s">
        <v>40</v>
      </c>
      <c r="O95" s="41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3" t="s">
        <v>161</v>
      </c>
      <c r="AT95" s="23" t="s">
        <v>137</v>
      </c>
      <c r="AU95" s="23" t="s">
        <v>79</v>
      </c>
      <c r="AY95" s="23" t="s">
        <v>133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3" t="s">
        <v>77</v>
      </c>
      <c r="BK95" s="203">
        <f>ROUND(I95*H95,2)</f>
        <v>0</v>
      </c>
      <c r="BL95" s="23" t="s">
        <v>161</v>
      </c>
      <c r="BM95" s="23" t="s">
        <v>571</v>
      </c>
    </row>
    <row r="96" spans="2:51" s="11" customFormat="1" ht="13.5">
      <c r="B96" s="207"/>
      <c r="C96" s="208"/>
      <c r="D96" s="218" t="s">
        <v>152</v>
      </c>
      <c r="E96" s="219" t="s">
        <v>21</v>
      </c>
      <c r="F96" s="220" t="s">
        <v>77</v>
      </c>
      <c r="G96" s="208"/>
      <c r="H96" s="221">
        <v>1</v>
      </c>
      <c r="I96" s="212"/>
      <c r="J96" s="208"/>
      <c r="K96" s="208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152</v>
      </c>
      <c r="AU96" s="217" t="s">
        <v>79</v>
      </c>
      <c r="AV96" s="11" t="s">
        <v>79</v>
      </c>
      <c r="AW96" s="11" t="s">
        <v>33</v>
      </c>
      <c r="AX96" s="11" t="s">
        <v>77</v>
      </c>
      <c r="AY96" s="217" t="s">
        <v>133</v>
      </c>
    </row>
    <row r="97" spans="2:65" s="1" customFormat="1" ht="22.5" customHeight="1">
      <c r="B97" s="40"/>
      <c r="C97" s="192" t="s">
        <v>79</v>
      </c>
      <c r="D97" s="192" t="s">
        <v>137</v>
      </c>
      <c r="E97" s="193" t="s">
        <v>572</v>
      </c>
      <c r="F97" s="194" t="s">
        <v>573</v>
      </c>
      <c r="G97" s="195" t="s">
        <v>185</v>
      </c>
      <c r="H97" s="196">
        <v>1</v>
      </c>
      <c r="I97" s="197"/>
      <c r="J97" s="198">
        <f>ROUND(I97*H97,2)</f>
        <v>0</v>
      </c>
      <c r="K97" s="194" t="s">
        <v>141</v>
      </c>
      <c r="L97" s="60"/>
      <c r="M97" s="199" t="s">
        <v>21</v>
      </c>
      <c r="N97" s="200" t="s">
        <v>40</v>
      </c>
      <c r="O97" s="41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3" t="s">
        <v>161</v>
      </c>
      <c r="AT97" s="23" t="s">
        <v>137</v>
      </c>
      <c r="AU97" s="23" t="s">
        <v>79</v>
      </c>
      <c r="AY97" s="23" t="s">
        <v>133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3" t="s">
        <v>77</v>
      </c>
      <c r="BK97" s="203">
        <f>ROUND(I97*H97,2)</f>
        <v>0</v>
      </c>
      <c r="BL97" s="23" t="s">
        <v>161</v>
      </c>
      <c r="BM97" s="23" t="s">
        <v>574</v>
      </c>
    </row>
    <row r="98" spans="2:51" s="11" customFormat="1" ht="13.5">
      <c r="B98" s="207"/>
      <c r="C98" s="208"/>
      <c r="D98" s="204" t="s">
        <v>152</v>
      </c>
      <c r="E98" s="209" t="s">
        <v>21</v>
      </c>
      <c r="F98" s="210" t="s">
        <v>77</v>
      </c>
      <c r="G98" s="208"/>
      <c r="H98" s="211">
        <v>1</v>
      </c>
      <c r="I98" s="212"/>
      <c r="J98" s="208"/>
      <c r="K98" s="208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152</v>
      </c>
      <c r="AU98" s="217" t="s">
        <v>79</v>
      </c>
      <c r="AV98" s="11" t="s">
        <v>79</v>
      </c>
      <c r="AW98" s="11" t="s">
        <v>33</v>
      </c>
      <c r="AX98" s="11" t="s">
        <v>77</v>
      </c>
      <c r="AY98" s="217" t="s">
        <v>133</v>
      </c>
    </row>
    <row r="99" spans="2:63" s="10" customFormat="1" ht="29.85" customHeight="1">
      <c r="B99" s="175"/>
      <c r="C99" s="176"/>
      <c r="D99" s="177" t="s">
        <v>68</v>
      </c>
      <c r="E99" s="261" t="s">
        <v>533</v>
      </c>
      <c r="F99" s="261" t="s">
        <v>534</v>
      </c>
      <c r="G99" s="176"/>
      <c r="H99" s="176"/>
      <c r="I99" s="179"/>
      <c r="J99" s="262">
        <f>BK99</f>
        <v>0</v>
      </c>
      <c r="K99" s="176"/>
      <c r="L99" s="181"/>
      <c r="M99" s="263"/>
      <c r="N99" s="264"/>
      <c r="O99" s="264"/>
      <c r="P99" s="265">
        <v>0</v>
      </c>
      <c r="Q99" s="264"/>
      <c r="R99" s="265">
        <v>0</v>
      </c>
      <c r="S99" s="264"/>
      <c r="T99" s="266">
        <v>0</v>
      </c>
      <c r="AR99" s="186" t="s">
        <v>77</v>
      </c>
      <c r="AT99" s="187" t="s">
        <v>68</v>
      </c>
      <c r="AU99" s="187" t="s">
        <v>77</v>
      </c>
      <c r="AY99" s="186" t="s">
        <v>133</v>
      </c>
      <c r="BK99" s="188">
        <v>0</v>
      </c>
    </row>
    <row r="100" spans="2:12" s="1" customFormat="1" ht="6.95" customHeight="1">
      <c r="B100" s="55"/>
      <c r="C100" s="56"/>
      <c r="D100" s="56"/>
      <c r="E100" s="56"/>
      <c r="F100" s="56"/>
      <c r="G100" s="56"/>
      <c r="H100" s="56"/>
      <c r="I100" s="138"/>
      <c r="J100" s="56"/>
      <c r="K100" s="56"/>
      <c r="L100" s="60"/>
    </row>
  </sheetData>
  <sheetProtection algorithmName="SHA-512" hashValue="+ZmEh/c/fvUdqmd+cHDc5ygPsCj2S4vxUlnwtRGfQF1H1G9/RCPbD5uCuucur2e4ntEh4BDZ9ntpNZiHSnM0QA==" saltValue="iIC82K7ZqfLE/5CIQ0KZYw==" spinCount="100000" sheet="1" objects="1" scenarios="1" formatCells="0" formatColumns="0" formatRows="0" sort="0" autoFilter="0"/>
  <autoFilter ref="C78:K99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6"/>
  <sheetViews>
    <sheetView showGridLines="0" workbookViewId="0" topLeftCell="A1">
      <pane ySplit="1" topLeftCell="A65" activePane="bottomLeft" state="frozen"/>
      <selection pane="bottomLeft" activeCell="I86" sqref="I8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98</v>
      </c>
      <c r="G1" s="396" t="s">
        <v>99</v>
      </c>
      <c r="H1" s="396"/>
      <c r="I1" s="114"/>
      <c r="J1" s="113" t="s">
        <v>100</v>
      </c>
      <c r="K1" s="112" t="s">
        <v>101</v>
      </c>
      <c r="L1" s="113" t="s">
        <v>102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23" t="s">
        <v>88</v>
      </c>
      <c r="AZ2" s="267" t="s">
        <v>575</v>
      </c>
      <c r="BA2" s="267" t="s">
        <v>21</v>
      </c>
      <c r="BB2" s="267" t="s">
        <v>21</v>
      </c>
      <c r="BC2" s="267" t="s">
        <v>576</v>
      </c>
      <c r="BD2" s="267" t="s">
        <v>79</v>
      </c>
    </row>
    <row r="3" spans="2:5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79</v>
      </c>
      <c r="AZ3" s="267" t="s">
        <v>577</v>
      </c>
      <c r="BA3" s="267" t="s">
        <v>21</v>
      </c>
      <c r="BB3" s="267" t="s">
        <v>21</v>
      </c>
      <c r="BC3" s="267" t="s">
        <v>578</v>
      </c>
      <c r="BD3" s="267" t="s">
        <v>79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97" t="str">
        <f>'Rekapitulace stavby'!K6</f>
        <v>Bike resort Orlicko - Třebovsko, II. část - nástupní místo Peklák</v>
      </c>
      <c r="F7" s="398"/>
      <c r="G7" s="398"/>
      <c r="H7" s="398"/>
      <c r="I7" s="116"/>
      <c r="J7" s="28"/>
      <c r="K7" s="30"/>
    </row>
    <row r="8" spans="2:11" s="1" customFormat="1" ht="15">
      <c r="B8" s="40"/>
      <c r="C8" s="41"/>
      <c r="D8" s="36" t="s">
        <v>104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99" t="s">
        <v>579</v>
      </c>
      <c r="F9" s="400"/>
      <c r="G9" s="400"/>
      <c r="H9" s="400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28.11.2018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89" t="s">
        <v>21</v>
      </c>
      <c r="F24" s="389"/>
      <c r="G24" s="389"/>
      <c r="H24" s="38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ROUND(J83,2)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ROUND(SUM(BE83:BE165),2)</f>
        <v>0</v>
      </c>
      <c r="G30" s="41"/>
      <c r="H30" s="41"/>
      <c r="I30" s="130">
        <v>0.21</v>
      </c>
      <c r="J30" s="129">
        <f>ROUND(ROUND((SUM(BE83:BE165)),2)*I30,2)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ROUND(SUM(BF83:BF165),2)</f>
        <v>0</v>
      </c>
      <c r="G31" s="41"/>
      <c r="H31" s="41"/>
      <c r="I31" s="130">
        <v>0.15</v>
      </c>
      <c r="J31" s="129">
        <f>ROUND(ROUND((SUM(BF83:BF165)),2)*I31,2)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29">
        <f>ROUND(SUM(BG83:BG165),2)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29">
        <f>ROUND(SUM(BH83:BH165),2)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29">
        <f>ROUND(SUM(BI83:BI165),2)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97" t="str">
        <f>E7</f>
        <v>Bike resort Orlicko - Třebovsko, II. část - nástupní místo Peklák</v>
      </c>
      <c r="F45" s="398"/>
      <c r="G45" s="398"/>
      <c r="H45" s="398"/>
      <c r="I45" s="117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99" t="str">
        <f>E9</f>
        <v>SO 301 - SO 301 Odvodnění zpevněných ploch</v>
      </c>
      <c r="F47" s="400"/>
      <c r="G47" s="400"/>
      <c r="H47" s="400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28.11.2018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107</v>
      </c>
      <c r="D54" s="131"/>
      <c r="E54" s="131"/>
      <c r="F54" s="131"/>
      <c r="G54" s="131"/>
      <c r="H54" s="131"/>
      <c r="I54" s="144"/>
      <c r="J54" s="145" t="s">
        <v>108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109</v>
      </c>
      <c r="D56" s="41"/>
      <c r="E56" s="41"/>
      <c r="F56" s="41"/>
      <c r="G56" s="41"/>
      <c r="H56" s="41"/>
      <c r="I56" s="117"/>
      <c r="J56" s="127">
        <f>J83</f>
        <v>0</v>
      </c>
      <c r="K56" s="44"/>
      <c r="AU56" s="23" t="s">
        <v>110</v>
      </c>
    </row>
    <row r="57" spans="2:11" s="7" customFormat="1" ht="24.95" customHeight="1">
      <c r="B57" s="148"/>
      <c r="C57" s="149"/>
      <c r="D57" s="150" t="s">
        <v>170</v>
      </c>
      <c r="E57" s="151"/>
      <c r="F57" s="151"/>
      <c r="G57" s="151"/>
      <c r="H57" s="151"/>
      <c r="I57" s="152"/>
      <c r="J57" s="153">
        <f>J84</f>
        <v>0</v>
      </c>
      <c r="K57" s="154"/>
    </row>
    <row r="58" spans="2:11" s="8" customFormat="1" ht="19.9" customHeight="1">
      <c r="B58" s="155"/>
      <c r="C58" s="156"/>
      <c r="D58" s="157" t="s">
        <v>171</v>
      </c>
      <c r="E58" s="158"/>
      <c r="F58" s="158"/>
      <c r="G58" s="158"/>
      <c r="H58" s="158"/>
      <c r="I58" s="159"/>
      <c r="J58" s="160">
        <f>J85</f>
        <v>0</v>
      </c>
      <c r="K58" s="161"/>
    </row>
    <row r="59" spans="2:11" s="8" customFormat="1" ht="19.9" customHeight="1">
      <c r="B59" s="155"/>
      <c r="C59" s="156"/>
      <c r="D59" s="157" t="s">
        <v>173</v>
      </c>
      <c r="E59" s="158"/>
      <c r="F59" s="158"/>
      <c r="G59" s="158"/>
      <c r="H59" s="158"/>
      <c r="I59" s="159"/>
      <c r="J59" s="160">
        <f>J121</f>
        <v>0</v>
      </c>
      <c r="K59" s="161"/>
    </row>
    <row r="60" spans="2:11" s="8" customFormat="1" ht="19.9" customHeight="1">
      <c r="B60" s="155"/>
      <c r="C60" s="156"/>
      <c r="D60" s="157" t="s">
        <v>580</v>
      </c>
      <c r="E60" s="158"/>
      <c r="F60" s="158"/>
      <c r="G60" s="158"/>
      <c r="H60" s="158"/>
      <c r="I60" s="159"/>
      <c r="J60" s="160">
        <f>J124</f>
        <v>0</v>
      </c>
      <c r="K60" s="161"/>
    </row>
    <row r="61" spans="2:11" s="8" customFormat="1" ht="19.9" customHeight="1">
      <c r="B61" s="155"/>
      <c r="C61" s="156"/>
      <c r="D61" s="157" t="s">
        <v>581</v>
      </c>
      <c r="E61" s="158"/>
      <c r="F61" s="158"/>
      <c r="G61" s="158"/>
      <c r="H61" s="158"/>
      <c r="I61" s="159"/>
      <c r="J61" s="160">
        <f>J133</f>
        <v>0</v>
      </c>
      <c r="K61" s="161"/>
    </row>
    <row r="62" spans="2:11" s="8" customFormat="1" ht="19.9" customHeight="1">
      <c r="B62" s="155"/>
      <c r="C62" s="156"/>
      <c r="D62" s="157" t="s">
        <v>175</v>
      </c>
      <c r="E62" s="158"/>
      <c r="F62" s="158"/>
      <c r="G62" s="158"/>
      <c r="H62" s="158"/>
      <c r="I62" s="159"/>
      <c r="J62" s="160">
        <f>J160</f>
        <v>0</v>
      </c>
      <c r="K62" s="161"/>
    </row>
    <row r="63" spans="2:11" s="8" customFormat="1" ht="19.9" customHeight="1">
      <c r="B63" s="155"/>
      <c r="C63" s="156"/>
      <c r="D63" s="157" t="s">
        <v>177</v>
      </c>
      <c r="E63" s="158"/>
      <c r="F63" s="158"/>
      <c r="G63" s="158"/>
      <c r="H63" s="158"/>
      <c r="I63" s="159"/>
      <c r="J63" s="160">
        <f>J164</f>
        <v>0</v>
      </c>
      <c r="K63" s="161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17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38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41"/>
      <c r="J69" s="59"/>
      <c r="K69" s="59"/>
      <c r="L69" s="60"/>
    </row>
    <row r="70" spans="2:12" s="1" customFormat="1" ht="36.95" customHeight="1">
      <c r="B70" s="40"/>
      <c r="C70" s="61" t="s">
        <v>116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4.45" customHeight="1">
      <c r="B72" s="40"/>
      <c r="C72" s="64" t="s">
        <v>18</v>
      </c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22.5" customHeight="1">
      <c r="B73" s="40"/>
      <c r="C73" s="62"/>
      <c r="D73" s="62"/>
      <c r="E73" s="393" t="str">
        <f>E7</f>
        <v>Bike resort Orlicko - Třebovsko, II. část - nástupní místo Peklák</v>
      </c>
      <c r="F73" s="394"/>
      <c r="G73" s="394"/>
      <c r="H73" s="394"/>
      <c r="I73" s="162"/>
      <c r="J73" s="62"/>
      <c r="K73" s="62"/>
      <c r="L73" s="60"/>
    </row>
    <row r="74" spans="2:12" s="1" customFormat="1" ht="14.45" customHeight="1">
      <c r="B74" s="40"/>
      <c r="C74" s="64" t="s">
        <v>104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23.25" customHeight="1">
      <c r="B75" s="40"/>
      <c r="C75" s="62"/>
      <c r="D75" s="62"/>
      <c r="E75" s="361" t="str">
        <f>E9</f>
        <v>SO 301 - SO 301 Odvodnění zpevněných ploch</v>
      </c>
      <c r="F75" s="395"/>
      <c r="G75" s="395"/>
      <c r="H75" s="395"/>
      <c r="I75" s="162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18" customHeight="1">
      <c r="B77" s="40"/>
      <c r="C77" s="64" t="s">
        <v>23</v>
      </c>
      <c r="D77" s="62"/>
      <c r="E77" s="62"/>
      <c r="F77" s="163" t="str">
        <f>F12</f>
        <v xml:space="preserve"> </v>
      </c>
      <c r="G77" s="62"/>
      <c r="H77" s="62"/>
      <c r="I77" s="164" t="s">
        <v>25</v>
      </c>
      <c r="J77" s="72" t="str">
        <f>IF(J12="","",J12)</f>
        <v>28.11.2018</v>
      </c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5">
      <c r="B79" s="40"/>
      <c r="C79" s="64" t="s">
        <v>27</v>
      </c>
      <c r="D79" s="62"/>
      <c r="E79" s="62"/>
      <c r="F79" s="163" t="str">
        <f>E15</f>
        <v xml:space="preserve"> </v>
      </c>
      <c r="G79" s="62"/>
      <c r="H79" s="62"/>
      <c r="I79" s="164" t="s">
        <v>32</v>
      </c>
      <c r="J79" s="163" t="str">
        <f>E21</f>
        <v xml:space="preserve"> </v>
      </c>
      <c r="K79" s="62"/>
      <c r="L79" s="60"/>
    </row>
    <row r="80" spans="2:12" s="1" customFormat="1" ht="14.45" customHeight="1">
      <c r="B80" s="40"/>
      <c r="C80" s="64" t="s">
        <v>30</v>
      </c>
      <c r="D80" s="62"/>
      <c r="E80" s="62"/>
      <c r="F80" s="163" t="str">
        <f>IF(E18="","",E18)</f>
        <v/>
      </c>
      <c r="G80" s="62"/>
      <c r="H80" s="62"/>
      <c r="I80" s="162"/>
      <c r="J80" s="62"/>
      <c r="K80" s="62"/>
      <c r="L80" s="60"/>
    </row>
    <row r="81" spans="2:12" s="1" customFormat="1" ht="10.3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20" s="9" customFormat="1" ht="29.25" customHeight="1">
      <c r="B82" s="165"/>
      <c r="C82" s="166" t="s">
        <v>117</v>
      </c>
      <c r="D82" s="167" t="s">
        <v>54</v>
      </c>
      <c r="E82" s="167" t="s">
        <v>50</v>
      </c>
      <c r="F82" s="167" t="s">
        <v>118</v>
      </c>
      <c r="G82" s="167" t="s">
        <v>119</v>
      </c>
      <c r="H82" s="167" t="s">
        <v>120</v>
      </c>
      <c r="I82" s="168" t="s">
        <v>121</v>
      </c>
      <c r="J82" s="167" t="s">
        <v>108</v>
      </c>
      <c r="K82" s="169" t="s">
        <v>122</v>
      </c>
      <c r="L82" s="170"/>
      <c r="M82" s="80" t="s">
        <v>123</v>
      </c>
      <c r="N82" s="81" t="s">
        <v>39</v>
      </c>
      <c r="O82" s="81" t="s">
        <v>124</v>
      </c>
      <c r="P82" s="81" t="s">
        <v>125</v>
      </c>
      <c r="Q82" s="81" t="s">
        <v>126</v>
      </c>
      <c r="R82" s="81" t="s">
        <v>127</v>
      </c>
      <c r="S82" s="81" t="s">
        <v>128</v>
      </c>
      <c r="T82" s="82" t="s">
        <v>129</v>
      </c>
    </row>
    <row r="83" spans="2:63" s="1" customFormat="1" ht="29.25" customHeight="1">
      <c r="B83" s="40"/>
      <c r="C83" s="86" t="s">
        <v>109</v>
      </c>
      <c r="D83" s="62"/>
      <c r="E83" s="62"/>
      <c r="F83" s="62"/>
      <c r="G83" s="62"/>
      <c r="H83" s="62"/>
      <c r="I83" s="162"/>
      <c r="J83" s="171">
        <f>BK83</f>
        <v>0</v>
      </c>
      <c r="K83" s="62"/>
      <c r="L83" s="60"/>
      <c r="M83" s="83"/>
      <c r="N83" s="84"/>
      <c r="O83" s="84"/>
      <c r="P83" s="172">
        <f>P84</f>
        <v>0</v>
      </c>
      <c r="Q83" s="84"/>
      <c r="R83" s="172">
        <f>R84</f>
        <v>121.70518340000001</v>
      </c>
      <c r="S83" s="84"/>
      <c r="T83" s="173">
        <f>T84</f>
        <v>0</v>
      </c>
      <c r="AT83" s="23" t="s">
        <v>68</v>
      </c>
      <c r="AU83" s="23" t="s">
        <v>110</v>
      </c>
      <c r="BK83" s="174">
        <f>BK84</f>
        <v>0</v>
      </c>
    </row>
    <row r="84" spans="2:63" s="10" customFormat="1" ht="37.35" customHeight="1">
      <c r="B84" s="175"/>
      <c r="C84" s="176"/>
      <c r="D84" s="177" t="s">
        <v>68</v>
      </c>
      <c r="E84" s="178" t="s">
        <v>180</v>
      </c>
      <c r="F84" s="178" t="s">
        <v>181</v>
      </c>
      <c r="G84" s="176"/>
      <c r="H84" s="176"/>
      <c r="I84" s="179"/>
      <c r="J84" s="180">
        <f>BK84</f>
        <v>0</v>
      </c>
      <c r="K84" s="176"/>
      <c r="L84" s="181"/>
      <c r="M84" s="182"/>
      <c r="N84" s="183"/>
      <c r="O84" s="183"/>
      <c r="P84" s="184">
        <f>P85+P121+P124+P133+P160+P164</f>
        <v>0</v>
      </c>
      <c r="Q84" s="183"/>
      <c r="R84" s="184">
        <f>R85+R121+R124+R133+R160+R164</f>
        <v>121.70518340000001</v>
      </c>
      <c r="S84" s="183"/>
      <c r="T84" s="185">
        <f>T85+T121+T124+T133+T160+T164</f>
        <v>0</v>
      </c>
      <c r="AR84" s="186" t="s">
        <v>77</v>
      </c>
      <c r="AT84" s="187" t="s">
        <v>68</v>
      </c>
      <c r="AU84" s="187" t="s">
        <v>69</v>
      </c>
      <c r="AY84" s="186" t="s">
        <v>133</v>
      </c>
      <c r="BK84" s="188">
        <f>BK85+BK121+BK124+BK133+BK160+BK164</f>
        <v>0</v>
      </c>
    </row>
    <row r="85" spans="2:63" s="10" customFormat="1" ht="19.9" customHeight="1">
      <c r="B85" s="175"/>
      <c r="C85" s="176"/>
      <c r="D85" s="189" t="s">
        <v>68</v>
      </c>
      <c r="E85" s="190" t="s">
        <v>77</v>
      </c>
      <c r="F85" s="190" t="s">
        <v>182</v>
      </c>
      <c r="G85" s="176"/>
      <c r="H85" s="176"/>
      <c r="I85" s="179"/>
      <c r="J85" s="191">
        <f>BK85</f>
        <v>0</v>
      </c>
      <c r="K85" s="176"/>
      <c r="L85" s="181"/>
      <c r="M85" s="182"/>
      <c r="N85" s="183"/>
      <c r="O85" s="183"/>
      <c r="P85" s="184">
        <f>SUM(P86:P120)</f>
        <v>0</v>
      </c>
      <c r="Q85" s="183"/>
      <c r="R85" s="184">
        <f>SUM(R86:R120)</f>
        <v>89.022</v>
      </c>
      <c r="S85" s="183"/>
      <c r="T85" s="185">
        <f>SUM(T86:T120)</f>
        <v>0</v>
      </c>
      <c r="AR85" s="186" t="s">
        <v>77</v>
      </c>
      <c r="AT85" s="187" t="s">
        <v>68</v>
      </c>
      <c r="AU85" s="187" t="s">
        <v>77</v>
      </c>
      <c r="AY85" s="186" t="s">
        <v>133</v>
      </c>
      <c r="BK85" s="188">
        <f>SUM(BK86:BK120)</f>
        <v>0</v>
      </c>
    </row>
    <row r="86" spans="2:65" s="1" customFormat="1" ht="22.5" customHeight="1">
      <c r="B86" s="40"/>
      <c r="C86" s="192" t="s">
        <v>77</v>
      </c>
      <c r="D86" s="192" t="s">
        <v>137</v>
      </c>
      <c r="E86" s="193" t="s">
        <v>582</v>
      </c>
      <c r="F86" s="194" t="s">
        <v>583</v>
      </c>
      <c r="G86" s="195" t="s">
        <v>208</v>
      </c>
      <c r="H86" s="196">
        <v>57.218</v>
      </c>
      <c r="I86" s="197"/>
      <c r="J86" s="198">
        <f>ROUND(I86*H86,2)</f>
        <v>0</v>
      </c>
      <c r="K86" s="194" t="s">
        <v>141</v>
      </c>
      <c r="L86" s="60"/>
      <c r="M86" s="199" t="s">
        <v>21</v>
      </c>
      <c r="N86" s="200" t="s">
        <v>40</v>
      </c>
      <c r="O86" s="41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3" t="s">
        <v>161</v>
      </c>
      <c r="AT86" s="23" t="s">
        <v>137</v>
      </c>
      <c r="AU86" s="23" t="s">
        <v>79</v>
      </c>
      <c r="AY86" s="23" t="s">
        <v>133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3" t="s">
        <v>77</v>
      </c>
      <c r="BK86" s="203">
        <f>ROUND(I86*H86,2)</f>
        <v>0</v>
      </c>
      <c r="BL86" s="23" t="s">
        <v>161</v>
      </c>
      <c r="BM86" s="23" t="s">
        <v>584</v>
      </c>
    </row>
    <row r="87" spans="2:51" s="11" customFormat="1" ht="13.5">
      <c r="B87" s="207"/>
      <c r="C87" s="208"/>
      <c r="D87" s="204" t="s">
        <v>152</v>
      </c>
      <c r="E87" s="209" t="s">
        <v>21</v>
      </c>
      <c r="F87" s="210" t="s">
        <v>585</v>
      </c>
      <c r="G87" s="208"/>
      <c r="H87" s="211">
        <v>4.196</v>
      </c>
      <c r="I87" s="212"/>
      <c r="J87" s="208"/>
      <c r="K87" s="208"/>
      <c r="L87" s="213"/>
      <c r="M87" s="214"/>
      <c r="N87" s="215"/>
      <c r="O87" s="215"/>
      <c r="P87" s="215"/>
      <c r="Q87" s="215"/>
      <c r="R87" s="215"/>
      <c r="S87" s="215"/>
      <c r="T87" s="216"/>
      <c r="AT87" s="217" t="s">
        <v>152</v>
      </c>
      <c r="AU87" s="217" t="s">
        <v>79</v>
      </c>
      <c r="AV87" s="11" t="s">
        <v>79</v>
      </c>
      <c r="AW87" s="11" t="s">
        <v>33</v>
      </c>
      <c r="AX87" s="11" t="s">
        <v>69</v>
      </c>
      <c r="AY87" s="217" t="s">
        <v>133</v>
      </c>
    </row>
    <row r="88" spans="2:51" s="11" customFormat="1" ht="13.5">
      <c r="B88" s="207"/>
      <c r="C88" s="208"/>
      <c r="D88" s="204" t="s">
        <v>152</v>
      </c>
      <c r="E88" s="209" t="s">
        <v>21</v>
      </c>
      <c r="F88" s="210" t="s">
        <v>586</v>
      </c>
      <c r="G88" s="208"/>
      <c r="H88" s="211">
        <v>4.981</v>
      </c>
      <c r="I88" s="212"/>
      <c r="J88" s="208"/>
      <c r="K88" s="208"/>
      <c r="L88" s="213"/>
      <c r="M88" s="214"/>
      <c r="N88" s="215"/>
      <c r="O88" s="215"/>
      <c r="P88" s="215"/>
      <c r="Q88" s="215"/>
      <c r="R88" s="215"/>
      <c r="S88" s="215"/>
      <c r="T88" s="216"/>
      <c r="AT88" s="217" t="s">
        <v>152</v>
      </c>
      <c r="AU88" s="217" t="s">
        <v>79</v>
      </c>
      <c r="AV88" s="11" t="s">
        <v>79</v>
      </c>
      <c r="AW88" s="11" t="s">
        <v>33</v>
      </c>
      <c r="AX88" s="11" t="s">
        <v>69</v>
      </c>
      <c r="AY88" s="217" t="s">
        <v>133</v>
      </c>
    </row>
    <row r="89" spans="2:51" s="11" customFormat="1" ht="13.5">
      <c r="B89" s="207"/>
      <c r="C89" s="208"/>
      <c r="D89" s="204" t="s">
        <v>152</v>
      </c>
      <c r="E89" s="209" t="s">
        <v>21</v>
      </c>
      <c r="F89" s="210" t="s">
        <v>587</v>
      </c>
      <c r="G89" s="208"/>
      <c r="H89" s="211">
        <v>48.041</v>
      </c>
      <c r="I89" s="212"/>
      <c r="J89" s="208"/>
      <c r="K89" s="208"/>
      <c r="L89" s="213"/>
      <c r="M89" s="214"/>
      <c r="N89" s="215"/>
      <c r="O89" s="215"/>
      <c r="P89" s="215"/>
      <c r="Q89" s="215"/>
      <c r="R89" s="215"/>
      <c r="S89" s="215"/>
      <c r="T89" s="216"/>
      <c r="AT89" s="217" t="s">
        <v>152</v>
      </c>
      <c r="AU89" s="217" t="s">
        <v>79</v>
      </c>
      <c r="AV89" s="11" t="s">
        <v>79</v>
      </c>
      <c r="AW89" s="11" t="s">
        <v>33</v>
      </c>
      <c r="AX89" s="11" t="s">
        <v>69</v>
      </c>
      <c r="AY89" s="217" t="s">
        <v>133</v>
      </c>
    </row>
    <row r="90" spans="2:51" s="13" customFormat="1" ht="13.5">
      <c r="B90" s="247"/>
      <c r="C90" s="248"/>
      <c r="D90" s="218" t="s">
        <v>152</v>
      </c>
      <c r="E90" s="249" t="s">
        <v>577</v>
      </c>
      <c r="F90" s="250" t="s">
        <v>251</v>
      </c>
      <c r="G90" s="248"/>
      <c r="H90" s="251">
        <v>57.218</v>
      </c>
      <c r="I90" s="252"/>
      <c r="J90" s="248"/>
      <c r="K90" s="248"/>
      <c r="L90" s="253"/>
      <c r="M90" s="254"/>
      <c r="N90" s="255"/>
      <c r="O90" s="255"/>
      <c r="P90" s="255"/>
      <c r="Q90" s="255"/>
      <c r="R90" s="255"/>
      <c r="S90" s="255"/>
      <c r="T90" s="256"/>
      <c r="AT90" s="257" t="s">
        <v>152</v>
      </c>
      <c r="AU90" s="257" t="s">
        <v>79</v>
      </c>
      <c r="AV90" s="13" t="s">
        <v>161</v>
      </c>
      <c r="AW90" s="13" t="s">
        <v>33</v>
      </c>
      <c r="AX90" s="13" t="s">
        <v>77</v>
      </c>
      <c r="AY90" s="257" t="s">
        <v>133</v>
      </c>
    </row>
    <row r="91" spans="2:65" s="1" customFormat="1" ht="22.5" customHeight="1">
      <c r="B91" s="40"/>
      <c r="C91" s="192" t="s">
        <v>79</v>
      </c>
      <c r="D91" s="192" t="s">
        <v>137</v>
      </c>
      <c r="E91" s="193" t="s">
        <v>588</v>
      </c>
      <c r="F91" s="194" t="s">
        <v>589</v>
      </c>
      <c r="G91" s="195" t="s">
        <v>208</v>
      </c>
      <c r="H91" s="196">
        <v>57.218</v>
      </c>
      <c r="I91" s="197"/>
      <c r="J91" s="198">
        <f>ROUND(I91*H91,2)</f>
        <v>0</v>
      </c>
      <c r="K91" s="194" t="s">
        <v>141</v>
      </c>
      <c r="L91" s="60"/>
      <c r="M91" s="199" t="s">
        <v>21</v>
      </c>
      <c r="N91" s="200" t="s">
        <v>40</v>
      </c>
      <c r="O91" s="41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3" t="s">
        <v>161</v>
      </c>
      <c r="AT91" s="23" t="s">
        <v>137</v>
      </c>
      <c r="AU91" s="23" t="s">
        <v>79</v>
      </c>
      <c r="AY91" s="23" t="s">
        <v>133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77</v>
      </c>
      <c r="BK91" s="203">
        <f>ROUND(I91*H91,2)</f>
        <v>0</v>
      </c>
      <c r="BL91" s="23" t="s">
        <v>161</v>
      </c>
      <c r="BM91" s="23" t="s">
        <v>590</v>
      </c>
    </row>
    <row r="92" spans="2:51" s="11" customFormat="1" ht="13.5">
      <c r="B92" s="207"/>
      <c r="C92" s="208"/>
      <c r="D92" s="218" t="s">
        <v>152</v>
      </c>
      <c r="E92" s="219" t="s">
        <v>21</v>
      </c>
      <c r="F92" s="220" t="s">
        <v>577</v>
      </c>
      <c r="G92" s="208"/>
      <c r="H92" s="221">
        <v>57.218</v>
      </c>
      <c r="I92" s="212"/>
      <c r="J92" s="208"/>
      <c r="K92" s="208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152</v>
      </c>
      <c r="AU92" s="217" t="s">
        <v>79</v>
      </c>
      <c r="AV92" s="11" t="s">
        <v>79</v>
      </c>
      <c r="AW92" s="11" t="s">
        <v>33</v>
      </c>
      <c r="AX92" s="11" t="s">
        <v>77</v>
      </c>
      <c r="AY92" s="217" t="s">
        <v>133</v>
      </c>
    </row>
    <row r="93" spans="2:65" s="1" customFormat="1" ht="22.5" customHeight="1">
      <c r="B93" s="40"/>
      <c r="C93" s="192" t="s">
        <v>136</v>
      </c>
      <c r="D93" s="192" t="s">
        <v>137</v>
      </c>
      <c r="E93" s="193" t="s">
        <v>591</v>
      </c>
      <c r="F93" s="194" t="s">
        <v>592</v>
      </c>
      <c r="G93" s="195" t="s">
        <v>208</v>
      </c>
      <c r="H93" s="196">
        <v>148.144</v>
      </c>
      <c r="I93" s="197"/>
      <c r="J93" s="198">
        <f>ROUND(I93*H93,2)</f>
        <v>0</v>
      </c>
      <c r="K93" s="194" t="s">
        <v>141</v>
      </c>
      <c r="L93" s="60"/>
      <c r="M93" s="199" t="s">
        <v>21</v>
      </c>
      <c r="N93" s="200" t="s">
        <v>40</v>
      </c>
      <c r="O93" s="41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161</v>
      </c>
      <c r="AT93" s="23" t="s">
        <v>137</v>
      </c>
      <c r="AU93" s="23" t="s">
        <v>79</v>
      </c>
      <c r="AY93" s="23" t="s">
        <v>133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77</v>
      </c>
      <c r="BK93" s="203">
        <f>ROUND(I93*H93,2)</f>
        <v>0</v>
      </c>
      <c r="BL93" s="23" t="s">
        <v>161</v>
      </c>
      <c r="BM93" s="23" t="s">
        <v>593</v>
      </c>
    </row>
    <row r="94" spans="2:47" s="1" customFormat="1" ht="27">
      <c r="B94" s="40"/>
      <c r="C94" s="62"/>
      <c r="D94" s="204" t="s">
        <v>144</v>
      </c>
      <c r="E94" s="62"/>
      <c r="F94" s="205" t="s">
        <v>594</v>
      </c>
      <c r="G94" s="62"/>
      <c r="H94" s="62"/>
      <c r="I94" s="162"/>
      <c r="J94" s="62"/>
      <c r="K94" s="62"/>
      <c r="L94" s="60"/>
      <c r="M94" s="206"/>
      <c r="N94" s="41"/>
      <c r="O94" s="41"/>
      <c r="P94" s="41"/>
      <c r="Q94" s="41"/>
      <c r="R94" s="41"/>
      <c r="S94" s="41"/>
      <c r="T94" s="77"/>
      <c r="AT94" s="23" t="s">
        <v>144</v>
      </c>
      <c r="AU94" s="23" t="s">
        <v>79</v>
      </c>
    </row>
    <row r="95" spans="2:51" s="11" customFormat="1" ht="13.5">
      <c r="B95" s="207"/>
      <c r="C95" s="208"/>
      <c r="D95" s="204" t="s">
        <v>152</v>
      </c>
      <c r="E95" s="209" t="s">
        <v>21</v>
      </c>
      <c r="F95" s="210" t="s">
        <v>595</v>
      </c>
      <c r="G95" s="208"/>
      <c r="H95" s="211">
        <v>92.761</v>
      </c>
      <c r="I95" s="212"/>
      <c r="J95" s="208"/>
      <c r="K95" s="208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152</v>
      </c>
      <c r="AU95" s="217" t="s">
        <v>79</v>
      </c>
      <c r="AV95" s="11" t="s">
        <v>79</v>
      </c>
      <c r="AW95" s="11" t="s">
        <v>33</v>
      </c>
      <c r="AX95" s="11" t="s">
        <v>69</v>
      </c>
      <c r="AY95" s="217" t="s">
        <v>133</v>
      </c>
    </row>
    <row r="96" spans="2:51" s="11" customFormat="1" ht="13.5">
      <c r="B96" s="207"/>
      <c r="C96" s="208"/>
      <c r="D96" s="204" t="s">
        <v>152</v>
      </c>
      <c r="E96" s="209" t="s">
        <v>21</v>
      </c>
      <c r="F96" s="210" t="s">
        <v>596</v>
      </c>
      <c r="G96" s="208"/>
      <c r="H96" s="211">
        <v>55.383</v>
      </c>
      <c r="I96" s="212"/>
      <c r="J96" s="208"/>
      <c r="K96" s="208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152</v>
      </c>
      <c r="AU96" s="217" t="s">
        <v>79</v>
      </c>
      <c r="AV96" s="11" t="s">
        <v>79</v>
      </c>
      <c r="AW96" s="11" t="s">
        <v>33</v>
      </c>
      <c r="AX96" s="11" t="s">
        <v>69</v>
      </c>
      <c r="AY96" s="217" t="s">
        <v>133</v>
      </c>
    </row>
    <row r="97" spans="2:51" s="13" customFormat="1" ht="13.5">
      <c r="B97" s="247"/>
      <c r="C97" s="248"/>
      <c r="D97" s="218" t="s">
        <v>152</v>
      </c>
      <c r="E97" s="249" t="s">
        <v>575</v>
      </c>
      <c r="F97" s="250" t="s">
        <v>251</v>
      </c>
      <c r="G97" s="248"/>
      <c r="H97" s="251">
        <v>148.144</v>
      </c>
      <c r="I97" s="252"/>
      <c r="J97" s="248"/>
      <c r="K97" s="248"/>
      <c r="L97" s="253"/>
      <c r="M97" s="254"/>
      <c r="N97" s="255"/>
      <c r="O97" s="255"/>
      <c r="P97" s="255"/>
      <c r="Q97" s="255"/>
      <c r="R97" s="255"/>
      <c r="S97" s="255"/>
      <c r="T97" s="256"/>
      <c r="AT97" s="257" t="s">
        <v>152</v>
      </c>
      <c r="AU97" s="257" t="s">
        <v>79</v>
      </c>
      <c r="AV97" s="13" t="s">
        <v>161</v>
      </c>
      <c r="AW97" s="13" t="s">
        <v>33</v>
      </c>
      <c r="AX97" s="13" t="s">
        <v>77</v>
      </c>
      <c r="AY97" s="257" t="s">
        <v>133</v>
      </c>
    </row>
    <row r="98" spans="2:65" s="1" customFormat="1" ht="22.5" customHeight="1">
      <c r="B98" s="40"/>
      <c r="C98" s="192" t="s">
        <v>161</v>
      </c>
      <c r="D98" s="192" t="s">
        <v>137</v>
      </c>
      <c r="E98" s="193" t="s">
        <v>597</v>
      </c>
      <c r="F98" s="194" t="s">
        <v>598</v>
      </c>
      <c r="G98" s="195" t="s">
        <v>208</v>
      </c>
      <c r="H98" s="196">
        <v>148.144</v>
      </c>
      <c r="I98" s="197"/>
      <c r="J98" s="198">
        <f>ROUND(I98*H98,2)</f>
        <v>0</v>
      </c>
      <c r="K98" s="194" t="s">
        <v>141</v>
      </c>
      <c r="L98" s="60"/>
      <c r="M98" s="199" t="s">
        <v>21</v>
      </c>
      <c r="N98" s="200" t="s">
        <v>40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161</v>
      </c>
      <c r="AT98" s="23" t="s">
        <v>137</v>
      </c>
      <c r="AU98" s="23" t="s">
        <v>79</v>
      </c>
      <c r="AY98" s="23" t="s">
        <v>133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77</v>
      </c>
      <c r="BK98" s="203">
        <f>ROUND(I98*H98,2)</f>
        <v>0</v>
      </c>
      <c r="BL98" s="23" t="s">
        <v>161</v>
      </c>
      <c r="BM98" s="23" t="s">
        <v>599</v>
      </c>
    </row>
    <row r="99" spans="2:51" s="11" customFormat="1" ht="13.5">
      <c r="B99" s="207"/>
      <c r="C99" s="208"/>
      <c r="D99" s="218" t="s">
        <v>152</v>
      </c>
      <c r="E99" s="219" t="s">
        <v>21</v>
      </c>
      <c r="F99" s="220" t="s">
        <v>575</v>
      </c>
      <c r="G99" s="208"/>
      <c r="H99" s="221">
        <v>148.144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152</v>
      </c>
      <c r="AU99" s="217" t="s">
        <v>79</v>
      </c>
      <c r="AV99" s="11" t="s">
        <v>79</v>
      </c>
      <c r="AW99" s="11" t="s">
        <v>33</v>
      </c>
      <c r="AX99" s="11" t="s">
        <v>77</v>
      </c>
      <c r="AY99" s="217" t="s">
        <v>133</v>
      </c>
    </row>
    <row r="100" spans="2:65" s="1" customFormat="1" ht="22.5" customHeight="1">
      <c r="B100" s="40"/>
      <c r="C100" s="192" t="s">
        <v>132</v>
      </c>
      <c r="D100" s="192" t="s">
        <v>137</v>
      </c>
      <c r="E100" s="193" t="s">
        <v>258</v>
      </c>
      <c r="F100" s="194" t="s">
        <v>600</v>
      </c>
      <c r="G100" s="195" t="s">
        <v>208</v>
      </c>
      <c r="H100" s="196">
        <v>205.362</v>
      </c>
      <c r="I100" s="197"/>
      <c r="J100" s="198">
        <f>ROUND(I100*H100,2)</f>
        <v>0</v>
      </c>
      <c r="K100" s="194" t="s">
        <v>141</v>
      </c>
      <c r="L100" s="60"/>
      <c r="M100" s="199" t="s">
        <v>21</v>
      </c>
      <c r="N100" s="200" t="s">
        <v>40</v>
      </c>
      <c r="O100" s="41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161</v>
      </c>
      <c r="AT100" s="23" t="s">
        <v>137</v>
      </c>
      <c r="AU100" s="23" t="s">
        <v>79</v>
      </c>
      <c r="AY100" s="23" t="s">
        <v>133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77</v>
      </c>
      <c r="BK100" s="203">
        <f>ROUND(I100*H100,2)</f>
        <v>0</v>
      </c>
      <c r="BL100" s="23" t="s">
        <v>161</v>
      </c>
      <c r="BM100" s="23" t="s">
        <v>601</v>
      </c>
    </row>
    <row r="101" spans="2:51" s="11" customFormat="1" ht="13.5">
      <c r="B101" s="207"/>
      <c r="C101" s="208"/>
      <c r="D101" s="218" t="s">
        <v>152</v>
      </c>
      <c r="E101" s="219" t="s">
        <v>21</v>
      </c>
      <c r="F101" s="220" t="s">
        <v>602</v>
      </c>
      <c r="G101" s="208"/>
      <c r="H101" s="221">
        <v>205.362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152</v>
      </c>
      <c r="AU101" s="217" t="s">
        <v>79</v>
      </c>
      <c r="AV101" s="11" t="s">
        <v>79</v>
      </c>
      <c r="AW101" s="11" t="s">
        <v>33</v>
      </c>
      <c r="AX101" s="11" t="s">
        <v>77</v>
      </c>
      <c r="AY101" s="217" t="s">
        <v>133</v>
      </c>
    </row>
    <row r="102" spans="2:65" s="1" customFormat="1" ht="22.5" customHeight="1">
      <c r="B102" s="40"/>
      <c r="C102" s="192" t="s">
        <v>230</v>
      </c>
      <c r="D102" s="192" t="s">
        <v>137</v>
      </c>
      <c r="E102" s="193" t="s">
        <v>279</v>
      </c>
      <c r="F102" s="194" t="s">
        <v>280</v>
      </c>
      <c r="G102" s="195" t="s">
        <v>208</v>
      </c>
      <c r="H102" s="196">
        <v>205.362</v>
      </c>
      <c r="I102" s="197"/>
      <c r="J102" s="198">
        <f>ROUND(I102*H102,2)</f>
        <v>0</v>
      </c>
      <c r="K102" s="194" t="s">
        <v>141</v>
      </c>
      <c r="L102" s="60"/>
      <c r="M102" s="199" t="s">
        <v>21</v>
      </c>
      <c r="N102" s="200" t="s">
        <v>40</v>
      </c>
      <c r="O102" s="41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161</v>
      </c>
      <c r="AT102" s="23" t="s">
        <v>137</v>
      </c>
      <c r="AU102" s="23" t="s">
        <v>79</v>
      </c>
      <c r="AY102" s="23" t="s">
        <v>133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77</v>
      </c>
      <c r="BK102" s="203">
        <f>ROUND(I102*H102,2)</f>
        <v>0</v>
      </c>
      <c r="BL102" s="23" t="s">
        <v>161</v>
      </c>
      <c r="BM102" s="23" t="s">
        <v>603</v>
      </c>
    </row>
    <row r="103" spans="2:51" s="11" customFormat="1" ht="13.5">
      <c r="B103" s="207"/>
      <c r="C103" s="208"/>
      <c r="D103" s="218" t="s">
        <v>152</v>
      </c>
      <c r="E103" s="219" t="s">
        <v>21</v>
      </c>
      <c r="F103" s="220" t="s">
        <v>602</v>
      </c>
      <c r="G103" s="208"/>
      <c r="H103" s="221">
        <v>205.362</v>
      </c>
      <c r="I103" s="212"/>
      <c r="J103" s="208"/>
      <c r="K103" s="208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152</v>
      </c>
      <c r="AU103" s="217" t="s">
        <v>79</v>
      </c>
      <c r="AV103" s="11" t="s">
        <v>79</v>
      </c>
      <c r="AW103" s="11" t="s">
        <v>33</v>
      </c>
      <c r="AX103" s="11" t="s">
        <v>77</v>
      </c>
      <c r="AY103" s="217" t="s">
        <v>133</v>
      </c>
    </row>
    <row r="104" spans="2:65" s="1" customFormat="1" ht="22.5" customHeight="1">
      <c r="B104" s="40"/>
      <c r="C104" s="192" t="s">
        <v>205</v>
      </c>
      <c r="D104" s="192" t="s">
        <v>137</v>
      </c>
      <c r="E104" s="193" t="s">
        <v>284</v>
      </c>
      <c r="F104" s="194" t="s">
        <v>604</v>
      </c>
      <c r="G104" s="195" t="s">
        <v>216</v>
      </c>
      <c r="H104" s="196">
        <v>369.652</v>
      </c>
      <c r="I104" s="197"/>
      <c r="J104" s="198">
        <f>ROUND(I104*H104,2)</f>
        <v>0</v>
      </c>
      <c r="K104" s="194" t="s">
        <v>141</v>
      </c>
      <c r="L104" s="60"/>
      <c r="M104" s="199" t="s">
        <v>21</v>
      </c>
      <c r="N104" s="200" t="s">
        <v>40</v>
      </c>
      <c r="O104" s="41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3" t="s">
        <v>161</v>
      </c>
      <c r="AT104" s="23" t="s">
        <v>137</v>
      </c>
      <c r="AU104" s="23" t="s">
        <v>79</v>
      </c>
      <c r="AY104" s="23" t="s">
        <v>133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3" t="s">
        <v>77</v>
      </c>
      <c r="BK104" s="203">
        <f>ROUND(I104*H104,2)</f>
        <v>0</v>
      </c>
      <c r="BL104" s="23" t="s">
        <v>161</v>
      </c>
      <c r="BM104" s="23" t="s">
        <v>605</v>
      </c>
    </row>
    <row r="105" spans="2:51" s="11" customFormat="1" ht="13.5">
      <c r="B105" s="207"/>
      <c r="C105" s="208"/>
      <c r="D105" s="218" t="s">
        <v>152</v>
      </c>
      <c r="E105" s="219" t="s">
        <v>21</v>
      </c>
      <c r="F105" s="220" t="s">
        <v>606</v>
      </c>
      <c r="G105" s="208"/>
      <c r="H105" s="221">
        <v>369.652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152</v>
      </c>
      <c r="AU105" s="217" t="s">
        <v>79</v>
      </c>
      <c r="AV105" s="11" t="s">
        <v>79</v>
      </c>
      <c r="AW105" s="11" t="s">
        <v>33</v>
      </c>
      <c r="AX105" s="11" t="s">
        <v>77</v>
      </c>
      <c r="AY105" s="217" t="s">
        <v>133</v>
      </c>
    </row>
    <row r="106" spans="2:65" s="1" customFormat="1" ht="22.5" customHeight="1">
      <c r="B106" s="40"/>
      <c r="C106" s="192" t="s">
        <v>212</v>
      </c>
      <c r="D106" s="192" t="s">
        <v>137</v>
      </c>
      <c r="E106" s="193" t="s">
        <v>607</v>
      </c>
      <c r="F106" s="194" t="s">
        <v>608</v>
      </c>
      <c r="G106" s="195" t="s">
        <v>208</v>
      </c>
      <c r="H106" s="196">
        <v>130.87</v>
      </c>
      <c r="I106" s="197"/>
      <c r="J106" s="198">
        <f>ROUND(I106*H106,2)</f>
        <v>0</v>
      </c>
      <c r="K106" s="194" t="s">
        <v>141</v>
      </c>
      <c r="L106" s="60"/>
      <c r="M106" s="199" t="s">
        <v>21</v>
      </c>
      <c r="N106" s="200" t="s">
        <v>40</v>
      </c>
      <c r="O106" s="41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3" t="s">
        <v>161</v>
      </c>
      <c r="AT106" s="23" t="s">
        <v>137</v>
      </c>
      <c r="AU106" s="23" t="s">
        <v>79</v>
      </c>
      <c r="AY106" s="23" t="s">
        <v>133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3" t="s">
        <v>77</v>
      </c>
      <c r="BK106" s="203">
        <f>ROUND(I106*H106,2)</f>
        <v>0</v>
      </c>
      <c r="BL106" s="23" t="s">
        <v>161</v>
      </c>
      <c r="BM106" s="23" t="s">
        <v>609</v>
      </c>
    </row>
    <row r="107" spans="2:47" s="1" customFormat="1" ht="40.5">
      <c r="B107" s="40"/>
      <c r="C107" s="62"/>
      <c r="D107" s="204" t="s">
        <v>144</v>
      </c>
      <c r="E107" s="62"/>
      <c r="F107" s="205" t="s">
        <v>610</v>
      </c>
      <c r="G107" s="62"/>
      <c r="H107" s="62"/>
      <c r="I107" s="162"/>
      <c r="J107" s="62"/>
      <c r="K107" s="62"/>
      <c r="L107" s="60"/>
      <c r="M107" s="206"/>
      <c r="N107" s="41"/>
      <c r="O107" s="41"/>
      <c r="P107" s="41"/>
      <c r="Q107" s="41"/>
      <c r="R107" s="41"/>
      <c r="S107" s="41"/>
      <c r="T107" s="77"/>
      <c r="AT107" s="23" t="s">
        <v>144</v>
      </c>
      <c r="AU107" s="23" t="s">
        <v>79</v>
      </c>
    </row>
    <row r="108" spans="2:51" s="11" customFormat="1" ht="13.5">
      <c r="B108" s="207"/>
      <c r="C108" s="208"/>
      <c r="D108" s="204" t="s">
        <v>152</v>
      </c>
      <c r="E108" s="209" t="s">
        <v>21</v>
      </c>
      <c r="F108" s="210" t="s">
        <v>611</v>
      </c>
      <c r="G108" s="208"/>
      <c r="H108" s="211">
        <v>58.327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152</v>
      </c>
      <c r="AU108" s="217" t="s">
        <v>79</v>
      </c>
      <c r="AV108" s="11" t="s">
        <v>79</v>
      </c>
      <c r="AW108" s="11" t="s">
        <v>33</v>
      </c>
      <c r="AX108" s="11" t="s">
        <v>69</v>
      </c>
      <c r="AY108" s="217" t="s">
        <v>133</v>
      </c>
    </row>
    <row r="109" spans="2:51" s="11" customFormat="1" ht="13.5">
      <c r="B109" s="207"/>
      <c r="C109" s="208"/>
      <c r="D109" s="204" t="s">
        <v>152</v>
      </c>
      <c r="E109" s="209" t="s">
        <v>21</v>
      </c>
      <c r="F109" s="210" t="s">
        <v>612</v>
      </c>
      <c r="G109" s="208"/>
      <c r="H109" s="211">
        <v>30.861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152</v>
      </c>
      <c r="AU109" s="217" t="s">
        <v>79</v>
      </c>
      <c r="AV109" s="11" t="s">
        <v>79</v>
      </c>
      <c r="AW109" s="11" t="s">
        <v>33</v>
      </c>
      <c r="AX109" s="11" t="s">
        <v>69</v>
      </c>
      <c r="AY109" s="217" t="s">
        <v>133</v>
      </c>
    </row>
    <row r="110" spans="2:51" s="11" customFormat="1" ht="13.5">
      <c r="B110" s="207"/>
      <c r="C110" s="208"/>
      <c r="D110" s="204" t="s">
        <v>152</v>
      </c>
      <c r="E110" s="209" t="s">
        <v>21</v>
      </c>
      <c r="F110" s="210" t="s">
        <v>613</v>
      </c>
      <c r="G110" s="208"/>
      <c r="H110" s="211">
        <v>2.825</v>
      </c>
      <c r="I110" s="212"/>
      <c r="J110" s="208"/>
      <c r="K110" s="208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152</v>
      </c>
      <c r="AU110" s="217" t="s">
        <v>79</v>
      </c>
      <c r="AV110" s="11" t="s">
        <v>79</v>
      </c>
      <c r="AW110" s="11" t="s">
        <v>33</v>
      </c>
      <c r="AX110" s="11" t="s">
        <v>69</v>
      </c>
      <c r="AY110" s="217" t="s">
        <v>133</v>
      </c>
    </row>
    <row r="111" spans="2:51" s="11" customFormat="1" ht="13.5">
      <c r="B111" s="207"/>
      <c r="C111" s="208"/>
      <c r="D111" s="204" t="s">
        <v>152</v>
      </c>
      <c r="E111" s="209" t="s">
        <v>21</v>
      </c>
      <c r="F111" s="210" t="s">
        <v>614</v>
      </c>
      <c r="G111" s="208"/>
      <c r="H111" s="211">
        <v>2.42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152</v>
      </c>
      <c r="AU111" s="217" t="s">
        <v>79</v>
      </c>
      <c r="AV111" s="11" t="s">
        <v>79</v>
      </c>
      <c r="AW111" s="11" t="s">
        <v>33</v>
      </c>
      <c r="AX111" s="11" t="s">
        <v>69</v>
      </c>
      <c r="AY111" s="217" t="s">
        <v>133</v>
      </c>
    </row>
    <row r="112" spans="2:51" s="11" customFormat="1" ht="13.5">
      <c r="B112" s="207"/>
      <c r="C112" s="208"/>
      <c r="D112" s="204" t="s">
        <v>152</v>
      </c>
      <c r="E112" s="209" t="s">
        <v>21</v>
      </c>
      <c r="F112" s="210" t="s">
        <v>615</v>
      </c>
      <c r="G112" s="208"/>
      <c r="H112" s="211">
        <v>36.437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152</v>
      </c>
      <c r="AU112" s="217" t="s">
        <v>79</v>
      </c>
      <c r="AV112" s="11" t="s">
        <v>79</v>
      </c>
      <c r="AW112" s="11" t="s">
        <v>33</v>
      </c>
      <c r="AX112" s="11" t="s">
        <v>69</v>
      </c>
      <c r="AY112" s="217" t="s">
        <v>133</v>
      </c>
    </row>
    <row r="113" spans="2:51" s="13" customFormat="1" ht="13.5">
      <c r="B113" s="247"/>
      <c r="C113" s="248"/>
      <c r="D113" s="218" t="s">
        <v>152</v>
      </c>
      <c r="E113" s="249" t="s">
        <v>21</v>
      </c>
      <c r="F113" s="250" t="s">
        <v>251</v>
      </c>
      <c r="G113" s="248"/>
      <c r="H113" s="251">
        <v>130.87</v>
      </c>
      <c r="I113" s="252"/>
      <c r="J113" s="248"/>
      <c r="K113" s="248"/>
      <c r="L113" s="253"/>
      <c r="M113" s="254"/>
      <c r="N113" s="255"/>
      <c r="O113" s="255"/>
      <c r="P113" s="255"/>
      <c r="Q113" s="255"/>
      <c r="R113" s="255"/>
      <c r="S113" s="255"/>
      <c r="T113" s="256"/>
      <c r="AT113" s="257" t="s">
        <v>152</v>
      </c>
      <c r="AU113" s="257" t="s">
        <v>79</v>
      </c>
      <c r="AV113" s="13" t="s">
        <v>161</v>
      </c>
      <c r="AW113" s="13" t="s">
        <v>33</v>
      </c>
      <c r="AX113" s="13" t="s">
        <v>77</v>
      </c>
      <c r="AY113" s="257" t="s">
        <v>133</v>
      </c>
    </row>
    <row r="114" spans="2:65" s="1" customFormat="1" ht="22.5" customHeight="1">
      <c r="B114" s="40"/>
      <c r="C114" s="192" t="s">
        <v>234</v>
      </c>
      <c r="D114" s="192" t="s">
        <v>137</v>
      </c>
      <c r="E114" s="193" t="s">
        <v>616</v>
      </c>
      <c r="F114" s="194" t="s">
        <v>617</v>
      </c>
      <c r="G114" s="195" t="s">
        <v>208</v>
      </c>
      <c r="H114" s="196">
        <v>44.511</v>
      </c>
      <c r="I114" s="197"/>
      <c r="J114" s="198">
        <f>ROUND(I114*H114,2)</f>
        <v>0</v>
      </c>
      <c r="K114" s="194" t="s">
        <v>141</v>
      </c>
      <c r="L114" s="60"/>
      <c r="M114" s="199" t="s">
        <v>21</v>
      </c>
      <c r="N114" s="200" t="s">
        <v>40</v>
      </c>
      <c r="O114" s="41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3" t="s">
        <v>161</v>
      </c>
      <c r="AT114" s="23" t="s">
        <v>137</v>
      </c>
      <c r="AU114" s="23" t="s">
        <v>79</v>
      </c>
      <c r="AY114" s="23" t="s">
        <v>133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77</v>
      </c>
      <c r="BK114" s="203">
        <f>ROUND(I114*H114,2)</f>
        <v>0</v>
      </c>
      <c r="BL114" s="23" t="s">
        <v>161</v>
      </c>
      <c r="BM114" s="23" t="s">
        <v>618</v>
      </c>
    </row>
    <row r="115" spans="2:47" s="1" customFormat="1" ht="27">
      <c r="B115" s="40"/>
      <c r="C115" s="62"/>
      <c r="D115" s="204" t="s">
        <v>144</v>
      </c>
      <c r="E115" s="62"/>
      <c r="F115" s="205" t="s">
        <v>619</v>
      </c>
      <c r="G115" s="62"/>
      <c r="H115" s="62"/>
      <c r="I115" s="162"/>
      <c r="J115" s="62"/>
      <c r="K115" s="62"/>
      <c r="L115" s="60"/>
      <c r="M115" s="206"/>
      <c r="N115" s="41"/>
      <c r="O115" s="41"/>
      <c r="P115" s="41"/>
      <c r="Q115" s="41"/>
      <c r="R115" s="41"/>
      <c r="S115" s="41"/>
      <c r="T115" s="77"/>
      <c r="AT115" s="23" t="s">
        <v>144</v>
      </c>
      <c r="AU115" s="23" t="s">
        <v>79</v>
      </c>
    </row>
    <row r="116" spans="2:51" s="11" customFormat="1" ht="13.5">
      <c r="B116" s="207"/>
      <c r="C116" s="208"/>
      <c r="D116" s="204" t="s">
        <v>152</v>
      </c>
      <c r="E116" s="209" t="s">
        <v>21</v>
      </c>
      <c r="F116" s="210" t="s">
        <v>620</v>
      </c>
      <c r="G116" s="208"/>
      <c r="H116" s="211">
        <v>25.997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152</v>
      </c>
      <c r="AU116" s="217" t="s">
        <v>79</v>
      </c>
      <c r="AV116" s="11" t="s">
        <v>79</v>
      </c>
      <c r="AW116" s="11" t="s">
        <v>33</v>
      </c>
      <c r="AX116" s="11" t="s">
        <v>69</v>
      </c>
      <c r="AY116" s="217" t="s">
        <v>133</v>
      </c>
    </row>
    <row r="117" spans="2:51" s="11" customFormat="1" ht="13.5">
      <c r="B117" s="207"/>
      <c r="C117" s="208"/>
      <c r="D117" s="204" t="s">
        <v>152</v>
      </c>
      <c r="E117" s="209" t="s">
        <v>21</v>
      </c>
      <c r="F117" s="210" t="s">
        <v>621</v>
      </c>
      <c r="G117" s="208"/>
      <c r="H117" s="211">
        <v>18.514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152</v>
      </c>
      <c r="AU117" s="217" t="s">
        <v>79</v>
      </c>
      <c r="AV117" s="11" t="s">
        <v>79</v>
      </c>
      <c r="AW117" s="11" t="s">
        <v>33</v>
      </c>
      <c r="AX117" s="11" t="s">
        <v>69</v>
      </c>
      <c r="AY117" s="217" t="s">
        <v>133</v>
      </c>
    </row>
    <row r="118" spans="2:51" s="13" customFormat="1" ht="13.5">
      <c r="B118" s="247"/>
      <c r="C118" s="248"/>
      <c r="D118" s="218" t="s">
        <v>152</v>
      </c>
      <c r="E118" s="249" t="s">
        <v>21</v>
      </c>
      <c r="F118" s="250" t="s">
        <v>251</v>
      </c>
      <c r="G118" s="248"/>
      <c r="H118" s="251">
        <v>44.511</v>
      </c>
      <c r="I118" s="252"/>
      <c r="J118" s="248"/>
      <c r="K118" s="248"/>
      <c r="L118" s="253"/>
      <c r="M118" s="254"/>
      <c r="N118" s="255"/>
      <c r="O118" s="255"/>
      <c r="P118" s="255"/>
      <c r="Q118" s="255"/>
      <c r="R118" s="255"/>
      <c r="S118" s="255"/>
      <c r="T118" s="256"/>
      <c r="AT118" s="257" t="s">
        <v>152</v>
      </c>
      <c r="AU118" s="257" t="s">
        <v>79</v>
      </c>
      <c r="AV118" s="13" t="s">
        <v>161</v>
      </c>
      <c r="AW118" s="13" t="s">
        <v>33</v>
      </c>
      <c r="AX118" s="13" t="s">
        <v>77</v>
      </c>
      <c r="AY118" s="257" t="s">
        <v>133</v>
      </c>
    </row>
    <row r="119" spans="2:65" s="1" customFormat="1" ht="22.5" customHeight="1">
      <c r="B119" s="40"/>
      <c r="C119" s="225" t="s">
        <v>238</v>
      </c>
      <c r="D119" s="225" t="s">
        <v>213</v>
      </c>
      <c r="E119" s="226" t="s">
        <v>622</v>
      </c>
      <c r="F119" s="227" t="s">
        <v>623</v>
      </c>
      <c r="G119" s="228" t="s">
        <v>216</v>
      </c>
      <c r="H119" s="229">
        <v>89.022</v>
      </c>
      <c r="I119" s="230"/>
      <c r="J119" s="231">
        <f>ROUND(I119*H119,2)</f>
        <v>0</v>
      </c>
      <c r="K119" s="227" t="s">
        <v>141</v>
      </c>
      <c r="L119" s="232"/>
      <c r="M119" s="233" t="s">
        <v>21</v>
      </c>
      <c r="N119" s="234" t="s">
        <v>40</v>
      </c>
      <c r="O119" s="41"/>
      <c r="P119" s="201">
        <f>O119*H119</f>
        <v>0</v>
      </c>
      <c r="Q119" s="201">
        <v>1</v>
      </c>
      <c r="R119" s="201">
        <f>Q119*H119</f>
        <v>89.022</v>
      </c>
      <c r="S119" s="201">
        <v>0</v>
      </c>
      <c r="T119" s="202">
        <f>S119*H119</f>
        <v>0</v>
      </c>
      <c r="AR119" s="23" t="s">
        <v>212</v>
      </c>
      <c r="AT119" s="23" t="s">
        <v>213</v>
      </c>
      <c r="AU119" s="23" t="s">
        <v>79</v>
      </c>
      <c r="AY119" s="23" t="s">
        <v>133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77</v>
      </c>
      <c r="BK119" s="203">
        <f>ROUND(I119*H119,2)</f>
        <v>0</v>
      </c>
      <c r="BL119" s="23" t="s">
        <v>161</v>
      </c>
      <c r="BM119" s="23" t="s">
        <v>624</v>
      </c>
    </row>
    <row r="120" spans="2:51" s="11" customFormat="1" ht="13.5">
      <c r="B120" s="207"/>
      <c r="C120" s="208"/>
      <c r="D120" s="204" t="s">
        <v>152</v>
      </c>
      <c r="E120" s="208"/>
      <c r="F120" s="210" t="s">
        <v>625</v>
      </c>
      <c r="G120" s="208"/>
      <c r="H120" s="211">
        <v>89.022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152</v>
      </c>
      <c r="AU120" s="217" t="s">
        <v>79</v>
      </c>
      <c r="AV120" s="11" t="s">
        <v>79</v>
      </c>
      <c r="AW120" s="11" t="s">
        <v>6</v>
      </c>
      <c r="AX120" s="11" t="s">
        <v>77</v>
      </c>
      <c r="AY120" s="217" t="s">
        <v>133</v>
      </c>
    </row>
    <row r="121" spans="2:63" s="10" customFormat="1" ht="29.85" customHeight="1">
      <c r="B121" s="175"/>
      <c r="C121" s="176"/>
      <c r="D121" s="189" t="s">
        <v>68</v>
      </c>
      <c r="E121" s="190" t="s">
        <v>136</v>
      </c>
      <c r="F121" s="190" t="s">
        <v>327</v>
      </c>
      <c r="G121" s="176"/>
      <c r="H121" s="176"/>
      <c r="I121" s="179"/>
      <c r="J121" s="191">
        <f>BK121</f>
        <v>0</v>
      </c>
      <c r="K121" s="176"/>
      <c r="L121" s="181"/>
      <c r="M121" s="182"/>
      <c r="N121" s="183"/>
      <c r="O121" s="183"/>
      <c r="P121" s="184">
        <f>SUM(P122:P123)</f>
        <v>0</v>
      </c>
      <c r="Q121" s="183"/>
      <c r="R121" s="184">
        <f>SUM(R122:R123)</f>
        <v>0.12</v>
      </c>
      <c r="S121" s="183"/>
      <c r="T121" s="185">
        <f>SUM(T122:T123)</f>
        <v>0</v>
      </c>
      <c r="AR121" s="186" t="s">
        <v>77</v>
      </c>
      <c r="AT121" s="187" t="s">
        <v>68</v>
      </c>
      <c r="AU121" s="187" t="s">
        <v>77</v>
      </c>
      <c r="AY121" s="186" t="s">
        <v>133</v>
      </c>
      <c r="BK121" s="188">
        <f>SUM(BK122:BK123)</f>
        <v>0</v>
      </c>
    </row>
    <row r="122" spans="2:65" s="1" customFormat="1" ht="22.5" customHeight="1">
      <c r="B122" s="40"/>
      <c r="C122" s="192" t="s">
        <v>273</v>
      </c>
      <c r="D122" s="192" t="s">
        <v>137</v>
      </c>
      <c r="E122" s="193" t="s">
        <v>626</v>
      </c>
      <c r="F122" s="194" t="s">
        <v>627</v>
      </c>
      <c r="G122" s="195" t="s">
        <v>185</v>
      </c>
      <c r="H122" s="196">
        <v>1</v>
      </c>
      <c r="I122" s="197"/>
      <c r="J122" s="198">
        <f>ROUND(I122*H122,2)</f>
        <v>0</v>
      </c>
      <c r="K122" s="194" t="s">
        <v>141</v>
      </c>
      <c r="L122" s="60"/>
      <c r="M122" s="199" t="s">
        <v>21</v>
      </c>
      <c r="N122" s="200" t="s">
        <v>40</v>
      </c>
      <c r="O122" s="41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3" t="s">
        <v>161</v>
      </c>
      <c r="AT122" s="23" t="s">
        <v>137</v>
      </c>
      <c r="AU122" s="23" t="s">
        <v>79</v>
      </c>
      <c r="AY122" s="23" t="s">
        <v>133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77</v>
      </c>
      <c r="BK122" s="203">
        <f>ROUND(I122*H122,2)</f>
        <v>0</v>
      </c>
      <c r="BL122" s="23" t="s">
        <v>161</v>
      </c>
      <c r="BM122" s="23" t="s">
        <v>628</v>
      </c>
    </row>
    <row r="123" spans="2:65" s="1" customFormat="1" ht="22.5" customHeight="1">
      <c r="B123" s="40"/>
      <c r="C123" s="225" t="s">
        <v>262</v>
      </c>
      <c r="D123" s="225" t="s">
        <v>213</v>
      </c>
      <c r="E123" s="226" t="s">
        <v>629</v>
      </c>
      <c r="F123" s="227" t="s">
        <v>630</v>
      </c>
      <c r="G123" s="228" t="s">
        <v>185</v>
      </c>
      <c r="H123" s="229">
        <v>1</v>
      </c>
      <c r="I123" s="230"/>
      <c r="J123" s="231">
        <f>ROUND(I123*H123,2)</f>
        <v>0</v>
      </c>
      <c r="K123" s="227" t="s">
        <v>141</v>
      </c>
      <c r="L123" s="232"/>
      <c r="M123" s="233" t="s">
        <v>21</v>
      </c>
      <c r="N123" s="234" t="s">
        <v>40</v>
      </c>
      <c r="O123" s="41"/>
      <c r="P123" s="201">
        <f>O123*H123</f>
        <v>0</v>
      </c>
      <c r="Q123" s="201">
        <v>0.12</v>
      </c>
      <c r="R123" s="201">
        <f>Q123*H123</f>
        <v>0.12</v>
      </c>
      <c r="S123" s="201">
        <v>0</v>
      </c>
      <c r="T123" s="202">
        <f>S123*H123</f>
        <v>0</v>
      </c>
      <c r="AR123" s="23" t="s">
        <v>212</v>
      </c>
      <c r="AT123" s="23" t="s">
        <v>213</v>
      </c>
      <c r="AU123" s="23" t="s">
        <v>79</v>
      </c>
      <c r="AY123" s="23" t="s">
        <v>133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77</v>
      </c>
      <c r="BK123" s="203">
        <f>ROUND(I123*H123,2)</f>
        <v>0</v>
      </c>
      <c r="BL123" s="23" t="s">
        <v>161</v>
      </c>
      <c r="BM123" s="23" t="s">
        <v>631</v>
      </c>
    </row>
    <row r="124" spans="2:63" s="10" customFormat="1" ht="29.85" customHeight="1">
      <c r="B124" s="175"/>
      <c r="C124" s="176"/>
      <c r="D124" s="189" t="s">
        <v>68</v>
      </c>
      <c r="E124" s="190" t="s">
        <v>161</v>
      </c>
      <c r="F124" s="190" t="s">
        <v>632</v>
      </c>
      <c r="G124" s="176"/>
      <c r="H124" s="176"/>
      <c r="I124" s="179"/>
      <c r="J124" s="191">
        <f>BK124</f>
        <v>0</v>
      </c>
      <c r="K124" s="176"/>
      <c r="L124" s="181"/>
      <c r="M124" s="182"/>
      <c r="N124" s="183"/>
      <c r="O124" s="183"/>
      <c r="P124" s="184">
        <f>SUM(P125:P132)</f>
        <v>0</v>
      </c>
      <c r="Q124" s="183"/>
      <c r="R124" s="184">
        <f>SUM(R125:R132)</f>
        <v>0</v>
      </c>
      <c r="S124" s="183"/>
      <c r="T124" s="185">
        <f>SUM(T125:T132)</f>
        <v>0</v>
      </c>
      <c r="AR124" s="186" t="s">
        <v>77</v>
      </c>
      <c r="AT124" s="187" t="s">
        <v>68</v>
      </c>
      <c r="AU124" s="187" t="s">
        <v>77</v>
      </c>
      <c r="AY124" s="186" t="s">
        <v>133</v>
      </c>
      <c r="BK124" s="188">
        <f>SUM(BK125:BK132)</f>
        <v>0</v>
      </c>
    </row>
    <row r="125" spans="2:65" s="1" customFormat="1" ht="22.5" customHeight="1">
      <c r="B125" s="40"/>
      <c r="C125" s="192" t="s">
        <v>243</v>
      </c>
      <c r="D125" s="192" t="s">
        <v>137</v>
      </c>
      <c r="E125" s="193" t="s">
        <v>633</v>
      </c>
      <c r="F125" s="194" t="s">
        <v>634</v>
      </c>
      <c r="G125" s="195" t="s">
        <v>208</v>
      </c>
      <c r="H125" s="196">
        <v>8.021</v>
      </c>
      <c r="I125" s="197"/>
      <c r="J125" s="198">
        <f>ROUND(I125*H125,2)</f>
        <v>0</v>
      </c>
      <c r="K125" s="194" t="s">
        <v>141</v>
      </c>
      <c r="L125" s="60"/>
      <c r="M125" s="199" t="s">
        <v>21</v>
      </c>
      <c r="N125" s="200" t="s">
        <v>40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161</v>
      </c>
      <c r="AT125" s="23" t="s">
        <v>137</v>
      </c>
      <c r="AU125" s="23" t="s">
        <v>79</v>
      </c>
      <c r="AY125" s="23" t="s">
        <v>133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77</v>
      </c>
      <c r="BK125" s="203">
        <f>ROUND(I125*H125,2)</f>
        <v>0</v>
      </c>
      <c r="BL125" s="23" t="s">
        <v>161</v>
      </c>
      <c r="BM125" s="23" t="s">
        <v>635</v>
      </c>
    </row>
    <row r="126" spans="2:47" s="1" customFormat="1" ht="27">
      <c r="B126" s="40"/>
      <c r="C126" s="62"/>
      <c r="D126" s="204" t="s">
        <v>144</v>
      </c>
      <c r="E126" s="62"/>
      <c r="F126" s="205" t="s">
        <v>636</v>
      </c>
      <c r="G126" s="62"/>
      <c r="H126" s="62"/>
      <c r="I126" s="162"/>
      <c r="J126" s="62"/>
      <c r="K126" s="62"/>
      <c r="L126" s="60"/>
      <c r="M126" s="206"/>
      <c r="N126" s="41"/>
      <c r="O126" s="41"/>
      <c r="P126" s="41"/>
      <c r="Q126" s="41"/>
      <c r="R126" s="41"/>
      <c r="S126" s="41"/>
      <c r="T126" s="77"/>
      <c r="AT126" s="23" t="s">
        <v>144</v>
      </c>
      <c r="AU126" s="23" t="s">
        <v>79</v>
      </c>
    </row>
    <row r="127" spans="2:51" s="11" customFormat="1" ht="13.5">
      <c r="B127" s="207"/>
      <c r="C127" s="208"/>
      <c r="D127" s="218" t="s">
        <v>152</v>
      </c>
      <c r="E127" s="219" t="s">
        <v>21</v>
      </c>
      <c r="F127" s="220" t="s">
        <v>637</v>
      </c>
      <c r="G127" s="208"/>
      <c r="H127" s="221">
        <v>8.021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152</v>
      </c>
      <c r="AU127" s="217" t="s">
        <v>79</v>
      </c>
      <c r="AV127" s="11" t="s">
        <v>79</v>
      </c>
      <c r="AW127" s="11" t="s">
        <v>33</v>
      </c>
      <c r="AX127" s="11" t="s">
        <v>77</v>
      </c>
      <c r="AY127" s="217" t="s">
        <v>133</v>
      </c>
    </row>
    <row r="128" spans="2:65" s="1" customFormat="1" ht="22.5" customHeight="1">
      <c r="B128" s="40"/>
      <c r="C128" s="192" t="s">
        <v>252</v>
      </c>
      <c r="D128" s="192" t="s">
        <v>137</v>
      </c>
      <c r="E128" s="193" t="s">
        <v>638</v>
      </c>
      <c r="F128" s="194" t="s">
        <v>639</v>
      </c>
      <c r="G128" s="195" t="s">
        <v>208</v>
      </c>
      <c r="H128" s="196">
        <v>0.22</v>
      </c>
      <c r="I128" s="197"/>
      <c r="J128" s="198">
        <f>ROUND(I128*H128,2)</f>
        <v>0</v>
      </c>
      <c r="K128" s="194" t="s">
        <v>141</v>
      </c>
      <c r="L128" s="60"/>
      <c r="M128" s="199" t="s">
        <v>21</v>
      </c>
      <c r="N128" s="200" t="s">
        <v>40</v>
      </c>
      <c r="O128" s="41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3" t="s">
        <v>161</v>
      </c>
      <c r="AT128" s="23" t="s">
        <v>137</v>
      </c>
      <c r="AU128" s="23" t="s">
        <v>79</v>
      </c>
      <c r="AY128" s="23" t="s">
        <v>133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77</v>
      </c>
      <c r="BK128" s="203">
        <f>ROUND(I128*H128,2)</f>
        <v>0</v>
      </c>
      <c r="BL128" s="23" t="s">
        <v>161</v>
      </c>
      <c r="BM128" s="23" t="s">
        <v>640</v>
      </c>
    </row>
    <row r="129" spans="2:47" s="1" customFormat="1" ht="27">
      <c r="B129" s="40"/>
      <c r="C129" s="62"/>
      <c r="D129" s="204" t="s">
        <v>144</v>
      </c>
      <c r="E129" s="62"/>
      <c r="F129" s="205" t="s">
        <v>641</v>
      </c>
      <c r="G129" s="62"/>
      <c r="H129" s="62"/>
      <c r="I129" s="162"/>
      <c r="J129" s="62"/>
      <c r="K129" s="62"/>
      <c r="L129" s="60"/>
      <c r="M129" s="206"/>
      <c r="N129" s="41"/>
      <c r="O129" s="41"/>
      <c r="P129" s="41"/>
      <c r="Q129" s="41"/>
      <c r="R129" s="41"/>
      <c r="S129" s="41"/>
      <c r="T129" s="77"/>
      <c r="AT129" s="23" t="s">
        <v>144</v>
      </c>
      <c r="AU129" s="23" t="s">
        <v>79</v>
      </c>
    </row>
    <row r="130" spans="2:51" s="11" customFormat="1" ht="13.5">
      <c r="B130" s="207"/>
      <c r="C130" s="208"/>
      <c r="D130" s="204" t="s">
        <v>152</v>
      </c>
      <c r="E130" s="209" t="s">
        <v>21</v>
      </c>
      <c r="F130" s="210" t="s">
        <v>642</v>
      </c>
      <c r="G130" s="208"/>
      <c r="H130" s="211">
        <v>0.135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152</v>
      </c>
      <c r="AU130" s="217" t="s">
        <v>79</v>
      </c>
      <c r="AV130" s="11" t="s">
        <v>79</v>
      </c>
      <c r="AW130" s="11" t="s">
        <v>33</v>
      </c>
      <c r="AX130" s="11" t="s">
        <v>69</v>
      </c>
      <c r="AY130" s="217" t="s">
        <v>133</v>
      </c>
    </row>
    <row r="131" spans="2:51" s="11" customFormat="1" ht="13.5">
      <c r="B131" s="207"/>
      <c r="C131" s="208"/>
      <c r="D131" s="204" t="s">
        <v>152</v>
      </c>
      <c r="E131" s="209" t="s">
        <v>21</v>
      </c>
      <c r="F131" s="210" t="s">
        <v>643</v>
      </c>
      <c r="G131" s="208"/>
      <c r="H131" s="211">
        <v>0.085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152</v>
      </c>
      <c r="AU131" s="217" t="s">
        <v>79</v>
      </c>
      <c r="AV131" s="11" t="s">
        <v>79</v>
      </c>
      <c r="AW131" s="11" t="s">
        <v>33</v>
      </c>
      <c r="AX131" s="11" t="s">
        <v>69</v>
      </c>
      <c r="AY131" s="217" t="s">
        <v>133</v>
      </c>
    </row>
    <row r="132" spans="2:51" s="13" customFormat="1" ht="13.5">
      <c r="B132" s="247"/>
      <c r="C132" s="248"/>
      <c r="D132" s="204" t="s">
        <v>152</v>
      </c>
      <c r="E132" s="268" t="s">
        <v>21</v>
      </c>
      <c r="F132" s="269" t="s">
        <v>251</v>
      </c>
      <c r="G132" s="248"/>
      <c r="H132" s="270">
        <v>0.22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AT132" s="257" t="s">
        <v>152</v>
      </c>
      <c r="AU132" s="257" t="s">
        <v>79</v>
      </c>
      <c r="AV132" s="13" t="s">
        <v>161</v>
      </c>
      <c r="AW132" s="13" t="s">
        <v>33</v>
      </c>
      <c r="AX132" s="13" t="s">
        <v>77</v>
      </c>
      <c r="AY132" s="257" t="s">
        <v>133</v>
      </c>
    </row>
    <row r="133" spans="2:63" s="10" customFormat="1" ht="29.85" customHeight="1">
      <c r="B133" s="175"/>
      <c r="C133" s="176"/>
      <c r="D133" s="189" t="s">
        <v>68</v>
      </c>
      <c r="E133" s="190" t="s">
        <v>212</v>
      </c>
      <c r="F133" s="190" t="s">
        <v>644</v>
      </c>
      <c r="G133" s="176"/>
      <c r="H133" s="176"/>
      <c r="I133" s="179"/>
      <c r="J133" s="191">
        <f>BK133</f>
        <v>0</v>
      </c>
      <c r="K133" s="176"/>
      <c r="L133" s="181"/>
      <c r="M133" s="182"/>
      <c r="N133" s="183"/>
      <c r="O133" s="183"/>
      <c r="P133" s="184">
        <f>SUM(P134:P159)</f>
        <v>0</v>
      </c>
      <c r="Q133" s="183"/>
      <c r="R133" s="184">
        <f>SUM(R134:R159)</f>
        <v>19.084556399999997</v>
      </c>
      <c r="S133" s="183"/>
      <c r="T133" s="185">
        <f>SUM(T134:T159)</f>
        <v>0</v>
      </c>
      <c r="AR133" s="186" t="s">
        <v>77</v>
      </c>
      <c r="AT133" s="187" t="s">
        <v>68</v>
      </c>
      <c r="AU133" s="187" t="s">
        <v>77</v>
      </c>
      <c r="AY133" s="186" t="s">
        <v>133</v>
      </c>
      <c r="BK133" s="188">
        <f>SUM(BK134:BK159)</f>
        <v>0</v>
      </c>
    </row>
    <row r="134" spans="2:65" s="1" customFormat="1" ht="22.5" customHeight="1">
      <c r="B134" s="40"/>
      <c r="C134" s="192" t="s">
        <v>10</v>
      </c>
      <c r="D134" s="192" t="s">
        <v>137</v>
      </c>
      <c r="E134" s="193" t="s">
        <v>645</v>
      </c>
      <c r="F134" s="194" t="s">
        <v>646</v>
      </c>
      <c r="G134" s="195" t="s">
        <v>197</v>
      </c>
      <c r="H134" s="196">
        <v>0.5</v>
      </c>
      <c r="I134" s="197"/>
      <c r="J134" s="198">
        <f>ROUND(I134*H134,2)</f>
        <v>0</v>
      </c>
      <c r="K134" s="194" t="s">
        <v>141</v>
      </c>
      <c r="L134" s="60"/>
      <c r="M134" s="199" t="s">
        <v>21</v>
      </c>
      <c r="N134" s="200" t="s">
        <v>40</v>
      </c>
      <c r="O134" s="41"/>
      <c r="P134" s="201">
        <f>O134*H134</f>
        <v>0</v>
      </c>
      <c r="Q134" s="201">
        <v>0.00178</v>
      </c>
      <c r="R134" s="201">
        <f>Q134*H134</f>
        <v>0.00089</v>
      </c>
      <c r="S134" s="201">
        <v>0</v>
      </c>
      <c r="T134" s="202">
        <f>S134*H134</f>
        <v>0</v>
      </c>
      <c r="AR134" s="23" t="s">
        <v>161</v>
      </c>
      <c r="AT134" s="23" t="s">
        <v>137</v>
      </c>
      <c r="AU134" s="23" t="s">
        <v>79</v>
      </c>
      <c r="AY134" s="23" t="s">
        <v>133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3" t="s">
        <v>77</v>
      </c>
      <c r="BK134" s="203">
        <f>ROUND(I134*H134,2)</f>
        <v>0</v>
      </c>
      <c r="BL134" s="23" t="s">
        <v>161</v>
      </c>
      <c r="BM134" s="23" t="s">
        <v>647</v>
      </c>
    </row>
    <row r="135" spans="2:65" s="1" customFormat="1" ht="22.5" customHeight="1">
      <c r="B135" s="40"/>
      <c r="C135" s="192" t="s">
        <v>304</v>
      </c>
      <c r="D135" s="192" t="s">
        <v>137</v>
      </c>
      <c r="E135" s="193" t="s">
        <v>648</v>
      </c>
      <c r="F135" s="194" t="s">
        <v>649</v>
      </c>
      <c r="G135" s="195" t="s">
        <v>197</v>
      </c>
      <c r="H135" s="196">
        <v>17.6</v>
      </c>
      <c r="I135" s="197"/>
      <c r="J135" s="198">
        <f>ROUND(I135*H135,2)</f>
        <v>0</v>
      </c>
      <c r="K135" s="194" t="s">
        <v>141</v>
      </c>
      <c r="L135" s="60"/>
      <c r="M135" s="199" t="s">
        <v>21</v>
      </c>
      <c r="N135" s="200" t="s">
        <v>40</v>
      </c>
      <c r="O135" s="41"/>
      <c r="P135" s="201">
        <f>O135*H135</f>
        <v>0</v>
      </c>
      <c r="Q135" s="201">
        <v>0.00268</v>
      </c>
      <c r="R135" s="201">
        <f>Q135*H135</f>
        <v>0.04716800000000001</v>
      </c>
      <c r="S135" s="201">
        <v>0</v>
      </c>
      <c r="T135" s="202">
        <f>S135*H135</f>
        <v>0</v>
      </c>
      <c r="AR135" s="23" t="s">
        <v>161</v>
      </c>
      <c r="AT135" s="23" t="s">
        <v>137</v>
      </c>
      <c r="AU135" s="23" t="s">
        <v>79</v>
      </c>
      <c r="AY135" s="23" t="s">
        <v>133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77</v>
      </c>
      <c r="BK135" s="203">
        <f>ROUND(I135*H135,2)</f>
        <v>0</v>
      </c>
      <c r="BL135" s="23" t="s">
        <v>161</v>
      </c>
      <c r="BM135" s="23" t="s">
        <v>650</v>
      </c>
    </row>
    <row r="136" spans="2:47" s="1" customFormat="1" ht="40.5">
      <c r="B136" s="40"/>
      <c r="C136" s="62"/>
      <c r="D136" s="204" t="s">
        <v>144</v>
      </c>
      <c r="E136" s="62"/>
      <c r="F136" s="205" t="s">
        <v>651</v>
      </c>
      <c r="G136" s="62"/>
      <c r="H136" s="62"/>
      <c r="I136" s="162"/>
      <c r="J136" s="62"/>
      <c r="K136" s="62"/>
      <c r="L136" s="60"/>
      <c r="M136" s="206"/>
      <c r="N136" s="41"/>
      <c r="O136" s="41"/>
      <c r="P136" s="41"/>
      <c r="Q136" s="41"/>
      <c r="R136" s="41"/>
      <c r="S136" s="41"/>
      <c r="T136" s="77"/>
      <c r="AT136" s="23" t="s">
        <v>144</v>
      </c>
      <c r="AU136" s="23" t="s">
        <v>79</v>
      </c>
    </row>
    <row r="137" spans="2:51" s="11" customFormat="1" ht="13.5">
      <c r="B137" s="207"/>
      <c r="C137" s="208"/>
      <c r="D137" s="218" t="s">
        <v>152</v>
      </c>
      <c r="E137" s="219" t="s">
        <v>21</v>
      </c>
      <c r="F137" s="220" t="s">
        <v>652</v>
      </c>
      <c r="G137" s="208"/>
      <c r="H137" s="221">
        <v>17.6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152</v>
      </c>
      <c r="AU137" s="217" t="s">
        <v>79</v>
      </c>
      <c r="AV137" s="11" t="s">
        <v>79</v>
      </c>
      <c r="AW137" s="11" t="s">
        <v>33</v>
      </c>
      <c r="AX137" s="11" t="s">
        <v>77</v>
      </c>
      <c r="AY137" s="217" t="s">
        <v>133</v>
      </c>
    </row>
    <row r="138" spans="2:65" s="1" customFormat="1" ht="22.5" customHeight="1">
      <c r="B138" s="40"/>
      <c r="C138" s="192" t="s">
        <v>288</v>
      </c>
      <c r="D138" s="192" t="s">
        <v>137</v>
      </c>
      <c r="E138" s="193" t="s">
        <v>653</v>
      </c>
      <c r="F138" s="194" t="s">
        <v>654</v>
      </c>
      <c r="G138" s="195" t="s">
        <v>197</v>
      </c>
      <c r="H138" s="196">
        <v>72.92</v>
      </c>
      <c r="I138" s="197"/>
      <c r="J138" s="198">
        <f>ROUND(I138*H138,2)</f>
        <v>0</v>
      </c>
      <c r="K138" s="194" t="s">
        <v>141</v>
      </c>
      <c r="L138" s="60"/>
      <c r="M138" s="199" t="s">
        <v>21</v>
      </c>
      <c r="N138" s="200" t="s">
        <v>40</v>
      </c>
      <c r="O138" s="41"/>
      <c r="P138" s="201">
        <f>O138*H138</f>
        <v>0</v>
      </c>
      <c r="Q138" s="201">
        <v>2E-05</v>
      </c>
      <c r="R138" s="201">
        <f>Q138*H138</f>
        <v>0.0014584</v>
      </c>
      <c r="S138" s="201">
        <v>0</v>
      </c>
      <c r="T138" s="202">
        <f>S138*H138</f>
        <v>0</v>
      </c>
      <c r="AR138" s="23" t="s">
        <v>161</v>
      </c>
      <c r="AT138" s="23" t="s">
        <v>137</v>
      </c>
      <c r="AU138" s="23" t="s">
        <v>79</v>
      </c>
      <c r="AY138" s="23" t="s">
        <v>133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77</v>
      </c>
      <c r="BK138" s="203">
        <f>ROUND(I138*H138,2)</f>
        <v>0</v>
      </c>
      <c r="BL138" s="23" t="s">
        <v>161</v>
      </c>
      <c r="BM138" s="23" t="s">
        <v>655</v>
      </c>
    </row>
    <row r="139" spans="2:51" s="11" customFormat="1" ht="13.5">
      <c r="B139" s="207"/>
      <c r="C139" s="208"/>
      <c r="D139" s="218" t="s">
        <v>152</v>
      </c>
      <c r="E139" s="219" t="s">
        <v>21</v>
      </c>
      <c r="F139" s="220" t="s">
        <v>656</v>
      </c>
      <c r="G139" s="208"/>
      <c r="H139" s="221">
        <v>72.92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152</v>
      </c>
      <c r="AU139" s="217" t="s">
        <v>79</v>
      </c>
      <c r="AV139" s="11" t="s">
        <v>79</v>
      </c>
      <c r="AW139" s="11" t="s">
        <v>33</v>
      </c>
      <c r="AX139" s="11" t="s">
        <v>77</v>
      </c>
      <c r="AY139" s="217" t="s">
        <v>133</v>
      </c>
    </row>
    <row r="140" spans="2:65" s="1" customFormat="1" ht="22.5" customHeight="1">
      <c r="B140" s="40"/>
      <c r="C140" s="225" t="s">
        <v>294</v>
      </c>
      <c r="D140" s="225" t="s">
        <v>213</v>
      </c>
      <c r="E140" s="226" t="s">
        <v>657</v>
      </c>
      <c r="F140" s="227" t="s">
        <v>658</v>
      </c>
      <c r="G140" s="228" t="s">
        <v>185</v>
      </c>
      <c r="H140" s="229">
        <v>12</v>
      </c>
      <c r="I140" s="230"/>
      <c r="J140" s="231">
        <f>ROUND(I140*H140,2)</f>
        <v>0</v>
      </c>
      <c r="K140" s="227" t="s">
        <v>141</v>
      </c>
      <c r="L140" s="232"/>
      <c r="M140" s="233" t="s">
        <v>21</v>
      </c>
      <c r="N140" s="234" t="s">
        <v>40</v>
      </c>
      <c r="O140" s="41"/>
      <c r="P140" s="201">
        <f>O140*H140</f>
        <v>0</v>
      </c>
      <c r="Q140" s="201">
        <v>0.042</v>
      </c>
      <c r="R140" s="201">
        <f>Q140*H140</f>
        <v>0.504</v>
      </c>
      <c r="S140" s="201">
        <v>0</v>
      </c>
      <c r="T140" s="202">
        <f>S140*H140</f>
        <v>0</v>
      </c>
      <c r="AR140" s="23" t="s">
        <v>212</v>
      </c>
      <c r="AT140" s="23" t="s">
        <v>213</v>
      </c>
      <c r="AU140" s="23" t="s">
        <v>79</v>
      </c>
      <c r="AY140" s="23" t="s">
        <v>133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77</v>
      </c>
      <c r="BK140" s="203">
        <f>ROUND(I140*H140,2)</f>
        <v>0</v>
      </c>
      <c r="BL140" s="23" t="s">
        <v>161</v>
      </c>
      <c r="BM140" s="23" t="s">
        <v>659</v>
      </c>
    </row>
    <row r="141" spans="2:65" s="1" customFormat="1" ht="31.5" customHeight="1">
      <c r="B141" s="40"/>
      <c r="C141" s="192" t="s">
        <v>298</v>
      </c>
      <c r="D141" s="192" t="s">
        <v>137</v>
      </c>
      <c r="E141" s="193" t="s">
        <v>660</v>
      </c>
      <c r="F141" s="194" t="s">
        <v>661</v>
      </c>
      <c r="G141" s="195" t="s">
        <v>185</v>
      </c>
      <c r="H141" s="196">
        <v>3</v>
      </c>
      <c r="I141" s="197"/>
      <c r="J141" s="198">
        <f>ROUND(I141*H141,2)</f>
        <v>0</v>
      </c>
      <c r="K141" s="194" t="s">
        <v>141</v>
      </c>
      <c r="L141" s="60"/>
      <c r="M141" s="199" t="s">
        <v>21</v>
      </c>
      <c r="N141" s="200" t="s">
        <v>40</v>
      </c>
      <c r="O141" s="41"/>
      <c r="P141" s="201">
        <f>O141*H141</f>
        <v>0</v>
      </c>
      <c r="Q141" s="201">
        <v>2.11676</v>
      </c>
      <c r="R141" s="201">
        <f>Q141*H141</f>
        <v>6.350280000000001</v>
      </c>
      <c r="S141" s="201">
        <v>0</v>
      </c>
      <c r="T141" s="202">
        <f>S141*H141</f>
        <v>0</v>
      </c>
      <c r="AR141" s="23" t="s">
        <v>161</v>
      </c>
      <c r="AT141" s="23" t="s">
        <v>137</v>
      </c>
      <c r="AU141" s="23" t="s">
        <v>79</v>
      </c>
      <c r="AY141" s="23" t="s">
        <v>133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77</v>
      </c>
      <c r="BK141" s="203">
        <f>ROUND(I141*H141,2)</f>
        <v>0</v>
      </c>
      <c r="BL141" s="23" t="s">
        <v>161</v>
      </c>
      <c r="BM141" s="23" t="s">
        <v>662</v>
      </c>
    </row>
    <row r="142" spans="2:47" s="1" customFormat="1" ht="27">
      <c r="B142" s="40"/>
      <c r="C142" s="62"/>
      <c r="D142" s="218" t="s">
        <v>144</v>
      </c>
      <c r="E142" s="62"/>
      <c r="F142" s="235" t="s">
        <v>663</v>
      </c>
      <c r="G142" s="62"/>
      <c r="H142" s="62"/>
      <c r="I142" s="162"/>
      <c r="J142" s="62"/>
      <c r="K142" s="62"/>
      <c r="L142" s="60"/>
      <c r="M142" s="206"/>
      <c r="N142" s="41"/>
      <c r="O142" s="41"/>
      <c r="P142" s="41"/>
      <c r="Q142" s="41"/>
      <c r="R142" s="41"/>
      <c r="S142" s="41"/>
      <c r="T142" s="77"/>
      <c r="AT142" s="23" t="s">
        <v>144</v>
      </c>
      <c r="AU142" s="23" t="s">
        <v>79</v>
      </c>
    </row>
    <row r="143" spans="2:65" s="1" customFormat="1" ht="22.5" customHeight="1">
      <c r="B143" s="40"/>
      <c r="C143" s="225" t="s">
        <v>257</v>
      </c>
      <c r="D143" s="225" t="s">
        <v>213</v>
      </c>
      <c r="E143" s="226" t="s">
        <v>664</v>
      </c>
      <c r="F143" s="227" t="s">
        <v>665</v>
      </c>
      <c r="G143" s="228" t="s">
        <v>185</v>
      </c>
      <c r="H143" s="229">
        <v>3</v>
      </c>
      <c r="I143" s="230"/>
      <c r="J143" s="231">
        <f>ROUND(I143*H143,2)</f>
        <v>0</v>
      </c>
      <c r="K143" s="227" t="s">
        <v>141</v>
      </c>
      <c r="L143" s="232"/>
      <c r="M143" s="233" t="s">
        <v>21</v>
      </c>
      <c r="N143" s="234" t="s">
        <v>40</v>
      </c>
      <c r="O143" s="41"/>
      <c r="P143" s="201">
        <f>O143*H143</f>
        <v>0</v>
      </c>
      <c r="Q143" s="201">
        <v>0.548</v>
      </c>
      <c r="R143" s="201">
        <f>Q143*H143</f>
        <v>1.6440000000000001</v>
      </c>
      <c r="S143" s="201">
        <v>0</v>
      </c>
      <c r="T143" s="202">
        <f>S143*H143</f>
        <v>0</v>
      </c>
      <c r="AR143" s="23" t="s">
        <v>212</v>
      </c>
      <c r="AT143" s="23" t="s">
        <v>213</v>
      </c>
      <c r="AU143" s="23" t="s">
        <v>79</v>
      </c>
      <c r="AY143" s="23" t="s">
        <v>133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77</v>
      </c>
      <c r="BK143" s="203">
        <f>ROUND(I143*H143,2)</f>
        <v>0</v>
      </c>
      <c r="BL143" s="23" t="s">
        <v>161</v>
      </c>
      <c r="BM143" s="23" t="s">
        <v>666</v>
      </c>
    </row>
    <row r="144" spans="2:47" s="1" customFormat="1" ht="40.5">
      <c r="B144" s="40"/>
      <c r="C144" s="62"/>
      <c r="D144" s="218" t="s">
        <v>144</v>
      </c>
      <c r="E144" s="62"/>
      <c r="F144" s="235" t="s">
        <v>667</v>
      </c>
      <c r="G144" s="62"/>
      <c r="H144" s="62"/>
      <c r="I144" s="162"/>
      <c r="J144" s="62"/>
      <c r="K144" s="62"/>
      <c r="L144" s="60"/>
      <c r="M144" s="206"/>
      <c r="N144" s="41"/>
      <c r="O144" s="41"/>
      <c r="P144" s="41"/>
      <c r="Q144" s="41"/>
      <c r="R144" s="41"/>
      <c r="S144" s="41"/>
      <c r="T144" s="77"/>
      <c r="AT144" s="23" t="s">
        <v>144</v>
      </c>
      <c r="AU144" s="23" t="s">
        <v>79</v>
      </c>
    </row>
    <row r="145" spans="2:65" s="1" customFormat="1" ht="22.5" customHeight="1">
      <c r="B145" s="40"/>
      <c r="C145" s="225" t="s">
        <v>9</v>
      </c>
      <c r="D145" s="225" t="s">
        <v>213</v>
      </c>
      <c r="E145" s="226" t="s">
        <v>668</v>
      </c>
      <c r="F145" s="227" t="s">
        <v>669</v>
      </c>
      <c r="G145" s="228" t="s">
        <v>185</v>
      </c>
      <c r="H145" s="229">
        <v>3</v>
      </c>
      <c r="I145" s="230"/>
      <c r="J145" s="231">
        <f aca="true" t="shared" si="0" ref="J145:J159">ROUND(I145*H145,2)</f>
        <v>0</v>
      </c>
      <c r="K145" s="227" t="s">
        <v>141</v>
      </c>
      <c r="L145" s="232"/>
      <c r="M145" s="233" t="s">
        <v>21</v>
      </c>
      <c r="N145" s="234" t="s">
        <v>40</v>
      </c>
      <c r="O145" s="41"/>
      <c r="P145" s="201">
        <f aca="true" t="shared" si="1" ref="P145:P159">O145*H145</f>
        <v>0</v>
      </c>
      <c r="Q145" s="201">
        <v>2.1</v>
      </c>
      <c r="R145" s="201">
        <f aca="true" t="shared" si="2" ref="R145:R159">Q145*H145</f>
        <v>6.300000000000001</v>
      </c>
      <c r="S145" s="201">
        <v>0</v>
      </c>
      <c r="T145" s="202">
        <f aca="true" t="shared" si="3" ref="T145:T159">S145*H145</f>
        <v>0</v>
      </c>
      <c r="AR145" s="23" t="s">
        <v>212</v>
      </c>
      <c r="AT145" s="23" t="s">
        <v>213</v>
      </c>
      <c r="AU145" s="23" t="s">
        <v>79</v>
      </c>
      <c r="AY145" s="23" t="s">
        <v>133</v>
      </c>
      <c r="BE145" s="203">
        <f aca="true" t="shared" si="4" ref="BE145:BE159">IF(N145="základní",J145,0)</f>
        <v>0</v>
      </c>
      <c r="BF145" s="203">
        <f aca="true" t="shared" si="5" ref="BF145:BF159">IF(N145="snížená",J145,0)</f>
        <v>0</v>
      </c>
      <c r="BG145" s="203">
        <f aca="true" t="shared" si="6" ref="BG145:BG159">IF(N145="zákl. přenesená",J145,0)</f>
        <v>0</v>
      </c>
      <c r="BH145" s="203">
        <f aca="true" t="shared" si="7" ref="BH145:BH159">IF(N145="sníž. přenesená",J145,0)</f>
        <v>0</v>
      </c>
      <c r="BI145" s="203">
        <f aca="true" t="shared" si="8" ref="BI145:BI159">IF(N145="nulová",J145,0)</f>
        <v>0</v>
      </c>
      <c r="BJ145" s="23" t="s">
        <v>77</v>
      </c>
      <c r="BK145" s="203">
        <f aca="true" t="shared" si="9" ref="BK145:BK159">ROUND(I145*H145,2)</f>
        <v>0</v>
      </c>
      <c r="BL145" s="23" t="s">
        <v>161</v>
      </c>
      <c r="BM145" s="23" t="s">
        <v>670</v>
      </c>
    </row>
    <row r="146" spans="2:65" s="1" customFormat="1" ht="22.5" customHeight="1">
      <c r="B146" s="40"/>
      <c r="C146" s="225" t="s">
        <v>283</v>
      </c>
      <c r="D146" s="225" t="s">
        <v>213</v>
      </c>
      <c r="E146" s="226" t="s">
        <v>671</v>
      </c>
      <c r="F146" s="227" t="s">
        <v>672</v>
      </c>
      <c r="G146" s="228" t="s">
        <v>185</v>
      </c>
      <c r="H146" s="229">
        <v>3</v>
      </c>
      <c r="I146" s="230"/>
      <c r="J146" s="231">
        <f t="shared" si="0"/>
        <v>0</v>
      </c>
      <c r="K146" s="227" t="s">
        <v>141</v>
      </c>
      <c r="L146" s="232"/>
      <c r="M146" s="233" t="s">
        <v>21</v>
      </c>
      <c r="N146" s="234" t="s">
        <v>40</v>
      </c>
      <c r="O146" s="41"/>
      <c r="P146" s="201">
        <f t="shared" si="1"/>
        <v>0</v>
      </c>
      <c r="Q146" s="201">
        <v>1.008</v>
      </c>
      <c r="R146" s="201">
        <f t="shared" si="2"/>
        <v>3.024</v>
      </c>
      <c r="S146" s="201">
        <v>0</v>
      </c>
      <c r="T146" s="202">
        <f t="shared" si="3"/>
        <v>0</v>
      </c>
      <c r="AR146" s="23" t="s">
        <v>212</v>
      </c>
      <c r="AT146" s="23" t="s">
        <v>213</v>
      </c>
      <c r="AU146" s="23" t="s">
        <v>79</v>
      </c>
      <c r="AY146" s="23" t="s">
        <v>133</v>
      </c>
      <c r="BE146" s="203">
        <f t="shared" si="4"/>
        <v>0</v>
      </c>
      <c r="BF146" s="203">
        <f t="shared" si="5"/>
        <v>0</v>
      </c>
      <c r="BG146" s="203">
        <f t="shared" si="6"/>
        <v>0</v>
      </c>
      <c r="BH146" s="203">
        <f t="shared" si="7"/>
        <v>0</v>
      </c>
      <c r="BI146" s="203">
        <f t="shared" si="8"/>
        <v>0</v>
      </c>
      <c r="BJ146" s="23" t="s">
        <v>77</v>
      </c>
      <c r="BK146" s="203">
        <f t="shared" si="9"/>
        <v>0</v>
      </c>
      <c r="BL146" s="23" t="s">
        <v>161</v>
      </c>
      <c r="BM146" s="23" t="s">
        <v>673</v>
      </c>
    </row>
    <row r="147" spans="2:65" s="1" customFormat="1" ht="22.5" customHeight="1">
      <c r="B147" s="40"/>
      <c r="C147" s="225" t="s">
        <v>321</v>
      </c>
      <c r="D147" s="225" t="s">
        <v>213</v>
      </c>
      <c r="E147" s="226" t="s">
        <v>674</v>
      </c>
      <c r="F147" s="227" t="s">
        <v>675</v>
      </c>
      <c r="G147" s="228" t="s">
        <v>185</v>
      </c>
      <c r="H147" s="229">
        <v>2</v>
      </c>
      <c r="I147" s="230"/>
      <c r="J147" s="231">
        <f t="shared" si="0"/>
        <v>0</v>
      </c>
      <c r="K147" s="227" t="s">
        <v>141</v>
      </c>
      <c r="L147" s="232"/>
      <c r="M147" s="233" t="s">
        <v>21</v>
      </c>
      <c r="N147" s="234" t="s">
        <v>40</v>
      </c>
      <c r="O147" s="41"/>
      <c r="P147" s="201">
        <f t="shared" si="1"/>
        <v>0</v>
      </c>
      <c r="Q147" s="201">
        <v>0.051</v>
      </c>
      <c r="R147" s="201">
        <f t="shared" si="2"/>
        <v>0.102</v>
      </c>
      <c r="S147" s="201">
        <v>0</v>
      </c>
      <c r="T147" s="202">
        <f t="shared" si="3"/>
        <v>0</v>
      </c>
      <c r="AR147" s="23" t="s">
        <v>212</v>
      </c>
      <c r="AT147" s="23" t="s">
        <v>213</v>
      </c>
      <c r="AU147" s="23" t="s">
        <v>79</v>
      </c>
      <c r="AY147" s="23" t="s">
        <v>133</v>
      </c>
      <c r="BE147" s="203">
        <f t="shared" si="4"/>
        <v>0</v>
      </c>
      <c r="BF147" s="203">
        <f t="shared" si="5"/>
        <v>0</v>
      </c>
      <c r="BG147" s="203">
        <f t="shared" si="6"/>
        <v>0</v>
      </c>
      <c r="BH147" s="203">
        <f t="shared" si="7"/>
        <v>0</v>
      </c>
      <c r="BI147" s="203">
        <f t="shared" si="8"/>
        <v>0</v>
      </c>
      <c r="BJ147" s="23" t="s">
        <v>77</v>
      </c>
      <c r="BK147" s="203">
        <f t="shared" si="9"/>
        <v>0</v>
      </c>
      <c r="BL147" s="23" t="s">
        <v>161</v>
      </c>
      <c r="BM147" s="23" t="s">
        <v>676</v>
      </c>
    </row>
    <row r="148" spans="2:65" s="1" customFormat="1" ht="22.5" customHeight="1">
      <c r="B148" s="40"/>
      <c r="C148" s="192" t="s">
        <v>542</v>
      </c>
      <c r="D148" s="192" t="s">
        <v>137</v>
      </c>
      <c r="E148" s="193" t="s">
        <v>677</v>
      </c>
      <c r="F148" s="194" t="s">
        <v>678</v>
      </c>
      <c r="G148" s="195" t="s">
        <v>185</v>
      </c>
      <c r="H148" s="196">
        <v>1</v>
      </c>
      <c r="I148" s="197"/>
      <c r="J148" s="198">
        <f t="shared" si="0"/>
        <v>0</v>
      </c>
      <c r="K148" s="194" t="s">
        <v>141</v>
      </c>
      <c r="L148" s="60"/>
      <c r="M148" s="199" t="s">
        <v>21</v>
      </c>
      <c r="N148" s="200" t="s">
        <v>40</v>
      </c>
      <c r="O148" s="41"/>
      <c r="P148" s="201">
        <f t="shared" si="1"/>
        <v>0</v>
      </c>
      <c r="Q148" s="201">
        <v>0.3409</v>
      </c>
      <c r="R148" s="201">
        <f t="shared" si="2"/>
        <v>0.3409</v>
      </c>
      <c r="S148" s="201">
        <v>0</v>
      </c>
      <c r="T148" s="202">
        <f t="shared" si="3"/>
        <v>0</v>
      </c>
      <c r="AR148" s="23" t="s">
        <v>161</v>
      </c>
      <c r="AT148" s="23" t="s">
        <v>137</v>
      </c>
      <c r="AU148" s="23" t="s">
        <v>79</v>
      </c>
      <c r="AY148" s="23" t="s">
        <v>133</v>
      </c>
      <c r="BE148" s="203">
        <f t="shared" si="4"/>
        <v>0</v>
      </c>
      <c r="BF148" s="203">
        <f t="shared" si="5"/>
        <v>0</v>
      </c>
      <c r="BG148" s="203">
        <f t="shared" si="6"/>
        <v>0</v>
      </c>
      <c r="BH148" s="203">
        <f t="shared" si="7"/>
        <v>0</v>
      </c>
      <c r="BI148" s="203">
        <f t="shared" si="8"/>
        <v>0</v>
      </c>
      <c r="BJ148" s="23" t="s">
        <v>77</v>
      </c>
      <c r="BK148" s="203">
        <f t="shared" si="9"/>
        <v>0</v>
      </c>
      <c r="BL148" s="23" t="s">
        <v>161</v>
      </c>
      <c r="BM148" s="23" t="s">
        <v>679</v>
      </c>
    </row>
    <row r="149" spans="2:65" s="1" customFormat="1" ht="22.5" customHeight="1">
      <c r="B149" s="40"/>
      <c r="C149" s="225" t="s">
        <v>680</v>
      </c>
      <c r="D149" s="225" t="s">
        <v>213</v>
      </c>
      <c r="E149" s="226" t="s">
        <v>681</v>
      </c>
      <c r="F149" s="227" t="s">
        <v>682</v>
      </c>
      <c r="G149" s="228" t="s">
        <v>185</v>
      </c>
      <c r="H149" s="229">
        <v>1</v>
      </c>
      <c r="I149" s="230"/>
      <c r="J149" s="231">
        <f t="shared" si="0"/>
        <v>0</v>
      </c>
      <c r="K149" s="227" t="s">
        <v>141</v>
      </c>
      <c r="L149" s="232"/>
      <c r="M149" s="233" t="s">
        <v>21</v>
      </c>
      <c r="N149" s="234" t="s">
        <v>40</v>
      </c>
      <c r="O149" s="41"/>
      <c r="P149" s="201">
        <f t="shared" si="1"/>
        <v>0</v>
      </c>
      <c r="Q149" s="201">
        <v>0.232</v>
      </c>
      <c r="R149" s="201">
        <f t="shared" si="2"/>
        <v>0.232</v>
      </c>
      <c r="S149" s="201">
        <v>0</v>
      </c>
      <c r="T149" s="202">
        <f t="shared" si="3"/>
        <v>0</v>
      </c>
      <c r="AR149" s="23" t="s">
        <v>212</v>
      </c>
      <c r="AT149" s="23" t="s">
        <v>213</v>
      </c>
      <c r="AU149" s="23" t="s">
        <v>79</v>
      </c>
      <c r="AY149" s="23" t="s">
        <v>133</v>
      </c>
      <c r="BE149" s="203">
        <f t="shared" si="4"/>
        <v>0</v>
      </c>
      <c r="BF149" s="203">
        <f t="shared" si="5"/>
        <v>0</v>
      </c>
      <c r="BG149" s="203">
        <f t="shared" si="6"/>
        <v>0</v>
      </c>
      <c r="BH149" s="203">
        <f t="shared" si="7"/>
        <v>0</v>
      </c>
      <c r="BI149" s="203">
        <f t="shared" si="8"/>
        <v>0</v>
      </c>
      <c r="BJ149" s="23" t="s">
        <v>77</v>
      </c>
      <c r="BK149" s="203">
        <f t="shared" si="9"/>
        <v>0</v>
      </c>
      <c r="BL149" s="23" t="s">
        <v>161</v>
      </c>
      <c r="BM149" s="23" t="s">
        <v>683</v>
      </c>
    </row>
    <row r="150" spans="2:65" s="1" customFormat="1" ht="22.5" customHeight="1">
      <c r="B150" s="40"/>
      <c r="C150" s="225" t="s">
        <v>366</v>
      </c>
      <c r="D150" s="225" t="s">
        <v>213</v>
      </c>
      <c r="E150" s="226" t="s">
        <v>684</v>
      </c>
      <c r="F150" s="227" t="s">
        <v>685</v>
      </c>
      <c r="G150" s="228" t="s">
        <v>185</v>
      </c>
      <c r="H150" s="229">
        <v>1</v>
      </c>
      <c r="I150" s="230"/>
      <c r="J150" s="231">
        <f t="shared" si="0"/>
        <v>0</v>
      </c>
      <c r="K150" s="227" t="s">
        <v>141</v>
      </c>
      <c r="L150" s="232"/>
      <c r="M150" s="233" t="s">
        <v>21</v>
      </c>
      <c r="N150" s="234" t="s">
        <v>40</v>
      </c>
      <c r="O150" s="41"/>
      <c r="P150" s="201">
        <f t="shared" si="1"/>
        <v>0</v>
      </c>
      <c r="Q150" s="201">
        <v>0.027</v>
      </c>
      <c r="R150" s="201">
        <f t="shared" si="2"/>
        <v>0.027</v>
      </c>
      <c r="S150" s="201">
        <v>0</v>
      </c>
      <c r="T150" s="202">
        <f t="shared" si="3"/>
        <v>0</v>
      </c>
      <c r="AR150" s="23" t="s">
        <v>212</v>
      </c>
      <c r="AT150" s="23" t="s">
        <v>213</v>
      </c>
      <c r="AU150" s="23" t="s">
        <v>79</v>
      </c>
      <c r="AY150" s="23" t="s">
        <v>133</v>
      </c>
      <c r="BE150" s="203">
        <f t="shared" si="4"/>
        <v>0</v>
      </c>
      <c r="BF150" s="203">
        <f t="shared" si="5"/>
        <v>0</v>
      </c>
      <c r="BG150" s="203">
        <f t="shared" si="6"/>
        <v>0</v>
      </c>
      <c r="BH150" s="203">
        <f t="shared" si="7"/>
        <v>0</v>
      </c>
      <c r="BI150" s="203">
        <f t="shared" si="8"/>
        <v>0</v>
      </c>
      <c r="BJ150" s="23" t="s">
        <v>77</v>
      </c>
      <c r="BK150" s="203">
        <f t="shared" si="9"/>
        <v>0</v>
      </c>
      <c r="BL150" s="23" t="s">
        <v>161</v>
      </c>
      <c r="BM150" s="23" t="s">
        <v>686</v>
      </c>
    </row>
    <row r="151" spans="2:65" s="1" customFormat="1" ht="22.5" customHeight="1">
      <c r="B151" s="40"/>
      <c r="C151" s="225" t="s">
        <v>387</v>
      </c>
      <c r="D151" s="225" t="s">
        <v>213</v>
      </c>
      <c r="E151" s="226" t="s">
        <v>687</v>
      </c>
      <c r="F151" s="227" t="s">
        <v>688</v>
      </c>
      <c r="G151" s="228" t="s">
        <v>185</v>
      </c>
      <c r="H151" s="229">
        <v>1</v>
      </c>
      <c r="I151" s="230"/>
      <c r="J151" s="231">
        <f t="shared" si="0"/>
        <v>0</v>
      </c>
      <c r="K151" s="227" t="s">
        <v>141</v>
      </c>
      <c r="L151" s="232"/>
      <c r="M151" s="233" t="s">
        <v>21</v>
      </c>
      <c r="N151" s="234" t="s">
        <v>40</v>
      </c>
      <c r="O151" s="41"/>
      <c r="P151" s="201">
        <f t="shared" si="1"/>
        <v>0</v>
      </c>
      <c r="Q151" s="201">
        <v>0.04</v>
      </c>
      <c r="R151" s="201">
        <f t="shared" si="2"/>
        <v>0.04</v>
      </c>
      <c r="S151" s="201">
        <v>0</v>
      </c>
      <c r="T151" s="202">
        <f t="shared" si="3"/>
        <v>0</v>
      </c>
      <c r="AR151" s="23" t="s">
        <v>212</v>
      </c>
      <c r="AT151" s="23" t="s">
        <v>213</v>
      </c>
      <c r="AU151" s="23" t="s">
        <v>79</v>
      </c>
      <c r="AY151" s="23" t="s">
        <v>133</v>
      </c>
      <c r="BE151" s="203">
        <f t="shared" si="4"/>
        <v>0</v>
      </c>
      <c r="BF151" s="203">
        <f t="shared" si="5"/>
        <v>0</v>
      </c>
      <c r="BG151" s="203">
        <f t="shared" si="6"/>
        <v>0</v>
      </c>
      <c r="BH151" s="203">
        <f t="shared" si="7"/>
        <v>0</v>
      </c>
      <c r="BI151" s="203">
        <f t="shared" si="8"/>
        <v>0</v>
      </c>
      <c r="BJ151" s="23" t="s">
        <v>77</v>
      </c>
      <c r="BK151" s="203">
        <f t="shared" si="9"/>
        <v>0</v>
      </c>
      <c r="BL151" s="23" t="s">
        <v>161</v>
      </c>
      <c r="BM151" s="23" t="s">
        <v>689</v>
      </c>
    </row>
    <row r="152" spans="2:65" s="1" customFormat="1" ht="22.5" customHeight="1">
      <c r="B152" s="40"/>
      <c r="C152" s="225" t="s">
        <v>383</v>
      </c>
      <c r="D152" s="225" t="s">
        <v>213</v>
      </c>
      <c r="E152" s="226" t="s">
        <v>690</v>
      </c>
      <c r="F152" s="227" t="s">
        <v>691</v>
      </c>
      <c r="G152" s="228" t="s">
        <v>185</v>
      </c>
      <c r="H152" s="229">
        <v>1</v>
      </c>
      <c r="I152" s="230"/>
      <c r="J152" s="231">
        <f t="shared" si="0"/>
        <v>0</v>
      </c>
      <c r="K152" s="227" t="s">
        <v>141</v>
      </c>
      <c r="L152" s="232"/>
      <c r="M152" s="233" t="s">
        <v>21</v>
      </c>
      <c r="N152" s="234" t="s">
        <v>40</v>
      </c>
      <c r="O152" s="41"/>
      <c r="P152" s="201">
        <f t="shared" si="1"/>
        <v>0</v>
      </c>
      <c r="Q152" s="201">
        <v>0.072</v>
      </c>
      <c r="R152" s="201">
        <f t="shared" si="2"/>
        <v>0.072</v>
      </c>
      <c r="S152" s="201">
        <v>0</v>
      </c>
      <c r="T152" s="202">
        <f t="shared" si="3"/>
        <v>0</v>
      </c>
      <c r="AR152" s="23" t="s">
        <v>212</v>
      </c>
      <c r="AT152" s="23" t="s">
        <v>213</v>
      </c>
      <c r="AU152" s="23" t="s">
        <v>79</v>
      </c>
      <c r="AY152" s="23" t="s">
        <v>133</v>
      </c>
      <c r="BE152" s="203">
        <f t="shared" si="4"/>
        <v>0</v>
      </c>
      <c r="BF152" s="203">
        <f t="shared" si="5"/>
        <v>0</v>
      </c>
      <c r="BG152" s="203">
        <f t="shared" si="6"/>
        <v>0</v>
      </c>
      <c r="BH152" s="203">
        <f t="shared" si="7"/>
        <v>0</v>
      </c>
      <c r="BI152" s="203">
        <f t="shared" si="8"/>
        <v>0</v>
      </c>
      <c r="BJ152" s="23" t="s">
        <v>77</v>
      </c>
      <c r="BK152" s="203">
        <f t="shared" si="9"/>
        <v>0</v>
      </c>
      <c r="BL152" s="23" t="s">
        <v>161</v>
      </c>
      <c r="BM152" s="23" t="s">
        <v>692</v>
      </c>
    </row>
    <row r="153" spans="2:65" s="1" customFormat="1" ht="22.5" customHeight="1">
      <c r="B153" s="40"/>
      <c r="C153" s="225" t="s">
        <v>377</v>
      </c>
      <c r="D153" s="225" t="s">
        <v>213</v>
      </c>
      <c r="E153" s="226" t="s">
        <v>693</v>
      </c>
      <c r="F153" s="227" t="s">
        <v>694</v>
      </c>
      <c r="G153" s="228" t="s">
        <v>185</v>
      </c>
      <c r="H153" s="229">
        <v>1</v>
      </c>
      <c r="I153" s="230"/>
      <c r="J153" s="231">
        <f t="shared" si="0"/>
        <v>0</v>
      </c>
      <c r="K153" s="227" t="s">
        <v>141</v>
      </c>
      <c r="L153" s="232"/>
      <c r="M153" s="233" t="s">
        <v>21</v>
      </c>
      <c r="N153" s="234" t="s">
        <v>40</v>
      </c>
      <c r="O153" s="41"/>
      <c r="P153" s="201">
        <f t="shared" si="1"/>
        <v>0</v>
      </c>
      <c r="Q153" s="201">
        <v>0.08</v>
      </c>
      <c r="R153" s="201">
        <f t="shared" si="2"/>
        <v>0.08</v>
      </c>
      <c r="S153" s="201">
        <v>0</v>
      </c>
      <c r="T153" s="202">
        <f t="shared" si="3"/>
        <v>0</v>
      </c>
      <c r="AR153" s="23" t="s">
        <v>212</v>
      </c>
      <c r="AT153" s="23" t="s">
        <v>213</v>
      </c>
      <c r="AU153" s="23" t="s">
        <v>79</v>
      </c>
      <c r="AY153" s="23" t="s">
        <v>133</v>
      </c>
      <c r="BE153" s="203">
        <f t="shared" si="4"/>
        <v>0</v>
      </c>
      <c r="BF153" s="203">
        <f t="shared" si="5"/>
        <v>0</v>
      </c>
      <c r="BG153" s="203">
        <f t="shared" si="6"/>
        <v>0</v>
      </c>
      <c r="BH153" s="203">
        <f t="shared" si="7"/>
        <v>0</v>
      </c>
      <c r="BI153" s="203">
        <f t="shared" si="8"/>
        <v>0</v>
      </c>
      <c r="BJ153" s="23" t="s">
        <v>77</v>
      </c>
      <c r="BK153" s="203">
        <f t="shared" si="9"/>
        <v>0</v>
      </c>
      <c r="BL153" s="23" t="s">
        <v>161</v>
      </c>
      <c r="BM153" s="23" t="s">
        <v>695</v>
      </c>
    </row>
    <row r="154" spans="2:65" s="1" customFormat="1" ht="22.5" customHeight="1">
      <c r="B154" s="40"/>
      <c r="C154" s="225" t="s">
        <v>356</v>
      </c>
      <c r="D154" s="225" t="s">
        <v>213</v>
      </c>
      <c r="E154" s="226" t="s">
        <v>696</v>
      </c>
      <c r="F154" s="227" t="s">
        <v>697</v>
      </c>
      <c r="G154" s="228" t="s">
        <v>185</v>
      </c>
      <c r="H154" s="229">
        <v>1</v>
      </c>
      <c r="I154" s="230"/>
      <c r="J154" s="231">
        <f t="shared" si="0"/>
        <v>0</v>
      </c>
      <c r="K154" s="227" t="s">
        <v>141</v>
      </c>
      <c r="L154" s="232"/>
      <c r="M154" s="233" t="s">
        <v>21</v>
      </c>
      <c r="N154" s="234" t="s">
        <v>40</v>
      </c>
      <c r="O154" s="41"/>
      <c r="P154" s="201">
        <f t="shared" si="1"/>
        <v>0</v>
      </c>
      <c r="Q154" s="201">
        <v>0.004</v>
      </c>
      <c r="R154" s="201">
        <f t="shared" si="2"/>
        <v>0.004</v>
      </c>
      <c r="S154" s="201">
        <v>0</v>
      </c>
      <c r="T154" s="202">
        <f t="shared" si="3"/>
        <v>0</v>
      </c>
      <c r="AR154" s="23" t="s">
        <v>212</v>
      </c>
      <c r="AT154" s="23" t="s">
        <v>213</v>
      </c>
      <c r="AU154" s="23" t="s">
        <v>79</v>
      </c>
      <c r="AY154" s="23" t="s">
        <v>133</v>
      </c>
      <c r="BE154" s="203">
        <f t="shared" si="4"/>
        <v>0</v>
      </c>
      <c r="BF154" s="203">
        <f t="shared" si="5"/>
        <v>0</v>
      </c>
      <c r="BG154" s="203">
        <f t="shared" si="6"/>
        <v>0</v>
      </c>
      <c r="BH154" s="203">
        <f t="shared" si="7"/>
        <v>0</v>
      </c>
      <c r="BI154" s="203">
        <f t="shared" si="8"/>
        <v>0</v>
      </c>
      <c r="BJ154" s="23" t="s">
        <v>77</v>
      </c>
      <c r="BK154" s="203">
        <f t="shared" si="9"/>
        <v>0</v>
      </c>
      <c r="BL154" s="23" t="s">
        <v>161</v>
      </c>
      <c r="BM154" s="23" t="s">
        <v>698</v>
      </c>
    </row>
    <row r="155" spans="2:65" s="1" customFormat="1" ht="22.5" customHeight="1">
      <c r="B155" s="40"/>
      <c r="C155" s="225" t="s">
        <v>362</v>
      </c>
      <c r="D155" s="225" t="s">
        <v>213</v>
      </c>
      <c r="E155" s="226" t="s">
        <v>699</v>
      </c>
      <c r="F155" s="227" t="s">
        <v>700</v>
      </c>
      <c r="G155" s="228" t="s">
        <v>185</v>
      </c>
      <c r="H155" s="229">
        <v>1</v>
      </c>
      <c r="I155" s="230"/>
      <c r="J155" s="231">
        <f t="shared" si="0"/>
        <v>0</v>
      </c>
      <c r="K155" s="227" t="s">
        <v>141</v>
      </c>
      <c r="L155" s="232"/>
      <c r="M155" s="233" t="s">
        <v>21</v>
      </c>
      <c r="N155" s="234" t="s">
        <v>40</v>
      </c>
      <c r="O155" s="41"/>
      <c r="P155" s="201">
        <f t="shared" si="1"/>
        <v>0</v>
      </c>
      <c r="Q155" s="201">
        <v>0.06</v>
      </c>
      <c r="R155" s="201">
        <f t="shared" si="2"/>
        <v>0.06</v>
      </c>
      <c r="S155" s="201">
        <v>0</v>
      </c>
      <c r="T155" s="202">
        <f t="shared" si="3"/>
        <v>0</v>
      </c>
      <c r="AR155" s="23" t="s">
        <v>212</v>
      </c>
      <c r="AT155" s="23" t="s">
        <v>213</v>
      </c>
      <c r="AU155" s="23" t="s">
        <v>79</v>
      </c>
      <c r="AY155" s="23" t="s">
        <v>133</v>
      </c>
      <c r="BE155" s="203">
        <f t="shared" si="4"/>
        <v>0</v>
      </c>
      <c r="BF155" s="203">
        <f t="shared" si="5"/>
        <v>0</v>
      </c>
      <c r="BG155" s="203">
        <f t="shared" si="6"/>
        <v>0</v>
      </c>
      <c r="BH155" s="203">
        <f t="shared" si="7"/>
        <v>0</v>
      </c>
      <c r="BI155" s="203">
        <f t="shared" si="8"/>
        <v>0</v>
      </c>
      <c r="BJ155" s="23" t="s">
        <v>77</v>
      </c>
      <c r="BK155" s="203">
        <f t="shared" si="9"/>
        <v>0</v>
      </c>
      <c r="BL155" s="23" t="s">
        <v>161</v>
      </c>
      <c r="BM155" s="23" t="s">
        <v>701</v>
      </c>
    </row>
    <row r="156" spans="2:65" s="1" customFormat="1" ht="22.5" customHeight="1">
      <c r="B156" s="40"/>
      <c r="C156" s="225" t="s">
        <v>187</v>
      </c>
      <c r="D156" s="225" t="s">
        <v>213</v>
      </c>
      <c r="E156" s="226" t="s">
        <v>702</v>
      </c>
      <c r="F156" s="227" t="s">
        <v>703</v>
      </c>
      <c r="G156" s="228" t="s">
        <v>185</v>
      </c>
      <c r="H156" s="229">
        <v>1</v>
      </c>
      <c r="I156" s="230"/>
      <c r="J156" s="231">
        <f t="shared" si="0"/>
        <v>0</v>
      </c>
      <c r="K156" s="227" t="s">
        <v>141</v>
      </c>
      <c r="L156" s="232"/>
      <c r="M156" s="233" t="s">
        <v>21</v>
      </c>
      <c r="N156" s="234" t="s">
        <v>40</v>
      </c>
      <c r="O156" s="41"/>
      <c r="P156" s="201">
        <f t="shared" si="1"/>
        <v>0</v>
      </c>
      <c r="Q156" s="201">
        <v>0.058</v>
      </c>
      <c r="R156" s="201">
        <f t="shared" si="2"/>
        <v>0.058</v>
      </c>
      <c r="S156" s="201">
        <v>0</v>
      </c>
      <c r="T156" s="202">
        <f t="shared" si="3"/>
        <v>0</v>
      </c>
      <c r="AR156" s="23" t="s">
        <v>212</v>
      </c>
      <c r="AT156" s="23" t="s">
        <v>213</v>
      </c>
      <c r="AU156" s="23" t="s">
        <v>79</v>
      </c>
      <c r="AY156" s="23" t="s">
        <v>133</v>
      </c>
      <c r="BE156" s="203">
        <f t="shared" si="4"/>
        <v>0</v>
      </c>
      <c r="BF156" s="203">
        <f t="shared" si="5"/>
        <v>0</v>
      </c>
      <c r="BG156" s="203">
        <f t="shared" si="6"/>
        <v>0</v>
      </c>
      <c r="BH156" s="203">
        <f t="shared" si="7"/>
        <v>0</v>
      </c>
      <c r="BI156" s="203">
        <f t="shared" si="8"/>
        <v>0</v>
      </c>
      <c r="BJ156" s="23" t="s">
        <v>77</v>
      </c>
      <c r="BK156" s="203">
        <f t="shared" si="9"/>
        <v>0</v>
      </c>
      <c r="BL156" s="23" t="s">
        <v>161</v>
      </c>
      <c r="BM156" s="23" t="s">
        <v>704</v>
      </c>
    </row>
    <row r="157" spans="2:65" s="1" customFormat="1" ht="22.5" customHeight="1">
      <c r="B157" s="40"/>
      <c r="C157" s="225" t="s">
        <v>400</v>
      </c>
      <c r="D157" s="225" t="s">
        <v>213</v>
      </c>
      <c r="E157" s="226" t="s">
        <v>705</v>
      </c>
      <c r="F157" s="227" t="s">
        <v>706</v>
      </c>
      <c r="G157" s="228" t="s">
        <v>185</v>
      </c>
      <c r="H157" s="229">
        <v>6</v>
      </c>
      <c r="I157" s="230"/>
      <c r="J157" s="231">
        <f t="shared" si="0"/>
        <v>0</v>
      </c>
      <c r="K157" s="227" t="s">
        <v>141</v>
      </c>
      <c r="L157" s="232"/>
      <c r="M157" s="233" t="s">
        <v>21</v>
      </c>
      <c r="N157" s="234" t="s">
        <v>40</v>
      </c>
      <c r="O157" s="41"/>
      <c r="P157" s="201">
        <f t="shared" si="1"/>
        <v>0</v>
      </c>
      <c r="Q157" s="201">
        <v>0.002</v>
      </c>
      <c r="R157" s="201">
        <f t="shared" si="2"/>
        <v>0.012</v>
      </c>
      <c r="S157" s="201">
        <v>0</v>
      </c>
      <c r="T157" s="202">
        <f t="shared" si="3"/>
        <v>0</v>
      </c>
      <c r="AR157" s="23" t="s">
        <v>212</v>
      </c>
      <c r="AT157" s="23" t="s">
        <v>213</v>
      </c>
      <c r="AU157" s="23" t="s">
        <v>79</v>
      </c>
      <c r="AY157" s="23" t="s">
        <v>133</v>
      </c>
      <c r="BE157" s="203">
        <f t="shared" si="4"/>
        <v>0</v>
      </c>
      <c r="BF157" s="203">
        <f t="shared" si="5"/>
        <v>0</v>
      </c>
      <c r="BG157" s="203">
        <f t="shared" si="6"/>
        <v>0</v>
      </c>
      <c r="BH157" s="203">
        <f t="shared" si="7"/>
        <v>0</v>
      </c>
      <c r="BI157" s="203">
        <f t="shared" si="8"/>
        <v>0</v>
      </c>
      <c r="BJ157" s="23" t="s">
        <v>77</v>
      </c>
      <c r="BK157" s="203">
        <f t="shared" si="9"/>
        <v>0</v>
      </c>
      <c r="BL157" s="23" t="s">
        <v>161</v>
      </c>
      <c r="BM157" s="23" t="s">
        <v>707</v>
      </c>
    </row>
    <row r="158" spans="2:65" s="1" customFormat="1" ht="22.5" customHeight="1">
      <c r="B158" s="40"/>
      <c r="C158" s="192" t="s">
        <v>406</v>
      </c>
      <c r="D158" s="192" t="s">
        <v>137</v>
      </c>
      <c r="E158" s="193" t="s">
        <v>708</v>
      </c>
      <c r="F158" s="194" t="s">
        <v>709</v>
      </c>
      <c r="G158" s="195" t="s">
        <v>185</v>
      </c>
      <c r="H158" s="196">
        <v>3</v>
      </c>
      <c r="I158" s="197"/>
      <c r="J158" s="198">
        <f t="shared" si="0"/>
        <v>0</v>
      </c>
      <c r="K158" s="194" t="s">
        <v>141</v>
      </c>
      <c r="L158" s="60"/>
      <c r="M158" s="199" t="s">
        <v>21</v>
      </c>
      <c r="N158" s="200" t="s">
        <v>40</v>
      </c>
      <c r="O158" s="41"/>
      <c r="P158" s="201">
        <f t="shared" si="1"/>
        <v>0</v>
      </c>
      <c r="Q158" s="201">
        <v>0.00702</v>
      </c>
      <c r="R158" s="201">
        <f t="shared" si="2"/>
        <v>0.021060000000000002</v>
      </c>
      <c r="S158" s="201">
        <v>0</v>
      </c>
      <c r="T158" s="202">
        <f t="shared" si="3"/>
        <v>0</v>
      </c>
      <c r="AR158" s="23" t="s">
        <v>161</v>
      </c>
      <c r="AT158" s="23" t="s">
        <v>137</v>
      </c>
      <c r="AU158" s="23" t="s">
        <v>79</v>
      </c>
      <c r="AY158" s="23" t="s">
        <v>133</v>
      </c>
      <c r="BE158" s="203">
        <f t="shared" si="4"/>
        <v>0</v>
      </c>
      <c r="BF158" s="203">
        <f t="shared" si="5"/>
        <v>0</v>
      </c>
      <c r="BG158" s="203">
        <f t="shared" si="6"/>
        <v>0</v>
      </c>
      <c r="BH158" s="203">
        <f t="shared" si="7"/>
        <v>0</v>
      </c>
      <c r="BI158" s="203">
        <f t="shared" si="8"/>
        <v>0</v>
      </c>
      <c r="BJ158" s="23" t="s">
        <v>77</v>
      </c>
      <c r="BK158" s="203">
        <f t="shared" si="9"/>
        <v>0</v>
      </c>
      <c r="BL158" s="23" t="s">
        <v>161</v>
      </c>
      <c r="BM158" s="23" t="s">
        <v>710</v>
      </c>
    </row>
    <row r="159" spans="2:65" s="1" customFormat="1" ht="22.5" customHeight="1">
      <c r="B159" s="40"/>
      <c r="C159" s="225" t="s">
        <v>411</v>
      </c>
      <c r="D159" s="225" t="s">
        <v>213</v>
      </c>
      <c r="E159" s="226" t="s">
        <v>711</v>
      </c>
      <c r="F159" s="227" t="s">
        <v>712</v>
      </c>
      <c r="G159" s="228" t="s">
        <v>185</v>
      </c>
      <c r="H159" s="229">
        <v>3</v>
      </c>
      <c r="I159" s="230"/>
      <c r="J159" s="231">
        <f t="shared" si="0"/>
        <v>0</v>
      </c>
      <c r="K159" s="227" t="s">
        <v>141</v>
      </c>
      <c r="L159" s="232"/>
      <c r="M159" s="233" t="s">
        <v>21</v>
      </c>
      <c r="N159" s="234" t="s">
        <v>40</v>
      </c>
      <c r="O159" s="41"/>
      <c r="P159" s="201">
        <f t="shared" si="1"/>
        <v>0</v>
      </c>
      <c r="Q159" s="201">
        <v>0.0546</v>
      </c>
      <c r="R159" s="201">
        <f t="shared" si="2"/>
        <v>0.1638</v>
      </c>
      <c r="S159" s="201">
        <v>0</v>
      </c>
      <c r="T159" s="202">
        <f t="shared" si="3"/>
        <v>0</v>
      </c>
      <c r="AR159" s="23" t="s">
        <v>212</v>
      </c>
      <c r="AT159" s="23" t="s">
        <v>213</v>
      </c>
      <c r="AU159" s="23" t="s">
        <v>79</v>
      </c>
      <c r="AY159" s="23" t="s">
        <v>133</v>
      </c>
      <c r="BE159" s="203">
        <f t="shared" si="4"/>
        <v>0</v>
      </c>
      <c r="BF159" s="203">
        <f t="shared" si="5"/>
        <v>0</v>
      </c>
      <c r="BG159" s="203">
        <f t="shared" si="6"/>
        <v>0</v>
      </c>
      <c r="BH159" s="203">
        <f t="shared" si="7"/>
        <v>0</v>
      </c>
      <c r="BI159" s="203">
        <f t="shared" si="8"/>
        <v>0</v>
      </c>
      <c r="BJ159" s="23" t="s">
        <v>77</v>
      </c>
      <c r="BK159" s="203">
        <f t="shared" si="9"/>
        <v>0</v>
      </c>
      <c r="BL159" s="23" t="s">
        <v>161</v>
      </c>
      <c r="BM159" s="23" t="s">
        <v>713</v>
      </c>
    </row>
    <row r="160" spans="2:63" s="10" customFormat="1" ht="29.85" customHeight="1">
      <c r="B160" s="175"/>
      <c r="C160" s="176"/>
      <c r="D160" s="189" t="s">
        <v>68</v>
      </c>
      <c r="E160" s="190" t="s">
        <v>234</v>
      </c>
      <c r="F160" s="190" t="s">
        <v>426</v>
      </c>
      <c r="G160" s="176"/>
      <c r="H160" s="176"/>
      <c r="I160" s="179"/>
      <c r="J160" s="191">
        <f>BK160</f>
        <v>0</v>
      </c>
      <c r="K160" s="176"/>
      <c r="L160" s="181"/>
      <c r="M160" s="182"/>
      <c r="N160" s="183"/>
      <c r="O160" s="183"/>
      <c r="P160" s="184">
        <f>SUM(P161:P163)</f>
        <v>0</v>
      </c>
      <c r="Q160" s="183"/>
      <c r="R160" s="184">
        <f>SUM(R161:R163)</f>
        <v>13.478626999999998</v>
      </c>
      <c r="S160" s="183"/>
      <c r="T160" s="185">
        <f>SUM(T161:T163)</f>
        <v>0</v>
      </c>
      <c r="AR160" s="186" t="s">
        <v>77</v>
      </c>
      <c r="AT160" s="187" t="s">
        <v>68</v>
      </c>
      <c r="AU160" s="187" t="s">
        <v>77</v>
      </c>
      <c r="AY160" s="186" t="s">
        <v>133</v>
      </c>
      <c r="BK160" s="188">
        <f>SUM(BK161:BK163)</f>
        <v>0</v>
      </c>
    </row>
    <row r="161" spans="2:65" s="1" customFormat="1" ht="22.5" customHeight="1">
      <c r="B161" s="40"/>
      <c r="C161" s="192" t="s">
        <v>415</v>
      </c>
      <c r="D161" s="192" t="s">
        <v>137</v>
      </c>
      <c r="E161" s="193" t="s">
        <v>714</v>
      </c>
      <c r="F161" s="194" t="s">
        <v>715</v>
      </c>
      <c r="G161" s="195" t="s">
        <v>197</v>
      </c>
      <c r="H161" s="196">
        <v>34.9</v>
      </c>
      <c r="I161" s="197"/>
      <c r="J161" s="198">
        <f>ROUND(I161*H161,2)</f>
        <v>0</v>
      </c>
      <c r="K161" s="194" t="s">
        <v>141</v>
      </c>
      <c r="L161" s="60"/>
      <c r="M161" s="199" t="s">
        <v>21</v>
      </c>
      <c r="N161" s="200" t="s">
        <v>40</v>
      </c>
      <c r="O161" s="41"/>
      <c r="P161" s="201">
        <f>O161*H161</f>
        <v>0</v>
      </c>
      <c r="Q161" s="201">
        <v>0.37503</v>
      </c>
      <c r="R161" s="201">
        <f>Q161*H161</f>
        <v>13.088546999999998</v>
      </c>
      <c r="S161" s="201">
        <v>0</v>
      </c>
      <c r="T161" s="202">
        <f>S161*H161</f>
        <v>0</v>
      </c>
      <c r="AR161" s="23" t="s">
        <v>161</v>
      </c>
      <c r="AT161" s="23" t="s">
        <v>137</v>
      </c>
      <c r="AU161" s="23" t="s">
        <v>79</v>
      </c>
      <c r="AY161" s="23" t="s">
        <v>133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3" t="s">
        <v>77</v>
      </c>
      <c r="BK161" s="203">
        <f>ROUND(I161*H161,2)</f>
        <v>0</v>
      </c>
      <c r="BL161" s="23" t="s">
        <v>161</v>
      </c>
      <c r="BM161" s="23" t="s">
        <v>716</v>
      </c>
    </row>
    <row r="162" spans="2:47" s="1" customFormat="1" ht="40.5">
      <c r="B162" s="40"/>
      <c r="C162" s="62"/>
      <c r="D162" s="218" t="s">
        <v>144</v>
      </c>
      <c r="E162" s="62"/>
      <c r="F162" s="235" t="s">
        <v>717</v>
      </c>
      <c r="G162" s="62"/>
      <c r="H162" s="62"/>
      <c r="I162" s="162"/>
      <c r="J162" s="62"/>
      <c r="K162" s="62"/>
      <c r="L162" s="60"/>
      <c r="M162" s="206"/>
      <c r="N162" s="41"/>
      <c r="O162" s="41"/>
      <c r="P162" s="41"/>
      <c r="Q162" s="41"/>
      <c r="R162" s="41"/>
      <c r="S162" s="41"/>
      <c r="T162" s="77"/>
      <c r="AT162" s="23" t="s">
        <v>144</v>
      </c>
      <c r="AU162" s="23" t="s">
        <v>79</v>
      </c>
    </row>
    <row r="163" spans="2:65" s="1" customFormat="1" ht="22.5" customHeight="1">
      <c r="B163" s="40"/>
      <c r="C163" s="192" t="s">
        <v>421</v>
      </c>
      <c r="D163" s="192" t="s">
        <v>137</v>
      </c>
      <c r="E163" s="193" t="s">
        <v>718</v>
      </c>
      <c r="F163" s="194" t="s">
        <v>719</v>
      </c>
      <c r="G163" s="195" t="s">
        <v>185</v>
      </c>
      <c r="H163" s="196">
        <v>2</v>
      </c>
      <c r="I163" s="197"/>
      <c r="J163" s="198">
        <f>ROUND(I163*H163,2)</f>
        <v>0</v>
      </c>
      <c r="K163" s="194" t="s">
        <v>141</v>
      </c>
      <c r="L163" s="60"/>
      <c r="M163" s="199" t="s">
        <v>21</v>
      </c>
      <c r="N163" s="200" t="s">
        <v>40</v>
      </c>
      <c r="O163" s="41"/>
      <c r="P163" s="201">
        <f>O163*H163</f>
        <v>0</v>
      </c>
      <c r="Q163" s="201">
        <v>0.19504</v>
      </c>
      <c r="R163" s="201">
        <f>Q163*H163</f>
        <v>0.39008</v>
      </c>
      <c r="S163" s="201">
        <v>0</v>
      </c>
      <c r="T163" s="202">
        <f>S163*H163</f>
        <v>0</v>
      </c>
      <c r="AR163" s="23" t="s">
        <v>161</v>
      </c>
      <c r="AT163" s="23" t="s">
        <v>137</v>
      </c>
      <c r="AU163" s="23" t="s">
        <v>79</v>
      </c>
      <c r="AY163" s="23" t="s">
        <v>133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3" t="s">
        <v>77</v>
      </c>
      <c r="BK163" s="203">
        <f>ROUND(I163*H163,2)</f>
        <v>0</v>
      </c>
      <c r="BL163" s="23" t="s">
        <v>161</v>
      </c>
      <c r="BM163" s="23" t="s">
        <v>720</v>
      </c>
    </row>
    <row r="164" spans="2:63" s="10" customFormat="1" ht="29.85" customHeight="1">
      <c r="B164" s="175"/>
      <c r="C164" s="176"/>
      <c r="D164" s="189" t="s">
        <v>68</v>
      </c>
      <c r="E164" s="190" t="s">
        <v>533</v>
      </c>
      <c r="F164" s="190" t="s">
        <v>534</v>
      </c>
      <c r="G164" s="176"/>
      <c r="H164" s="176"/>
      <c r="I164" s="179"/>
      <c r="J164" s="191">
        <f>BK164</f>
        <v>0</v>
      </c>
      <c r="K164" s="176"/>
      <c r="L164" s="181"/>
      <c r="M164" s="182"/>
      <c r="N164" s="183"/>
      <c r="O164" s="183"/>
      <c r="P164" s="184">
        <f>P165</f>
        <v>0</v>
      </c>
      <c r="Q164" s="183"/>
      <c r="R164" s="184">
        <f>R165</f>
        <v>0</v>
      </c>
      <c r="S164" s="183"/>
      <c r="T164" s="185">
        <f>T165</f>
        <v>0</v>
      </c>
      <c r="AR164" s="186" t="s">
        <v>77</v>
      </c>
      <c r="AT164" s="187" t="s">
        <v>68</v>
      </c>
      <c r="AU164" s="187" t="s">
        <v>77</v>
      </c>
      <c r="AY164" s="186" t="s">
        <v>133</v>
      </c>
      <c r="BK164" s="188">
        <f>BK165</f>
        <v>0</v>
      </c>
    </row>
    <row r="165" spans="2:65" s="1" customFormat="1" ht="22.5" customHeight="1">
      <c r="B165" s="40"/>
      <c r="C165" s="192" t="s">
        <v>371</v>
      </c>
      <c r="D165" s="192" t="s">
        <v>137</v>
      </c>
      <c r="E165" s="193" t="s">
        <v>721</v>
      </c>
      <c r="F165" s="194" t="s">
        <v>722</v>
      </c>
      <c r="G165" s="195" t="s">
        <v>216</v>
      </c>
      <c r="H165" s="196">
        <v>121.705</v>
      </c>
      <c r="I165" s="197"/>
      <c r="J165" s="198">
        <f>ROUND(I165*H165,2)</f>
        <v>0</v>
      </c>
      <c r="K165" s="194" t="s">
        <v>141</v>
      </c>
      <c r="L165" s="60"/>
      <c r="M165" s="199" t="s">
        <v>21</v>
      </c>
      <c r="N165" s="271" t="s">
        <v>40</v>
      </c>
      <c r="O165" s="223"/>
      <c r="P165" s="272">
        <f>O165*H165</f>
        <v>0</v>
      </c>
      <c r="Q165" s="272">
        <v>0</v>
      </c>
      <c r="R165" s="272">
        <f>Q165*H165</f>
        <v>0</v>
      </c>
      <c r="S165" s="272">
        <v>0</v>
      </c>
      <c r="T165" s="273">
        <f>S165*H165</f>
        <v>0</v>
      </c>
      <c r="AR165" s="23" t="s">
        <v>161</v>
      </c>
      <c r="AT165" s="23" t="s">
        <v>137</v>
      </c>
      <c r="AU165" s="23" t="s">
        <v>79</v>
      </c>
      <c r="AY165" s="23" t="s">
        <v>133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77</v>
      </c>
      <c r="BK165" s="203">
        <f>ROUND(I165*H165,2)</f>
        <v>0</v>
      </c>
      <c r="BL165" s="23" t="s">
        <v>161</v>
      </c>
      <c r="BM165" s="23" t="s">
        <v>723</v>
      </c>
    </row>
    <row r="166" spans="2:12" s="1" customFormat="1" ht="6.95" customHeight="1">
      <c r="B166" s="55"/>
      <c r="C166" s="56"/>
      <c r="D166" s="56"/>
      <c r="E166" s="56"/>
      <c r="F166" s="56"/>
      <c r="G166" s="56"/>
      <c r="H166" s="56"/>
      <c r="I166" s="138"/>
      <c r="J166" s="56"/>
      <c r="K166" s="56"/>
      <c r="L166" s="60"/>
    </row>
  </sheetData>
  <sheetProtection algorithmName="SHA-512" hashValue="fk/rp2rZINQoGy7PwwmCxZRssVANMihDsrTrXqIAtJhMY9L0xY9RJXWqLrROi/XM+DEjgwznpbDKs5CRPFMqoA==" saltValue="mvijwMiNJRBw/6r6lhtVSA==" spinCount="100000" sheet="1" objects="1" scenarios="1" formatCells="0" formatColumns="0" formatRows="0" sort="0" autoFilter="0"/>
  <autoFilter ref="C82:K165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4"/>
  <sheetViews>
    <sheetView showGridLines="0" workbookViewId="0" topLeftCell="A1">
      <pane ySplit="1" topLeftCell="A68" activePane="bottomLeft" state="frozen"/>
      <selection pane="bottomLeft" activeCell="I90" sqref="I9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98</v>
      </c>
      <c r="G1" s="396" t="s">
        <v>99</v>
      </c>
      <c r="H1" s="396"/>
      <c r="I1" s="114"/>
      <c r="J1" s="113" t="s">
        <v>100</v>
      </c>
      <c r="K1" s="112" t="s">
        <v>101</v>
      </c>
      <c r="L1" s="113" t="s">
        <v>102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23" t="s">
        <v>91</v>
      </c>
      <c r="AZ2" s="267" t="s">
        <v>724</v>
      </c>
      <c r="BA2" s="267" t="s">
        <v>21</v>
      </c>
      <c r="BB2" s="267" t="s">
        <v>21</v>
      </c>
      <c r="BC2" s="267" t="s">
        <v>725</v>
      </c>
      <c r="BD2" s="267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79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97" t="str">
        <f>'Rekapitulace stavby'!K6</f>
        <v>Bike resort Orlicko - Třebovsko, II. část - nástupní místo Peklák</v>
      </c>
      <c r="F7" s="398"/>
      <c r="G7" s="398"/>
      <c r="H7" s="398"/>
      <c r="I7" s="116"/>
      <c r="J7" s="28"/>
      <c r="K7" s="30"/>
    </row>
    <row r="8" spans="2:11" s="1" customFormat="1" ht="15">
      <c r="B8" s="40"/>
      <c r="C8" s="41"/>
      <c r="D8" s="36" t="s">
        <v>104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99" t="s">
        <v>726</v>
      </c>
      <c r="F9" s="400"/>
      <c r="G9" s="400"/>
      <c r="H9" s="400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28.11.2018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89" t="s">
        <v>21</v>
      </c>
      <c r="F24" s="389"/>
      <c r="G24" s="389"/>
      <c r="H24" s="38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ROUND(J87,2)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ROUND(SUM(BE87:BE143),2)</f>
        <v>0</v>
      </c>
      <c r="G30" s="41"/>
      <c r="H30" s="41"/>
      <c r="I30" s="130">
        <v>0.21</v>
      </c>
      <c r="J30" s="129">
        <f>ROUND(ROUND((SUM(BE87:BE143)),2)*I30,2)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ROUND(SUM(BF87:BF143),2)</f>
        <v>0</v>
      </c>
      <c r="G31" s="41"/>
      <c r="H31" s="41"/>
      <c r="I31" s="130">
        <v>0.15</v>
      </c>
      <c r="J31" s="129">
        <f>ROUND(ROUND((SUM(BF87:BF143)),2)*I31,2)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29">
        <f>ROUND(SUM(BG87:BG143),2)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29">
        <f>ROUND(SUM(BH87:BH143),2)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29">
        <f>ROUND(SUM(BI87:BI143),2)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97" t="str">
        <f>E7</f>
        <v>Bike resort Orlicko - Třebovsko, II. část - nástupní místo Peklák</v>
      </c>
      <c r="F45" s="398"/>
      <c r="G45" s="398"/>
      <c r="H45" s="398"/>
      <c r="I45" s="117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99" t="str">
        <f>E9</f>
        <v>SO 351 - SO 351 Vodovodní přípojka</v>
      </c>
      <c r="F47" s="400"/>
      <c r="G47" s="400"/>
      <c r="H47" s="400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28.11.2018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107</v>
      </c>
      <c r="D54" s="131"/>
      <c r="E54" s="131"/>
      <c r="F54" s="131"/>
      <c r="G54" s="131"/>
      <c r="H54" s="131"/>
      <c r="I54" s="144"/>
      <c r="J54" s="145" t="s">
        <v>108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109</v>
      </c>
      <c r="D56" s="41"/>
      <c r="E56" s="41"/>
      <c r="F56" s="41"/>
      <c r="G56" s="41"/>
      <c r="H56" s="41"/>
      <c r="I56" s="117"/>
      <c r="J56" s="127">
        <f>J87</f>
        <v>0</v>
      </c>
      <c r="K56" s="44"/>
      <c r="AU56" s="23" t="s">
        <v>110</v>
      </c>
    </row>
    <row r="57" spans="2:11" s="7" customFormat="1" ht="24.95" customHeight="1">
      <c r="B57" s="148"/>
      <c r="C57" s="149"/>
      <c r="D57" s="150" t="s">
        <v>170</v>
      </c>
      <c r="E57" s="151"/>
      <c r="F57" s="151"/>
      <c r="G57" s="151"/>
      <c r="H57" s="151"/>
      <c r="I57" s="152"/>
      <c r="J57" s="153">
        <f>J88</f>
        <v>0</v>
      </c>
      <c r="K57" s="154"/>
    </row>
    <row r="58" spans="2:11" s="8" customFormat="1" ht="19.9" customHeight="1">
      <c r="B58" s="155"/>
      <c r="C58" s="156"/>
      <c r="D58" s="157" t="s">
        <v>171</v>
      </c>
      <c r="E58" s="158"/>
      <c r="F58" s="158"/>
      <c r="G58" s="158"/>
      <c r="H58" s="158"/>
      <c r="I58" s="159"/>
      <c r="J58" s="160">
        <f>J89</f>
        <v>0</v>
      </c>
      <c r="K58" s="161"/>
    </row>
    <row r="59" spans="2:11" s="8" customFormat="1" ht="19.9" customHeight="1">
      <c r="B59" s="155"/>
      <c r="C59" s="156"/>
      <c r="D59" s="157" t="s">
        <v>580</v>
      </c>
      <c r="E59" s="158"/>
      <c r="F59" s="158"/>
      <c r="G59" s="158"/>
      <c r="H59" s="158"/>
      <c r="I59" s="159"/>
      <c r="J59" s="160">
        <f>J112</f>
        <v>0</v>
      </c>
      <c r="K59" s="161"/>
    </row>
    <row r="60" spans="2:11" s="8" customFormat="1" ht="19.9" customHeight="1">
      <c r="B60" s="155"/>
      <c r="C60" s="156"/>
      <c r="D60" s="157" t="s">
        <v>581</v>
      </c>
      <c r="E60" s="158"/>
      <c r="F60" s="158"/>
      <c r="G60" s="158"/>
      <c r="H60" s="158"/>
      <c r="I60" s="159"/>
      <c r="J60" s="160">
        <f>J116</f>
        <v>0</v>
      </c>
      <c r="K60" s="161"/>
    </row>
    <row r="61" spans="2:11" s="8" customFormat="1" ht="19.9" customHeight="1">
      <c r="B61" s="155"/>
      <c r="C61" s="156"/>
      <c r="D61" s="157" t="s">
        <v>176</v>
      </c>
      <c r="E61" s="158"/>
      <c r="F61" s="158"/>
      <c r="G61" s="158"/>
      <c r="H61" s="158"/>
      <c r="I61" s="159"/>
      <c r="J61" s="160">
        <f>J127</f>
        <v>0</v>
      </c>
      <c r="K61" s="161"/>
    </row>
    <row r="62" spans="2:11" s="8" customFormat="1" ht="19.9" customHeight="1">
      <c r="B62" s="155"/>
      <c r="C62" s="156"/>
      <c r="D62" s="157" t="s">
        <v>177</v>
      </c>
      <c r="E62" s="158"/>
      <c r="F62" s="158"/>
      <c r="G62" s="158"/>
      <c r="H62" s="158"/>
      <c r="I62" s="159"/>
      <c r="J62" s="160">
        <f>J129</f>
        <v>0</v>
      </c>
      <c r="K62" s="161"/>
    </row>
    <row r="63" spans="2:11" s="7" customFormat="1" ht="24.95" customHeight="1">
      <c r="B63" s="148"/>
      <c r="C63" s="149"/>
      <c r="D63" s="150" t="s">
        <v>727</v>
      </c>
      <c r="E63" s="151"/>
      <c r="F63" s="151"/>
      <c r="G63" s="151"/>
      <c r="H63" s="151"/>
      <c r="I63" s="152"/>
      <c r="J63" s="153">
        <f>J131</f>
        <v>0</v>
      </c>
      <c r="K63" s="154"/>
    </row>
    <row r="64" spans="2:11" s="8" customFormat="1" ht="19.9" customHeight="1">
      <c r="B64" s="155"/>
      <c r="C64" s="156"/>
      <c r="D64" s="157" t="s">
        <v>728</v>
      </c>
      <c r="E64" s="158"/>
      <c r="F64" s="158"/>
      <c r="G64" s="158"/>
      <c r="H64" s="158"/>
      <c r="I64" s="159"/>
      <c r="J64" s="160">
        <f>J132</f>
        <v>0</v>
      </c>
      <c r="K64" s="161"/>
    </row>
    <row r="65" spans="2:11" s="8" customFormat="1" ht="19.9" customHeight="1">
      <c r="B65" s="155"/>
      <c r="C65" s="156"/>
      <c r="D65" s="157" t="s">
        <v>729</v>
      </c>
      <c r="E65" s="158"/>
      <c r="F65" s="158"/>
      <c r="G65" s="158"/>
      <c r="H65" s="158"/>
      <c r="I65" s="159"/>
      <c r="J65" s="160">
        <f>J137</f>
        <v>0</v>
      </c>
      <c r="K65" s="161"/>
    </row>
    <row r="66" spans="2:11" s="7" customFormat="1" ht="24.95" customHeight="1">
      <c r="B66" s="148"/>
      <c r="C66" s="149"/>
      <c r="D66" s="150" t="s">
        <v>178</v>
      </c>
      <c r="E66" s="151"/>
      <c r="F66" s="151"/>
      <c r="G66" s="151"/>
      <c r="H66" s="151"/>
      <c r="I66" s="152"/>
      <c r="J66" s="153">
        <f>J139</f>
        <v>0</v>
      </c>
      <c r="K66" s="154"/>
    </row>
    <row r="67" spans="2:11" s="8" customFormat="1" ht="19.9" customHeight="1">
      <c r="B67" s="155"/>
      <c r="C67" s="156"/>
      <c r="D67" s="157" t="s">
        <v>730</v>
      </c>
      <c r="E67" s="158"/>
      <c r="F67" s="158"/>
      <c r="G67" s="158"/>
      <c r="H67" s="158"/>
      <c r="I67" s="159"/>
      <c r="J67" s="160">
        <f>J140</f>
        <v>0</v>
      </c>
      <c r="K67" s="161"/>
    </row>
    <row r="68" spans="2:11" s="1" customFormat="1" ht="21.75" customHeight="1">
      <c r="B68" s="40"/>
      <c r="C68" s="41"/>
      <c r="D68" s="41"/>
      <c r="E68" s="41"/>
      <c r="F68" s="41"/>
      <c r="G68" s="41"/>
      <c r="H68" s="41"/>
      <c r="I68" s="117"/>
      <c r="J68" s="41"/>
      <c r="K68" s="44"/>
    </row>
    <row r="69" spans="2:11" s="1" customFormat="1" ht="6.95" customHeight="1">
      <c r="B69" s="55"/>
      <c r="C69" s="56"/>
      <c r="D69" s="56"/>
      <c r="E69" s="56"/>
      <c r="F69" s="56"/>
      <c r="G69" s="56"/>
      <c r="H69" s="56"/>
      <c r="I69" s="138"/>
      <c r="J69" s="56"/>
      <c r="K69" s="57"/>
    </row>
    <row r="73" spans="2:12" s="1" customFormat="1" ht="6.95" customHeight="1">
      <c r="B73" s="58"/>
      <c r="C73" s="59"/>
      <c r="D73" s="59"/>
      <c r="E73" s="59"/>
      <c r="F73" s="59"/>
      <c r="G73" s="59"/>
      <c r="H73" s="59"/>
      <c r="I73" s="141"/>
      <c r="J73" s="59"/>
      <c r="K73" s="59"/>
      <c r="L73" s="60"/>
    </row>
    <row r="74" spans="2:12" s="1" customFormat="1" ht="36.95" customHeight="1">
      <c r="B74" s="40"/>
      <c r="C74" s="61" t="s">
        <v>116</v>
      </c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4.45" customHeight="1">
      <c r="B76" s="40"/>
      <c r="C76" s="64" t="s">
        <v>18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22.5" customHeight="1">
      <c r="B77" s="40"/>
      <c r="C77" s="62"/>
      <c r="D77" s="62"/>
      <c r="E77" s="393" t="str">
        <f>E7</f>
        <v>Bike resort Orlicko - Třebovsko, II. část - nástupní místo Peklák</v>
      </c>
      <c r="F77" s="394"/>
      <c r="G77" s="394"/>
      <c r="H77" s="394"/>
      <c r="I77" s="162"/>
      <c r="J77" s="62"/>
      <c r="K77" s="62"/>
      <c r="L77" s="60"/>
    </row>
    <row r="78" spans="2:12" s="1" customFormat="1" ht="14.45" customHeight="1">
      <c r="B78" s="40"/>
      <c r="C78" s="64" t="s">
        <v>104</v>
      </c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23.25" customHeight="1">
      <c r="B79" s="40"/>
      <c r="C79" s="62"/>
      <c r="D79" s="62"/>
      <c r="E79" s="361" t="str">
        <f>E9</f>
        <v>SO 351 - SO 351 Vodovodní přípojka</v>
      </c>
      <c r="F79" s="395"/>
      <c r="G79" s="395"/>
      <c r="H79" s="395"/>
      <c r="I79" s="162"/>
      <c r="J79" s="62"/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62"/>
      <c r="J80" s="62"/>
      <c r="K80" s="62"/>
      <c r="L80" s="60"/>
    </row>
    <row r="81" spans="2:12" s="1" customFormat="1" ht="18" customHeight="1">
      <c r="B81" s="40"/>
      <c r="C81" s="64" t="s">
        <v>23</v>
      </c>
      <c r="D81" s="62"/>
      <c r="E81" s="62"/>
      <c r="F81" s="163" t="str">
        <f>F12</f>
        <v xml:space="preserve"> </v>
      </c>
      <c r="G81" s="62"/>
      <c r="H81" s="62"/>
      <c r="I81" s="164" t="s">
        <v>25</v>
      </c>
      <c r="J81" s="72" t="str">
        <f>IF(J12="","",J12)</f>
        <v>28.11.2018</v>
      </c>
      <c r="K81" s="62"/>
      <c r="L81" s="60"/>
    </row>
    <row r="82" spans="2:12" s="1" customFormat="1" ht="6.9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12" s="1" customFormat="1" ht="15">
      <c r="B83" s="40"/>
      <c r="C83" s="64" t="s">
        <v>27</v>
      </c>
      <c r="D83" s="62"/>
      <c r="E83" s="62"/>
      <c r="F83" s="163" t="str">
        <f>E15</f>
        <v xml:space="preserve"> </v>
      </c>
      <c r="G83" s="62"/>
      <c r="H83" s="62"/>
      <c r="I83" s="164" t="s">
        <v>32</v>
      </c>
      <c r="J83" s="163" t="str">
        <f>E21</f>
        <v xml:space="preserve"> </v>
      </c>
      <c r="K83" s="62"/>
      <c r="L83" s="60"/>
    </row>
    <row r="84" spans="2:12" s="1" customFormat="1" ht="14.45" customHeight="1">
      <c r="B84" s="40"/>
      <c r="C84" s="64" t="s">
        <v>30</v>
      </c>
      <c r="D84" s="62"/>
      <c r="E84" s="62"/>
      <c r="F84" s="163" t="str">
        <f>IF(E18="","",E18)</f>
        <v/>
      </c>
      <c r="G84" s="62"/>
      <c r="H84" s="62"/>
      <c r="I84" s="162"/>
      <c r="J84" s="62"/>
      <c r="K84" s="62"/>
      <c r="L84" s="60"/>
    </row>
    <row r="85" spans="2:12" s="1" customFormat="1" ht="10.35" customHeight="1">
      <c r="B85" s="40"/>
      <c r="C85" s="62"/>
      <c r="D85" s="62"/>
      <c r="E85" s="62"/>
      <c r="F85" s="62"/>
      <c r="G85" s="62"/>
      <c r="H85" s="62"/>
      <c r="I85" s="162"/>
      <c r="J85" s="62"/>
      <c r="K85" s="62"/>
      <c r="L85" s="60"/>
    </row>
    <row r="86" spans="2:20" s="9" customFormat="1" ht="29.25" customHeight="1">
      <c r="B86" s="165"/>
      <c r="C86" s="166" t="s">
        <v>117</v>
      </c>
      <c r="D86" s="167" t="s">
        <v>54</v>
      </c>
      <c r="E86" s="167" t="s">
        <v>50</v>
      </c>
      <c r="F86" s="167" t="s">
        <v>118</v>
      </c>
      <c r="G86" s="167" t="s">
        <v>119</v>
      </c>
      <c r="H86" s="167" t="s">
        <v>120</v>
      </c>
      <c r="I86" s="168" t="s">
        <v>121</v>
      </c>
      <c r="J86" s="167" t="s">
        <v>108</v>
      </c>
      <c r="K86" s="169" t="s">
        <v>122</v>
      </c>
      <c r="L86" s="170"/>
      <c r="M86" s="80" t="s">
        <v>123</v>
      </c>
      <c r="N86" s="81" t="s">
        <v>39</v>
      </c>
      <c r="O86" s="81" t="s">
        <v>124</v>
      </c>
      <c r="P86" s="81" t="s">
        <v>125</v>
      </c>
      <c r="Q86" s="81" t="s">
        <v>126</v>
      </c>
      <c r="R86" s="81" t="s">
        <v>127</v>
      </c>
      <c r="S86" s="81" t="s">
        <v>128</v>
      </c>
      <c r="T86" s="82" t="s">
        <v>129</v>
      </c>
    </row>
    <row r="87" spans="2:63" s="1" customFormat="1" ht="29.25" customHeight="1">
      <c r="B87" s="40"/>
      <c r="C87" s="86" t="s">
        <v>109</v>
      </c>
      <c r="D87" s="62"/>
      <c r="E87" s="62"/>
      <c r="F87" s="62"/>
      <c r="G87" s="62"/>
      <c r="H87" s="62"/>
      <c r="I87" s="162"/>
      <c r="J87" s="171">
        <f>BK87</f>
        <v>0</v>
      </c>
      <c r="K87" s="62"/>
      <c r="L87" s="60"/>
      <c r="M87" s="83"/>
      <c r="N87" s="84"/>
      <c r="O87" s="84"/>
      <c r="P87" s="172">
        <f>P88+P131+P139</f>
        <v>0</v>
      </c>
      <c r="Q87" s="84"/>
      <c r="R87" s="172">
        <f>R88+R131+R139</f>
        <v>8.134633000000001</v>
      </c>
      <c r="S87" s="84"/>
      <c r="T87" s="173">
        <f>T88+T131+T139</f>
        <v>0.0031000000000000003</v>
      </c>
      <c r="AT87" s="23" t="s">
        <v>68</v>
      </c>
      <c r="AU87" s="23" t="s">
        <v>110</v>
      </c>
      <c r="BK87" s="174">
        <f>BK88+BK131+BK139</f>
        <v>0</v>
      </c>
    </row>
    <row r="88" spans="2:63" s="10" customFormat="1" ht="37.35" customHeight="1">
      <c r="B88" s="175"/>
      <c r="C88" s="176"/>
      <c r="D88" s="177" t="s">
        <v>68</v>
      </c>
      <c r="E88" s="178" t="s">
        <v>180</v>
      </c>
      <c r="F88" s="178" t="s">
        <v>181</v>
      </c>
      <c r="G88" s="176"/>
      <c r="H88" s="176"/>
      <c r="I88" s="179"/>
      <c r="J88" s="180">
        <f>BK88</f>
        <v>0</v>
      </c>
      <c r="K88" s="176"/>
      <c r="L88" s="181"/>
      <c r="M88" s="182"/>
      <c r="N88" s="183"/>
      <c r="O88" s="183"/>
      <c r="P88" s="184">
        <f>P89+P112+P116+P127+P129</f>
        <v>0</v>
      </c>
      <c r="Q88" s="183"/>
      <c r="R88" s="184">
        <f>R89+R112+R116+R127+R129</f>
        <v>7.484945000000001</v>
      </c>
      <c r="S88" s="183"/>
      <c r="T88" s="185">
        <f>T89+T112+T116+T127+T129</f>
        <v>0</v>
      </c>
      <c r="AR88" s="186" t="s">
        <v>77</v>
      </c>
      <c r="AT88" s="187" t="s">
        <v>68</v>
      </c>
      <c r="AU88" s="187" t="s">
        <v>69</v>
      </c>
      <c r="AY88" s="186" t="s">
        <v>133</v>
      </c>
      <c r="BK88" s="188">
        <f>BK89+BK112+BK116+BK127+BK129</f>
        <v>0</v>
      </c>
    </row>
    <row r="89" spans="2:63" s="10" customFormat="1" ht="19.9" customHeight="1">
      <c r="B89" s="175"/>
      <c r="C89" s="176"/>
      <c r="D89" s="189" t="s">
        <v>68</v>
      </c>
      <c r="E89" s="190" t="s">
        <v>77</v>
      </c>
      <c r="F89" s="190" t="s">
        <v>182</v>
      </c>
      <c r="G89" s="176"/>
      <c r="H89" s="176"/>
      <c r="I89" s="179"/>
      <c r="J89" s="191">
        <f>BK89</f>
        <v>0</v>
      </c>
      <c r="K89" s="176"/>
      <c r="L89" s="181"/>
      <c r="M89" s="182"/>
      <c r="N89" s="183"/>
      <c r="O89" s="183"/>
      <c r="P89" s="184">
        <f>SUM(P90:P111)</f>
        <v>0</v>
      </c>
      <c r="Q89" s="183"/>
      <c r="R89" s="184">
        <f>SUM(R90:R111)</f>
        <v>7.482</v>
      </c>
      <c r="S89" s="183"/>
      <c r="T89" s="185">
        <f>SUM(T90:T111)</f>
        <v>0</v>
      </c>
      <c r="AR89" s="186" t="s">
        <v>77</v>
      </c>
      <c r="AT89" s="187" t="s">
        <v>68</v>
      </c>
      <c r="AU89" s="187" t="s">
        <v>77</v>
      </c>
      <c r="AY89" s="186" t="s">
        <v>133</v>
      </c>
      <c r="BK89" s="188">
        <f>SUM(BK90:BK111)</f>
        <v>0</v>
      </c>
    </row>
    <row r="90" spans="2:65" s="1" customFormat="1" ht="22.5" customHeight="1">
      <c r="B90" s="40"/>
      <c r="C90" s="192" t="s">
        <v>77</v>
      </c>
      <c r="D90" s="192" t="s">
        <v>137</v>
      </c>
      <c r="E90" s="193" t="s">
        <v>731</v>
      </c>
      <c r="F90" s="194" t="s">
        <v>732</v>
      </c>
      <c r="G90" s="195" t="s">
        <v>208</v>
      </c>
      <c r="H90" s="196">
        <v>1.169</v>
      </c>
      <c r="I90" s="197"/>
      <c r="J90" s="198">
        <f>ROUND(I90*H90,2)</f>
        <v>0</v>
      </c>
      <c r="K90" s="194" t="s">
        <v>141</v>
      </c>
      <c r="L90" s="60"/>
      <c r="M90" s="199" t="s">
        <v>21</v>
      </c>
      <c r="N90" s="200" t="s">
        <v>40</v>
      </c>
      <c r="O90" s="41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3" t="s">
        <v>161</v>
      </c>
      <c r="AT90" s="23" t="s">
        <v>137</v>
      </c>
      <c r="AU90" s="23" t="s">
        <v>79</v>
      </c>
      <c r="AY90" s="23" t="s">
        <v>133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3" t="s">
        <v>77</v>
      </c>
      <c r="BK90" s="203">
        <f>ROUND(I90*H90,2)</f>
        <v>0</v>
      </c>
      <c r="BL90" s="23" t="s">
        <v>161</v>
      </c>
      <c r="BM90" s="23" t="s">
        <v>733</v>
      </c>
    </row>
    <row r="91" spans="2:47" s="1" customFormat="1" ht="27">
      <c r="B91" s="40"/>
      <c r="C91" s="62"/>
      <c r="D91" s="204" t="s">
        <v>144</v>
      </c>
      <c r="E91" s="62"/>
      <c r="F91" s="205" t="s">
        <v>734</v>
      </c>
      <c r="G91" s="62"/>
      <c r="H91" s="62"/>
      <c r="I91" s="162"/>
      <c r="J91" s="62"/>
      <c r="K91" s="62"/>
      <c r="L91" s="60"/>
      <c r="M91" s="206"/>
      <c r="N91" s="41"/>
      <c r="O91" s="41"/>
      <c r="P91" s="41"/>
      <c r="Q91" s="41"/>
      <c r="R91" s="41"/>
      <c r="S91" s="41"/>
      <c r="T91" s="77"/>
      <c r="AT91" s="23" t="s">
        <v>144</v>
      </c>
      <c r="AU91" s="23" t="s">
        <v>79</v>
      </c>
    </row>
    <row r="92" spans="2:51" s="11" customFormat="1" ht="13.5">
      <c r="B92" s="207"/>
      <c r="C92" s="208"/>
      <c r="D92" s="218" t="s">
        <v>152</v>
      </c>
      <c r="E92" s="219" t="s">
        <v>21</v>
      </c>
      <c r="F92" s="220" t="s">
        <v>735</v>
      </c>
      <c r="G92" s="208"/>
      <c r="H92" s="221">
        <v>1.169</v>
      </c>
      <c r="I92" s="212"/>
      <c r="J92" s="208"/>
      <c r="K92" s="208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152</v>
      </c>
      <c r="AU92" s="217" t="s">
        <v>79</v>
      </c>
      <c r="AV92" s="11" t="s">
        <v>79</v>
      </c>
      <c r="AW92" s="11" t="s">
        <v>33</v>
      </c>
      <c r="AX92" s="11" t="s">
        <v>77</v>
      </c>
      <c r="AY92" s="217" t="s">
        <v>133</v>
      </c>
    </row>
    <row r="93" spans="2:65" s="1" customFormat="1" ht="22.5" customHeight="1">
      <c r="B93" s="40"/>
      <c r="C93" s="192" t="s">
        <v>79</v>
      </c>
      <c r="D93" s="192" t="s">
        <v>137</v>
      </c>
      <c r="E93" s="193" t="s">
        <v>736</v>
      </c>
      <c r="F93" s="194" t="s">
        <v>737</v>
      </c>
      <c r="G93" s="195" t="s">
        <v>208</v>
      </c>
      <c r="H93" s="196">
        <v>11.69</v>
      </c>
      <c r="I93" s="197"/>
      <c r="J93" s="198">
        <f>ROUND(I93*H93,2)</f>
        <v>0</v>
      </c>
      <c r="K93" s="194" t="s">
        <v>141</v>
      </c>
      <c r="L93" s="60"/>
      <c r="M93" s="199" t="s">
        <v>21</v>
      </c>
      <c r="N93" s="200" t="s">
        <v>40</v>
      </c>
      <c r="O93" s="41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161</v>
      </c>
      <c r="AT93" s="23" t="s">
        <v>137</v>
      </c>
      <c r="AU93" s="23" t="s">
        <v>79</v>
      </c>
      <c r="AY93" s="23" t="s">
        <v>133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77</v>
      </c>
      <c r="BK93" s="203">
        <f>ROUND(I93*H93,2)</f>
        <v>0</v>
      </c>
      <c r="BL93" s="23" t="s">
        <v>161</v>
      </c>
      <c r="BM93" s="23" t="s">
        <v>738</v>
      </c>
    </row>
    <row r="94" spans="2:47" s="1" customFormat="1" ht="40.5">
      <c r="B94" s="40"/>
      <c r="C94" s="62"/>
      <c r="D94" s="204" t="s">
        <v>144</v>
      </c>
      <c r="E94" s="62"/>
      <c r="F94" s="205" t="s">
        <v>739</v>
      </c>
      <c r="G94" s="62"/>
      <c r="H94" s="62"/>
      <c r="I94" s="162"/>
      <c r="J94" s="62"/>
      <c r="K94" s="62"/>
      <c r="L94" s="60"/>
      <c r="M94" s="206"/>
      <c r="N94" s="41"/>
      <c r="O94" s="41"/>
      <c r="P94" s="41"/>
      <c r="Q94" s="41"/>
      <c r="R94" s="41"/>
      <c r="S94" s="41"/>
      <c r="T94" s="77"/>
      <c r="AT94" s="23" t="s">
        <v>144</v>
      </c>
      <c r="AU94" s="23" t="s">
        <v>79</v>
      </c>
    </row>
    <row r="95" spans="2:51" s="11" customFormat="1" ht="13.5">
      <c r="B95" s="207"/>
      <c r="C95" s="208"/>
      <c r="D95" s="218" t="s">
        <v>152</v>
      </c>
      <c r="E95" s="219" t="s">
        <v>21</v>
      </c>
      <c r="F95" s="220" t="s">
        <v>740</v>
      </c>
      <c r="G95" s="208"/>
      <c r="H95" s="221">
        <v>11.69</v>
      </c>
      <c r="I95" s="212"/>
      <c r="J95" s="208"/>
      <c r="K95" s="208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152</v>
      </c>
      <c r="AU95" s="217" t="s">
        <v>79</v>
      </c>
      <c r="AV95" s="11" t="s">
        <v>79</v>
      </c>
      <c r="AW95" s="11" t="s">
        <v>33</v>
      </c>
      <c r="AX95" s="11" t="s">
        <v>77</v>
      </c>
      <c r="AY95" s="217" t="s">
        <v>133</v>
      </c>
    </row>
    <row r="96" spans="2:65" s="1" customFormat="1" ht="22.5" customHeight="1">
      <c r="B96" s="40"/>
      <c r="C96" s="192" t="s">
        <v>136</v>
      </c>
      <c r="D96" s="192" t="s">
        <v>137</v>
      </c>
      <c r="E96" s="193" t="s">
        <v>258</v>
      </c>
      <c r="F96" s="194" t="s">
        <v>600</v>
      </c>
      <c r="G96" s="195" t="s">
        <v>208</v>
      </c>
      <c r="H96" s="196">
        <v>6.196</v>
      </c>
      <c r="I96" s="197"/>
      <c r="J96" s="198">
        <f>ROUND(I96*H96,2)</f>
        <v>0</v>
      </c>
      <c r="K96" s="194" t="s">
        <v>141</v>
      </c>
      <c r="L96" s="60"/>
      <c r="M96" s="199" t="s">
        <v>21</v>
      </c>
      <c r="N96" s="200" t="s">
        <v>40</v>
      </c>
      <c r="O96" s="41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3" t="s">
        <v>161</v>
      </c>
      <c r="AT96" s="23" t="s">
        <v>137</v>
      </c>
      <c r="AU96" s="23" t="s">
        <v>79</v>
      </c>
      <c r="AY96" s="23" t="s">
        <v>133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77</v>
      </c>
      <c r="BK96" s="203">
        <f>ROUND(I96*H96,2)</f>
        <v>0</v>
      </c>
      <c r="BL96" s="23" t="s">
        <v>161</v>
      </c>
      <c r="BM96" s="23" t="s">
        <v>741</v>
      </c>
    </row>
    <row r="97" spans="2:51" s="11" customFormat="1" ht="13.5">
      <c r="B97" s="207"/>
      <c r="C97" s="208"/>
      <c r="D97" s="218" t="s">
        <v>152</v>
      </c>
      <c r="E97" s="219" t="s">
        <v>724</v>
      </c>
      <c r="F97" s="220" t="s">
        <v>742</v>
      </c>
      <c r="G97" s="208"/>
      <c r="H97" s="221">
        <v>6.196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152</v>
      </c>
      <c r="AU97" s="217" t="s">
        <v>79</v>
      </c>
      <c r="AV97" s="11" t="s">
        <v>79</v>
      </c>
      <c r="AW97" s="11" t="s">
        <v>33</v>
      </c>
      <c r="AX97" s="11" t="s">
        <v>77</v>
      </c>
      <c r="AY97" s="217" t="s">
        <v>133</v>
      </c>
    </row>
    <row r="98" spans="2:65" s="1" customFormat="1" ht="22.5" customHeight="1">
      <c r="B98" s="40"/>
      <c r="C98" s="192" t="s">
        <v>161</v>
      </c>
      <c r="D98" s="192" t="s">
        <v>137</v>
      </c>
      <c r="E98" s="193" t="s">
        <v>279</v>
      </c>
      <c r="F98" s="194" t="s">
        <v>280</v>
      </c>
      <c r="G98" s="195" t="s">
        <v>208</v>
      </c>
      <c r="H98" s="196">
        <v>6.196</v>
      </c>
      <c r="I98" s="197"/>
      <c r="J98" s="198">
        <f>ROUND(I98*H98,2)</f>
        <v>0</v>
      </c>
      <c r="K98" s="194" t="s">
        <v>141</v>
      </c>
      <c r="L98" s="60"/>
      <c r="M98" s="199" t="s">
        <v>21</v>
      </c>
      <c r="N98" s="200" t="s">
        <v>40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161</v>
      </c>
      <c r="AT98" s="23" t="s">
        <v>137</v>
      </c>
      <c r="AU98" s="23" t="s">
        <v>79</v>
      </c>
      <c r="AY98" s="23" t="s">
        <v>133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77</v>
      </c>
      <c r="BK98" s="203">
        <f>ROUND(I98*H98,2)</f>
        <v>0</v>
      </c>
      <c r="BL98" s="23" t="s">
        <v>161</v>
      </c>
      <c r="BM98" s="23" t="s">
        <v>743</v>
      </c>
    </row>
    <row r="99" spans="2:51" s="11" customFormat="1" ht="13.5">
      <c r="B99" s="207"/>
      <c r="C99" s="208"/>
      <c r="D99" s="218" t="s">
        <v>152</v>
      </c>
      <c r="E99" s="219" t="s">
        <v>21</v>
      </c>
      <c r="F99" s="220" t="s">
        <v>724</v>
      </c>
      <c r="G99" s="208"/>
      <c r="H99" s="221">
        <v>6.196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152</v>
      </c>
      <c r="AU99" s="217" t="s">
        <v>79</v>
      </c>
      <c r="AV99" s="11" t="s">
        <v>79</v>
      </c>
      <c r="AW99" s="11" t="s">
        <v>33</v>
      </c>
      <c r="AX99" s="11" t="s">
        <v>77</v>
      </c>
      <c r="AY99" s="217" t="s">
        <v>133</v>
      </c>
    </row>
    <row r="100" spans="2:65" s="1" customFormat="1" ht="22.5" customHeight="1">
      <c r="B100" s="40"/>
      <c r="C100" s="192" t="s">
        <v>132</v>
      </c>
      <c r="D100" s="192" t="s">
        <v>137</v>
      </c>
      <c r="E100" s="193" t="s">
        <v>284</v>
      </c>
      <c r="F100" s="194" t="s">
        <v>604</v>
      </c>
      <c r="G100" s="195" t="s">
        <v>216</v>
      </c>
      <c r="H100" s="196">
        <v>11.153</v>
      </c>
      <c r="I100" s="197"/>
      <c r="J100" s="198">
        <f>ROUND(I100*H100,2)</f>
        <v>0</v>
      </c>
      <c r="K100" s="194" t="s">
        <v>141</v>
      </c>
      <c r="L100" s="60"/>
      <c r="M100" s="199" t="s">
        <v>21</v>
      </c>
      <c r="N100" s="200" t="s">
        <v>40</v>
      </c>
      <c r="O100" s="41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161</v>
      </c>
      <c r="AT100" s="23" t="s">
        <v>137</v>
      </c>
      <c r="AU100" s="23" t="s">
        <v>79</v>
      </c>
      <c r="AY100" s="23" t="s">
        <v>133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77</v>
      </c>
      <c r="BK100" s="203">
        <f>ROUND(I100*H100,2)</f>
        <v>0</v>
      </c>
      <c r="BL100" s="23" t="s">
        <v>161</v>
      </c>
      <c r="BM100" s="23" t="s">
        <v>744</v>
      </c>
    </row>
    <row r="101" spans="2:51" s="11" customFormat="1" ht="13.5">
      <c r="B101" s="207"/>
      <c r="C101" s="208"/>
      <c r="D101" s="218" t="s">
        <v>152</v>
      </c>
      <c r="E101" s="219" t="s">
        <v>21</v>
      </c>
      <c r="F101" s="220" t="s">
        <v>745</v>
      </c>
      <c r="G101" s="208"/>
      <c r="H101" s="221">
        <v>11.153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152</v>
      </c>
      <c r="AU101" s="217" t="s">
        <v>79</v>
      </c>
      <c r="AV101" s="11" t="s">
        <v>79</v>
      </c>
      <c r="AW101" s="11" t="s">
        <v>33</v>
      </c>
      <c r="AX101" s="11" t="s">
        <v>77</v>
      </c>
      <c r="AY101" s="217" t="s">
        <v>133</v>
      </c>
    </row>
    <row r="102" spans="2:65" s="1" customFormat="1" ht="22.5" customHeight="1">
      <c r="B102" s="40"/>
      <c r="C102" s="192" t="s">
        <v>230</v>
      </c>
      <c r="D102" s="192" t="s">
        <v>137</v>
      </c>
      <c r="E102" s="193" t="s">
        <v>607</v>
      </c>
      <c r="F102" s="194" t="s">
        <v>608</v>
      </c>
      <c r="G102" s="195" t="s">
        <v>208</v>
      </c>
      <c r="H102" s="196">
        <v>6.196</v>
      </c>
      <c r="I102" s="197"/>
      <c r="J102" s="198">
        <f>ROUND(I102*H102,2)</f>
        <v>0</v>
      </c>
      <c r="K102" s="194" t="s">
        <v>141</v>
      </c>
      <c r="L102" s="60"/>
      <c r="M102" s="199" t="s">
        <v>21</v>
      </c>
      <c r="N102" s="200" t="s">
        <v>40</v>
      </c>
      <c r="O102" s="41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3" t="s">
        <v>161</v>
      </c>
      <c r="AT102" s="23" t="s">
        <v>137</v>
      </c>
      <c r="AU102" s="23" t="s">
        <v>79</v>
      </c>
      <c r="AY102" s="23" t="s">
        <v>133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3" t="s">
        <v>77</v>
      </c>
      <c r="BK102" s="203">
        <f>ROUND(I102*H102,2)</f>
        <v>0</v>
      </c>
      <c r="BL102" s="23" t="s">
        <v>161</v>
      </c>
      <c r="BM102" s="23" t="s">
        <v>746</v>
      </c>
    </row>
    <row r="103" spans="2:47" s="1" customFormat="1" ht="27">
      <c r="B103" s="40"/>
      <c r="C103" s="62"/>
      <c r="D103" s="204" t="s">
        <v>144</v>
      </c>
      <c r="E103" s="62"/>
      <c r="F103" s="205" t="s">
        <v>747</v>
      </c>
      <c r="G103" s="62"/>
      <c r="H103" s="62"/>
      <c r="I103" s="162"/>
      <c r="J103" s="62"/>
      <c r="K103" s="62"/>
      <c r="L103" s="60"/>
      <c r="M103" s="206"/>
      <c r="N103" s="41"/>
      <c r="O103" s="41"/>
      <c r="P103" s="41"/>
      <c r="Q103" s="41"/>
      <c r="R103" s="41"/>
      <c r="S103" s="41"/>
      <c r="T103" s="77"/>
      <c r="AT103" s="23" t="s">
        <v>144</v>
      </c>
      <c r="AU103" s="23" t="s">
        <v>79</v>
      </c>
    </row>
    <row r="104" spans="2:51" s="11" customFormat="1" ht="13.5">
      <c r="B104" s="207"/>
      <c r="C104" s="208"/>
      <c r="D104" s="218" t="s">
        <v>152</v>
      </c>
      <c r="E104" s="219" t="s">
        <v>21</v>
      </c>
      <c r="F104" s="220" t="s">
        <v>742</v>
      </c>
      <c r="G104" s="208"/>
      <c r="H104" s="221">
        <v>6.196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152</v>
      </c>
      <c r="AU104" s="217" t="s">
        <v>79</v>
      </c>
      <c r="AV104" s="11" t="s">
        <v>79</v>
      </c>
      <c r="AW104" s="11" t="s">
        <v>33</v>
      </c>
      <c r="AX104" s="11" t="s">
        <v>77</v>
      </c>
      <c r="AY104" s="217" t="s">
        <v>133</v>
      </c>
    </row>
    <row r="105" spans="2:65" s="1" customFormat="1" ht="22.5" customHeight="1">
      <c r="B105" s="40"/>
      <c r="C105" s="192" t="s">
        <v>205</v>
      </c>
      <c r="D105" s="192" t="s">
        <v>137</v>
      </c>
      <c r="E105" s="193" t="s">
        <v>616</v>
      </c>
      <c r="F105" s="194" t="s">
        <v>617</v>
      </c>
      <c r="G105" s="195" t="s">
        <v>208</v>
      </c>
      <c r="H105" s="196">
        <v>3.741</v>
      </c>
      <c r="I105" s="197"/>
      <c r="J105" s="198">
        <f>ROUND(I105*H105,2)</f>
        <v>0</v>
      </c>
      <c r="K105" s="194" t="s">
        <v>141</v>
      </c>
      <c r="L105" s="60"/>
      <c r="M105" s="199" t="s">
        <v>21</v>
      </c>
      <c r="N105" s="200" t="s">
        <v>40</v>
      </c>
      <c r="O105" s="41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3" t="s">
        <v>161</v>
      </c>
      <c r="AT105" s="23" t="s">
        <v>137</v>
      </c>
      <c r="AU105" s="23" t="s">
        <v>79</v>
      </c>
      <c r="AY105" s="23" t="s">
        <v>133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3" t="s">
        <v>77</v>
      </c>
      <c r="BK105" s="203">
        <f>ROUND(I105*H105,2)</f>
        <v>0</v>
      </c>
      <c r="BL105" s="23" t="s">
        <v>161</v>
      </c>
      <c r="BM105" s="23" t="s">
        <v>748</v>
      </c>
    </row>
    <row r="106" spans="2:51" s="11" customFormat="1" ht="13.5">
      <c r="B106" s="207"/>
      <c r="C106" s="208"/>
      <c r="D106" s="218" t="s">
        <v>152</v>
      </c>
      <c r="E106" s="219" t="s">
        <v>21</v>
      </c>
      <c r="F106" s="220" t="s">
        <v>749</v>
      </c>
      <c r="G106" s="208"/>
      <c r="H106" s="221">
        <v>3.741</v>
      </c>
      <c r="I106" s="212"/>
      <c r="J106" s="208"/>
      <c r="K106" s="208"/>
      <c r="L106" s="213"/>
      <c r="M106" s="214"/>
      <c r="N106" s="215"/>
      <c r="O106" s="215"/>
      <c r="P106" s="215"/>
      <c r="Q106" s="215"/>
      <c r="R106" s="215"/>
      <c r="S106" s="215"/>
      <c r="T106" s="216"/>
      <c r="AT106" s="217" t="s">
        <v>152</v>
      </c>
      <c r="AU106" s="217" t="s">
        <v>79</v>
      </c>
      <c r="AV106" s="11" t="s">
        <v>79</v>
      </c>
      <c r="AW106" s="11" t="s">
        <v>33</v>
      </c>
      <c r="AX106" s="11" t="s">
        <v>77</v>
      </c>
      <c r="AY106" s="217" t="s">
        <v>133</v>
      </c>
    </row>
    <row r="107" spans="2:65" s="1" customFormat="1" ht="22.5" customHeight="1">
      <c r="B107" s="40"/>
      <c r="C107" s="225" t="s">
        <v>212</v>
      </c>
      <c r="D107" s="225" t="s">
        <v>213</v>
      </c>
      <c r="E107" s="226" t="s">
        <v>750</v>
      </c>
      <c r="F107" s="227" t="s">
        <v>751</v>
      </c>
      <c r="G107" s="228" t="s">
        <v>216</v>
      </c>
      <c r="H107" s="229">
        <v>7.482</v>
      </c>
      <c r="I107" s="230"/>
      <c r="J107" s="231">
        <f>ROUND(I107*H107,2)</f>
        <v>0</v>
      </c>
      <c r="K107" s="227" t="s">
        <v>141</v>
      </c>
      <c r="L107" s="232"/>
      <c r="M107" s="233" t="s">
        <v>21</v>
      </c>
      <c r="N107" s="234" t="s">
        <v>40</v>
      </c>
      <c r="O107" s="41"/>
      <c r="P107" s="201">
        <f>O107*H107</f>
        <v>0</v>
      </c>
      <c r="Q107" s="201">
        <v>1</v>
      </c>
      <c r="R107" s="201">
        <f>Q107*H107</f>
        <v>7.482</v>
      </c>
      <c r="S107" s="201">
        <v>0</v>
      </c>
      <c r="T107" s="202">
        <f>S107*H107</f>
        <v>0</v>
      </c>
      <c r="AR107" s="23" t="s">
        <v>212</v>
      </c>
      <c r="AT107" s="23" t="s">
        <v>213</v>
      </c>
      <c r="AU107" s="23" t="s">
        <v>79</v>
      </c>
      <c r="AY107" s="23" t="s">
        <v>133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77</v>
      </c>
      <c r="BK107" s="203">
        <f>ROUND(I107*H107,2)</f>
        <v>0</v>
      </c>
      <c r="BL107" s="23" t="s">
        <v>161</v>
      </c>
      <c r="BM107" s="23" t="s">
        <v>752</v>
      </c>
    </row>
    <row r="108" spans="2:51" s="11" customFormat="1" ht="13.5">
      <c r="B108" s="207"/>
      <c r="C108" s="208"/>
      <c r="D108" s="218" t="s">
        <v>152</v>
      </c>
      <c r="E108" s="208"/>
      <c r="F108" s="220" t="s">
        <v>753</v>
      </c>
      <c r="G108" s="208"/>
      <c r="H108" s="221">
        <v>7.482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152</v>
      </c>
      <c r="AU108" s="217" t="s">
        <v>79</v>
      </c>
      <c r="AV108" s="11" t="s">
        <v>79</v>
      </c>
      <c r="AW108" s="11" t="s">
        <v>6</v>
      </c>
      <c r="AX108" s="11" t="s">
        <v>77</v>
      </c>
      <c r="AY108" s="217" t="s">
        <v>133</v>
      </c>
    </row>
    <row r="109" spans="2:65" s="1" customFormat="1" ht="22.5" customHeight="1">
      <c r="B109" s="40"/>
      <c r="C109" s="192" t="s">
        <v>234</v>
      </c>
      <c r="D109" s="192" t="s">
        <v>137</v>
      </c>
      <c r="E109" s="193" t="s">
        <v>754</v>
      </c>
      <c r="F109" s="194" t="s">
        <v>755</v>
      </c>
      <c r="G109" s="195" t="s">
        <v>190</v>
      </c>
      <c r="H109" s="196">
        <v>1.754</v>
      </c>
      <c r="I109" s="197"/>
      <c r="J109" s="198">
        <f>ROUND(I109*H109,2)</f>
        <v>0</v>
      </c>
      <c r="K109" s="194" t="s">
        <v>141</v>
      </c>
      <c r="L109" s="60"/>
      <c r="M109" s="199" t="s">
        <v>21</v>
      </c>
      <c r="N109" s="200" t="s">
        <v>40</v>
      </c>
      <c r="O109" s="41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3" t="s">
        <v>161</v>
      </c>
      <c r="AT109" s="23" t="s">
        <v>137</v>
      </c>
      <c r="AU109" s="23" t="s">
        <v>79</v>
      </c>
      <c r="AY109" s="23" t="s">
        <v>133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3" t="s">
        <v>77</v>
      </c>
      <c r="BK109" s="203">
        <f>ROUND(I109*H109,2)</f>
        <v>0</v>
      </c>
      <c r="BL109" s="23" t="s">
        <v>161</v>
      </c>
      <c r="BM109" s="23" t="s">
        <v>756</v>
      </c>
    </row>
    <row r="110" spans="2:47" s="1" customFormat="1" ht="27">
      <c r="B110" s="40"/>
      <c r="C110" s="62"/>
      <c r="D110" s="204" t="s">
        <v>144</v>
      </c>
      <c r="E110" s="62"/>
      <c r="F110" s="205" t="s">
        <v>757</v>
      </c>
      <c r="G110" s="62"/>
      <c r="H110" s="62"/>
      <c r="I110" s="162"/>
      <c r="J110" s="62"/>
      <c r="K110" s="62"/>
      <c r="L110" s="60"/>
      <c r="M110" s="206"/>
      <c r="N110" s="41"/>
      <c r="O110" s="41"/>
      <c r="P110" s="41"/>
      <c r="Q110" s="41"/>
      <c r="R110" s="41"/>
      <c r="S110" s="41"/>
      <c r="T110" s="77"/>
      <c r="AT110" s="23" t="s">
        <v>144</v>
      </c>
      <c r="AU110" s="23" t="s">
        <v>79</v>
      </c>
    </row>
    <row r="111" spans="2:51" s="11" customFormat="1" ht="13.5">
      <c r="B111" s="207"/>
      <c r="C111" s="208"/>
      <c r="D111" s="204" t="s">
        <v>152</v>
      </c>
      <c r="E111" s="209" t="s">
        <v>21</v>
      </c>
      <c r="F111" s="210" t="s">
        <v>758</v>
      </c>
      <c r="G111" s="208"/>
      <c r="H111" s="211">
        <v>1.754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152</v>
      </c>
      <c r="AU111" s="217" t="s">
        <v>79</v>
      </c>
      <c r="AV111" s="11" t="s">
        <v>79</v>
      </c>
      <c r="AW111" s="11" t="s">
        <v>33</v>
      </c>
      <c r="AX111" s="11" t="s">
        <v>77</v>
      </c>
      <c r="AY111" s="217" t="s">
        <v>133</v>
      </c>
    </row>
    <row r="112" spans="2:63" s="10" customFormat="1" ht="29.85" customHeight="1">
      <c r="B112" s="175"/>
      <c r="C112" s="176"/>
      <c r="D112" s="189" t="s">
        <v>68</v>
      </c>
      <c r="E112" s="190" t="s">
        <v>161</v>
      </c>
      <c r="F112" s="190" t="s">
        <v>632</v>
      </c>
      <c r="G112" s="176"/>
      <c r="H112" s="176"/>
      <c r="I112" s="179"/>
      <c r="J112" s="191">
        <f>BK112</f>
        <v>0</v>
      </c>
      <c r="K112" s="176"/>
      <c r="L112" s="181"/>
      <c r="M112" s="182"/>
      <c r="N112" s="183"/>
      <c r="O112" s="183"/>
      <c r="P112" s="184">
        <f>SUM(P113:P115)</f>
        <v>0</v>
      </c>
      <c r="Q112" s="183"/>
      <c r="R112" s="184">
        <f>SUM(R113:R115)</f>
        <v>0</v>
      </c>
      <c r="S112" s="183"/>
      <c r="T112" s="185">
        <f>SUM(T113:T115)</f>
        <v>0</v>
      </c>
      <c r="AR112" s="186" t="s">
        <v>77</v>
      </c>
      <c r="AT112" s="187" t="s">
        <v>68</v>
      </c>
      <c r="AU112" s="187" t="s">
        <v>77</v>
      </c>
      <c r="AY112" s="186" t="s">
        <v>133</v>
      </c>
      <c r="BK112" s="188">
        <f>SUM(BK113:BK115)</f>
        <v>0</v>
      </c>
    </row>
    <row r="113" spans="2:65" s="1" customFormat="1" ht="22.5" customHeight="1">
      <c r="B113" s="40"/>
      <c r="C113" s="192" t="s">
        <v>238</v>
      </c>
      <c r="D113" s="192" t="s">
        <v>137</v>
      </c>
      <c r="E113" s="193" t="s">
        <v>633</v>
      </c>
      <c r="F113" s="194" t="s">
        <v>634</v>
      </c>
      <c r="G113" s="195" t="s">
        <v>208</v>
      </c>
      <c r="H113" s="196">
        <v>1.169</v>
      </c>
      <c r="I113" s="197"/>
      <c r="J113" s="198">
        <f>ROUND(I113*H113,2)</f>
        <v>0</v>
      </c>
      <c r="K113" s="194" t="s">
        <v>141</v>
      </c>
      <c r="L113" s="60"/>
      <c r="M113" s="199" t="s">
        <v>21</v>
      </c>
      <c r="N113" s="200" t="s">
        <v>40</v>
      </c>
      <c r="O113" s="41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3" t="s">
        <v>161</v>
      </c>
      <c r="AT113" s="23" t="s">
        <v>137</v>
      </c>
      <c r="AU113" s="23" t="s">
        <v>79</v>
      </c>
      <c r="AY113" s="23" t="s">
        <v>133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3" t="s">
        <v>77</v>
      </c>
      <c r="BK113" s="203">
        <f>ROUND(I113*H113,2)</f>
        <v>0</v>
      </c>
      <c r="BL113" s="23" t="s">
        <v>161</v>
      </c>
      <c r="BM113" s="23" t="s">
        <v>759</v>
      </c>
    </row>
    <row r="114" spans="2:47" s="1" customFormat="1" ht="27">
      <c r="B114" s="40"/>
      <c r="C114" s="62"/>
      <c r="D114" s="204" t="s">
        <v>144</v>
      </c>
      <c r="E114" s="62"/>
      <c r="F114" s="205" t="s">
        <v>636</v>
      </c>
      <c r="G114" s="62"/>
      <c r="H114" s="62"/>
      <c r="I114" s="162"/>
      <c r="J114" s="62"/>
      <c r="K114" s="62"/>
      <c r="L114" s="60"/>
      <c r="M114" s="206"/>
      <c r="N114" s="41"/>
      <c r="O114" s="41"/>
      <c r="P114" s="41"/>
      <c r="Q114" s="41"/>
      <c r="R114" s="41"/>
      <c r="S114" s="41"/>
      <c r="T114" s="77"/>
      <c r="AT114" s="23" t="s">
        <v>144</v>
      </c>
      <c r="AU114" s="23" t="s">
        <v>79</v>
      </c>
    </row>
    <row r="115" spans="2:51" s="11" customFormat="1" ht="13.5">
      <c r="B115" s="207"/>
      <c r="C115" s="208"/>
      <c r="D115" s="204" t="s">
        <v>152</v>
      </c>
      <c r="E115" s="209" t="s">
        <v>21</v>
      </c>
      <c r="F115" s="210" t="s">
        <v>735</v>
      </c>
      <c r="G115" s="208"/>
      <c r="H115" s="211">
        <v>1.169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152</v>
      </c>
      <c r="AU115" s="217" t="s">
        <v>79</v>
      </c>
      <c r="AV115" s="11" t="s">
        <v>79</v>
      </c>
      <c r="AW115" s="11" t="s">
        <v>33</v>
      </c>
      <c r="AX115" s="11" t="s">
        <v>77</v>
      </c>
      <c r="AY115" s="217" t="s">
        <v>133</v>
      </c>
    </row>
    <row r="116" spans="2:63" s="10" customFormat="1" ht="29.85" customHeight="1">
      <c r="B116" s="175"/>
      <c r="C116" s="176"/>
      <c r="D116" s="189" t="s">
        <v>68</v>
      </c>
      <c r="E116" s="190" t="s">
        <v>212</v>
      </c>
      <c r="F116" s="190" t="s">
        <v>644</v>
      </c>
      <c r="G116" s="176"/>
      <c r="H116" s="176"/>
      <c r="I116" s="179"/>
      <c r="J116" s="191">
        <f>BK116</f>
        <v>0</v>
      </c>
      <c r="K116" s="176"/>
      <c r="L116" s="181"/>
      <c r="M116" s="182"/>
      <c r="N116" s="183"/>
      <c r="O116" s="183"/>
      <c r="P116" s="184">
        <f>SUM(P117:P126)</f>
        <v>0</v>
      </c>
      <c r="Q116" s="183"/>
      <c r="R116" s="184">
        <f>SUM(R117:R126)</f>
        <v>0.0029449999999999997</v>
      </c>
      <c r="S116" s="183"/>
      <c r="T116" s="185">
        <f>SUM(T117:T126)</f>
        <v>0</v>
      </c>
      <c r="AR116" s="186" t="s">
        <v>77</v>
      </c>
      <c r="AT116" s="187" t="s">
        <v>68</v>
      </c>
      <c r="AU116" s="187" t="s">
        <v>77</v>
      </c>
      <c r="AY116" s="186" t="s">
        <v>133</v>
      </c>
      <c r="BK116" s="188">
        <f>SUM(BK117:BK126)</f>
        <v>0</v>
      </c>
    </row>
    <row r="117" spans="2:65" s="1" customFormat="1" ht="31.5" customHeight="1">
      <c r="B117" s="40"/>
      <c r="C117" s="192" t="s">
        <v>273</v>
      </c>
      <c r="D117" s="192" t="s">
        <v>137</v>
      </c>
      <c r="E117" s="193" t="s">
        <v>760</v>
      </c>
      <c r="F117" s="194" t="s">
        <v>761</v>
      </c>
      <c r="G117" s="195" t="s">
        <v>197</v>
      </c>
      <c r="H117" s="196">
        <v>16.7</v>
      </c>
      <c r="I117" s="197"/>
      <c r="J117" s="198">
        <f>ROUND(I117*H117,2)</f>
        <v>0</v>
      </c>
      <c r="K117" s="194" t="s">
        <v>141</v>
      </c>
      <c r="L117" s="60"/>
      <c r="M117" s="199" t="s">
        <v>21</v>
      </c>
      <c r="N117" s="200" t="s">
        <v>40</v>
      </c>
      <c r="O117" s="41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3" t="s">
        <v>161</v>
      </c>
      <c r="AT117" s="23" t="s">
        <v>137</v>
      </c>
      <c r="AU117" s="23" t="s">
        <v>79</v>
      </c>
      <c r="AY117" s="23" t="s">
        <v>133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3" t="s">
        <v>77</v>
      </c>
      <c r="BK117" s="203">
        <f>ROUND(I117*H117,2)</f>
        <v>0</v>
      </c>
      <c r="BL117" s="23" t="s">
        <v>161</v>
      </c>
      <c r="BM117" s="23" t="s">
        <v>762</v>
      </c>
    </row>
    <row r="118" spans="2:47" s="1" customFormat="1" ht="27">
      <c r="B118" s="40"/>
      <c r="C118" s="62"/>
      <c r="D118" s="218" t="s">
        <v>144</v>
      </c>
      <c r="E118" s="62"/>
      <c r="F118" s="235" t="s">
        <v>763</v>
      </c>
      <c r="G118" s="62"/>
      <c r="H118" s="62"/>
      <c r="I118" s="162"/>
      <c r="J118" s="62"/>
      <c r="K118" s="62"/>
      <c r="L118" s="60"/>
      <c r="M118" s="206"/>
      <c r="N118" s="41"/>
      <c r="O118" s="41"/>
      <c r="P118" s="41"/>
      <c r="Q118" s="41"/>
      <c r="R118" s="41"/>
      <c r="S118" s="41"/>
      <c r="T118" s="77"/>
      <c r="AT118" s="23" t="s">
        <v>144</v>
      </c>
      <c r="AU118" s="23" t="s">
        <v>79</v>
      </c>
    </row>
    <row r="119" spans="2:65" s="1" customFormat="1" ht="22.5" customHeight="1">
      <c r="B119" s="40"/>
      <c r="C119" s="225" t="s">
        <v>262</v>
      </c>
      <c r="D119" s="225" t="s">
        <v>213</v>
      </c>
      <c r="E119" s="226" t="s">
        <v>764</v>
      </c>
      <c r="F119" s="227" t="s">
        <v>765</v>
      </c>
      <c r="G119" s="228" t="s">
        <v>197</v>
      </c>
      <c r="H119" s="229">
        <v>16.7</v>
      </c>
      <c r="I119" s="230"/>
      <c r="J119" s="231">
        <f>ROUND(I119*H119,2)</f>
        <v>0</v>
      </c>
      <c r="K119" s="227" t="s">
        <v>141</v>
      </c>
      <c r="L119" s="232"/>
      <c r="M119" s="233" t="s">
        <v>21</v>
      </c>
      <c r="N119" s="234" t="s">
        <v>40</v>
      </c>
      <c r="O119" s="41"/>
      <c r="P119" s="201">
        <f>O119*H119</f>
        <v>0</v>
      </c>
      <c r="Q119" s="201">
        <v>0.00015</v>
      </c>
      <c r="R119" s="201">
        <f>Q119*H119</f>
        <v>0.002505</v>
      </c>
      <c r="S119" s="201">
        <v>0</v>
      </c>
      <c r="T119" s="202">
        <f>S119*H119</f>
        <v>0</v>
      </c>
      <c r="AR119" s="23" t="s">
        <v>212</v>
      </c>
      <c r="AT119" s="23" t="s">
        <v>213</v>
      </c>
      <c r="AU119" s="23" t="s">
        <v>79</v>
      </c>
      <c r="AY119" s="23" t="s">
        <v>133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3" t="s">
        <v>77</v>
      </c>
      <c r="BK119" s="203">
        <f>ROUND(I119*H119,2)</f>
        <v>0</v>
      </c>
      <c r="BL119" s="23" t="s">
        <v>161</v>
      </c>
      <c r="BM119" s="23" t="s">
        <v>766</v>
      </c>
    </row>
    <row r="120" spans="2:65" s="1" customFormat="1" ht="22.5" customHeight="1">
      <c r="B120" s="40"/>
      <c r="C120" s="192" t="s">
        <v>243</v>
      </c>
      <c r="D120" s="192" t="s">
        <v>137</v>
      </c>
      <c r="E120" s="193" t="s">
        <v>767</v>
      </c>
      <c r="F120" s="194" t="s">
        <v>768</v>
      </c>
      <c r="G120" s="195" t="s">
        <v>185</v>
      </c>
      <c r="H120" s="196">
        <v>3</v>
      </c>
      <c r="I120" s="197"/>
      <c r="J120" s="198">
        <f>ROUND(I120*H120,2)</f>
        <v>0</v>
      </c>
      <c r="K120" s="194" t="s">
        <v>141</v>
      </c>
      <c r="L120" s="60"/>
      <c r="M120" s="199" t="s">
        <v>21</v>
      </c>
      <c r="N120" s="200" t="s">
        <v>40</v>
      </c>
      <c r="O120" s="41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3" t="s">
        <v>161</v>
      </c>
      <c r="AT120" s="23" t="s">
        <v>137</v>
      </c>
      <c r="AU120" s="23" t="s">
        <v>79</v>
      </c>
      <c r="AY120" s="23" t="s">
        <v>133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3" t="s">
        <v>77</v>
      </c>
      <c r="BK120" s="203">
        <f>ROUND(I120*H120,2)</f>
        <v>0</v>
      </c>
      <c r="BL120" s="23" t="s">
        <v>161</v>
      </c>
      <c r="BM120" s="23" t="s">
        <v>769</v>
      </c>
    </row>
    <row r="121" spans="2:65" s="1" customFormat="1" ht="22.5" customHeight="1">
      <c r="B121" s="40"/>
      <c r="C121" s="225" t="s">
        <v>252</v>
      </c>
      <c r="D121" s="225" t="s">
        <v>213</v>
      </c>
      <c r="E121" s="226" t="s">
        <v>770</v>
      </c>
      <c r="F121" s="227" t="s">
        <v>771</v>
      </c>
      <c r="G121" s="228" t="s">
        <v>185</v>
      </c>
      <c r="H121" s="229">
        <v>3</v>
      </c>
      <c r="I121" s="230"/>
      <c r="J121" s="231">
        <f>ROUND(I121*H121,2)</f>
        <v>0</v>
      </c>
      <c r="K121" s="227" t="s">
        <v>141</v>
      </c>
      <c r="L121" s="232"/>
      <c r="M121" s="233" t="s">
        <v>21</v>
      </c>
      <c r="N121" s="234" t="s">
        <v>40</v>
      </c>
      <c r="O121" s="41"/>
      <c r="P121" s="201">
        <f>O121*H121</f>
        <v>0</v>
      </c>
      <c r="Q121" s="201">
        <v>9E-05</v>
      </c>
      <c r="R121" s="201">
        <f>Q121*H121</f>
        <v>0.00027</v>
      </c>
      <c r="S121" s="201">
        <v>0</v>
      </c>
      <c r="T121" s="202">
        <f>S121*H121</f>
        <v>0</v>
      </c>
      <c r="AR121" s="23" t="s">
        <v>212</v>
      </c>
      <c r="AT121" s="23" t="s">
        <v>213</v>
      </c>
      <c r="AU121" s="23" t="s">
        <v>79</v>
      </c>
      <c r="AY121" s="23" t="s">
        <v>133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3" t="s">
        <v>77</v>
      </c>
      <c r="BK121" s="203">
        <f>ROUND(I121*H121,2)</f>
        <v>0</v>
      </c>
      <c r="BL121" s="23" t="s">
        <v>161</v>
      </c>
      <c r="BM121" s="23" t="s">
        <v>772</v>
      </c>
    </row>
    <row r="122" spans="2:65" s="1" customFormat="1" ht="22.5" customHeight="1">
      <c r="B122" s="40"/>
      <c r="C122" s="192" t="s">
        <v>10</v>
      </c>
      <c r="D122" s="192" t="s">
        <v>137</v>
      </c>
      <c r="E122" s="193" t="s">
        <v>773</v>
      </c>
      <c r="F122" s="194" t="s">
        <v>774</v>
      </c>
      <c r="G122" s="195" t="s">
        <v>185</v>
      </c>
      <c r="H122" s="196">
        <v>1</v>
      </c>
      <c r="I122" s="197"/>
      <c r="J122" s="198">
        <f>ROUND(I122*H122,2)</f>
        <v>0</v>
      </c>
      <c r="K122" s="194" t="s">
        <v>141</v>
      </c>
      <c r="L122" s="60"/>
      <c r="M122" s="199" t="s">
        <v>21</v>
      </c>
      <c r="N122" s="200" t="s">
        <v>40</v>
      </c>
      <c r="O122" s="41"/>
      <c r="P122" s="201">
        <f>O122*H122</f>
        <v>0</v>
      </c>
      <c r="Q122" s="201">
        <v>0.00017</v>
      </c>
      <c r="R122" s="201">
        <f>Q122*H122</f>
        <v>0.00017</v>
      </c>
      <c r="S122" s="201">
        <v>0</v>
      </c>
      <c r="T122" s="202">
        <f>S122*H122</f>
        <v>0</v>
      </c>
      <c r="AR122" s="23" t="s">
        <v>161</v>
      </c>
      <c r="AT122" s="23" t="s">
        <v>137</v>
      </c>
      <c r="AU122" s="23" t="s">
        <v>79</v>
      </c>
      <c r="AY122" s="23" t="s">
        <v>133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3" t="s">
        <v>77</v>
      </c>
      <c r="BK122" s="203">
        <f>ROUND(I122*H122,2)</f>
        <v>0</v>
      </c>
      <c r="BL122" s="23" t="s">
        <v>161</v>
      </c>
      <c r="BM122" s="23" t="s">
        <v>775</v>
      </c>
    </row>
    <row r="123" spans="2:65" s="1" customFormat="1" ht="22.5" customHeight="1">
      <c r="B123" s="40"/>
      <c r="C123" s="192" t="s">
        <v>304</v>
      </c>
      <c r="D123" s="192" t="s">
        <v>137</v>
      </c>
      <c r="E123" s="193" t="s">
        <v>776</v>
      </c>
      <c r="F123" s="194" t="s">
        <v>777</v>
      </c>
      <c r="G123" s="195" t="s">
        <v>197</v>
      </c>
      <c r="H123" s="196">
        <v>22.3</v>
      </c>
      <c r="I123" s="197"/>
      <c r="J123" s="198">
        <f>ROUND(I123*H123,2)</f>
        <v>0</v>
      </c>
      <c r="K123" s="194" t="s">
        <v>141</v>
      </c>
      <c r="L123" s="60"/>
      <c r="M123" s="199" t="s">
        <v>21</v>
      </c>
      <c r="N123" s="200" t="s">
        <v>40</v>
      </c>
      <c r="O123" s="41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3" t="s">
        <v>161</v>
      </c>
      <c r="AT123" s="23" t="s">
        <v>137</v>
      </c>
      <c r="AU123" s="23" t="s">
        <v>79</v>
      </c>
      <c r="AY123" s="23" t="s">
        <v>133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3" t="s">
        <v>77</v>
      </c>
      <c r="BK123" s="203">
        <f>ROUND(I123*H123,2)</f>
        <v>0</v>
      </c>
      <c r="BL123" s="23" t="s">
        <v>161</v>
      </c>
      <c r="BM123" s="23" t="s">
        <v>778</v>
      </c>
    </row>
    <row r="124" spans="2:47" s="1" customFormat="1" ht="27">
      <c r="B124" s="40"/>
      <c r="C124" s="62"/>
      <c r="D124" s="218" t="s">
        <v>144</v>
      </c>
      <c r="E124" s="62"/>
      <c r="F124" s="235" t="s">
        <v>779</v>
      </c>
      <c r="G124" s="62"/>
      <c r="H124" s="62"/>
      <c r="I124" s="162"/>
      <c r="J124" s="62"/>
      <c r="K124" s="62"/>
      <c r="L124" s="60"/>
      <c r="M124" s="206"/>
      <c r="N124" s="41"/>
      <c r="O124" s="41"/>
      <c r="P124" s="41"/>
      <c r="Q124" s="41"/>
      <c r="R124" s="41"/>
      <c r="S124" s="41"/>
      <c r="T124" s="77"/>
      <c r="AT124" s="23" t="s">
        <v>144</v>
      </c>
      <c r="AU124" s="23" t="s">
        <v>79</v>
      </c>
    </row>
    <row r="125" spans="2:65" s="1" customFormat="1" ht="22.5" customHeight="1">
      <c r="B125" s="40"/>
      <c r="C125" s="192" t="s">
        <v>288</v>
      </c>
      <c r="D125" s="192" t="s">
        <v>137</v>
      </c>
      <c r="E125" s="193" t="s">
        <v>780</v>
      </c>
      <c r="F125" s="194" t="s">
        <v>781</v>
      </c>
      <c r="G125" s="195" t="s">
        <v>197</v>
      </c>
      <c r="H125" s="196">
        <v>22.3</v>
      </c>
      <c r="I125" s="197"/>
      <c r="J125" s="198">
        <f>ROUND(I125*H125,2)</f>
        <v>0</v>
      </c>
      <c r="K125" s="194" t="s">
        <v>141</v>
      </c>
      <c r="L125" s="60"/>
      <c r="M125" s="199" t="s">
        <v>21</v>
      </c>
      <c r="N125" s="200" t="s">
        <v>40</v>
      </c>
      <c r="O125" s="41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3" t="s">
        <v>161</v>
      </c>
      <c r="AT125" s="23" t="s">
        <v>137</v>
      </c>
      <c r="AU125" s="23" t="s">
        <v>79</v>
      </c>
      <c r="AY125" s="23" t="s">
        <v>133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3" t="s">
        <v>77</v>
      </c>
      <c r="BK125" s="203">
        <f>ROUND(I125*H125,2)</f>
        <v>0</v>
      </c>
      <c r="BL125" s="23" t="s">
        <v>161</v>
      </c>
      <c r="BM125" s="23" t="s">
        <v>782</v>
      </c>
    </row>
    <row r="126" spans="2:47" s="1" customFormat="1" ht="27">
      <c r="B126" s="40"/>
      <c r="C126" s="62"/>
      <c r="D126" s="204" t="s">
        <v>144</v>
      </c>
      <c r="E126" s="62"/>
      <c r="F126" s="205" t="s">
        <v>779</v>
      </c>
      <c r="G126" s="62"/>
      <c r="H126" s="62"/>
      <c r="I126" s="162"/>
      <c r="J126" s="62"/>
      <c r="K126" s="62"/>
      <c r="L126" s="60"/>
      <c r="M126" s="206"/>
      <c r="N126" s="41"/>
      <c r="O126" s="41"/>
      <c r="P126" s="41"/>
      <c r="Q126" s="41"/>
      <c r="R126" s="41"/>
      <c r="S126" s="41"/>
      <c r="T126" s="77"/>
      <c r="AT126" s="23" t="s">
        <v>144</v>
      </c>
      <c r="AU126" s="23" t="s">
        <v>79</v>
      </c>
    </row>
    <row r="127" spans="2:63" s="10" customFormat="1" ht="29.85" customHeight="1">
      <c r="B127" s="175"/>
      <c r="C127" s="176"/>
      <c r="D127" s="189" t="s">
        <v>68</v>
      </c>
      <c r="E127" s="190" t="s">
        <v>517</v>
      </c>
      <c r="F127" s="190" t="s">
        <v>518</v>
      </c>
      <c r="G127" s="176"/>
      <c r="H127" s="176"/>
      <c r="I127" s="179"/>
      <c r="J127" s="191">
        <f>BK127</f>
        <v>0</v>
      </c>
      <c r="K127" s="176"/>
      <c r="L127" s="181"/>
      <c r="M127" s="182"/>
      <c r="N127" s="183"/>
      <c r="O127" s="183"/>
      <c r="P127" s="184">
        <f>P128</f>
        <v>0</v>
      </c>
      <c r="Q127" s="183"/>
      <c r="R127" s="184">
        <f>R128</f>
        <v>0</v>
      </c>
      <c r="S127" s="183"/>
      <c r="T127" s="185">
        <f>T128</f>
        <v>0</v>
      </c>
      <c r="AR127" s="186" t="s">
        <v>77</v>
      </c>
      <c r="AT127" s="187" t="s">
        <v>68</v>
      </c>
      <c r="AU127" s="187" t="s">
        <v>77</v>
      </c>
      <c r="AY127" s="186" t="s">
        <v>133</v>
      </c>
      <c r="BK127" s="188">
        <f>BK128</f>
        <v>0</v>
      </c>
    </row>
    <row r="128" spans="2:65" s="1" customFormat="1" ht="22.5" customHeight="1">
      <c r="B128" s="40"/>
      <c r="C128" s="192" t="s">
        <v>294</v>
      </c>
      <c r="D128" s="192" t="s">
        <v>137</v>
      </c>
      <c r="E128" s="193" t="s">
        <v>520</v>
      </c>
      <c r="F128" s="194" t="s">
        <v>783</v>
      </c>
      <c r="G128" s="195" t="s">
        <v>216</v>
      </c>
      <c r="H128" s="196">
        <v>0.003</v>
      </c>
      <c r="I128" s="197"/>
      <c r="J128" s="198">
        <f>ROUND(I128*H128,2)</f>
        <v>0</v>
      </c>
      <c r="K128" s="194" t="s">
        <v>141</v>
      </c>
      <c r="L128" s="60"/>
      <c r="M128" s="199" t="s">
        <v>21</v>
      </c>
      <c r="N128" s="200" t="s">
        <v>40</v>
      </c>
      <c r="O128" s="41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3" t="s">
        <v>161</v>
      </c>
      <c r="AT128" s="23" t="s">
        <v>137</v>
      </c>
      <c r="AU128" s="23" t="s">
        <v>79</v>
      </c>
      <c r="AY128" s="23" t="s">
        <v>133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3" t="s">
        <v>77</v>
      </c>
      <c r="BK128" s="203">
        <f>ROUND(I128*H128,2)</f>
        <v>0</v>
      </c>
      <c r="BL128" s="23" t="s">
        <v>161</v>
      </c>
      <c r="BM128" s="23" t="s">
        <v>784</v>
      </c>
    </row>
    <row r="129" spans="2:63" s="10" customFormat="1" ht="29.85" customHeight="1">
      <c r="B129" s="175"/>
      <c r="C129" s="176"/>
      <c r="D129" s="189" t="s">
        <v>68</v>
      </c>
      <c r="E129" s="190" t="s">
        <v>533</v>
      </c>
      <c r="F129" s="190" t="s">
        <v>534</v>
      </c>
      <c r="G129" s="176"/>
      <c r="H129" s="176"/>
      <c r="I129" s="179"/>
      <c r="J129" s="191">
        <f>BK129</f>
        <v>0</v>
      </c>
      <c r="K129" s="176"/>
      <c r="L129" s="181"/>
      <c r="M129" s="182"/>
      <c r="N129" s="183"/>
      <c r="O129" s="183"/>
      <c r="P129" s="184">
        <f>P130</f>
        <v>0</v>
      </c>
      <c r="Q129" s="183"/>
      <c r="R129" s="184">
        <f>R130</f>
        <v>0</v>
      </c>
      <c r="S129" s="183"/>
      <c r="T129" s="185">
        <f>T130</f>
        <v>0</v>
      </c>
      <c r="AR129" s="186" t="s">
        <v>77</v>
      </c>
      <c r="AT129" s="187" t="s">
        <v>68</v>
      </c>
      <c r="AU129" s="187" t="s">
        <v>77</v>
      </c>
      <c r="AY129" s="186" t="s">
        <v>133</v>
      </c>
      <c r="BK129" s="188">
        <f>BK130</f>
        <v>0</v>
      </c>
    </row>
    <row r="130" spans="2:65" s="1" customFormat="1" ht="22.5" customHeight="1">
      <c r="B130" s="40"/>
      <c r="C130" s="192" t="s">
        <v>298</v>
      </c>
      <c r="D130" s="192" t="s">
        <v>137</v>
      </c>
      <c r="E130" s="193" t="s">
        <v>721</v>
      </c>
      <c r="F130" s="194" t="s">
        <v>722</v>
      </c>
      <c r="G130" s="195" t="s">
        <v>216</v>
      </c>
      <c r="H130" s="196">
        <v>7.485</v>
      </c>
      <c r="I130" s="197"/>
      <c r="J130" s="198">
        <f>ROUND(I130*H130,2)</f>
        <v>0</v>
      </c>
      <c r="K130" s="194" t="s">
        <v>141</v>
      </c>
      <c r="L130" s="60"/>
      <c r="M130" s="199" t="s">
        <v>21</v>
      </c>
      <c r="N130" s="200" t="s">
        <v>40</v>
      </c>
      <c r="O130" s="4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3" t="s">
        <v>161</v>
      </c>
      <c r="AT130" s="23" t="s">
        <v>137</v>
      </c>
      <c r="AU130" s="23" t="s">
        <v>79</v>
      </c>
      <c r="AY130" s="23" t="s">
        <v>133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77</v>
      </c>
      <c r="BK130" s="203">
        <f>ROUND(I130*H130,2)</f>
        <v>0</v>
      </c>
      <c r="BL130" s="23" t="s">
        <v>161</v>
      </c>
      <c r="BM130" s="23" t="s">
        <v>785</v>
      </c>
    </row>
    <row r="131" spans="2:63" s="10" customFormat="1" ht="37.35" customHeight="1">
      <c r="B131" s="175"/>
      <c r="C131" s="176"/>
      <c r="D131" s="177" t="s">
        <v>68</v>
      </c>
      <c r="E131" s="178" t="s">
        <v>786</v>
      </c>
      <c r="F131" s="178" t="s">
        <v>787</v>
      </c>
      <c r="G131" s="176"/>
      <c r="H131" s="176"/>
      <c r="I131" s="179"/>
      <c r="J131" s="180">
        <f>BK131</f>
        <v>0</v>
      </c>
      <c r="K131" s="176"/>
      <c r="L131" s="181"/>
      <c r="M131" s="182"/>
      <c r="N131" s="183"/>
      <c r="O131" s="183"/>
      <c r="P131" s="184">
        <f>P132+P137</f>
        <v>0</v>
      </c>
      <c r="Q131" s="183"/>
      <c r="R131" s="184">
        <f>R132+R137</f>
        <v>0.002688</v>
      </c>
      <c r="S131" s="183"/>
      <c r="T131" s="185">
        <f>T132+T137</f>
        <v>0.0031000000000000003</v>
      </c>
      <c r="AR131" s="186" t="s">
        <v>79</v>
      </c>
      <c r="AT131" s="187" t="s">
        <v>68</v>
      </c>
      <c r="AU131" s="187" t="s">
        <v>69</v>
      </c>
      <c r="AY131" s="186" t="s">
        <v>133</v>
      </c>
      <c r="BK131" s="188">
        <f>BK132+BK137</f>
        <v>0</v>
      </c>
    </row>
    <row r="132" spans="2:63" s="10" customFormat="1" ht="19.9" customHeight="1">
      <c r="B132" s="175"/>
      <c r="C132" s="176"/>
      <c r="D132" s="189" t="s">
        <v>68</v>
      </c>
      <c r="E132" s="190" t="s">
        <v>788</v>
      </c>
      <c r="F132" s="190" t="s">
        <v>789</v>
      </c>
      <c r="G132" s="176"/>
      <c r="H132" s="176"/>
      <c r="I132" s="179"/>
      <c r="J132" s="191">
        <f>BK132</f>
        <v>0</v>
      </c>
      <c r="K132" s="176"/>
      <c r="L132" s="181"/>
      <c r="M132" s="182"/>
      <c r="N132" s="183"/>
      <c r="O132" s="183"/>
      <c r="P132" s="184">
        <f>SUM(P133:P136)</f>
        <v>0</v>
      </c>
      <c r="Q132" s="183"/>
      <c r="R132" s="184">
        <f>SUM(R133:R136)</f>
        <v>0.002688</v>
      </c>
      <c r="S132" s="183"/>
      <c r="T132" s="185">
        <f>SUM(T133:T136)</f>
        <v>0</v>
      </c>
      <c r="AR132" s="186" t="s">
        <v>79</v>
      </c>
      <c r="AT132" s="187" t="s">
        <v>68</v>
      </c>
      <c r="AU132" s="187" t="s">
        <v>77</v>
      </c>
      <c r="AY132" s="186" t="s">
        <v>133</v>
      </c>
      <c r="BK132" s="188">
        <f>SUM(BK133:BK136)</f>
        <v>0</v>
      </c>
    </row>
    <row r="133" spans="2:65" s="1" customFormat="1" ht="22.5" customHeight="1">
      <c r="B133" s="40"/>
      <c r="C133" s="192" t="s">
        <v>257</v>
      </c>
      <c r="D133" s="192" t="s">
        <v>137</v>
      </c>
      <c r="E133" s="193" t="s">
        <v>790</v>
      </c>
      <c r="F133" s="194" t="s">
        <v>791</v>
      </c>
      <c r="G133" s="195" t="s">
        <v>197</v>
      </c>
      <c r="H133" s="196">
        <v>5.6</v>
      </c>
      <c r="I133" s="197"/>
      <c r="J133" s="198">
        <f>ROUND(I133*H133,2)</f>
        <v>0</v>
      </c>
      <c r="K133" s="194" t="s">
        <v>141</v>
      </c>
      <c r="L133" s="60"/>
      <c r="M133" s="199" t="s">
        <v>21</v>
      </c>
      <c r="N133" s="200" t="s">
        <v>40</v>
      </c>
      <c r="O133" s="41"/>
      <c r="P133" s="201">
        <f>O133*H133</f>
        <v>0</v>
      </c>
      <c r="Q133" s="201">
        <v>0.00033</v>
      </c>
      <c r="R133" s="201">
        <f>Q133*H133</f>
        <v>0.0018479999999999998</v>
      </c>
      <c r="S133" s="201">
        <v>0</v>
      </c>
      <c r="T133" s="202">
        <f>S133*H133</f>
        <v>0</v>
      </c>
      <c r="AR133" s="23" t="s">
        <v>304</v>
      </c>
      <c r="AT133" s="23" t="s">
        <v>137</v>
      </c>
      <c r="AU133" s="23" t="s">
        <v>79</v>
      </c>
      <c r="AY133" s="23" t="s">
        <v>133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77</v>
      </c>
      <c r="BK133" s="203">
        <f>ROUND(I133*H133,2)</f>
        <v>0</v>
      </c>
      <c r="BL133" s="23" t="s">
        <v>304</v>
      </c>
      <c r="BM133" s="23" t="s">
        <v>792</v>
      </c>
    </row>
    <row r="134" spans="2:47" s="1" customFormat="1" ht="27">
      <c r="B134" s="40"/>
      <c r="C134" s="62"/>
      <c r="D134" s="218" t="s">
        <v>144</v>
      </c>
      <c r="E134" s="62"/>
      <c r="F134" s="235" t="s">
        <v>793</v>
      </c>
      <c r="G134" s="62"/>
      <c r="H134" s="62"/>
      <c r="I134" s="162"/>
      <c r="J134" s="62"/>
      <c r="K134" s="62"/>
      <c r="L134" s="60"/>
      <c r="M134" s="206"/>
      <c r="N134" s="41"/>
      <c r="O134" s="41"/>
      <c r="P134" s="41"/>
      <c r="Q134" s="41"/>
      <c r="R134" s="41"/>
      <c r="S134" s="41"/>
      <c r="T134" s="77"/>
      <c r="AT134" s="23" t="s">
        <v>144</v>
      </c>
      <c r="AU134" s="23" t="s">
        <v>79</v>
      </c>
    </row>
    <row r="135" spans="2:65" s="1" customFormat="1" ht="22.5" customHeight="1">
      <c r="B135" s="40"/>
      <c r="C135" s="225" t="s">
        <v>9</v>
      </c>
      <c r="D135" s="225" t="s">
        <v>213</v>
      </c>
      <c r="E135" s="226" t="s">
        <v>794</v>
      </c>
      <c r="F135" s="227" t="s">
        <v>795</v>
      </c>
      <c r="G135" s="228" t="s">
        <v>197</v>
      </c>
      <c r="H135" s="229">
        <v>5.6</v>
      </c>
      <c r="I135" s="230"/>
      <c r="J135" s="231">
        <f>ROUND(I135*H135,2)</f>
        <v>0</v>
      </c>
      <c r="K135" s="227" t="s">
        <v>141</v>
      </c>
      <c r="L135" s="232"/>
      <c r="M135" s="233" t="s">
        <v>21</v>
      </c>
      <c r="N135" s="234" t="s">
        <v>40</v>
      </c>
      <c r="O135" s="41"/>
      <c r="P135" s="201">
        <f>O135*H135</f>
        <v>0</v>
      </c>
      <c r="Q135" s="201">
        <v>0.00015</v>
      </c>
      <c r="R135" s="201">
        <f>Q135*H135</f>
        <v>0.0008399999999999999</v>
      </c>
      <c r="S135" s="201">
        <v>0</v>
      </c>
      <c r="T135" s="202">
        <f>S135*H135</f>
        <v>0</v>
      </c>
      <c r="AR135" s="23" t="s">
        <v>187</v>
      </c>
      <c r="AT135" s="23" t="s">
        <v>213</v>
      </c>
      <c r="AU135" s="23" t="s">
        <v>79</v>
      </c>
      <c r="AY135" s="23" t="s">
        <v>133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3" t="s">
        <v>77</v>
      </c>
      <c r="BK135" s="203">
        <f>ROUND(I135*H135,2)</f>
        <v>0</v>
      </c>
      <c r="BL135" s="23" t="s">
        <v>304</v>
      </c>
      <c r="BM135" s="23" t="s">
        <v>796</v>
      </c>
    </row>
    <row r="136" spans="2:65" s="1" customFormat="1" ht="22.5" customHeight="1">
      <c r="B136" s="40"/>
      <c r="C136" s="192" t="s">
        <v>283</v>
      </c>
      <c r="D136" s="192" t="s">
        <v>137</v>
      </c>
      <c r="E136" s="193" t="s">
        <v>797</v>
      </c>
      <c r="F136" s="194" t="s">
        <v>798</v>
      </c>
      <c r="G136" s="195" t="s">
        <v>216</v>
      </c>
      <c r="H136" s="196">
        <v>0.003</v>
      </c>
      <c r="I136" s="197"/>
      <c r="J136" s="198">
        <f>ROUND(I136*H136,2)</f>
        <v>0</v>
      </c>
      <c r="K136" s="194" t="s">
        <v>141</v>
      </c>
      <c r="L136" s="60"/>
      <c r="M136" s="199" t="s">
        <v>21</v>
      </c>
      <c r="N136" s="200" t="s">
        <v>40</v>
      </c>
      <c r="O136" s="41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3" t="s">
        <v>304</v>
      </c>
      <c r="AT136" s="23" t="s">
        <v>137</v>
      </c>
      <c r="AU136" s="23" t="s">
        <v>79</v>
      </c>
      <c r="AY136" s="23" t="s">
        <v>133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77</v>
      </c>
      <c r="BK136" s="203">
        <f>ROUND(I136*H136,2)</f>
        <v>0</v>
      </c>
      <c r="BL136" s="23" t="s">
        <v>304</v>
      </c>
      <c r="BM136" s="23" t="s">
        <v>799</v>
      </c>
    </row>
    <row r="137" spans="2:63" s="10" customFormat="1" ht="29.85" customHeight="1">
      <c r="B137" s="175"/>
      <c r="C137" s="176"/>
      <c r="D137" s="189" t="s">
        <v>68</v>
      </c>
      <c r="E137" s="190" t="s">
        <v>800</v>
      </c>
      <c r="F137" s="190" t="s">
        <v>801</v>
      </c>
      <c r="G137" s="176"/>
      <c r="H137" s="176"/>
      <c r="I137" s="179"/>
      <c r="J137" s="191">
        <f>BK137</f>
        <v>0</v>
      </c>
      <c r="K137" s="176"/>
      <c r="L137" s="181"/>
      <c r="M137" s="182"/>
      <c r="N137" s="183"/>
      <c r="O137" s="183"/>
      <c r="P137" s="184">
        <f>P138</f>
        <v>0</v>
      </c>
      <c r="Q137" s="183"/>
      <c r="R137" s="184">
        <f>R138</f>
        <v>0</v>
      </c>
      <c r="S137" s="183"/>
      <c r="T137" s="185">
        <f>T138</f>
        <v>0.0031000000000000003</v>
      </c>
      <c r="AR137" s="186" t="s">
        <v>79</v>
      </c>
      <c r="AT137" s="187" t="s">
        <v>68</v>
      </c>
      <c r="AU137" s="187" t="s">
        <v>77</v>
      </c>
      <c r="AY137" s="186" t="s">
        <v>133</v>
      </c>
      <c r="BK137" s="188">
        <f>BK138</f>
        <v>0</v>
      </c>
    </row>
    <row r="138" spans="2:65" s="1" customFormat="1" ht="22.5" customHeight="1">
      <c r="B138" s="40"/>
      <c r="C138" s="192" t="s">
        <v>321</v>
      </c>
      <c r="D138" s="192" t="s">
        <v>137</v>
      </c>
      <c r="E138" s="193" t="s">
        <v>802</v>
      </c>
      <c r="F138" s="194" t="s">
        <v>803</v>
      </c>
      <c r="G138" s="195" t="s">
        <v>197</v>
      </c>
      <c r="H138" s="196">
        <v>0.4</v>
      </c>
      <c r="I138" s="197"/>
      <c r="J138" s="198">
        <f>ROUND(I138*H138,2)</f>
        <v>0</v>
      </c>
      <c r="K138" s="194" t="s">
        <v>141</v>
      </c>
      <c r="L138" s="60"/>
      <c r="M138" s="199" t="s">
        <v>21</v>
      </c>
      <c r="N138" s="200" t="s">
        <v>40</v>
      </c>
      <c r="O138" s="41"/>
      <c r="P138" s="201">
        <f>O138*H138</f>
        <v>0</v>
      </c>
      <c r="Q138" s="201">
        <v>0</v>
      </c>
      <c r="R138" s="201">
        <f>Q138*H138</f>
        <v>0</v>
      </c>
      <c r="S138" s="201">
        <v>0.00775</v>
      </c>
      <c r="T138" s="202">
        <f>S138*H138</f>
        <v>0.0031000000000000003</v>
      </c>
      <c r="AR138" s="23" t="s">
        <v>304</v>
      </c>
      <c r="AT138" s="23" t="s">
        <v>137</v>
      </c>
      <c r="AU138" s="23" t="s">
        <v>79</v>
      </c>
      <c r="AY138" s="23" t="s">
        <v>133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3" t="s">
        <v>77</v>
      </c>
      <c r="BK138" s="203">
        <f>ROUND(I138*H138,2)</f>
        <v>0</v>
      </c>
      <c r="BL138" s="23" t="s">
        <v>304</v>
      </c>
      <c r="BM138" s="23" t="s">
        <v>804</v>
      </c>
    </row>
    <row r="139" spans="2:63" s="10" customFormat="1" ht="37.35" customHeight="1">
      <c r="B139" s="175"/>
      <c r="C139" s="176"/>
      <c r="D139" s="177" t="s">
        <v>68</v>
      </c>
      <c r="E139" s="178" t="s">
        <v>213</v>
      </c>
      <c r="F139" s="178" t="s">
        <v>539</v>
      </c>
      <c r="G139" s="176"/>
      <c r="H139" s="176"/>
      <c r="I139" s="179"/>
      <c r="J139" s="180">
        <f>BK139</f>
        <v>0</v>
      </c>
      <c r="K139" s="176"/>
      <c r="L139" s="181"/>
      <c r="M139" s="182"/>
      <c r="N139" s="183"/>
      <c r="O139" s="183"/>
      <c r="P139" s="184">
        <f>P140</f>
        <v>0</v>
      </c>
      <c r="Q139" s="183"/>
      <c r="R139" s="184">
        <f>R140</f>
        <v>0.647</v>
      </c>
      <c r="S139" s="183"/>
      <c r="T139" s="185">
        <f>T140</f>
        <v>0</v>
      </c>
      <c r="AR139" s="186" t="s">
        <v>136</v>
      </c>
      <c r="AT139" s="187" t="s">
        <v>68</v>
      </c>
      <c r="AU139" s="187" t="s">
        <v>69</v>
      </c>
      <c r="AY139" s="186" t="s">
        <v>133</v>
      </c>
      <c r="BK139" s="188">
        <f>BK140</f>
        <v>0</v>
      </c>
    </row>
    <row r="140" spans="2:63" s="10" customFormat="1" ht="19.9" customHeight="1">
      <c r="B140" s="175"/>
      <c r="C140" s="176"/>
      <c r="D140" s="189" t="s">
        <v>68</v>
      </c>
      <c r="E140" s="190" t="s">
        <v>805</v>
      </c>
      <c r="F140" s="190" t="s">
        <v>806</v>
      </c>
      <c r="G140" s="176"/>
      <c r="H140" s="176"/>
      <c r="I140" s="179"/>
      <c r="J140" s="191">
        <f>BK140</f>
        <v>0</v>
      </c>
      <c r="K140" s="176"/>
      <c r="L140" s="181"/>
      <c r="M140" s="182"/>
      <c r="N140" s="183"/>
      <c r="O140" s="183"/>
      <c r="P140" s="184">
        <f>SUM(P141:P143)</f>
        <v>0</v>
      </c>
      <c r="Q140" s="183"/>
      <c r="R140" s="184">
        <f>SUM(R141:R143)</f>
        <v>0.647</v>
      </c>
      <c r="S140" s="183"/>
      <c r="T140" s="185">
        <f>SUM(T141:T143)</f>
        <v>0</v>
      </c>
      <c r="AR140" s="186" t="s">
        <v>136</v>
      </c>
      <c r="AT140" s="187" t="s">
        <v>68</v>
      </c>
      <c r="AU140" s="187" t="s">
        <v>77</v>
      </c>
      <c r="AY140" s="186" t="s">
        <v>133</v>
      </c>
      <c r="BK140" s="188">
        <f>SUM(BK141:BK143)</f>
        <v>0</v>
      </c>
    </row>
    <row r="141" spans="2:65" s="1" customFormat="1" ht="22.5" customHeight="1">
      <c r="B141" s="40"/>
      <c r="C141" s="192" t="s">
        <v>542</v>
      </c>
      <c r="D141" s="192" t="s">
        <v>137</v>
      </c>
      <c r="E141" s="193" t="s">
        <v>807</v>
      </c>
      <c r="F141" s="194" t="s">
        <v>808</v>
      </c>
      <c r="G141" s="195" t="s">
        <v>185</v>
      </c>
      <c r="H141" s="196">
        <v>1</v>
      </c>
      <c r="I141" s="197"/>
      <c r="J141" s="198">
        <f>ROUND(I141*H141,2)</f>
        <v>0</v>
      </c>
      <c r="K141" s="194" t="s">
        <v>141</v>
      </c>
      <c r="L141" s="60"/>
      <c r="M141" s="199" t="s">
        <v>21</v>
      </c>
      <c r="N141" s="200" t="s">
        <v>40</v>
      </c>
      <c r="O141" s="41"/>
      <c r="P141" s="201">
        <f>O141*H141</f>
        <v>0</v>
      </c>
      <c r="Q141" s="201">
        <v>0.537</v>
      </c>
      <c r="R141" s="201">
        <f>Q141*H141</f>
        <v>0.537</v>
      </c>
      <c r="S141" s="201">
        <v>0</v>
      </c>
      <c r="T141" s="202">
        <f>S141*H141</f>
        <v>0</v>
      </c>
      <c r="AR141" s="23" t="s">
        <v>390</v>
      </c>
      <c r="AT141" s="23" t="s">
        <v>137</v>
      </c>
      <c r="AU141" s="23" t="s">
        <v>79</v>
      </c>
      <c r="AY141" s="23" t="s">
        <v>133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3" t="s">
        <v>77</v>
      </c>
      <c r="BK141" s="203">
        <f>ROUND(I141*H141,2)</f>
        <v>0</v>
      </c>
      <c r="BL141" s="23" t="s">
        <v>390</v>
      </c>
      <c r="BM141" s="23" t="s">
        <v>809</v>
      </c>
    </row>
    <row r="142" spans="2:47" s="1" customFormat="1" ht="27">
      <c r="B142" s="40"/>
      <c r="C142" s="62"/>
      <c r="D142" s="218" t="s">
        <v>144</v>
      </c>
      <c r="E142" s="62"/>
      <c r="F142" s="235" t="s">
        <v>810</v>
      </c>
      <c r="G142" s="62"/>
      <c r="H142" s="62"/>
      <c r="I142" s="162"/>
      <c r="J142" s="62"/>
      <c r="K142" s="62"/>
      <c r="L142" s="60"/>
      <c r="M142" s="206"/>
      <c r="N142" s="41"/>
      <c r="O142" s="41"/>
      <c r="P142" s="41"/>
      <c r="Q142" s="41"/>
      <c r="R142" s="41"/>
      <c r="S142" s="41"/>
      <c r="T142" s="77"/>
      <c r="AT142" s="23" t="s">
        <v>144</v>
      </c>
      <c r="AU142" s="23" t="s">
        <v>79</v>
      </c>
    </row>
    <row r="143" spans="2:65" s="1" customFormat="1" ht="22.5" customHeight="1">
      <c r="B143" s="40"/>
      <c r="C143" s="225" t="s">
        <v>680</v>
      </c>
      <c r="D143" s="225" t="s">
        <v>213</v>
      </c>
      <c r="E143" s="226" t="s">
        <v>811</v>
      </c>
      <c r="F143" s="227" t="s">
        <v>812</v>
      </c>
      <c r="G143" s="228" t="s">
        <v>185</v>
      </c>
      <c r="H143" s="229">
        <v>1</v>
      </c>
      <c r="I143" s="230"/>
      <c r="J143" s="231">
        <f>ROUND(I143*H143,2)</f>
        <v>0</v>
      </c>
      <c r="K143" s="227" t="s">
        <v>21</v>
      </c>
      <c r="L143" s="232"/>
      <c r="M143" s="233" t="s">
        <v>21</v>
      </c>
      <c r="N143" s="274" t="s">
        <v>40</v>
      </c>
      <c r="O143" s="223"/>
      <c r="P143" s="272">
        <f>O143*H143</f>
        <v>0</v>
      </c>
      <c r="Q143" s="272">
        <v>0.11</v>
      </c>
      <c r="R143" s="272">
        <f>Q143*H143</f>
        <v>0.11</v>
      </c>
      <c r="S143" s="272">
        <v>0</v>
      </c>
      <c r="T143" s="273">
        <f>S143*H143</f>
        <v>0</v>
      </c>
      <c r="AR143" s="23" t="s">
        <v>813</v>
      </c>
      <c r="AT143" s="23" t="s">
        <v>213</v>
      </c>
      <c r="AU143" s="23" t="s">
        <v>79</v>
      </c>
      <c r="AY143" s="23" t="s">
        <v>133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3" t="s">
        <v>77</v>
      </c>
      <c r="BK143" s="203">
        <f>ROUND(I143*H143,2)</f>
        <v>0</v>
      </c>
      <c r="BL143" s="23" t="s">
        <v>813</v>
      </c>
      <c r="BM143" s="23" t="s">
        <v>814</v>
      </c>
    </row>
    <row r="144" spans="2:12" s="1" customFormat="1" ht="6.95" customHeight="1">
      <c r="B144" s="55"/>
      <c r="C144" s="56"/>
      <c r="D144" s="56"/>
      <c r="E144" s="56"/>
      <c r="F144" s="56"/>
      <c r="G144" s="56"/>
      <c r="H144" s="56"/>
      <c r="I144" s="138"/>
      <c r="J144" s="56"/>
      <c r="K144" s="56"/>
      <c r="L144" s="60"/>
    </row>
  </sheetData>
  <sheetProtection algorithmName="SHA-512" hashValue="2JLjUcpeWCjJTN4n+SK6K1YoiA8PjGmYjhZwwI62eFQjMeVFkFUg9dqoKGC212BARgQXeqw4vuKkzyXq5VTTjQ==" saltValue="7oyFdnoIXEoMUNKYO21c8g==" spinCount="100000" sheet="1" objects="1" scenarios="1" formatCells="0" formatColumns="0" formatRows="0" sort="0" autoFilter="0"/>
  <autoFilter ref="C86:K143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17"/>
  <sheetViews>
    <sheetView showGridLines="0" workbookViewId="0" topLeftCell="A1">
      <pane ySplit="1" topLeftCell="A80" activePane="bottomLeft" state="frozen"/>
      <selection pane="bottomLeft" activeCell="I93" sqref="I9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98</v>
      </c>
      <c r="G1" s="396" t="s">
        <v>99</v>
      </c>
      <c r="H1" s="396"/>
      <c r="I1" s="114"/>
      <c r="J1" s="113" t="s">
        <v>100</v>
      </c>
      <c r="K1" s="112" t="s">
        <v>101</v>
      </c>
      <c r="L1" s="113" t="s">
        <v>102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23" t="s">
        <v>94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79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97" t="str">
        <f>'Rekapitulace stavby'!K6</f>
        <v>Bike resort Orlicko - Třebovsko, II. část - nástupní místo Peklák</v>
      </c>
      <c r="F7" s="398"/>
      <c r="G7" s="398"/>
      <c r="H7" s="398"/>
      <c r="I7" s="116"/>
      <c r="J7" s="28"/>
      <c r="K7" s="30"/>
    </row>
    <row r="8" spans="2:11" s="1" customFormat="1" ht="15">
      <c r="B8" s="40"/>
      <c r="C8" s="41"/>
      <c r="D8" s="36" t="s">
        <v>104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99" t="s">
        <v>815</v>
      </c>
      <c r="F9" s="400"/>
      <c r="G9" s="400"/>
      <c r="H9" s="400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28.11.2018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89" t="s">
        <v>21</v>
      </c>
      <c r="F24" s="389"/>
      <c r="G24" s="389"/>
      <c r="H24" s="38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ROUND(J90,2)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ROUND(SUM(BE90:BE216),2)</f>
        <v>0</v>
      </c>
      <c r="G30" s="41"/>
      <c r="H30" s="41"/>
      <c r="I30" s="130">
        <v>0.21</v>
      </c>
      <c r="J30" s="129">
        <f>ROUND(ROUND((SUM(BE90:BE216)),2)*I30,2)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ROUND(SUM(BF90:BF216),2)</f>
        <v>0</v>
      </c>
      <c r="G31" s="41"/>
      <c r="H31" s="41"/>
      <c r="I31" s="130">
        <v>0.15</v>
      </c>
      <c r="J31" s="129">
        <f>ROUND(ROUND((SUM(BF90:BF216)),2)*I31,2)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29">
        <f>ROUND(SUM(BG90:BG216),2)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29">
        <f>ROUND(SUM(BH90:BH216),2)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29">
        <f>ROUND(SUM(BI90:BI216),2)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97" t="str">
        <f>E7</f>
        <v>Bike resort Orlicko - Třebovsko, II. část - nástupní místo Peklák</v>
      </c>
      <c r="F45" s="398"/>
      <c r="G45" s="398"/>
      <c r="H45" s="398"/>
      <c r="I45" s="117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99" t="str">
        <f>E9</f>
        <v>SO 702 - SO 702 Přístřešky</v>
      </c>
      <c r="F47" s="400"/>
      <c r="G47" s="400"/>
      <c r="H47" s="400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28.11.2018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107</v>
      </c>
      <c r="D54" s="131"/>
      <c r="E54" s="131"/>
      <c r="F54" s="131"/>
      <c r="G54" s="131"/>
      <c r="H54" s="131"/>
      <c r="I54" s="144"/>
      <c r="J54" s="145" t="s">
        <v>108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109</v>
      </c>
      <c r="D56" s="41"/>
      <c r="E56" s="41"/>
      <c r="F56" s="41"/>
      <c r="G56" s="41"/>
      <c r="H56" s="41"/>
      <c r="I56" s="117"/>
      <c r="J56" s="127">
        <f>J90</f>
        <v>0</v>
      </c>
      <c r="K56" s="44"/>
      <c r="AU56" s="23" t="s">
        <v>110</v>
      </c>
    </row>
    <row r="57" spans="2:11" s="7" customFormat="1" ht="24.95" customHeight="1">
      <c r="B57" s="148"/>
      <c r="C57" s="149"/>
      <c r="D57" s="150" t="s">
        <v>170</v>
      </c>
      <c r="E57" s="151"/>
      <c r="F57" s="151"/>
      <c r="G57" s="151"/>
      <c r="H57" s="151"/>
      <c r="I57" s="152"/>
      <c r="J57" s="153">
        <f>J91</f>
        <v>0</v>
      </c>
      <c r="K57" s="154"/>
    </row>
    <row r="58" spans="2:11" s="8" customFormat="1" ht="19.9" customHeight="1">
      <c r="B58" s="155"/>
      <c r="C58" s="156"/>
      <c r="D58" s="157" t="s">
        <v>171</v>
      </c>
      <c r="E58" s="158"/>
      <c r="F58" s="158"/>
      <c r="G58" s="158"/>
      <c r="H58" s="158"/>
      <c r="I58" s="159"/>
      <c r="J58" s="160">
        <f>J92</f>
        <v>0</v>
      </c>
      <c r="K58" s="161"/>
    </row>
    <row r="59" spans="2:11" s="8" customFormat="1" ht="19.9" customHeight="1">
      <c r="B59" s="155"/>
      <c r="C59" s="156"/>
      <c r="D59" s="157" t="s">
        <v>172</v>
      </c>
      <c r="E59" s="158"/>
      <c r="F59" s="158"/>
      <c r="G59" s="158"/>
      <c r="H59" s="158"/>
      <c r="I59" s="159"/>
      <c r="J59" s="160">
        <f>J102</f>
        <v>0</v>
      </c>
      <c r="K59" s="161"/>
    </row>
    <row r="60" spans="2:11" s="8" customFormat="1" ht="19.9" customHeight="1">
      <c r="B60" s="155"/>
      <c r="C60" s="156"/>
      <c r="D60" s="157" t="s">
        <v>173</v>
      </c>
      <c r="E60" s="158"/>
      <c r="F60" s="158"/>
      <c r="G60" s="158"/>
      <c r="H60" s="158"/>
      <c r="I60" s="159"/>
      <c r="J60" s="160">
        <f>J106</f>
        <v>0</v>
      </c>
      <c r="K60" s="161"/>
    </row>
    <row r="61" spans="2:11" s="8" customFormat="1" ht="19.9" customHeight="1">
      <c r="B61" s="155"/>
      <c r="C61" s="156"/>
      <c r="D61" s="157" t="s">
        <v>177</v>
      </c>
      <c r="E61" s="158"/>
      <c r="F61" s="158"/>
      <c r="G61" s="158"/>
      <c r="H61" s="158"/>
      <c r="I61" s="159"/>
      <c r="J61" s="160">
        <f>J110</f>
        <v>0</v>
      </c>
      <c r="K61" s="161"/>
    </row>
    <row r="62" spans="2:11" s="7" customFormat="1" ht="24.95" customHeight="1">
      <c r="B62" s="148"/>
      <c r="C62" s="149"/>
      <c r="D62" s="150" t="s">
        <v>727</v>
      </c>
      <c r="E62" s="151"/>
      <c r="F62" s="151"/>
      <c r="G62" s="151"/>
      <c r="H62" s="151"/>
      <c r="I62" s="152"/>
      <c r="J62" s="153">
        <f>J112</f>
        <v>0</v>
      </c>
      <c r="K62" s="154"/>
    </row>
    <row r="63" spans="2:11" s="8" customFormat="1" ht="19.9" customHeight="1">
      <c r="B63" s="155"/>
      <c r="C63" s="156"/>
      <c r="D63" s="157" t="s">
        <v>729</v>
      </c>
      <c r="E63" s="158"/>
      <c r="F63" s="158"/>
      <c r="G63" s="158"/>
      <c r="H63" s="158"/>
      <c r="I63" s="159"/>
      <c r="J63" s="160">
        <f>J113</f>
        <v>0</v>
      </c>
      <c r="K63" s="161"/>
    </row>
    <row r="64" spans="2:11" s="8" customFormat="1" ht="19.9" customHeight="1">
      <c r="B64" s="155"/>
      <c r="C64" s="156"/>
      <c r="D64" s="157" t="s">
        <v>816</v>
      </c>
      <c r="E64" s="158"/>
      <c r="F64" s="158"/>
      <c r="G64" s="158"/>
      <c r="H64" s="158"/>
      <c r="I64" s="159"/>
      <c r="J64" s="160">
        <f>J141</f>
        <v>0</v>
      </c>
      <c r="K64" s="161"/>
    </row>
    <row r="65" spans="2:11" s="8" customFormat="1" ht="19.9" customHeight="1">
      <c r="B65" s="155"/>
      <c r="C65" s="156"/>
      <c r="D65" s="157" t="s">
        <v>817</v>
      </c>
      <c r="E65" s="158"/>
      <c r="F65" s="158"/>
      <c r="G65" s="158"/>
      <c r="H65" s="158"/>
      <c r="I65" s="159"/>
      <c r="J65" s="160">
        <f>J180</f>
        <v>0</v>
      </c>
      <c r="K65" s="161"/>
    </row>
    <row r="66" spans="2:11" s="8" customFormat="1" ht="19.9" customHeight="1">
      <c r="B66" s="155"/>
      <c r="C66" s="156"/>
      <c r="D66" s="157" t="s">
        <v>818</v>
      </c>
      <c r="E66" s="158"/>
      <c r="F66" s="158"/>
      <c r="G66" s="158"/>
      <c r="H66" s="158"/>
      <c r="I66" s="159"/>
      <c r="J66" s="160">
        <f>J191</f>
        <v>0</v>
      </c>
      <c r="K66" s="161"/>
    </row>
    <row r="67" spans="2:11" s="8" customFormat="1" ht="19.9" customHeight="1">
      <c r="B67" s="155"/>
      <c r="C67" s="156"/>
      <c r="D67" s="157" t="s">
        <v>819</v>
      </c>
      <c r="E67" s="158"/>
      <c r="F67" s="158"/>
      <c r="G67" s="158"/>
      <c r="H67" s="158"/>
      <c r="I67" s="159"/>
      <c r="J67" s="160">
        <f>J194</f>
        <v>0</v>
      </c>
      <c r="K67" s="161"/>
    </row>
    <row r="68" spans="2:11" s="7" customFormat="1" ht="24.95" customHeight="1">
      <c r="B68" s="148"/>
      <c r="C68" s="149"/>
      <c r="D68" s="150" t="s">
        <v>820</v>
      </c>
      <c r="E68" s="151"/>
      <c r="F68" s="151"/>
      <c r="G68" s="151"/>
      <c r="H68" s="151"/>
      <c r="I68" s="152"/>
      <c r="J68" s="153">
        <f>J205</f>
        <v>0</v>
      </c>
      <c r="K68" s="154"/>
    </row>
    <row r="69" spans="2:11" s="7" customFormat="1" ht="24.95" customHeight="1">
      <c r="B69" s="148"/>
      <c r="C69" s="149"/>
      <c r="D69" s="150" t="s">
        <v>821</v>
      </c>
      <c r="E69" s="151"/>
      <c r="F69" s="151"/>
      <c r="G69" s="151"/>
      <c r="H69" s="151"/>
      <c r="I69" s="152"/>
      <c r="J69" s="153">
        <f>J212</f>
        <v>0</v>
      </c>
      <c r="K69" s="154"/>
    </row>
    <row r="70" spans="2:11" s="8" customFormat="1" ht="19.9" customHeight="1">
      <c r="B70" s="155"/>
      <c r="C70" s="156"/>
      <c r="D70" s="157" t="s">
        <v>112</v>
      </c>
      <c r="E70" s="158"/>
      <c r="F70" s="158"/>
      <c r="G70" s="158"/>
      <c r="H70" s="158"/>
      <c r="I70" s="159"/>
      <c r="J70" s="160">
        <f>J213</f>
        <v>0</v>
      </c>
      <c r="K70" s="161"/>
    </row>
    <row r="71" spans="2:11" s="1" customFormat="1" ht="21.75" customHeight="1">
      <c r="B71" s="40"/>
      <c r="C71" s="41"/>
      <c r="D71" s="41"/>
      <c r="E71" s="41"/>
      <c r="F71" s="41"/>
      <c r="G71" s="41"/>
      <c r="H71" s="41"/>
      <c r="I71" s="117"/>
      <c r="J71" s="41"/>
      <c r="K71" s="44"/>
    </row>
    <row r="72" spans="2:11" s="1" customFormat="1" ht="6.95" customHeight="1">
      <c r="B72" s="55"/>
      <c r="C72" s="56"/>
      <c r="D72" s="56"/>
      <c r="E72" s="56"/>
      <c r="F72" s="56"/>
      <c r="G72" s="56"/>
      <c r="H72" s="56"/>
      <c r="I72" s="138"/>
      <c r="J72" s="56"/>
      <c r="K72" s="57"/>
    </row>
    <row r="76" spans="2:12" s="1" customFormat="1" ht="6.95" customHeight="1">
      <c r="B76" s="58"/>
      <c r="C76" s="59"/>
      <c r="D76" s="59"/>
      <c r="E76" s="59"/>
      <c r="F76" s="59"/>
      <c r="G76" s="59"/>
      <c r="H76" s="59"/>
      <c r="I76" s="141"/>
      <c r="J76" s="59"/>
      <c r="K76" s="59"/>
      <c r="L76" s="60"/>
    </row>
    <row r="77" spans="2:12" s="1" customFormat="1" ht="36.95" customHeight="1">
      <c r="B77" s="40"/>
      <c r="C77" s="61" t="s">
        <v>116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4.45" customHeight="1">
      <c r="B79" s="40"/>
      <c r="C79" s="64" t="s">
        <v>18</v>
      </c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22.5" customHeight="1">
      <c r="B80" s="40"/>
      <c r="C80" s="62"/>
      <c r="D80" s="62"/>
      <c r="E80" s="393" t="str">
        <f>E7</f>
        <v>Bike resort Orlicko - Třebovsko, II. část - nástupní místo Peklák</v>
      </c>
      <c r="F80" s="394"/>
      <c r="G80" s="394"/>
      <c r="H80" s="394"/>
      <c r="I80" s="162"/>
      <c r="J80" s="62"/>
      <c r="K80" s="62"/>
      <c r="L80" s="60"/>
    </row>
    <row r="81" spans="2:12" s="1" customFormat="1" ht="14.45" customHeight="1">
      <c r="B81" s="40"/>
      <c r="C81" s="64" t="s">
        <v>104</v>
      </c>
      <c r="D81" s="62"/>
      <c r="E81" s="62"/>
      <c r="F81" s="62"/>
      <c r="G81" s="62"/>
      <c r="H81" s="62"/>
      <c r="I81" s="162"/>
      <c r="J81" s="62"/>
      <c r="K81" s="62"/>
      <c r="L81" s="60"/>
    </row>
    <row r="82" spans="2:12" s="1" customFormat="1" ht="23.25" customHeight="1">
      <c r="B82" s="40"/>
      <c r="C82" s="62"/>
      <c r="D82" s="62"/>
      <c r="E82" s="361" t="str">
        <f>E9</f>
        <v>SO 702 - SO 702 Přístřešky</v>
      </c>
      <c r="F82" s="395"/>
      <c r="G82" s="395"/>
      <c r="H82" s="395"/>
      <c r="I82" s="162"/>
      <c r="J82" s="62"/>
      <c r="K82" s="62"/>
      <c r="L82" s="60"/>
    </row>
    <row r="83" spans="2:12" s="1" customFormat="1" ht="6.95" customHeight="1">
      <c r="B83" s="40"/>
      <c r="C83" s="62"/>
      <c r="D83" s="62"/>
      <c r="E83" s="62"/>
      <c r="F83" s="62"/>
      <c r="G83" s="62"/>
      <c r="H83" s="62"/>
      <c r="I83" s="162"/>
      <c r="J83" s="62"/>
      <c r="K83" s="62"/>
      <c r="L83" s="60"/>
    </row>
    <row r="84" spans="2:12" s="1" customFormat="1" ht="18" customHeight="1">
      <c r="B84" s="40"/>
      <c r="C84" s="64" t="s">
        <v>23</v>
      </c>
      <c r="D84" s="62"/>
      <c r="E84" s="62"/>
      <c r="F84" s="163" t="str">
        <f>F12</f>
        <v xml:space="preserve"> </v>
      </c>
      <c r="G84" s="62"/>
      <c r="H84" s="62"/>
      <c r="I84" s="164" t="s">
        <v>25</v>
      </c>
      <c r="J84" s="72" t="str">
        <f>IF(J12="","",J12)</f>
        <v>28.11.2018</v>
      </c>
      <c r="K84" s="62"/>
      <c r="L84" s="60"/>
    </row>
    <row r="85" spans="2:12" s="1" customFormat="1" ht="6.95" customHeight="1">
      <c r="B85" s="40"/>
      <c r="C85" s="62"/>
      <c r="D85" s="62"/>
      <c r="E85" s="62"/>
      <c r="F85" s="62"/>
      <c r="G85" s="62"/>
      <c r="H85" s="62"/>
      <c r="I85" s="162"/>
      <c r="J85" s="62"/>
      <c r="K85" s="62"/>
      <c r="L85" s="60"/>
    </row>
    <row r="86" spans="2:12" s="1" customFormat="1" ht="15">
      <c r="B86" s="40"/>
      <c r="C86" s="64" t="s">
        <v>27</v>
      </c>
      <c r="D86" s="62"/>
      <c r="E86" s="62"/>
      <c r="F86" s="163" t="str">
        <f>E15</f>
        <v xml:space="preserve"> </v>
      </c>
      <c r="G86" s="62"/>
      <c r="H86" s="62"/>
      <c r="I86" s="164" t="s">
        <v>32</v>
      </c>
      <c r="J86" s="163" t="str">
        <f>E21</f>
        <v xml:space="preserve"> </v>
      </c>
      <c r="K86" s="62"/>
      <c r="L86" s="60"/>
    </row>
    <row r="87" spans="2:12" s="1" customFormat="1" ht="14.45" customHeight="1">
      <c r="B87" s="40"/>
      <c r="C87" s="64" t="s">
        <v>30</v>
      </c>
      <c r="D87" s="62"/>
      <c r="E87" s="62"/>
      <c r="F87" s="163" t="str">
        <f>IF(E18="","",E18)</f>
        <v/>
      </c>
      <c r="G87" s="62"/>
      <c r="H87" s="62"/>
      <c r="I87" s="162"/>
      <c r="J87" s="62"/>
      <c r="K87" s="62"/>
      <c r="L87" s="60"/>
    </row>
    <row r="88" spans="2:12" s="1" customFormat="1" ht="10.35" customHeight="1">
      <c r="B88" s="40"/>
      <c r="C88" s="62"/>
      <c r="D88" s="62"/>
      <c r="E88" s="62"/>
      <c r="F88" s="62"/>
      <c r="G88" s="62"/>
      <c r="H88" s="62"/>
      <c r="I88" s="162"/>
      <c r="J88" s="62"/>
      <c r="K88" s="62"/>
      <c r="L88" s="60"/>
    </row>
    <row r="89" spans="2:20" s="9" customFormat="1" ht="29.25" customHeight="1">
      <c r="B89" s="165"/>
      <c r="C89" s="166" t="s">
        <v>117</v>
      </c>
      <c r="D89" s="167" t="s">
        <v>54</v>
      </c>
      <c r="E89" s="167" t="s">
        <v>50</v>
      </c>
      <c r="F89" s="167" t="s">
        <v>118</v>
      </c>
      <c r="G89" s="167" t="s">
        <v>119</v>
      </c>
      <c r="H89" s="167" t="s">
        <v>120</v>
      </c>
      <c r="I89" s="168" t="s">
        <v>121</v>
      </c>
      <c r="J89" s="167" t="s">
        <v>108</v>
      </c>
      <c r="K89" s="169" t="s">
        <v>122</v>
      </c>
      <c r="L89" s="170"/>
      <c r="M89" s="80" t="s">
        <v>123</v>
      </c>
      <c r="N89" s="81" t="s">
        <v>39</v>
      </c>
      <c r="O89" s="81" t="s">
        <v>124</v>
      </c>
      <c r="P89" s="81" t="s">
        <v>125</v>
      </c>
      <c r="Q89" s="81" t="s">
        <v>126</v>
      </c>
      <c r="R89" s="81" t="s">
        <v>127</v>
      </c>
      <c r="S89" s="81" t="s">
        <v>128</v>
      </c>
      <c r="T89" s="82" t="s">
        <v>129</v>
      </c>
    </row>
    <row r="90" spans="2:63" s="1" customFormat="1" ht="29.25" customHeight="1">
      <c r="B90" s="40"/>
      <c r="C90" s="86" t="s">
        <v>109</v>
      </c>
      <c r="D90" s="62"/>
      <c r="E90" s="62"/>
      <c r="F90" s="62"/>
      <c r="G90" s="62"/>
      <c r="H90" s="62"/>
      <c r="I90" s="162"/>
      <c r="J90" s="171">
        <f>BK90</f>
        <v>0</v>
      </c>
      <c r="K90" s="62"/>
      <c r="L90" s="60"/>
      <c r="M90" s="83"/>
      <c r="N90" s="84"/>
      <c r="O90" s="84"/>
      <c r="P90" s="172">
        <f>P91+P112+P205+P212</f>
        <v>0</v>
      </c>
      <c r="Q90" s="84"/>
      <c r="R90" s="172">
        <f>R91+R112+R205+R212</f>
        <v>21.52693041</v>
      </c>
      <c r="S90" s="84"/>
      <c r="T90" s="173">
        <f>T91+T112+T205+T212</f>
        <v>0</v>
      </c>
      <c r="AT90" s="23" t="s">
        <v>68</v>
      </c>
      <c r="AU90" s="23" t="s">
        <v>110</v>
      </c>
      <c r="BK90" s="174">
        <f>BK91+BK112+BK205+BK212</f>
        <v>0</v>
      </c>
    </row>
    <row r="91" spans="2:63" s="10" customFormat="1" ht="37.35" customHeight="1">
      <c r="B91" s="175"/>
      <c r="C91" s="176"/>
      <c r="D91" s="177" t="s">
        <v>68</v>
      </c>
      <c r="E91" s="178" t="s">
        <v>180</v>
      </c>
      <c r="F91" s="178" t="s">
        <v>181</v>
      </c>
      <c r="G91" s="176"/>
      <c r="H91" s="176"/>
      <c r="I91" s="179"/>
      <c r="J91" s="180">
        <f>BK91</f>
        <v>0</v>
      </c>
      <c r="K91" s="176"/>
      <c r="L91" s="181"/>
      <c r="M91" s="182"/>
      <c r="N91" s="183"/>
      <c r="O91" s="183"/>
      <c r="P91" s="184">
        <f>P92+P102+P106+P110</f>
        <v>0</v>
      </c>
      <c r="Q91" s="183"/>
      <c r="R91" s="184">
        <f>R92+R102+R106+R110</f>
        <v>19.36385799</v>
      </c>
      <c r="S91" s="183"/>
      <c r="T91" s="185">
        <f>T92+T102+T106+T110</f>
        <v>0</v>
      </c>
      <c r="AR91" s="186" t="s">
        <v>77</v>
      </c>
      <c r="AT91" s="187" t="s">
        <v>68</v>
      </c>
      <c r="AU91" s="187" t="s">
        <v>69</v>
      </c>
      <c r="AY91" s="186" t="s">
        <v>133</v>
      </c>
      <c r="BK91" s="188">
        <f>BK92+BK102+BK106+BK110</f>
        <v>0</v>
      </c>
    </row>
    <row r="92" spans="2:63" s="10" customFormat="1" ht="19.9" customHeight="1">
      <c r="B92" s="175"/>
      <c r="C92" s="176"/>
      <c r="D92" s="189" t="s">
        <v>68</v>
      </c>
      <c r="E92" s="190" t="s">
        <v>77</v>
      </c>
      <c r="F92" s="190" t="s">
        <v>182</v>
      </c>
      <c r="G92" s="176"/>
      <c r="H92" s="176"/>
      <c r="I92" s="179"/>
      <c r="J92" s="191">
        <f>BK92</f>
        <v>0</v>
      </c>
      <c r="K92" s="176"/>
      <c r="L92" s="181"/>
      <c r="M92" s="182"/>
      <c r="N92" s="183"/>
      <c r="O92" s="183"/>
      <c r="P92" s="184">
        <f>SUM(P93:P101)</f>
        <v>0</v>
      </c>
      <c r="Q92" s="183"/>
      <c r="R92" s="184">
        <f>SUM(R93:R101)</f>
        <v>0</v>
      </c>
      <c r="S92" s="183"/>
      <c r="T92" s="185">
        <f>SUM(T93:T101)</f>
        <v>0</v>
      </c>
      <c r="AR92" s="186" t="s">
        <v>77</v>
      </c>
      <c r="AT92" s="187" t="s">
        <v>68</v>
      </c>
      <c r="AU92" s="187" t="s">
        <v>77</v>
      </c>
      <c r="AY92" s="186" t="s">
        <v>133</v>
      </c>
      <c r="BK92" s="188">
        <f>SUM(BK93:BK101)</f>
        <v>0</v>
      </c>
    </row>
    <row r="93" spans="2:65" s="1" customFormat="1" ht="31.5" customHeight="1">
      <c r="B93" s="40"/>
      <c r="C93" s="192" t="s">
        <v>243</v>
      </c>
      <c r="D93" s="192" t="s">
        <v>137</v>
      </c>
      <c r="E93" s="193" t="s">
        <v>822</v>
      </c>
      <c r="F93" s="194" t="s">
        <v>823</v>
      </c>
      <c r="G93" s="195" t="s">
        <v>208</v>
      </c>
      <c r="H93" s="196">
        <v>5.262</v>
      </c>
      <c r="I93" s="197"/>
      <c r="J93" s="198">
        <f>ROUND(I93*H93,2)</f>
        <v>0</v>
      </c>
      <c r="K93" s="194" t="s">
        <v>141</v>
      </c>
      <c r="L93" s="60"/>
      <c r="M93" s="199" t="s">
        <v>21</v>
      </c>
      <c r="N93" s="200" t="s">
        <v>40</v>
      </c>
      <c r="O93" s="41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3" t="s">
        <v>161</v>
      </c>
      <c r="AT93" s="23" t="s">
        <v>137</v>
      </c>
      <c r="AU93" s="23" t="s">
        <v>79</v>
      </c>
      <c r="AY93" s="23" t="s">
        <v>133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77</v>
      </c>
      <c r="BK93" s="203">
        <f>ROUND(I93*H93,2)</f>
        <v>0</v>
      </c>
      <c r="BL93" s="23" t="s">
        <v>161</v>
      </c>
      <c r="BM93" s="23" t="s">
        <v>824</v>
      </c>
    </row>
    <row r="94" spans="2:47" s="1" customFormat="1" ht="27">
      <c r="B94" s="40"/>
      <c r="C94" s="62"/>
      <c r="D94" s="204" t="s">
        <v>144</v>
      </c>
      <c r="E94" s="62"/>
      <c r="F94" s="205" t="s">
        <v>825</v>
      </c>
      <c r="G94" s="62"/>
      <c r="H94" s="62"/>
      <c r="I94" s="162"/>
      <c r="J94" s="62"/>
      <c r="K94" s="62"/>
      <c r="L94" s="60"/>
      <c r="M94" s="206"/>
      <c r="N94" s="41"/>
      <c r="O94" s="41"/>
      <c r="P94" s="41"/>
      <c r="Q94" s="41"/>
      <c r="R94" s="41"/>
      <c r="S94" s="41"/>
      <c r="T94" s="77"/>
      <c r="AT94" s="23" t="s">
        <v>144</v>
      </c>
      <c r="AU94" s="23" t="s">
        <v>79</v>
      </c>
    </row>
    <row r="95" spans="2:51" s="11" customFormat="1" ht="13.5">
      <c r="B95" s="207"/>
      <c r="C95" s="208"/>
      <c r="D95" s="218" t="s">
        <v>152</v>
      </c>
      <c r="E95" s="219" t="s">
        <v>21</v>
      </c>
      <c r="F95" s="220" t="s">
        <v>826</v>
      </c>
      <c r="G95" s="208"/>
      <c r="H95" s="221">
        <v>5.262</v>
      </c>
      <c r="I95" s="212"/>
      <c r="J95" s="208"/>
      <c r="K95" s="208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152</v>
      </c>
      <c r="AU95" s="217" t="s">
        <v>79</v>
      </c>
      <c r="AV95" s="11" t="s">
        <v>79</v>
      </c>
      <c r="AW95" s="11" t="s">
        <v>33</v>
      </c>
      <c r="AX95" s="11" t="s">
        <v>77</v>
      </c>
      <c r="AY95" s="217" t="s">
        <v>133</v>
      </c>
    </row>
    <row r="96" spans="2:65" s="1" customFormat="1" ht="31.5" customHeight="1">
      <c r="B96" s="40"/>
      <c r="C96" s="192" t="s">
        <v>252</v>
      </c>
      <c r="D96" s="192" t="s">
        <v>137</v>
      </c>
      <c r="E96" s="193" t="s">
        <v>827</v>
      </c>
      <c r="F96" s="194" t="s">
        <v>828</v>
      </c>
      <c r="G96" s="195" t="s">
        <v>208</v>
      </c>
      <c r="H96" s="196">
        <v>5.262</v>
      </c>
      <c r="I96" s="197"/>
      <c r="J96" s="198">
        <f>ROUND(I96*H96,2)</f>
        <v>0</v>
      </c>
      <c r="K96" s="194" t="s">
        <v>141</v>
      </c>
      <c r="L96" s="60"/>
      <c r="M96" s="199" t="s">
        <v>21</v>
      </c>
      <c r="N96" s="200" t="s">
        <v>40</v>
      </c>
      <c r="O96" s="41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3" t="s">
        <v>161</v>
      </c>
      <c r="AT96" s="23" t="s">
        <v>137</v>
      </c>
      <c r="AU96" s="23" t="s">
        <v>79</v>
      </c>
      <c r="AY96" s="23" t="s">
        <v>133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77</v>
      </c>
      <c r="BK96" s="203">
        <f>ROUND(I96*H96,2)</f>
        <v>0</v>
      </c>
      <c r="BL96" s="23" t="s">
        <v>161</v>
      </c>
      <c r="BM96" s="23" t="s">
        <v>829</v>
      </c>
    </row>
    <row r="97" spans="2:51" s="11" customFormat="1" ht="13.5">
      <c r="B97" s="207"/>
      <c r="C97" s="208"/>
      <c r="D97" s="218" t="s">
        <v>152</v>
      </c>
      <c r="E97" s="219" t="s">
        <v>21</v>
      </c>
      <c r="F97" s="220" t="s">
        <v>830</v>
      </c>
      <c r="G97" s="208"/>
      <c r="H97" s="221">
        <v>5.262</v>
      </c>
      <c r="I97" s="212"/>
      <c r="J97" s="208"/>
      <c r="K97" s="208"/>
      <c r="L97" s="213"/>
      <c r="M97" s="214"/>
      <c r="N97" s="215"/>
      <c r="O97" s="215"/>
      <c r="P97" s="215"/>
      <c r="Q97" s="215"/>
      <c r="R97" s="215"/>
      <c r="S97" s="215"/>
      <c r="T97" s="216"/>
      <c r="AT97" s="217" t="s">
        <v>152</v>
      </c>
      <c r="AU97" s="217" t="s">
        <v>79</v>
      </c>
      <c r="AV97" s="11" t="s">
        <v>79</v>
      </c>
      <c r="AW97" s="11" t="s">
        <v>33</v>
      </c>
      <c r="AX97" s="11" t="s">
        <v>77</v>
      </c>
      <c r="AY97" s="217" t="s">
        <v>133</v>
      </c>
    </row>
    <row r="98" spans="2:65" s="1" customFormat="1" ht="22.5" customHeight="1">
      <c r="B98" s="40"/>
      <c r="C98" s="192" t="s">
        <v>10</v>
      </c>
      <c r="D98" s="192" t="s">
        <v>137</v>
      </c>
      <c r="E98" s="193" t="s">
        <v>279</v>
      </c>
      <c r="F98" s="194" t="s">
        <v>280</v>
      </c>
      <c r="G98" s="195" t="s">
        <v>208</v>
      </c>
      <c r="H98" s="196">
        <v>5.262</v>
      </c>
      <c r="I98" s="197"/>
      <c r="J98" s="198">
        <f>ROUND(I98*H98,2)</f>
        <v>0</v>
      </c>
      <c r="K98" s="194" t="s">
        <v>141</v>
      </c>
      <c r="L98" s="60"/>
      <c r="M98" s="199" t="s">
        <v>21</v>
      </c>
      <c r="N98" s="200" t="s">
        <v>40</v>
      </c>
      <c r="O98" s="41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3" t="s">
        <v>161</v>
      </c>
      <c r="AT98" s="23" t="s">
        <v>137</v>
      </c>
      <c r="AU98" s="23" t="s">
        <v>79</v>
      </c>
      <c r="AY98" s="23" t="s">
        <v>133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3" t="s">
        <v>77</v>
      </c>
      <c r="BK98" s="203">
        <f>ROUND(I98*H98,2)</f>
        <v>0</v>
      </c>
      <c r="BL98" s="23" t="s">
        <v>161</v>
      </c>
      <c r="BM98" s="23" t="s">
        <v>831</v>
      </c>
    </row>
    <row r="99" spans="2:51" s="11" customFormat="1" ht="13.5">
      <c r="B99" s="207"/>
      <c r="C99" s="208"/>
      <c r="D99" s="218" t="s">
        <v>152</v>
      </c>
      <c r="E99" s="219" t="s">
        <v>21</v>
      </c>
      <c r="F99" s="220" t="s">
        <v>830</v>
      </c>
      <c r="G99" s="208"/>
      <c r="H99" s="221">
        <v>5.262</v>
      </c>
      <c r="I99" s="212"/>
      <c r="J99" s="208"/>
      <c r="K99" s="208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152</v>
      </c>
      <c r="AU99" s="217" t="s">
        <v>79</v>
      </c>
      <c r="AV99" s="11" t="s">
        <v>79</v>
      </c>
      <c r="AW99" s="11" t="s">
        <v>33</v>
      </c>
      <c r="AX99" s="11" t="s">
        <v>77</v>
      </c>
      <c r="AY99" s="217" t="s">
        <v>133</v>
      </c>
    </row>
    <row r="100" spans="2:65" s="1" customFormat="1" ht="22.5" customHeight="1">
      <c r="B100" s="40"/>
      <c r="C100" s="192" t="s">
        <v>304</v>
      </c>
      <c r="D100" s="192" t="s">
        <v>137</v>
      </c>
      <c r="E100" s="193" t="s">
        <v>284</v>
      </c>
      <c r="F100" s="194" t="s">
        <v>285</v>
      </c>
      <c r="G100" s="195" t="s">
        <v>216</v>
      </c>
      <c r="H100" s="196">
        <v>9.472</v>
      </c>
      <c r="I100" s="197"/>
      <c r="J100" s="198">
        <f>ROUND(I100*H100,2)</f>
        <v>0</v>
      </c>
      <c r="K100" s="194" t="s">
        <v>141</v>
      </c>
      <c r="L100" s="60"/>
      <c r="M100" s="199" t="s">
        <v>21</v>
      </c>
      <c r="N100" s="200" t="s">
        <v>40</v>
      </c>
      <c r="O100" s="41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3" t="s">
        <v>161</v>
      </c>
      <c r="AT100" s="23" t="s">
        <v>137</v>
      </c>
      <c r="AU100" s="23" t="s">
        <v>79</v>
      </c>
      <c r="AY100" s="23" t="s">
        <v>133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3" t="s">
        <v>77</v>
      </c>
      <c r="BK100" s="203">
        <f>ROUND(I100*H100,2)</f>
        <v>0</v>
      </c>
      <c r="BL100" s="23" t="s">
        <v>161</v>
      </c>
      <c r="BM100" s="23" t="s">
        <v>832</v>
      </c>
    </row>
    <row r="101" spans="2:51" s="11" customFormat="1" ht="13.5">
      <c r="B101" s="207"/>
      <c r="C101" s="208"/>
      <c r="D101" s="204" t="s">
        <v>152</v>
      </c>
      <c r="E101" s="209" t="s">
        <v>21</v>
      </c>
      <c r="F101" s="210" t="s">
        <v>833</v>
      </c>
      <c r="G101" s="208"/>
      <c r="H101" s="211">
        <v>9.472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152</v>
      </c>
      <c r="AU101" s="217" t="s">
        <v>79</v>
      </c>
      <c r="AV101" s="11" t="s">
        <v>79</v>
      </c>
      <c r="AW101" s="11" t="s">
        <v>33</v>
      </c>
      <c r="AX101" s="11" t="s">
        <v>77</v>
      </c>
      <c r="AY101" s="217" t="s">
        <v>133</v>
      </c>
    </row>
    <row r="102" spans="2:63" s="10" customFormat="1" ht="29.85" customHeight="1">
      <c r="B102" s="175"/>
      <c r="C102" s="176"/>
      <c r="D102" s="189" t="s">
        <v>68</v>
      </c>
      <c r="E102" s="190" t="s">
        <v>79</v>
      </c>
      <c r="F102" s="190" t="s">
        <v>320</v>
      </c>
      <c r="G102" s="176"/>
      <c r="H102" s="176"/>
      <c r="I102" s="179"/>
      <c r="J102" s="191">
        <f>BK102</f>
        <v>0</v>
      </c>
      <c r="K102" s="176"/>
      <c r="L102" s="181"/>
      <c r="M102" s="182"/>
      <c r="N102" s="183"/>
      <c r="O102" s="183"/>
      <c r="P102" s="184">
        <f>SUM(P103:P105)</f>
        <v>0</v>
      </c>
      <c r="Q102" s="183"/>
      <c r="R102" s="184">
        <f>SUM(R103:R105)</f>
        <v>14.518542059999998</v>
      </c>
      <c r="S102" s="183"/>
      <c r="T102" s="185">
        <f>SUM(T103:T105)</f>
        <v>0</v>
      </c>
      <c r="AR102" s="186" t="s">
        <v>77</v>
      </c>
      <c r="AT102" s="187" t="s">
        <v>68</v>
      </c>
      <c r="AU102" s="187" t="s">
        <v>77</v>
      </c>
      <c r="AY102" s="186" t="s">
        <v>133</v>
      </c>
      <c r="BK102" s="188">
        <f>SUM(BK103:BK105)</f>
        <v>0</v>
      </c>
    </row>
    <row r="103" spans="2:65" s="1" customFormat="1" ht="57" customHeight="1">
      <c r="B103" s="40"/>
      <c r="C103" s="192" t="s">
        <v>205</v>
      </c>
      <c r="D103" s="192" t="s">
        <v>137</v>
      </c>
      <c r="E103" s="193" t="s">
        <v>834</v>
      </c>
      <c r="F103" s="194" t="s">
        <v>835</v>
      </c>
      <c r="G103" s="195" t="s">
        <v>208</v>
      </c>
      <c r="H103" s="196">
        <v>5.262</v>
      </c>
      <c r="I103" s="197"/>
      <c r="J103" s="198">
        <f>ROUND(I103*H103,2)</f>
        <v>0</v>
      </c>
      <c r="K103" s="194" t="s">
        <v>141</v>
      </c>
      <c r="L103" s="60"/>
      <c r="M103" s="199" t="s">
        <v>21</v>
      </c>
      <c r="N103" s="200" t="s">
        <v>40</v>
      </c>
      <c r="O103" s="41"/>
      <c r="P103" s="201">
        <f>O103*H103</f>
        <v>0</v>
      </c>
      <c r="Q103" s="201">
        <v>2.75913</v>
      </c>
      <c r="R103" s="201">
        <f>Q103*H103</f>
        <v>14.518542059999998</v>
      </c>
      <c r="S103" s="201">
        <v>0</v>
      </c>
      <c r="T103" s="202">
        <f>S103*H103</f>
        <v>0</v>
      </c>
      <c r="AR103" s="23" t="s">
        <v>161</v>
      </c>
      <c r="AT103" s="23" t="s">
        <v>137</v>
      </c>
      <c r="AU103" s="23" t="s">
        <v>79</v>
      </c>
      <c r="AY103" s="23" t="s">
        <v>133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77</v>
      </c>
      <c r="BK103" s="203">
        <f>ROUND(I103*H103,2)</f>
        <v>0</v>
      </c>
      <c r="BL103" s="23" t="s">
        <v>161</v>
      </c>
      <c r="BM103" s="23" t="s">
        <v>836</v>
      </c>
    </row>
    <row r="104" spans="2:47" s="1" customFormat="1" ht="27">
      <c r="B104" s="40"/>
      <c r="C104" s="62"/>
      <c r="D104" s="204" t="s">
        <v>144</v>
      </c>
      <c r="E104" s="62"/>
      <c r="F104" s="205" t="s">
        <v>837</v>
      </c>
      <c r="G104" s="62"/>
      <c r="H104" s="62"/>
      <c r="I104" s="162"/>
      <c r="J104" s="62"/>
      <c r="K104" s="62"/>
      <c r="L104" s="60"/>
      <c r="M104" s="206"/>
      <c r="N104" s="41"/>
      <c r="O104" s="41"/>
      <c r="P104" s="41"/>
      <c r="Q104" s="41"/>
      <c r="R104" s="41"/>
      <c r="S104" s="41"/>
      <c r="T104" s="77"/>
      <c r="AT104" s="23" t="s">
        <v>144</v>
      </c>
      <c r="AU104" s="23" t="s">
        <v>79</v>
      </c>
    </row>
    <row r="105" spans="2:51" s="11" customFormat="1" ht="13.5">
      <c r="B105" s="207"/>
      <c r="C105" s="208"/>
      <c r="D105" s="204" t="s">
        <v>152</v>
      </c>
      <c r="E105" s="209" t="s">
        <v>21</v>
      </c>
      <c r="F105" s="210" t="s">
        <v>826</v>
      </c>
      <c r="G105" s="208"/>
      <c r="H105" s="211">
        <v>5.262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152</v>
      </c>
      <c r="AU105" s="217" t="s">
        <v>79</v>
      </c>
      <c r="AV105" s="11" t="s">
        <v>79</v>
      </c>
      <c r="AW105" s="11" t="s">
        <v>33</v>
      </c>
      <c r="AX105" s="11" t="s">
        <v>77</v>
      </c>
      <c r="AY105" s="217" t="s">
        <v>133</v>
      </c>
    </row>
    <row r="106" spans="2:63" s="10" customFormat="1" ht="29.85" customHeight="1">
      <c r="B106" s="175"/>
      <c r="C106" s="176"/>
      <c r="D106" s="189" t="s">
        <v>68</v>
      </c>
      <c r="E106" s="190" t="s">
        <v>136</v>
      </c>
      <c r="F106" s="190" t="s">
        <v>327</v>
      </c>
      <c r="G106" s="176"/>
      <c r="H106" s="176"/>
      <c r="I106" s="179"/>
      <c r="J106" s="191">
        <f>BK106</f>
        <v>0</v>
      </c>
      <c r="K106" s="176"/>
      <c r="L106" s="181"/>
      <c r="M106" s="182"/>
      <c r="N106" s="183"/>
      <c r="O106" s="183"/>
      <c r="P106" s="184">
        <f>SUM(P107:P109)</f>
        <v>0</v>
      </c>
      <c r="Q106" s="183"/>
      <c r="R106" s="184">
        <f>SUM(R107:R109)</f>
        <v>4.84531593</v>
      </c>
      <c r="S106" s="183"/>
      <c r="T106" s="185">
        <f>SUM(T107:T109)</f>
        <v>0</v>
      </c>
      <c r="AR106" s="186" t="s">
        <v>77</v>
      </c>
      <c r="AT106" s="187" t="s">
        <v>68</v>
      </c>
      <c r="AU106" s="187" t="s">
        <v>77</v>
      </c>
      <c r="AY106" s="186" t="s">
        <v>133</v>
      </c>
      <c r="BK106" s="188">
        <f>SUM(BK107:BK109)</f>
        <v>0</v>
      </c>
    </row>
    <row r="107" spans="2:65" s="1" customFormat="1" ht="31.5" customHeight="1">
      <c r="B107" s="40"/>
      <c r="C107" s="192" t="s">
        <v>77</v>
      </c>
      <c r="D107" s="192" t="s">
        <v>137</v>
      </c>
      <c r="E107" s="193" t="s">
        <v>838</v>
      </c>
      <c r="F107" s="194" t="s">
        <v>839</v>
      </c>
      <c r="G107" s="195" t="s">
        <v>208</v>
      </c>
      <c r="H107" s="196">
        <v>2.093</v>
      </c>
      <c r="I107" s="197"/>
      <c r="J107" s="198">
        <f>ROUND(I107*H107,2)</f>
        <v>0</v>
      </c>
      <c r="K107" s="194" t="s">
        <v>141</v>
      </c>
      <c r="L107" s="60"/>
      <c r="M107" s="199" t="s">
        <v>21</v>
      </c>
      <c r="N107" s="200" t="s">
        <v>40</v>
      </c>
      <c r="O107" s="41"/>
      <c r="P107" s="201">
        <f>O107*H107</f>
        <v>0</v>
      </c>
      <c r="Q107" s="201">
        <v>2.31501</v>
      </c>
      <c r="R107" s="201">
        <f>Q107*H107</f>
        <v>4.84531593</v>
      </c>
      <c r="S107" s="201">
        <v>0</v>
      </c>
      <c r="T107" s="202">
        <f>S107*H107</f>
        <v>0</v>
      </c>
      <c r="AR107" s="23" t="s">
        <v>161</v>
      </c>
      <c r="AT107" s="23" t="s">
        <v>137</v>
      </c>
      <c r="AU107" s="23" t="s">
        <v>79</v>
      </c>
      <c r="AY107" s="23" t="s">
        <v>133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3" t="s">
        <v>77</v>
      </c>
      <c r="BK107" s="203">
        <f>ROUND(I107*H107,2)</f>
        <v>0</v>
      </c>
      <c r="BL107" s="23" t="s">
        <v>161</v>
      </c>
      <c r="BM107" s="23" t="s">
        <v>840</v>
      </c>
    </row>
    <row r="108" spans="2:47" s="1" customFormat="1" ht="27">
      <c r="B108" s="40"/>
      <c r="C108" s="62"/>
      <c r="D108" s="204" t="s">
        <v>144</v>
      </c>
      <c r="E108" s="62"/>
      <c r="F108" s="205" t="s">
        <v>841</v>
      </c>
      <c r="G108" s="62"/>
      <c r="H108" s="62"/>
      <c r="I108" s="162"/>
      <c r="J108" s="62"/>
      <c r="K108" s="62"/>
      <c r="L108" s="60"/>
      <c r="M108" s="206"/>
      <c r="N108" s="41"/>
      <c r="O108" s="41"/>
      <c r="P108" s="41"/>
      <c r="Q108" s="41"/>
      <c r="R108" s="41"/>
      <c r="S108" s="41"/>
      <c r="T108" s="77"/>
      <c r="AT108" s="23" t="s">
        <v>144</v>
      </c>
      <c r="AU108" s="23" t="s">
        <v>79</v>
      </c>
    </row>
    <row r="109" spans="2:51" s="11" customFormat="1" ht="13.5">
      <c r="B109" s="207"/>
      <c r="C109" s="208"/>
      <c r="D109" s="204" t="s">
        <v>152</v>
      </c>
      <c r="E109" s="209" t="s">
        <v>21</v>
      </c>
      <c r="F109" s="210" t="s">
        <v>842</v>
      </c>
      <c r="G109" s="208"/>
      <c r="H109" s="211">
        <v>2.093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152</v>
      </c>
      <c r="AU109" s="217" t="s">
        <v>79</v>
      </c>
      <c r="AV109" s="11" t="s">
        <v>79</v>
      </c>
      <c r="AW109" s="11" t="s">
        <v>33</v>
      </c>
      <c r="AX109" s="11" t="s">
        <v>77</v>
      </c>
      <c r="AY109" s="217" t="s">
        <v>133</v>
      </c>
    </row>
    <row r="110" spans="2:63" s="10" customFormat="1" ht="29.85" customHeight="1">
      <c r="B110" s="175"/>
      <c r="C110" s="176"/>
      <c r="D110" s="189" t="s">
        <v>68</v>
      </c>
      <c r="E110" s="190" t="s">
        <v>533</v>
      </c>
      <c r="F110" s="190" t="s">
        <v>534</v>
      </c>
      <c r="G110" s="176"/>
      <c r="H110" s="176"/>
      <c r="I110" s="179"/>
      <c r="J110" s="191">
        <f>BK110</f>
        <v>0</v>
      </c>
      <c r="K110" s="176"/>
      <c r="L110" s="181"/>
      <c r="M110" s="182"/>
      <c r="N110" s="183"/>
      <c r="O110" s="183"/>
      <c r="P110" s="184">
        <f>P111</f>
        <v>0</v>
      </c>
      <c r="Q110" s="183"/>
      <c r="R110" s="184">
        <f>R111</f>
        <v>0</v>
      </c>
      <c r="S110" s="183"/>
      <c r="T110" s="185">
        <f>T111</f>
        <v>0</v>
      </c>
      <c r="AR110" s="186" t="s">
        <v>77</v>
      </c>
      <c r="AT110" s="187" t="s">
        <v>68</v>
      </c>
      <c r="AU110" s="187" t="s">
        <v>77</v>
      </c>
      <c r="AY110" s="186" t="s">
        <v>133</v>
      </c>
      <c r="BK110" s="188">
        <f>BK111</f>
        <v>0</v>
      </c>
    </row>
    <row r="111" spans="2:65" s="1" customFormat="1" ht="31.5" customHeight="1">
      <c r="B111" s="40"/>
      <c r="C111" s="192" t="s">
        <v>383</v>
      </c>
      <c r="D111" s="192" t="s">
        <v>137</v>
      </c>
      <c r="E111" s="193" t="s">
        <v>843</v>
      </c>
      <c r="F111" s="194" t="s">
        <v>844</v>
      </c>
      <c r="G111" s="195" t="s">
        <v>216</v>
      </c>
      <c r="H111" s="196">
        <v>20.309</v>
      </c>
      <c r="I111" s="197"/>
      <c r="J111" s="198">
        <f>ROUND(I111*H111,2)</f>
        <v>0</v>
      </c>
      <c r="K111" s="194" t="s">
        <v>141</v>
      </c>
      <c r="L111" s="60"/>
      <c r="M111" s="199" t="s">
        <v>21</v>
      </c>
      <c r="N111" s="200" t="s">
        <v>40</v>
      </c>
      <c r="O111" s="41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3" t="s">
        <v>161</v>
      </c>
      <c r="AT111" s="23" t="s">
        <v>137</v>
      </c>
      <c r="AU111" s="23" t="s">
        <v>79</v>
      </c>
      <c r="AY111" s="23" t="s">
        <v>133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3" t="s">
        <v>77</v>
      </c>
      <c r="BK111" s="203">
        <f>ROUND(I111*H111,2)</f>
        <v>0</v>
      </c>
      <c r="BL111" s="23" t="s">
        <v>161</v>
      </c>
      <c r="BM111" s="23" t="s">
        <v>845</v>
      </c>
    </row>
    <row r="112" spans="2:63" s="10" customFormat="1" ht="37.35" customHeight="1">
      <c r="B112" s="175"/>
      <c r="C112" s="176"/>
      <c r="D112" s="177" t="s">
        <v>68</v>
      </c>
      <c r="E112" s="178" t="s">
        <v>786</v>
      </c>
      <c r="F112" s="178" t="s">
        <v>787</v>
      </c>
      <c r="G112" s="176"/>
      <c r="H112" s="176"/>
      <c r="I112" s="179"/>
      <c r="J112" s="180">
        <f>BK112</f>
        <v>0</v>
      </c>
      <c r="K112" s="176"/>
      <c r="L112" s="181"/>
      <c r="M112" s="182"/>
      <c r="N112" s="183"/>
      <c r="O112" s="183"/>
      <c r="P112" s="184">
        <f>P113+P141+P180+P191+P194</f>
        <v>0</v>
      </c>
      <c r="Q112" s="183"/>
      <c r="R112" s="184">
        <f>R113+R141+R180+R191+R194</f>
        <v>2.02707242</v>
      </c>
      <c r="S112" s="183"/>
      <c r="T112" s="185">
        <f>T113+T141+T180+T191+T194</f>
        <v>0</v>
      </c>
      <c r="AR112" s="186" t="s">
        <v>79</v>
      </c>
      <c r="AT112" s="187" t="s">
        <v>68</v>
      </c>
      <c r="AU112" s="187" t="s">
        <v>69</v>
      </c>
      <c r="AY112" s="186" t="s">
        <v>133</v>
      </c>
      <c r="BK112" s="188">
        <f>BK113+BK141+BK180+BK191+BK194</f>
        <v>0</v>
      </c>
    </row>
    <row r="113" spans="2:63" s="10" customFormat="1" ht="19.9" customHeight="1">
      <c r="B113" s="175"/>
      <c r="C113" s="176"/>
      <c r="D113" s="189" t="s">
        <v>68</v>
      </c>
      <c r="E113" s="190" t="s">
        <v>800</v>
      </c>
      <c r="F113" s="190" t="s">
        <v>801</v>
      </c>
      <c r="G113" s="176"/>
      <c r="H113" s="176"/>
      <c r="I113" s="179"/>
      <c r="J113" s="191">
        <f>BK113</f>
        <v>0</v>
      </c>
      <c r="K113" s="176"/>
      <c r="L113" s="181"/>
      <c r="M113" s="182"/>
      <c r="N113" s="183"/>
      <c r="O113" s="183"/>
      <c r="P113" s="184">
        <f>SUM(P114:P140)</f>
        <v>0</v>
      </c>
      <c r="Q113" s="183"/>
      <c r="R113" s="184">
        <f>SUM(R114:R140)</f>
        <v>0.6795019600000001</v>
      </c>
      <c r="S113" s="183"/>
      <c r="T113" s="185">
        <f>SUM(T114:T140)</f>
        <v>0</v>
      </c>
      <c r="AR113" s="186" t="s">
        <v>79</v>
      </c>
      <c r="AT113" s="187" t="s">
        <v>68</v>
      </c>
      <c r="AU113" s="187" t="s">
        <v>77</v>
      </c>
      <c r="AY113" s="186" t="s">
        <v>133</v>
      </c>
      <c r="BK113" s="188">
        <f>SUM(BK114:BK140)</f>
        <v>0</v>
      </c>
    </row>
    <row r="114" spans="2:65" s="1" customFormat="1" ht="31.5" customHeight="1">
      <c r="B114" s="40"/>
      <c r="C114" s="192" t="s">
        <v>542</v>
      </c>
      <c r="D114" s="192" t="s">
        <v>137</v>
      </c>
      <c r="E114" s="193" t="s">
        <v>846</v>
      </c>
      <c r="F114" s="194" t="s">
        <v>847</v>
      </c>
      <c r="G114" s="195" t="s">
        <v>208</v>
      </c>
      <c r="H114" s="196">
        <v>2.964</v>
      </c>
      <c r="I114" s="197"/>
      <c r="J114" s="198">
        <f>ROUND(I114*H114,2)</f>
        <v>0</v>
      </c>
      <c r="K114" s="194" t="s">
        <v>141</v>
      </c>
      <c r="L114" s="60"/>
      <c r="M114" s="199" t="s">
        <v>21</v>
      </c>
      <c r="N114" s="200" t="s">
        <v>40</v>
      </c>
      <c r="O114" s="41"/>
      <c r="P114" s="201">
        <f>O114*H114</f>
        <v>0</v>
      </c>
      <c r="Q114" s="201">
        <v>0.00189</v>
      </c>
      <c r="R114" s="201">
        <f>Q114*H114</f>
        <v>0.00560196</v>
      </c>
      <c r="S114" s="201">
        <v>0</v>
      </c>
      <c r="T114" s="202">
        <f>S114*H114</f>
        <v>0</v>
      </c>
      <c r="AR114" s="23" t="s">
        <v>304</v>
      </c>
      <c r="AT114" s="23" t="s">
        <v>137</v>
      </c>
      <c r="AU114" s="23" t="s">
        <v>79</v>
      </c>
      <c r="AY114" s="23" t="s">
        <v>133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3" t="s">
        <v>77</v>
      </c>
      <c r="BK114" s="203">
        <f>ROUND(I114*H114,2)</f>
        <v>0</v>
      </c>
      <c r="BL114" s="23" t="s">
        <v>304</v>
      </c>
      <c r="BM114" s="23" t="s">
        <v>848</v>
      </c>
    </row>
    <row r="115" spans="2:51" s="12" customFormat="1" ht="13.5">
      <c r="B115" s="236"/>
      <c r="C115" s="237"/>
      <c r="D115" s="204" t="s">
        <v>152</v>
      </c>
      <c r="E115" s="238" t="s">
        <v>21</v>
      </c>
      <c r="F115" s="239" t="s">
        <v>849</v>
      </c>
      <c r="G115" s="237"/>
      <c r="H115" s="240" t="s">
        <v>21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AT115" s="246" t="s">
        <v>152</v>
      </c>
      <c r="AU115" s="246" t="s">
        <v>79</v>
      </c>
      <c r="AV115" s="12" t="s">
        <v>77</v>
      </c>
      <c r="AW115" s="12" t="s">
        <v>33</v>
      </c>
      <c r="AX115" s="12" t="s">
        <v>69</v>
      </c>
      <c r="AY115" s="246" t="s">
        <v>133</v>
      </c>
    </row>
    <row r="116" spans="2:51" s="11" customFormat="1" ht="13.5">
      <c r="B116" s="207"/>
      <c r="C116" s="208"/>
      <c r="D116" s="204" t="s">
        <v>152</v>
      </c>
      <c r="E116" s="209" t="s">
        <v>21</v>
      </c>
      <c r="F116" s="210" t="s">
        <v>850</v>
      </c>
      <c r="G116" s="208"/>
      <c r="H116" s="211">
        <v>0.25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152</v>
      </c>
      <c r="AU116" s="217" t="s">
        <v>79</v>
      </c>
      <c r="AV116" s="11" t="s">
        <v>79</v>
      </c>
      <c r="AW116" s="11" t="s">
        <v>33</v>
      </c>
      <c r="AX116" s="11" t="s">
        <v>69</v>
      </c>
      <c r="AY116" s="217" t="s">
        <v>133</v>
      </c>
    </row>
    <row r="117" spans="2:51" s="12" customFormat="1" ht="13.5">
      <c r="B117" s="236"/>
      <c r="C117" s="237"/>
      <c r="D117" s="204" t="s">
        <v>152</v>
      </c>
      <c r="E117" s="238" t="s">
        <v>21</v>
      </c>
      <c r="F117" s="239" t="s">
        <v>851</v>
      </c>
      <c r="G117" s="237"/>
      <c r="H117" s="240" t="s">
        <v>21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AT117" s="246" t="s">
        <v>152</v>
      </c>
      <c r="AU117" s="246" t="s">
        <v>79</v>
      </c>
      <c r="AV117" s="12" t="s">
        <v>77</v>
      </c>
      <c r="AW117" s="12" t="s">
        <v>33</v>
      </c>
      <c r="AX117" s="12" t="s">
        <v>69</v>
      </c>
      <c r="AY117" s="246" t="s">
        <v>133</v>
      </c>
    </row>
    <row r="118" spans="2:51" s="11" customFormat="1" ht="13.5">
      <c r="B118" s="207"/>
      <c r="C118" s="208"/>
      <c r="D118" s="204" t="s">
        <v>152</v>
      </c>
      <c r="E118" s="209" t="s">
        <v>21</v>
      </c>
      <c r="F118" s="210" t="s">
        <v>852</v>
      </c>
      <c r="G118" s="208"/>
      <c r="H118" s="211">
        <v>0.07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152</v>
      </c>
      <c r="AU118" s="217" t="s">
        <v>79</v>
      </c>
      <c r="AV118" s="11" t="s">
        <v>79</v>
      </c>
      <c r="AW118" s="11" t="s">
        <v>33</v>
      </c>
      <c r="AX118" s="11" t="s">
        <v>69</v>
      </c>
      <c r="AY118" s="217" t="s">
        <v>133</v>
      </c>
    </row>
    <row r="119" spans="2:51" s="12" customFormat="1" ht="13.5">
      <c r="B119" s="236"/>
      <c r="C119" s="237"/>
      <c r="D119" s="204" t="s">
        <v>152</v>
      </c>
      <c r="E119" s="238" t="s">
        <v>21</v>
      </c>
      <c r="F119" s="239" t="s">
        <v>853</v>
      </c>
      <c r="G119" s="237"/>
      <c r="H119" s="240" t="s">
        <v>21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AT119" s="246" t="s">
        <v>152</v>
      </c>
      <c r="AU119" s="246" t="s">
        <v>79</v>
      </c>
      <c r="AV119" s="12" t="s">
        <v>77</v>
      </c>
      <c r="AW119" s="12" t="s">
        <v>33</v>
      </c>
      <c r="AX119" s="12" t="s">
        <v>69</v>
      </c>
      <c r="AY119" s="246" t="s">
        <v>133</v>
      </c>
    </row>
    <row r="120" spans="2:51" s="11" customFormat="1" ht="13.5">
      <c r="B120" s="207"/>
      <c r="C120" s="208"/>
      <c r="D120" s="204" t="s">
        <v>152</v>
      </c>
      <c r="E120" s="209" t="s">
        <v>21</v>
      </c>
      <c r="F120" s="210" t="s">
        <v>854</v>
      </c>
      <c r="G120" s="208"/>
      <c r="H120" s="211">
        <v>0.632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152</v>
      </c>
      <c r="AU120" s="217" t="s">
        <v>79</v>
      </c>
      <c r="AV120" s="11" t="s">
        <v>79</v>
      </c>
      <c r="AW120" s="11" t="s">
        <v>33</v>
      </c>
      <c r="AX120" s="11" t="s">
        <v>69</v>
      </c>
      <c r="AY120" s="217" t="s">
        <v>133</v>
      </c>
    </row>
    <row r="121" spans="2:51" s="12" customFormat="1" ht="13.5">
      <c r="B121" s="236"/>
      <c r="C121" s="237"/>
      <c r="D121" s="204" t="s">
        <v>152</v>
      </c>
      <c r="E121" s="238" t="s">
        <v>21</v>
      </c>
      <c r="F121" s="239" t="s">
        <v>855</v>
      </c>
      <c r="G121" s="237"/>
      <c r="H121" s="240" t="s">
        <v>21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AT121" s="246" t="s">
        <v>152</v>
      </c>
      <c r="AU121" s="246" t="s">
        <v>79</v>
      </c>
      <c r="AV121" s="12" t="s">
        <v>77</v>
      </c>
      <c r="AW121" s="12" t="s">
        <v>33</v>
      </c>
      <c r="AX121" s="12" t="s">
        <v>69</v>
      </c>
      <c r="AY121" s="246" t="s">
        <v>133</v>
      </c>
    </row>
    <row r="122" spans="2:51" s="11" customFormat="1" ht="13.5">
      <c r="B122" s="207"/>
      <c r="C122" s="208"/>
      <c r="D122" s="204" t="s">
        <v>152</v>
      </c>
      <c r="E122" s="209" t="s">
        <v>21</v>
      </c>
      <c r="F122" s="210" t="s">
        <v>856</v>
      </c>
      <c r="G122" s="208"/>
      <c r="H122" s="211">
        <v>0.643</v>
      </c>
      <c r="I122" s="212"/>
      <c r="J122" s="208"/>
      <c r="K122" s="208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152</v>
      </c>
      <c r="AU122" s="217" t="s">
        <v>79</v>
      </c>
      <c r="AV122" s="11" t="s">
        <v>79</v>
      </c>
      <c r="AW122" s="11" t="s">
        <v>33</v>
      </c>
      <c r="AX122" s="11" t="s">
        <v>69</v>
      </c>
      <c r="AY122" s="217" t="s">
        <v>133</v>
      </c>
    </row>
    <row r="123" spans="2:51" s="12" customFormat="1" ht="13.5">
      <c r="B123" s="236"/>
      <c r="C123" s="237"/>
      <c r="D123" s="204" t="s">
        <v>152</v>
      </c>
      <c r="E123" s="238" t="s">
        <v>21</v>
      </c>
      <c r="F123" s="239" t="s">
        <v>857</v>
      </c>
      <c r="G123" s="237"/>
      <c r="H123" s="240" t="s">
        <v>21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AT123" s="246" t="s">
        <v>152</v>
      </c>
      <c r="AU123" s="246" t="s">
        <v>79</v>
      </c>
      <c r="AV123" s="12" t="s">
        <v>77</v>
      </c>
      <c r="AW123" s="12" t="s">
        <v>33</v>
      </c>
      <c r="AX123" s="12" t="s">
        <v>69</v>
      </c>
      <c r="AY123" s="246" t="s">
        <v>133</v>
      </c>
    </row>
    <row r="124" spans="2:51" s="11" customFormat="1" ht="13.5">
      <c r="B124" s="207"/>
      <c r="C124" s="208"/>
      <c r="D124" s="204" t="s">
        <v>152</v>
      </c>
      <c r="E124" s="209" t="s">
        <v>21</v>
      </c>
      <c r="F124" s="210" t="s">
        <v>858</v>
      </c>
      <c r="G124" s="208"/>
      <c r="H124" s="211">
        <v>1.149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152</v>
      </c>
      <c r="AU124" s="217" t="s">
        <v>79</v>
      </c>
      <c r="AV124" s="11" t="s">
        <v>79</v>
      </c>
      <c r="AW124" s="11" t="s">
        <v>33</v>
      </c>
      <c r="AX124" s="11" t="s">
        <v>69</v>
      </c>
      <c r="AY124" s="217" t="s">
        <v>133</v>
      </c>
    </row>
    <row r="125" spans="2:51" s="13" customFormat="1" ht="13.5">
      <c r="B125" s="247"/>
      <c r="C125" s="248"/>
      <c r="D125" s="204" t="s">
        <v>152</v>
      </c>
      <c r="E125" s="268" t="s">
        <v>21</v>
      </c>
      <c r="F125" s="269" t="s">
        <v>251</v>
      </c>
      <c r="G125" s="248"/>
      <c r="H125" s="270">
        <v>2.744</v>
      </c>
      <c r="I125" s="252"/>
      <c r="J125" s="248"/>
      <c r="K125" s="248"/>
      <c r="L125" s="253"/>
      <c r="M125" s="254"/>
      <c r="N125" s="255"/>
      <c r="O125" s="255"/>
      <c r="P125" s="255"/>
      <c r="Q125" s="255"/>
      <c r="R125" s="255"/>
      <c r="S125" s="255"/>
      <c r="T125" s="256"/>
      <c r="AT125" s="257" t="s">
        <v>152</v>
      </c>
      <c r="AU125" s="257" t="s">
        <v>79</v>
      </c>
      <c r="AV125" s="13" t="s">
        <v>161</v>
      </c>
      <c r="AW125" s="13" t="s">
        <v>33</v>
      </c>
      <c r="AX125" s="13" t="s">
        <v>77</v>
      </c>
      <c r="AY125" s="257" t="s">
        <v>133</v>
      </c>
    </row>
    <row r="126" spans="2:51" s="11" customFormat="1" ht="13.5">
      <c r="B126" s="207"/>
      <c r="C126" s="208"/>
      <c r="D126" s="218" t="s">
        <v>152</v>
      </c>
      <c r="E126" s="208"/>
      <c r="F126" s="220" t="s">
        <v>859</v>
      </c>
      <c r="G126" s="208"/>
      <c r="H126" s="221">
        <v>2.964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152</v>
      </c>
      <c r="AU126" s="217" t="s">
        <v>79</v>
      </c>
      <c r="AV126" s="11" t="s">
        <v>79</v>
      </c>
      <c r="AW126" s="11" t="s">
        <v>6</v>
      </c>
      <c r="AX126" s="11" t="s">
        <v>77</v>
      </c>
      <c r="AY126" s="217" t="s">
        <v>133</v>
      </c>
    </row>
    <row r="127" spans="2:65" s="1" customFormat="1" ht="31.5" customHeight="1">
      <c r="B127" s="40"/>
      <c r="C127" s="192" t="s">
        <v>283</v>
      </c>
      <c r="D127" s="192" t="s">
        <v>137</v>
      </c>
      <c r="E127" s="193" t="s">
        <v>860</v>
      </c>
      <c r="F127" s="194" t="s">
        <v>861</v>
      </c>
      <c r="G127" s="195" t="s">
        <v>185</v>
      </c>
      <c r="H127" s="196">
        <v>20</v>
      </c>
      <c r="I127" s="197"/>
      <c r="J127" s="198">
        <f>ROUND(I127*H127,2)</f>
        <v>0</v>
      </c>
      <c r="K127" s="194" t="s">
        <v>141</v>
      </c>
      <c r="L127" s="60"/>
      <c r="M127" s="199" t="s">
        <v>21</v>
      </c>
      <c r="N127" s="200" t="s">
        <v>40</v>
      </c>
      <c r="O127" s="41"/>
      <c r="P127" s="201">
        <f>O127*H127</f>
        <v>0</v>
      </c>
      <c r="Q127" s="201">
        <v>0.00267</v>
      </c>
      <c r="R127" s="201">
        <f>Q127*H127</f>
        <v>0.0534</v>
      </c>
      <c r="S127" s="201">
        <v>0</v>
      </c>
      <c r="T127" s="202">
        <f>S127*H127</f>
        <v>0</v>
      </c>
      <c r="AR127" s="23" t="s">
        <v>304</v>
      </c>
      <c r="AT127" s="23" t="s">
        <v>137</v>
      </c>
      <c r="AU127" s="23" t="s">
        <v>79</v>
      </c>
      <c r="AY127" s="23" t="s">
        <v>133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3" t="s">
        <v>77</v>
      </c>
      <c r="BK127" s="203">
        <f>ROUND(I127*H127,2)</f>
        <v>0</v>
      </c>
      <c r="BL127" s="23" t="s">
        <v>304</v>
      </c>
      <c r="BM127" s="23" t="s">
        <v>862</v>
      </c>
    </row>
    <row r="128" spans="2:47" s="1" customFormat="1" ht="27">
      <c r="B128" s="40"/>
      <c r="C128" s="62"/>
      <c r="D128" s="204" t="s">
        <v>144</v>
      </c>
      <c r="E128" s="62"/>
      <c r="F128" s="205" t="s">
        <v>863</v>
      </c>
      <c r="G128" s="62"/>
      <c r="H128" s="62"/>
      <c r="I128" s="162"/>
      <c r="J128" s="62"/>
      <c r="K128" s="62"/>
      <c r="L128" s="60"/>
      <c r="M128" s="206"/>
      <c r="N128" s="41"/>
      <c r="O128" s="41"/>
      <c r="P128" s="41"/>
      <c r="Q128" s="41"/>
      <c r="R128" s="41"/>
      <c r="S128" s="41"/>
      <c r="T128" s="77"/>
      <c r="AT128" s="23" t="s">
        <v>144</v>
      </c>
      <c r="AU128" s="23" t="s">
        <v>79</v>
      </c>
    </row>
    <row r="129" spans="2:51" s="11" customFormat="1" ht="13.5">
      <c r="B129" s="207"/>
      <c r="C129" s="208"/>
      <c r="D129" s="218" t="s">
        <v>152</v>
      </c>
      <c r="E129" s="219" t="s">
        <v>21</v>
      </c>
      <c r="F129" s="220" t="s">
        <v>257</v>
      </c>
      <c r="G129" s="208"/>
      <c r="H129" s="221">
        <v>20</v>
      </c>
      <c r="I129" s="212"/>
      <c r="J129" s="208"/>
      <c r="K129" s="208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152</v>
      </c>
      <c r="AU129" s="217" t="s">
        <v>79</v>
      </c>
      <c r="AV129" s="11" t="s">
        <v>79</v>
      </c>
      <c r="AW129" s="11" t="s">
        <v>33</v>
      </c>
      <c r="AX129" s="11" t="s">
        <v>77</v>
      </c>
      <c r="AY129" s="217" t="s">
        <v>133</v>
      </c>
    </row>
    <row r="130" spans="2:65" s="1" customFormat="1" ht="31.5" customHeight="1">
      <c r="B130" s="40"/>
      <c r="C130" s="192" t="s">
        <v>321</v>
      </c>
      <c r="D130" s="192" t="s">
        <v>137</v>
      </c>
      <c r="E130" s="193" t="s">
        <v>864</v>
      </c>
      <c r="F130" s="194" t="s">
        <v>865</v>
      </c>
      <c r="G130" s="195" t="s">
        <v>185</v>
      </c>
      <c r="H130" s="196">
        <v>27</v>
      </c>
      <c r="I130" s="197"/>
      <c r="J130" s="198">
        <f>ROUND(I130*H130,2)</f>
        <v>0</v>
      </c>
      <c r="K130" s="194" t="s">
        <v>141</v>
      </c>
      <c r="L130" s="60"/>
      <c r="M130" s="199" t="s">
        <v>21</v>
      </c>
      <c r="N130" s="200" t="s">
        <v>40</v>
      </c>
      <c r="O130" s="41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3" t="s">
        <v>304</v>
      </c>
      <c r="AT130" s="23" t="s">
        <v>137</v>
      </c>
      <c r="AU130" s="23" t="s">
        <v>79</v>
      </c>
      <c r="AY130" s="23" t="s">
        <v>133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3" t="s">
        <v>77</v>
      </c>
      <c r="BK130" s="203">
        <f>ROUND(I130*H130,2)</f>
        <v>0</v>
      </c>
      <c r="BL130" s="23" t="s">
        <v>304</v>
      </c>
      <c r="BM130" s="23" t="s">
        <v>866</v>
      </c>
    </row>
    <row r="131" spans="2:47" s="1" customFormat="1" ht="27">
      <c r="B131" s="40"/>
      <c r="C131" s="62"/>
      <c r="D131" s="204" t="s">
        <v>144</v>
      </c>
      <c r="E131" s="62"/>
      <c r="F131" s="205" t="s">
        <v>867</v>
      </c>
      <c r="G131" s="62"/>
      <c r="H131" s="62"/>
      <c r="I131" s="162"/>
      <c r="J131" s="62"/>
      <c r="K131" s="62"/>
      <c r="L131" s="60"/>
      <c r="M131" s="206"/>
      <c r="N131" s="41"/>
      <c r="O131" s="41"/>
      <c r="P131" s="41"/>
      <c r="Q131" s="41"/>
      <c r="R131" s="41"/>
      <c r="S131" s="41"/>
      <c r="T131" s="77"/>
      <c r="AT131" s="23" t="s">
        <v>144</v>
      </c>
      <c r="AU131" s="23" t="s">
        <v>79</v>
      </c>
    </row>
    <row r="132" spans="2:51" s="11" customFormat="1" ht="13.5">
      <c r="B132" s="207"/>
      <c r="C132" s="208"/>
      <c r="D132" s="218" t="s">
        <v>152</v>
      </c>
      <c r="E132" s="219" t="s">
        <v>21</v>
      </c>
      <c r="F132" s="220" t="s">
        <v>387</v>
      </c>
      <c r="G132" s="208"/>
      <c r="H132" s="221">
        <v>27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152</v>
      </c>
      <c r="AU132" s="217" t="s">
        <v>79</v>
      </c>
      <c r="AV132" s="11" t="s">
        <v>79</v>
      </c>
      <c r="AW132" s="11" t="s">
        <v>33</v>
      </c>
      <c r="AX132" s="11" t="s">
        <v>77</v>
      </c>
      <c r="AY132" s="217" t="s">
        <v>133</v>
      </c>
    </row>
    <row r="133" spans="2:65" s="1" customFormat="1" ht="31.5" customHeight="1">
      <c r="B133" s="40"/>
      <c r="C133" s="192" t="s">
        <v>79</v>
      </c>
      <c r="D133" s="192" t="s">
        <v>137</v>
      </c>
      <c r="E133" s="193" t="s">
        <v>868</v>
      </c>
      <c r="F133" s="194" t="s">
        <v>869</v>
      </c>
      <c r="G133" s="195" t="s">
        <v>190</v>
      </c>
      <c r="H133" s="196">
        <v>54.72</v>
      </c>
      <c r="I133" s="197"/>
      <c r="J133" s="198">
        <f>ROUND(I133*H133,2)</f>
        <v>0</v>
      </c>
      <c r="K133" s="194" t="s">
        <v>141</v>
      </c>
      <c r="L133" s="60"/>
      <c r="M133" s="199" t="s">
        <v>21</v>
      </c>
      <c r="N133" s="200" t="s">
        <v>40</v>
      </c>
      <c r="O133" s="41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3" t="s">
        <v>304</v>
      </c>
      <c r="AT133" s="23" t="s">
        <v>137</v>
      </c>
      <c r="AU133" s="23" t="s">
        <v>79</v>
      </c>
      <c r="AY133" s="23" t="s">
        <v>133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3" t="s">
        <v>77</v>
      </c>
      <c r="BK133" s="203">
        <f>ROUND(I133*H133,2)</f>
        <v>0</v>
      </c>
      <c r="BL133" s="23" t="s">
        <v>304</v>
      </c>
      <c r="BM133" s="23" t="s">
        <v>870</v>
      </c>
    </row>
    <row r="134" spans="2:47" s="1" customFormat="1" ht="27">
      <c r="B134" s="40"/>
      <c r="C134" s="62"/>
      <c r="D134" s="204" t="s">
        <v>144</v>
      </c>
      <c r="E134" s="62"/>
      <c r="F134" s="205" t="s">
        <v>871</v>
      </c>
      <c r="G134" s="62"/>
      <c r="H134" s="62"/>
      <c r="I134" s="162"/>
      <c r="J134" s="62"/>
      <c r="K134" s="62"/>
      <c r="L134" s="60"/>
      <c r="M134" s="206"/>
      <c r="N134" s="41"/>
      <c r="O134" s="41"/>
      <c r="P134" s="41"/>
      <c r="Q134" s="41"/>
      <c r="R134" s="41"/>
      <c r="S134" s="41"/>
      <c r="T134" s="77"/>
      <c r="AT134" s="23" t="s">
        <v>144</v>
      </c>
      <c r="AU134" s="23" t="s">
        <v>79</v>
      </c>
    </row>
    <row r="135" spans="2:51" s="11" customFormat="1" ht="13.5">
      <c r="B135" s="207"/>
      <c r="C135" s="208"/>
      <c r="D135" s="218" t="s">
        <v>152</v>
      </c>
      <c r="E135" s="219" t="s">
        <v>21</v>
      </c>
      <c r="F135" s="220" t="s">
        <v>872</v>
      </c>
      <c r="G135" s="208"/>
      <c r="H135" s="221">
        <v>54.72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152</v>
      </c>
      <c r="AU135" s="217" t="s">
        <v>79</v>
      </c>
      <c r="AV135" s="11" t="s">
        <v>79</v>
      </c>
      <c r="AW135" s="11" t="s">
        <v>33</v>
      </c>
      <c r="AX135" s="11" t="s">
        <v>77</v>
      </c>
      <c r="AY135" s="217" t="s">
        <v>133</v>
      </c>
    </row>
    <row r="136" spans="2:65" s="1" customFormat="1" ht="22.5" customHeight="1">
      <c r="B136" s="40"/>
      <c r="C136" s="225" t="s">
        <v>288</v>
      </c>
      <c r="D136" s="225" t="s">
        <v>213</v>
      </c>
      <c r="E136" s="226" t="s">
        <v>873</v>
      </c>
      <c r="F136" s="227" t="s">
        <v>874</v>
      </c>
      <c r="G136" s="228" t="s">
        <v>208</v>
      </c>
      <c r="H136" s="229">
        <v>1.241</v>
      </c>
      <c r="I136" s="230"/>
      <c r="J136" s="231">
        <f>ROUND(I136*H136,2)</f>
        <v>0</v>
      </c>
      <c r="K136" s="227" t="s">
        <v>141</v>
      </c>
      <c r="L136" s="232"/>
      <c r="M136" s="233" t="s">
        <v>21</v>
      </c>
      <c r="N136" s="234" t="s">
        <v>40</v>
      </c>
      <c r="O136" s="41"/>
      <c r="P136" s="201">
        <f>O136*H136</f>
        <v>0</v>
      </c>
      <c r="Q136" s="201">
        <v>0.5</v>
      </c>
      <c r="R136" s="201">
        <f>Q136*H136</f>
        <v>0.6205</v>
      </c>
      <c r="S136" s="201">
        <v>0</v>
      </c>
      <c r="T136" s="202">
        <f>S136*H136</f>
        <v>0</v>
      </c>
      <c r="AR136" s="23" t="s">
        <v>187</v>
      </c>
      <c r="AT136" s="23" t="s">
        <v>213</v>
      </c>
      <c r="AU136" s="23" t="s">
        <v>79</v>
      </c>
      <c r="AY136" s="23" t="s">
        <v>133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3" t="s">
        <v>77</v>
      </c>
      <c r="BK136" s="203">
        <f>ROUND(I136*H136,2)</f>
        <v>0</v>
      </c>
      <c r="BL136" s="23" t="s">
        <v>304</v>
      </c>
      <c r="BM136" s="23" t="s">
        <v>875</v>
      </c>
    </row>
    <row r="137" spans="2:47" s="1" customFormat="1" ht="27">
      <c r="B137" s="40"/>
      <c r="C137" s="62"/>
      <c r="D137" s="204" t="s">
        <v>144</v>
      </c>
      <c r="E137" s="62"/>
      <c r="F137" s="205" t="s">
        <v>876</v>
      </c>
      <c r="G137" s="62"/>
      <c r="H137" s="62"/>
      <c r="I137" s="162"/>
      <c r="J137" s="62"/>
      <c r="K137" s="62"/>
      <c r="L137" s="60"/>
      <c r="M137" s="206"/>
      <c r="N137" s="41"/>
      <c r="O137" s="41"/>
      <c r="P137" s="41"/>
      <c r="Q137" s="41"/>
      <c r="R137" s="41"/>
      <c r="S137" s="41"/>
      <c r="T137" s="77"/>
      <c r="AT137" s="23" t="s">
        <v>144</v>
      </c>
      <c r="AU137" s="23" t="s">
        <v>79</v>
      </c>
    </row>
    <row r="138" spans="2:51" s="11" customFormat="1" ht="13.5">
      <c r="B138" s="207"/>
      <c r="C138" s="208"/>
      <c r="D138" s="204" t="s">
        <v>152</v>
      </c>
      <c r="E138" s="209" t="s">
        <v>21</v>
      </c>
      <c r="F138" s="210" t="s">
        <v>858</v>
      </c>
      <c r="G138" s="208"/>
      <c r="H138" s="211">
        <v>1.149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152</v>
      </c>
      <c r="AU138" s="217" t="s">
        <v>79</v>
      </c>
      <c r="AV138" s="11" t="s">
        <v>79</v>
      </c>
      <c r="AW138" s="11" t="s">
        <v>33</v>
      </c>
      <c r="AX138" s="11" t="s">
        <v>77</v>
      </c>
      <c r="AY138" s="217" t="s">
        <v>133</v>
      </c>
    </row>
    <row r="139" spans="2:51" s="11" customFormat="1" ht="13.5">
      <c r="B139" s="207"/>
      <c r="C139" s="208"/>
      <c r="D139" s="218" t="s">
        <v>152</v>
      </c>
      <c r="E139" s="208"/>
      <c r="F139" s="220" t="s">
        <v>877</v>
      </c>
      <c r="G139" s="208"/>
      <c r="H139" s="221">
        <v>1.241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152</v>
      </c>
      <c r="AU139" s="217" t="s">
        <v>79</v>
      </c>
      <c r="AV139" s="11" t="s">
        <v>79</v>
      </c>
      <c r="AW139" s="11" t="s">
        <v>6</v>
      </c>
      <c r="AX139" s="11" t="s">
        <v>77</v>
      </c>
      <c r="AY139" s="217" t="s">
        <v>133</v>
      </c>
    </row>
    <row r="140" spans="2:65" s="1" customFormat="1" ht="31.5" customHeight="1">
      <c r="B140" s="40"/>
      <c r="C140" s="192" t="s">
        <v>294</v>
      </c>
      <c r="D140" s="192" t="s">
        <v>137</v>
      </c>
      <c r="E140" s="193" t="s">
        <v>878</v>
      </c>
      <c r="F140" s="194" t="s">
        <v>879</v>
      </c>
      <c r="G140" s="195" t="s">
        <v>216</v>
      </c>
      <c r="H140" s="196">
        <v>0.68</v>
      </c>
      <c r="I140" s="197"/>
      <c r="J140" s="198">
        <f>ROUND(I140*H140,2)</f>
        <v>0</v>
      </c>
      <c r="K140" s="194" t="s">
        <v>141</v>
      </c>
      <c r="L140" s="60"/>
      <c r="M140" s="199" t="s">
        <v>21</v>
      </c>
      <c r="N140" s="200" t="s">
        <v>40</v>
      </c>
      <c r="O140" s="41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3" t="s">
        <v>304</v>
      </c>
      <c r="AT140" s="23" t="s">
        <v>137</v>
      </c>
      <c r="AU140" s="23" t="s">
        <v>79</v>
      </c>
      <c r="AY140" s="23" t="s">
        <v>133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3" t="s">
        <v>77</v>
      </c>
      <c r="BK140" s="203">
        <f>ROUND(I140*H140,2)</f>
        <v>0</v>
      </c>
      <c r="BL140" s="23" t="s">
        <v>304</v>
      </c>
      <c r="BM140" s="23" t="s">
        <v>880</v>
      </c>
    </row>
    <row r="141" spans="2:63" s="10" customFormat="1" ht="29.85" customHeight="1">
      <c r="B141" s="175"/>
      <c r="C141" s="176"/>
      <c r="D141" s="189" t="s">
        <v>68</v>
      </c>
      <c r="E141" s="190" t="s">
        <v>881</v>
      </c>
      <c r="F141" s="190" t="s">
        <v>882</v>
      </c>
      <c r="G141" s="176"/>
      <c r="H141" s="176"/>
      <c r="I141" s="179"/>
      <c r="J141" s="191">
        <f>BK141</f>
        <v>0</v>
      </c>
      <c r="K141" s="176"/>
      <c r="L141" s="181"/>
      <c r="M141" s="182"/>
      <c r="N141" s="183"/>
      <c r="O141" s="183"/>
      <c r="P141" s="184">
        <f>SUM(P142:P179)</f>
        <v>0</v>
      </c>
      <c r="Q141" s="183"/>
      <c r="R141" s="184">
        <f>SUM(R142:R179)</f>
        <v>0.9797750199999998</v>
      </c>
      <c r="S141" s="183"/>
      <c r="T141" s="185">
        <f>SUM(T142:T179)</f>
        <v>0</v>
      </c>
      <c r="AR141" s="186" t="s">
        <v>79</v>
      </c>
      <c r="AT141" s="187" t="s">
        <v>68</v>
      </c>
      <c r="AU141" s="187" t="s">
        <v>77</v>
      </c>
      <c r="AY141" s="186" t="s">
        <v>133</v>
      </c>
      <c r="BK141" s="188">
        <f>SUM(BK142:BK179)</f>
        <v>0</v>
      </c>
    </row>
    <row r="142" spans="2:65" s="1" customFormat="1" ht="31.5" customHeight="1">
      <c r="B142" s="40"/>
      <c r="C142" s="192" t="s">
        <v>230</v>
      </c>
      <c r="D142" s="192" t="s">
        <v>137</v>
      </c>
      <c r="E142" s="193" t="s">
        <v>883</v>
      </c>
      <c r="F142" s="194" t="s">
        <v>884</v>
      </c>
      <c r="G142" s="195" t="s">
        <v>197</v>
      </c>
      <c r="H142" s="196">
        <v>42.12</v>
      </c>
      <c r="I142" s="197"/>
      <c r="J142" s="198">
        <f>ROUND(I142*H142,2)</f>
        <v>0</v>
      </c>
      <c r="K142" s="194" t="s">
        <v>141</v>
      </c>
      <c r="L142" s="60"/>
      <c r="M142" s="199" t="s">
        <v>21</v>
      </c>
      <c r="N142" s="200" t="s">
        <v>40</v>
      </c>
      <c r="O142" s="41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3" t="s">
        <v>304</v>
      </c>
      <c r="AT142" s="23" t="s">
        <v>137</v>
      </c>
      <c r="AU142" s="23" t="s">
        <v>79</v>
      </c>
      <c r="AY142" s="23" t="s">
        <v>133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3" t="s">
        <v>77</v>
      </c>
      <c r="BK142" s="203">
        <f>ROUND(I142*H142,2)</f>
        <v>0</v>
      </c>
      <c r="BL142" s="23" t="s">
        <v>304</v>
      </c>
      <c r="BM142" s="23" t="s">
        <v>885</v>
      </c>
    </row>
    <row r="143" spans="2:47" s="1" customFormat="1" ht="27">
      <c r="B143" s="40"/>
      <c r="C143" s="62"/>
      <c r="D143" s="204" t="s">
        <v>144</v>
      </c>
      <c r="E143" s="62"/>
      <c r="F143" s="205" t="s">
        <v>886</v>
      </c>
      <c r="G143" s="62"/>
      <c r="H143" s="62"/>
      <c r="I143" s="162"/>
      <c r="J143" s="62"/>
      <c r="K143" s="62"/>
      <c r="L143" s="60"/>
      <c r="M143" s="206"/>
      <c r="N143" s="41"/>
      <c r="O143" s="41"/>
      <c r="P143" s="41"/>
      <c r="Q143" s="41"/>
      <c r="R143" s="41"/>
      <c r="S143" s="41"/>
      <c r="T143" s="77"/>
      <c r="AT143" s="23" t="s">
        <v>144</v>
      </c>
      <c r="AU143" s="23" t="s">
        <v>79</v>
      </c>
    </row>
    <row r="144" spans="2:51" s="11" customFormat="1" ht="13.5">
      <c r="B144" s="207"/>
      <c r="C144" s="208"/>
      <c r="D144" s="218" t="s">
        <v>152</v>
      </c>
      <c r="E144" s="219" t="s">
        <v>21</v>
      </c>
      <c r="F144" s="220" t="s">
        <v>887</v>
      </c>
      <c r="G144" s="208"/>
      <c r="H144" s="221">
        <v>42.12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152</v>
      </c>
      <c r="AU144" s="217" t="s">
        <v>79</v>
      </c>
      <c r="AV144" s="11" t="s">
        <v>79</v>
      </c>
      <c r="AW144" s="11" t="s">
        <v>33</v>
      </c>
      <c r="AX144" s="11" t="s">
        <v>77</v>
      </c>
      <c r="AY144" s="217" t="s">
        <v>133</v>
      </c>
    </row>
    <row r="145" spans="2:65" s="1" customFormat="1" ht="22.5" customHeight="1">
      <c r="B145" s="40"/>
      <c r="C145" s="225" t="s">
        <v>212</v>
      </c>
      <c r="D145" s="225" t="s">
        <v>213</v>
      </c>
      <c r="E145" s="226" t="s">
        <v>888</v>
      </c>
      <c r="F145" s="227" t="s">
        <v>889</v>
      </c>
      <c r="G145" s="228" t="s">
        <v>197</v>
      </c>
      <c r="H145" s="229">
        <v>15.098</v>
      </c>
      <c r="I145" s="230"/>
      <c r="J145" s="231">
        <f>ROUND(I145*H145,2)</f>
        <v>0</v>
      </c>
      <c r="K145" s="227" t="s">
        <v>141</v>
      </c>
      <c r="L145" s="232"/>
      <c r="M145" s="233" t="s">
        <v>21</v>
      </c>
      <c r="N145" s="234" t="s">
        <v>40</v>
      </c>
      <c r="O145" s="41"/>
      <c r="P145" s="201">
        <f>O145*H145</f>
        <v>0</v>
      </c>
      <c r="Q145" s="201">
        <v>0.00317</v>
      </c>
      <c r="R145" s="201">
        <f>Q145*H145</f>
        <v>0.047860660000000006</v>
      </c>
      <c r="S145" s="201">
        <v>0</v>
      </c>
      <c r="T145" s="202">
        <f>S145*H145</f>
        <v>0</v>
      </c>
      <c r="AR145" s="23" t="s">
        <v>212</v>
      </c>
      <c r="AT145" s="23" t="s">
        <v>213</v>
      </c>
      <c r="AU145" s="23" t="s">
        <v>79</v>
      </c>
      <c r="AY145" s="23" t="s">
        <v>133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3" t="s">
        <v>77</v>
      </c>
      <c r="BK145" s="203">
        <f>ROUND(I145*H145,2)</f>
        <v>0</v>
      </c>
      <c r="BL145" s="23" t="s">
        <v>161</v>
      </c>
      <c r="BM145" s="23" t="s">
        <v>890</v>
      </c>
    </row>
    <row r="146" spans="2:47" s="1" customFormat="1" ht="27">
      <c r="B146" s="40"/>
      <c r="C146" s="62"/>
      <c r="D146" s="204" t="s">
        <v>144</v>
      </c>
      <c r="E146" s="62"/>
      <c r="F146" s="205" t="s">
        <v>891</v>
      </c>
      <c r="G146" s="62"/>
      <c r="H146" s="62"/>
      <c r="I146" s="162"/>
      <c r="J146" s="62"/>
      <c r="K146" s="62"/>
      <c r="L146" s="60"/>
      <c r="M146" s="206"/>
      <c r="N146" s="41"/>
      <c r="O146" s="41"/>
      <c r="P146" s="41"/>
      <c r="Q146" s="41"/>
      <c r="R146" s="41"/>
      <c r="S146" s="41"/>
      <c r="T146" s="77"/>
      <c r="AT146" s="23" t="s">
        <v>144</v>
      </c>
      <c r="AU146" s="23" t="s">
        <v>79</v>
      </c>
    </row>
    <row r="147" spans="2:51" s="12" customFormat="1" ht="13.5">
      <c r="B147" s="236"/>
      <c r="C147" s="237"/>
      <c r="D147" s="204" t="s">
        <v>152</v>
      </c>
      <c r="E147" s="238" t="s">
        <v>21</v>
      </c>
      <c r="F147" s="239" t="s">
        <v>851</v>
      </c>
      <c r="G147" s="237"/>
      <c r="H147" s="240" t="s">
        <v>21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AT147" s="246" t="s">
        <v>152</v>
      </c>
      <c r="AU147" s="246" t="s">
        <v>79</v>
      </c>
      <c r="AV147" s="12" t="s">
        <v>77</v>
      </c>
      <c r="AW147" s="12" t="s">
        <v>33</v>
      </c>
      <c r="AX147" s="12" t="s">
        <v>69</v>
      </c>
      <c r="AY147" s="246" t="s">
        <v>133</v>
      </c>
    </row>
    <row r="148" spans="2:51" s="11" customFormat="1" ht="13.5">
      <c r="B148" s="207"/>
      <c r="C148" s="208"/>
      <c r="D148" s="204" t="s">
        <v>152</v>
      </c>
      <c r="E148" s="209" t="s">
        <v>21</v>
      </c>
      <c r="F148" s="210" t="s">
        <v>892</v>
      </c>
      <c r="G148" s="208"/>
      <c r="H148" s="211">
        <v>13.98</v>
      </c>
      <c r="I148" s="212"/>
      <c r="J148" s="208"/>
      <c r="K148" s="208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152</v>
      </c>
      <c r="AU148" s="217" t="s">
        <v>79</v>
      </c>
      <c r="AV148" s="11" t="s">
        <v>79</v>
      </c>
      <c r="AW148" s="11" t="s">
        <v>33</v>
      </c>
      <c r="AX148" s="11" t="s">
        <v>77</v>
      </c>
      <c r="AY148" s="217" t="s">
        <v>133</v>
      </c>
    </row>
    <row r="149" spans="2:51" s="11" customFormat="1" ht="13.5">
      <c r="B149" s="207"/>
      <c r="C149" s="208"/>
      <c r="D149" s="218" t="s">
        <v>152</v>
      </c>
      <c r="E149" s="208"/>
      <c r="F149" s="220" t="s">
        <v>893</v>
      </c>
      <c r="G149" s="208"/>
      <c r="H149" s="221">
        <v>15.098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152</v>
      </c>
      <c r="AU149" s="217" t="s">
        <v>79</v>
      </c>
      <c r="AV149" s="11" t="s">
        <v>79</v>
      </c>
      <c r="AW149" s="11" t="s">
        <v>6</v>
      </c>
      <c r="AX149" s="11" t="s">
        <v>77</v>
      </c>
      <c r="AY149" s="217" t="s">
        <v>133</v>
      </c>
    </row>
    <row r="150" spans="2:65" s="1" customFormat="1" ht="22.5" customHeight="1">
      <c r="B150" s="40"/>
      <c r="C150" s="225" t="s">
        <v>234</v>
      </c>
      <c r="D150" s="225" t="s">
        <v>213</v>
      </c>
      <c r="E150" s="226" t="s">
        <v>894</v>
      </c>
      <c r="F150" s="227" t="s">
        <v>895</v>
      </c>
      <c r="G150" s="228" t="s">
        <v>197</v>
      </c>
      <c r="H150" s="229">
        <v>128.498</v>
      </c>
      <c r="I150" s="230"/>
      <c r="J150" s="231">
        <f>ROUND(I150*H150,2)</f>
        <v>0</v>
      </c>
      <c r="K150" s="227" t="s">
        <v>141</v>
      </c>
      <c r="L150" s="232"/>
      <c r="M150" s="233" t="s">
        <v>21</v>
      </c>
      <c r="N150" s="234" t="s">
        <v>40</v>
      </c>
      <c r="O150" s="41"/>
      <c r="P150" s="201">
        <f>O150*H150</f>
        <v>0</v>
      </c>
      <c r="Q150" s="201">
        <v>0.00422</v>
      </c>
      <c r="R150" s="201">
        <f>Q150*H150</f>
        <v>0.5422615599999999</v>
      </c>
      <c r="S150" s="201">
        <v>0</v>
      </c>
      <c r="T150" s="202">
        <f>S150*H150</f>
        <v>0</v>
      </c>
      <c r="AR150" s="23" t="s">
        <v>212</v>
      </c>
      <c r="AT150" s="23" t="s">
        <v>213</v>
      </c>
      <c r="AU150" s="23" t="s">
        <v>79</v>
      </c>
      <c r="AY150" s="23" t="s">
        <v>133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3" t="s">
        <v>77</v>
      </c>
      <c r="BK150" s="203">
        <f>ROUND(I150*H150,2)</f>
        <v>0</v>
      </c>
      <c r="BL150" s="23" t="s">
        <v>161</v>
      </c>
      <c r="BM150" s="23" t="s">
        <v>896</v>
      </c>
    </row>
    <row r="151" spans="2:47" s="1" customFormat="1" ht="54">
      <c r="B151" s="40"/>
      <c r="C151" s="62"/>
      <c r="D151" s="204" t="s">
        <v>144</v>
      </c>
      <c r="E151" s="62"/>
      <c r="F151" s="205" t="s">
        <v>897</v>
      </c>
      <c r="G151" s="62"/>
      <c r="H151" s="62"/>
      <c r="I151" s="162"/>
      <c r="J151" s="62"/>
      <c r="K151" s="62"/>
      <c r="L151" s="60"/>
      <c r="M151" s="206"/>
      <c r="N151" s="41"/>
      <c r="O151" s="41"/>
      <c r="P151" s="41"/>
      <c r="Q151" s="41"/>
      <c r="R151" s="41"/>
      <c r="S151" s="41"/>
      <c r="T151" s="77"/>
      <c r="AT151" s="23" t="s">
        <v>144</v>
      </c>
      <c r="AU151" s="23" t="s">
        <v>79</v>
      </c>
    </row>
    <row r="152" spans="2:51" s="12" customFormat="1" ht="13.5">
      <c r="B152" s="236"/>
      <c r="C152" s="237"/>
      <c r="D152" s="204" t="s">
        <v>152</v>
      </c>
      <c r="E152" s="238" t="s">
        <v>21</v>
      </c>
      <c r="F152" s="239" t="s">
        <v>849</v>
      </c>
      <c r="G152" s="237"/>
      <c r="H152" s="240" t="s">
        <v>21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AT152" s="246" t="s">
        <v>152</v>
      </c>
      <c r="AU152" s="246" t="s">
        <v>79</v>
      </c>
      <c r="AV152" s="12" t="s">
        <v>77</v>
      </c>
      <c r="AW152" s="12" t="s">
        <v>33</v>
      </c>
      <c r="AX152" s="12" t="s">
        <v>69</v>
      </c>
      <c r="AY152" s="246" t="s">
        <v>133</v>
      </c>
    </row>
    <row r="153" spans="2:51" s="11" customFormat="1" ht="13.5">
      <c r="B153" s="207"/>
      <c r="C153" s="208"/>
      <c r="D153" s="204" t="s">
        <v>152</v>
      </c>
      <c r="E153" s="209" t="s">
        <v>21</v>
      </c>
      <c r="F153" s="210" t="s">
        <v>898</v>
      </c>
      <c r="G153" s="208"/>
      <c r="H153" s="211">
        <v>33.3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152</v>
      </c>
      <c r="AU153" s="217" t="s">
        <v>79</v>
      </c>
      <c r="AV153" s="11" t="s">
        <v>79</v>
      </c>
      <c r="AW153" s="11" t="s">
        <v>33</v>
      </c>
      <c r="AX153" s="11" t="s">
        <v>69</v>
      </c>
      <c r="AY153" s="217" t="s">
        <v>133</v>
      </c>
    </row>
    <row r="154" spans="2:51" s="12" customFormat="1" ht="13.5">
      <c r="B154" s="236"/>
      <c r="C154" s="237"/>
      <c r="D154" s="204" t="s">
        <v>152</v>
      </c>
      <c r="E154" s="238" t="s">
        <v>21</v>
      </c>
      <c r="F154" s="239" t="s">
        <v>899</v>
      </c>
      <c r="G154" s="237"/>
      <c r="H154" s="240" t="s">
        <v>21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AT154" s="246" t="s">
        <v>152</v>
      </c>
      <c r="AU154" s="246" t="s">
        <v>79</v>
      </c>
      <c r="AV154" s="12" t="s">
        <v>77</v>
      </c>
      <c r="AW154" s="12" t="s">
        <v>33</v>
      </c>
      <c r="AX154" s="12" t="s">
        <v>69</v>
      </c>
      <c r="AY154" s="246" t="s">
        <v>133</v>
      </c>
    </row>
    <row r="155" spans="2:51" s="11" customFormat="1" ht="13.5">
      <c r="B155" s="207"/>
      <c r="C155" s="208"/>
      <c r="D155" s="204" t="s">
        <v>152</v>
      </c>
      <c r="E155" s="209" t="s">
        <v>21</v>
      </c>
      <c r="F155" s="210" t="s">
        <v>900</v>
      </c>
      <c r="G155" s="208"/>
      <c r="H155" s="211">
        <v>85.68</v>
      </c>
      <c r="I155" s="212"/>
      <c r="J155" s="208"/>
      <c r="K155" s="208"/>
      <c r="L155" s="213"/>
      <c r="M155" s="214"/>
      <c r="N155" s="215"/>
      <c r="O155" s="215"/>
      <c r="P155" s="215"/>
      <c r="Q155" s="215"/>
      <c r="R155" s="215"/>
      <c r="S155" s="215"/>
      <c r="T155" s="216"/>
      <c r="AT155" s="217" t="s">
        <v>152</v>
      </c>
      <c r="AU155" s="217" t="s">
        <v>79</v>
      </c>
      <c r="AV155" s="11" t="s">
        <v>79</v>
      </c>
      <c r="AW155" s="11" t="s">
        <v>33</v>
      </c>
      <c r="AX155" s="11" t="s">
        <v>69</v>
      </c>
      <c r="AY155" s="217" t="s">
        <v>133</v>
      </c>
    </row>
    <row r="156" spans="2:51" s="13" customFormat="1" ht="13.5">
      <c r="B156" s="247"/>
      <c r="C156" s="248"/>
      <c r="D156" s="204" t="s">
        <v>152</v>
      </c>
      <c r="E156" s="268" t="s">
        <v>21</v>
      </c>
      <c r="F156" s="269" t="s">
        <v>251</v>
      </c>
      <c r="G156" s="248"/>
      <c r="H156" s="270">
        <v>118.98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AT156" s="257" t="s">
        <v>152</v>
      </c>
      <c r="AU156" s="257" t="s">
        <v>79</v>
      </c>
      <c r="AV156" s="13" t="s">
        <v>161</v>
      </c>
      <c r="AW156" s="13" t="s">
        <v>33</v>
      </c>
      <c r="AX156" s="13" t="s">
        <v>77</v>
      </c>
      <c r="AY156" s="257" t="s">
        <v>133</v>
      </c>
    </row>
    <row r="157" spans="2:51" s="11" customFormat="1" ht="13.5">
      <c r="B157" s="207"/>
      <c r="C157" s="208"/>
      <c r="D157" s="218" t="s">
        <v>152</v>
      </c>
      <c r="E157" s="208"/>
      <c r="F157" s="220" t="s">
        <v>901</v>
      </c>
      <c r="G157" s="208"/>
      <c r="H157" s="221">
        <v>128.498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152</v>
      </c>
      <c r="AU157" s="217" t="s">
        <v>79</v>
      </c>
      <c r="AV157" s="11" t="s">
        <v>79</v>
      </c>
      <c r="AW157" s="11" t="s">
        <v>6</v>
      </c>
      <c r="AX157" s="11" t="s">
        <v>77</v>
      </c>
      <c r="AY157" s="217" t="s">
        <v>133</v>
      </c>
    </row>
    <row r="158" spans="2:65" s="1" customFormat="1" ht="31.5" customHeight="1">
      <c r="B158" s="40"/>
      <c r="C158" s="225" t="s">
        <v>366</v>
      </c>
      <c r="D158" s="225" t="s">
        <v>213</v>
      </c>
      <c r="E158" s="226" t="s">
        <v>902</v>
      </c>
      <c r="F158" s="227" t="s">
        <v>903</v>
      </c>
      <c r="G158" s="228" t="s">
        <v>197</v>
      </c>
      <c r="H158" s="229">
        <v>84.24</v>
      </c>
      <c r="I158" s="230"/>
      <c r="J158" s="231">
        <f>ROUND(I158*H158,2)</f>
        <v>0</v>
      </c>
      <c r="K158" s="227" t="s">
        <v>21</v>
      </c>
      <c r="L158" s="232"/>
      <c r="M158" s="233" t="s">
        <v>21</v>
      </c>
      <c r="N158" s="234" t="s">
        <v>40</v>
      </c>
      <c r="O158" s="41"/>
      <c r="P158" s="201">
        <f>O158*H158</f>
        <v>0</v>
      </c>
      <c r="Q158" s="201">
        <v>0.00422</v>
      </c>
      <c r="R158" s="201">
        <f>Q158*H158</f>
        <v>0.35549279999999994</v>
      </c>
      <c r="S158" s="201">
        <v>0</v>
      </c>
      <c r="T158" s="202">
        <f>S158*H158</f>
        <v>0</v>
      </c>
      <c r="AR158" s="23" t="s">
        <v>212</v>
      </c>
      <c r="AT158" s="23" t="s">
        <v>213</v>
      </c>
      <c r="AU158" s="23" t="s">
        <v>79</v>
      </c>
      <c r="AY158" s="23" t="s">
        <v>133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3" t="s">
        <v>77</v>
      </c>
      <c r="BK158" s="203">
        <f>ROUND(I158*H158,2)</f>
        <v>0</v>
      </c>
      <c r="BL158" s="23" t="s">
        <v>161</v>
      </c>
      <c r="BM158" s="23" t="s">
        <v>904</v>
      </c>
    </row>
    <row r="159" spans="2:47" s="1" customFormat="1" ht="54">
      <c r="B159" s="40"/>
      <c r="C159" s="62"/>
      <c r="D159" s="204" t="s">
        <v>144</v>
      </c>
      <c r="E159" s="62"/>
      <c r="F159" s="205" t="s">
        <v>905</v>
      </c>
      <c r="G159" s="62"/>
      <c r="H159" s="62"/>
      <c r="I159" s="162"/>
      <c r="J159" s="62"/>
      <c r="K159" s="62"/>
      <c r="L159" s="60"/>
      <c r="M159" s="206"/>
      <c r="N159" s="41"/>
      <c r="O159" s="41"/>
      <c r="P159" s="41"/>
      <c r="Q159" s="41"/>
      <c r="R159" s="41"/>
      <c r="S159" s="41"/>
      <c r="T159" s="77"/>
      <c r="AT159" s="23" t="s">
        <v>144</v>
      </c>
      <c r="AU159" s="23" t="s">
        <v>79</v>
      </c>
    </row>
    <row r="160" spans="2:51" s="12" customFormat="1" ht="13.5">
      <c r="B160" s="236"/>
      <c r="C160" s="237"/>
      <c r="D160" s="204" t="s">
        <v>152</v>
      </c>
      <c r="E160" s="238" t="s">
        <v>21</v>
      </c>
      <c r="F160" s="239" t="s">
        <v>853</v>
      </c>
      <c r="G160" s="237"/>
      <c r="H160" s="240" t="s">
        <v>21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AT160" s="246" t="s">
        <v>152</v>
      </c>
      <c r="AU160" s="246" t="s">
        <v>79</v>
      </c>
      <c r="AV160" s="12" t="s">
        <v>77</v>
      </c>
      <c r="AW160" s="12" t="s">
        <v>33</v>
      </c>
      <c r="AX160" s="12" t="s">
        <v>69</v>
      </c>
      <c r="AY160" s="246" t="s">
        <v>133</v>
      </c>
    </row>
    <row r="161" spans="2:51" s="11" customFormat="1" ht="13.5">
      <c r="B161" s="207"/>
      <c r="C161" s="208"/>
      <c r="D161" s="218" t="s">
        <v>152</v>
      </c>
      <c r="E161" s="219" t="s">
        <v>21</v>
      </c>
      <c r="F161" s="220" t="s">
        <v>906</v>
      </c>
      <c r="G161" s="208"/>
      <c r="H161" s="221">
        <v>84.24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152</v>
      </c>
      <c r="AU161" s="217" t="s">
        <v>79</v>
      </c>
      <c r="AV161" s="11" t="s">
        <v>79</v>
      </c>
      <c r="AW161" s="11" t="s">
        <v>33</v>
      </c>
      <c r="AX161" s="11" t="s">
        <v>77</v>
      </c>
      <c r="AY161" s="217" t="s">
        <v>133</v>
      </c>
    </row>
    <row r="162" spans="2:65" s="1" customFormat="1" ht="44.25" customHeight="1">
      <c r="B162" s="40"/>
      <c r="C162" s="192" t="s">
        <v>161</v>
      </c>
      <c r="D162" s="192" t="s">
        <v>137</v>
      </c>
      <c r="E162" s="193" t="s">
        <v>907</v>
      </c>
      <c r="F162" s="194" t="s">
        <v>908</v>
      </c>
      <c r="G162" s="195" t="s">
        <v>197</v>
      </c>
      <c r="H162" s="196">
        <v>18.64</v>
      </c>
      <c r="I162" s="197"/>
      <c r="J162" s="198">
        <f>ROUND(I162*H162,2)</f>
        <v>0</v>
      </c>
      <c r="K162" s="194" t="s">
        <v>141</v>
      </c>
      <c r="L162" s="60"/>
      <c r="M162" s="199" t="s">
        <v>21</v>
      </c>
      <c r="N162" s="200" t="s">
        <v>40</v>
      </c>
      <c r="O162" s="41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3" t="s">
        <v>304</v>
      </c>
      <c r="AT162" s="23" t="s">
        <v>137</v>
      </c>
      <c r="AU162" s="23" t="s">
        <v>79</v>
      </c>
      <c r="AY162" s="23" t="s">
        <v>133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3" t="s">
        <v>77</v>
      </c>
      <c r="BK162" s="203">
        <f>ROUND(I162*H162,2)</f>
        <v>0</v>
      </c>
      <c r="BL162" s="23" t="s">
        <v>304</v>
      </c>
      <c r="BM162" s="23" t="s">
        <v>909</v>
      </c>
    </row>
    <row r="163" spans="2:47" s="1" customFormat="1" ht="27">
      <c r="B163" s="40"/>
      <c r="C163" s="62"/>
      <c r="D163" s="204" t="s">
        <v>144</v>
      </c>
      <c r="E163" s="62"/>
      <c r="F163" s="205" t="s">
        <v>910</v>
      </c>
      <c r="G163" s="62"/>
      <c r="H163" s="62"/>
      <c r="I163" s="162"/>
      <c r="J163" s="62"/>
      <c r="K163" s="62"/>
      <c r="L163" s="60"/>
      <c r="M163" s="206"/>
      <c r="N163" s="41"/>
      <c r="O163" s="41"/>
      <c r="P163" s="41"/>
      <c r="Q163" s="41"/>
      <c r="R163" s="41"/>
      <c r="S163" s="41"/>
      <c r="T163" s="77"/>
      <c r="AT163" s="23" t="s">
        <v>144</v>
      </c>
      <c r="AU163" s="23" t="s">
        <v>79</v>
      </c>
    </row>
    <row r="164" spans="2:51" s="11" customFormat="1" ht="13.5">
      <c r="B164" s="207"/>
      <c r="C164" s="208"/>
      <c r="D164" s="218" t="s">
        <v>152</v>
      </c>
      <c r="E164" s="219" t="s">
        <v>21</v>
      </c>
      <c r="F164" s="220" t="s">
        <v>911</v>
      </c>
      <c r="G164" s="208"/>
      <c r="H164" s="221">
        <v>18.64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152</v>
      </c>
      <c r="AU164" s="217" t="s">
        <v>79</v>
      </c>
      <c r="AV164" s="11" t="s">
        <v>79</v>
      </c>
      <c r="AW164" s="11" t="s">
        <v>33</v>
      </c>
      <c r="AX164" s="11" t="s">
        <v>77</v>
      </c>
      <c r="AY164" s="217" t="s">
        <v>133</v>
      </c>
    </row>
    <row r="165" spans="2:65" s="1" customFormat="1" ht="22.5" customHeight="1">
      <c r="B165" s="40"/>
      <c r="C165" s="225" t="s">
        <v>9</v>
      </c>
      <c r="D165" s="225" t="s">
        <v>213</v>
      </c>
      <c r="E165" s="226" t="s">
        <v>912</v>
      </c>
      <c r="F165" s="227" t="s">
        <v>913</v>
      </c>
      <c r="G165" s="228" t="s">
        <v>185</v>
      </c>
      <c r="H165" s="229">
        <v>47</v>
      </c>
      <c r="I165" s="230"/>
      <c r="J165" s="231">
        <f>ROUND(I165*H165,2)</f>
        <v>0</v>
      </c>
      <c r="K165" s="227" t="s">
        <v>141</v>
      </c>
      <c r="L165" s="232"/>
      <c r="M165" s="233" t="s">
        <v>21</v>
      </c>
      <c r="N165" s="234" t="s">
        <v>40</v>
      </c>
      <c r="O165" s="41"/>
      <c r="P165" s="201">
        <f>O165*H165</f>
        <v>0</v>
      </c>
      <c r="Q165" s="201">
        <v>0.00068</v>
      </c>
      <c r="R165" s="201">
        <f>Q165*H165</f>
        <v>0.03196</v>
      </c>
      <c r="S165" s="201">
        <v>0</v>
      </c>
      <c r="T165" s="202">
        <f>S165*H165</f>
        <v>0</v>
      </c>
      <c r="AR165" s="23" t="s">
        <v>187</v>
      </c>
      <c r="AT165" s="23" t="s">
        <v>213</v>
      </c>
      <c r="AU165" s="23" t="s">
        <v>79</v>
      </c>
      <c r="AY165" s="23" t="s">
        <v>133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3" t="s">
        <v>77</v>
      </c>
      <c r="BK165" s="203">
        <f>ROUND(I165*H165,2)</f>
        <v>0</v>
      </c>
      <c r="BL165" s="23" t="s">
        <v>304</v>
      </c>
      <c r="BM165" s="23" t="s">
        <v>914</v>
      </c>
    </row>
    <row r="166" spans="2:47" s="1" customFormat="1" ht="54">
      <c r="B166" s="40"/>
      <c r="C166" s="62"/>
      <c r="D166" s="204" t="s">
        <v>144</v>
      </c>
      <c r="E166" s="62"/>
      <c r="F166" s="205" t="s">
        <v>915</v>
      </c>
      <c r="G166" s="62"/>
      <c r="H166" s="62"/>
      <c r="I166" s="162"/>
      <c r="J166" s="62"/>
      <c r="K166" s="62"/>
      <c r="L166" s="60"/>
      <c r="M166" s="206"/>
      <c r="N166" s="41"/>
      <c r="O166" s="41"/>
      <c r="P166" s="41"/>
      <c r="Q166" s="41"/>
      <c r="R166" s="41"/>
      <c r="S166" s="41"/>
      <c r="T166" s="77"/>
      <c r="AT166" s="23" t="s">
        <v>144</v>
      </c>
      <c r="AU166" s="23" t="s">
        <v>79</v>
      </c>
    </row>
    <row r="167" spans="2:51" s="11" customFormat="1" ht="13.5">
      <c r="B167" s="207"/>
      <c r="C167" s="208"/>
      <c r="D167" s="218" t="s">
        <v>152</v>
      </c>
      <c r="E167" s="219" t="s">
        <v>21</v>
      </c>
      <c r="F167" s="220" t="s">
        <v>486</v>
      </c>
      <c r="G167" s="208"/>
      <c r="H167" s="221">
        <v>47</v>
      </c>
      <c r="I167" s="212"/>
      <c r="J167" s="208"/>
      <c r="K167" s="208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152</v>
      </c>
      <c r="AU167" s="217" t="s">
        <v>79</v>
      </c>
      <c r="AV167" s="11" t="s">
        <v>79</v>
      </c>
      <c r="AW167" s="11" t="s">
        <v>33</v>
      </c>
      <c r="AX167" s="11" t="s">
        <v>77</v>
      </c>
      <c r="AY167" s="217" t="s">
        <v>133</v>
      </c>
    </row>
    <row r="168" spans="2:65" s="1" customFormat="1" ht="44.25" customHeight="1">
      <c r="B168" s="40"/>
      <c r="C168" s="192" t="s">
        <v>132</v>
      </c>
      <c r="D168" s="192" t="s">
        <v>137</v>
      </c>
      <c r="E168" s="193" t="s">
        <v>916</v>
      </c>
      <c r="F168" s="194" t="s">
        <v>917</v>
      </c>
      <c r="G168" s="195" t="s">
        <v>197</v>
      </c>
      <c r="H168" s="196">
        <v>76.14</v>
      </c>
      <c r="I168" s="197"/>
      <c r="J168" s="198">
        <f>ROUND(I168*H168,2)</f>
        <v>0</v>
      </c>
      <c r="K168" s="194" t="s">
        <v>141</v>
      </c>
      <c r="L168" s="60"/>
      <c r="M168" s="199" t="s">
        <v>21</v>
      </c>
      <c r="N168" s="200" t="s">
        <v>40</v>
      </c>
      <c r="O168" s="41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3" t="s">
        <v>304</v>
      </c>
      <c r="AT168" s="23" t="s">
        <v>137</v>
      </c>
      <c r="AU168" s="23" t="s">
        <v>79</v>
      </c>
      <c r="AY168" s="23" t="s">
        <v>133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3" t="s">
        <v>77</v>
      </c>
      <c r="BK168" s="203">
        <f>ROUND(I168*H168,2)</f>
        <v>0</v>
      </c>
      <c r="BL168" s="23" t="s">
        <v>304</v>
      </c>
      <c r="BM168" s="23" t="s">
        <v>918</v>
      </c>
    </row>
    <row r="169" spans="2:47" s="1" customFormat="1" ht="40.5">
      <c r="B169" s="40"/>
      <c r="C169" s="62"/>
      <c r="D169" s="204" t="s">
        <v>144</v>
      </c>
      <c r="E169" s="62"/>
      <c r="F169" s="205" t="s">
        <v>919</v>
      </c>
      <c r="G169" s="62"/>
      <c r="H169" s="62"/>
      <c r="I169" s="162"/>
      <c r="J169" s="62"/>
      <c r="K169" s="62"/>
      <c r="L169" s="60"/>
      <c r="M169" s="206"/>
      <c r="N169" s="41"/>
      <c r="O169" s="41"/>
      <c r="P169" s="41"/>
      <c r="Q169" s="41"/>
      <c r="R169" s="41"/>
      <c r="S169" s="41"/>
      <c r="T169" s="77"/>
      <c r="AT169" s="23" t="s">
        <v>144</v>
      </c>
      <c r="AU169" s="23" t="s">
        <v>79</v>
      </c>
    </row>
    <row r="170" spans="2:51" s="12" customFormat="1" ht="13.5">
      <c r="B170" s="236"/>
      <c r="C170" s="237"/>
      <c r="D170" s="204" t="s">
        <v>152</v>
      </c>
      <c r="E170" s="238" t="s">
        <v>21</v>
      </c>
      <c r="F170" s="239" t="s">
        <v>849</v>
      </c>
      <c r="G170" s="237"/>
      <c r="H170" s="240" t="s">
        <v>21</v>
      </c>
      <c r="I170" s="241"/>
      <c r="J170" s="237"/>
      <c r="K170" s="237"/>
      <c r="L170" s="242"/>
      <c r="M170" s="243"/>
      <c r="N170" s="244"/>
      <c r="O170" s="244"/>
      <c r="P170" s="244"/>
      <c r="Q170" s="244"/>
      <c r="R170" s="244"/>
      <c r="S170" s="244"/>
      <c r="T170" s="245"/>
      <c r="AT170" s="246" t="s">
        <v>152</v>
      </c>
      <c r="AU170" s="246" t="s">
        <v>79</v>
      </c>
      <c r="AV170" s="12" t="s">
        <v>77</v>
      </c>
      <c r="AW170" s="12" t="s">
        <v>33</v>
      </c>
      <c r="AX170" s="12" t="s">
        <v>69</v>
      </c>
      <c r="AY170" s="246" t="s">
        <v>133</v>
      </c>
    </row>
    <row r="171" spans="2:51" s="11" customFormat="1" ht="13.5">
      <c r="B171" s="207"/>
      <c r="C171" s="208"/>
      <c r="D171" s="204" t="s">
        <v>152</v>
      </c>
      <c r="E171" s="209" t="s">
        <v>21</v>
      </c>
      <c r="F171" s="210" t="s">
        <v>920</v>
      </c>
      <c r="G171" s="208"/>
      <c r="H171" s="211">
        <v>33.3</v>
      </c>
      <c r="I171" s="212"/>
      <c r="J171" s="208"/>
      <c r="K171" s="208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152</v>
      </c>
      <c r="AU171" s="217" t="s">
        <v>79</v>
      </c>
      <c r="AV171" s="11" t="s">
        <v>79</v>
      </c>
      <c r="AW171" s="11" t="s">
        <v>33</v>
      </c>
      <c r="AX171" s="11" t="s">
        <v>69</v>
      </c>
      <c r="AY171" s="217" t="s">
        <v>133</v>
      </c>
    </row>
    <row r="172" spans="2:51" s="12" customFormat="1" ht="13.5">
      <c r="B172" s="236"/>
      <c r="C172" s="237"/>
      <c r="D172" s="204" t="s">
        <v>152</v>
      </c>
      <c r="E172" s="238" t="s">
        <v>21</v>
      </c>
      <c r="F172" s="239" t="s">
        <v>899</v>
      </c>
      <c r="G172" s="237"/>
      <c r="H172" s="240" t="s">
        <v>21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AT172" s="246" t="s">
        <v>152</v>
      </c>
      <c r="AU172" s="246" t="s">
        <v>79</v>
      </c>
      <c r="AV172" s="12" t="s">
        <v>77</v>
      </c>
      <c r="AW172" s="12" t="s">
        <v>33</v>
      </c>
      <c r="AX172" s="12" t="s">
        <v>69</v>
      </c>
      <c r="AY172" s="246" t="s">
        <v>133</v>
      </c>
    </row>
    <row r="173" spans="2:51" s="11" customFormat="1" ht="13.5">
      <c r="B173" s="207"/>
      <c r="C173" s="208"/>
      <c r="D173" s="204" t="s">
        <v>152</v>
      </c>
      <c r="E173" s="209" t="s">
        <v>21</v>
      </c>
      <c r="F173" s="210" t="s">
        <v>921</v>
      </c>
      <c r="G173" s="208"/>
      <c r="H173" s="211">
        <v>42.84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152</v>
      </c>
      <c r="AU173" s="217" t="s">
        <v>79</v>
      </c>
      <c r="AV173" s="11" t="s">
        <v>79</v>
      </c>
      <c r="AW173" s="11" t="s">
        <v>33</v>
      </c>
      <c r="AX173" s="11" t="s">
        <v>69</v>
      </c>
      <c r="AY173" s="217" t="s">
        <v>133</v>
      </c>
    </row>
    <row r="174" spans="2:51" s="13" customFormat="1" ht="13.5">
      <c r="B174" s="247"/>
      <c r="C174" s="248"/>
      <c r="D174" s="218" t="s">
        <v>152</v>
      </c>
      <c r="E174" s="249" t="s">
        <v>21</v>
      </c>
      <c r="F174" s="250" t="s">
        <v>251</v>
      </c>
      <c r="G174" s="248"/>
      <c r="H174" s="251">
        <v>76.14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AT174" s="257" t="s">
        <v>152</v>
      </c>
      <c r="AU174" s="257" t="s">
        <v>79</v>
      </c>
      <c r="AV174" s="13" t="s">
        <v>161</v>
      </c>
      <c r="AW174" s="13" t="s">
        <v>33</v>
      </c>
      <c r="AX174" s="13" t="s">
        <v>77</v>
      </c>
      <c r="AY174" s="257" t="s">
        <v>133</v>
      </c>
    </row>
    <row r="175" spans="2:65" s="1" customFormat="1" ht="22.5" customHeight="1">
      <c r="B175" s="40"/>
      <c r="C175" s="225" t="s">
        <v>387</v>
      </c>
      <c r="D175" s="225" t="s">
        <v>213</v>
      </c>
      <c r="E175" s="226" t="s">
        <v>922</v>
      </c>
      <c r="F175" s="227" t="s">
        <v>923</v>
      </c>
      <c r="G175" s="228" t="s">
        <v>185</v>
      </c>
      <c r="H175" s="229">
        <v>1</v>
      </c>
      <c r="I175" s="230"/>
      <c r="J175" s="231">
        <f>ROUND(I175*H175,2)</f>
        <v>0</v>
      </c>
      <c r="K175" s="227" t="s">
        <v>141</v>
      </c>
      <c r="L175" s="232"/>
      <c r="M175" s="233" t="s">
        <v>21</v>
      </c>
      <c r="N175" s="234" t="s">
        <v>40</v>
      </c>
      <c r="O175" s="41"/>
      <c r="P175" s="201">
        <f>O175*H175</f>
        <v>0</v>
      </c>
      <c r="Q175" s="201">
        <v>0.0022</v>
      </c>
      <c r="R175" s="201">
        <f>Q175*H175</f>
        <v>0.0022</v>
      </c>
      <c r="S175" s="201">
        <v>0</v>
      </c>
      <c r="T175" s="202">
        <f>S175*H175</f>
        <v>0</v>
      </c>
      <c r="AR175" s="23" t="s">
        <v>187</v>
      </c>
      <c r="AT175" s="23" t="s">
        <v>213</v>
      </c>
      <c r="AU175" s="23" t="s">
        <v>79</v>
      </c>
      <c r="AY175" s="23" t="s">
        <v>133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3" t="s">
        <v>77</v>
      </c>
      <c r="BK175" s="203">
        <f>ROUND(I175*H175,2)</f>
        <v>0</v>
      </c>
      <c r="BL175" s="23" t="s">
        <v>304</v>
      </c>
      <c r="BM175" s="23" t="s">
        <v>924</v>
      </c>
    </row>
    <row r="176" spans="2:47" s="1" customFormat="1" ht="40.5">
      <c r="B176" s="40"/>
      <c r="C176" s="62"/>
      <c r="D176" s="204" t="s">
        <v>144</v>
      </c>
      <c r="E176" s="62"/>
      <c r="F176" s="205" t="s">
        <v>925</v>
      </c>
      <c r="G176" s="62"/>
      <c r="H176" s="62"/>
      <c r="I176" s="162"/>
      <c r="J176" s="62"/>
      <c r="K176" s="62"/>
      <c r="L176" s="60"/>
      <c r="M176" s="206"/>
      <c r="N176" s="41"/>
      <c r="O176" s="41"/>
      <c r="P176" s="41"/>
      <c r="Q176" s="41"/>
      <c r="R176" s="41"/>
      <c r="S176" s="41"/>
      <c r="T176" s="77"/>
      <c r="AT176" s="23" t="s">
        <v>144</v>
      </c>
      <c r="AU176" s="23" t="s">
        <v>79</v>
      </c>
    </row>
    <row r="177" spans="2:51" s="11" customFormat="1" ht="13.5">
      <c r="B177" s="207"/>
      <c r="C177" s="208"/>
      <c r="D177" s="218" t="s">
        <v>152</v>
      </c>
      <c r="E177" s="219" t="s">
        <v>21</v>
      </c>
      <c r="F177" s="220" t="s">
        <v>77</v>
      </c>
      <c r="G177" s="208"/>
      <c r="H177" s="221">
        <v>1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152</v>
      </c>
      <c r="AU177" s="217" t="s">
        <v>79</v>
      </c>
      <c r="AV177" s="11" t="s">
        <v>79</v>
      </c>
      <c r="AW177" s="11" t="s">
        <v>33</v>
      </c>
      <c r="AX177" s="11" t="s">
        <v>77</v>
      </c>
      <c r="AY177" s="217" t="s">
        <v>133</v>
      </c>
    </row>
    <row r="178" spans="2:65" s="1" customFormat="1" ht="44.25" customHeight="1">
      <c r="B178" s="40"/>
      <c r="C178" s="192" t="s">
        <v>298</v>
      </c>
      <c r="D178" s="192" t="s">
        <v>137</v>
      </c>
      <c r="E178" s="193" t="s">
        <v>926</v>
      </c>
      <c r="F178" s="194" t="s">
        <v>927</v>
      </c>
      <c r="G178" s="195" t="s">
        <v>216</v>
      </c>
      <c r="H178" s="196">
        <v>0.974</v>
      </c>
      <c r="I178" s="197"/>
      <c r="J178" s="198">
        <f>ROUND(I178*H178,2)</f>
        <v>0</v>
      </c>
      <c r="K178" s="194" t="s">
        <v>141</v>
      </c>
      <c r="L178" s="60"/>
      <c r="M178" s="199" t="s">
        <v>21</v>
      </c>
      <c r="N178" s="200" t="s">
        <v>40</v>
      </c>
      <c r="O178" s="41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3" t="s">
        <v>304</v>
      </c>
      <c r="AT178" s="23" t="s">
        <v>137</v>
      </c>
      <c r="AU178" s="23" t="s">
        <v>79</v>
      </c>
      <c r="AY178" s="23" t="s">
        <v>133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3" t="s">
        <v>77</v>
      </c>
      <c r="BK178" s="203">
        <f>ROUND(I178*H178,2)</f>
        <v>0</v>
      </c>
      <c r="BL178" s="23" t="s">
        <v>304</v>
      </c>
      <c r="BM178" s="23" t="s">
        <v>928</v>
      </c>
    </row>
    <row r="179" spans="2:51" s="11" customFormat="1" ht="13.5">
      <c r="B179" s="207"/>
      <c r="C179" s="208"/>
      <c r="D179" s="204" t="s">
        <v>152</v>
      </c>
      <c r="E179" s="209" t="s">
        <v>21</v>
      </c>
      <c r="F179" s="210" t="s">
        <v>929</v>
      </c>
      <c r="G179" s="208"/>
      <c r="H179" s="211">
        <v>0.974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152</v>
      </c>
      <c r="AU179" s="217" t="s">
        <v>79</v>
      </c>
      <c r="AV179" s="11" t="s">
        <v>79</v>
      </c>
      <c r="AW179" s="11" t="s">
        <v>33</v>
      </c>
      <c r="AX179" s="11" t="s">
        <v>77</v>
      </c>
      <c r="AY179" s="217" t="s">
        <v>133</v>
      </c>
    </row>
    <row r="180" spans="2:63" s="10" customFormat="1" ht="29.85" customHeight="1">
      <c r="B180" s="175"/>
      <c r="C180" s="176"/>
      <c r="D180" s="189" t="s">
        <v>68</v>
      </c>
      <c r="E180" s="190" t="s">
        <v>930</v>
      </c>
      <c r="F180" s="190" t="s">
        <v>931</v>
      </c>
      <c r="G180" s="176"/>
      <c r="H180" s="176"/>
      <c r="I180" s="179"/>
      <c r="J180" s="191">
        <f>BK180</f>
        <v>0</v>
      </c>
      <c r="K180" s="176"/>
      <c r="L180" s="181"/>
      <c r="M180" s="182"/>
      <c r="N180" s="183"/>
      <c r="O180" s="183"/>
      <c r="P180" s="184">
        <f>SUM(P181:P190)</f>
        <v>0</v>
      </c>
      <c r="Q180" s="183"/>
      <c r="R180" s="184">
        <f>SUM(R181:R190)</f>
        <v>0.35891999999999996</v>
      </c>
      <c r="S180" s="183"/>
      <c r="T180" s="185">
        <f>SUM(T181:T190)</f>
        <v>0</v>
      </c>
      <c r="AR180" s="186" t="s">
        <v>79</v>
      </c>
      <c r="AT180" s="187" t="s">
        <v>68</v>
      </c>
      <c r="AU180" s="187" t="s">
        <v>77</v>
      </c>
      <c r="AY180" s="186" t="s">
        <v>133</v>
      </c>
      <c r="BK180" s="188">
        <f>SUM(BK181:BK190)</f>
        <v>0</v>
      </c>
    </row>
    <row r="181" spans="2:65" s="1" customFormat="1" ht="31.5" customHeight="1">
      <c r="B181" s="40"/>
      <c r="C181" s="192" t="s">
        <v>273</v>
      </c>
      <c r="D181" s="192" t="s">
        <v>137</v>
      </c>
      <c r="E181" s="193" t="s">
        <v>932</v>
      </c>
      <c r="F181" s="194" t="s">
        <v>933</v>
      </c>
      <c r="G181" s="195" t="s">
        <v>190</v>
      </c>
      <c r="H181" s="196">
        <v>54.72</v>
      </c>
      <c r="I181" s="197"/>
      <c r="J181" s="198">
        <f>ROUND(I181*H181,2)</f>
        <v>0</v>
      </c>
      <c r="K181" s="194" t="s">
        <v>141</v>
      </c>
      <c r="L181" s="60"/>
      <c r="M181" s="199" t="s">
        <v>21</v>
      </c>
      <c r="N181" s="200" t="s">
        <v>40</v>
      </c>
      <c r="O181" s="41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3" t="s">
        <v>304</v>
      </c>
      <c r="AT181" s="23" t="s">
        <v>137</v>
      </c>
      <c r="AU181" s="23" t="s">
        <v>79</v>
      </c>
      <c r="AY181" s="23" t="s">
        <v>133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3" t="s">
        <v>77</v>
      </c>
      <c r="BK181" s="203">
        <f>ROUND(I181*H181,2)</f>
        <v>0</v>
      </c>
      <c r="BL181" s="23" t="s">
        <v>304</v>
      </c>
      <c r="BM181" s="23" t="s">
        <v>934</v>
      </c>
    </row>
    <row r="182" spans="2:47" s="1" customFormat="1" ht="27">
      <c r="B182" s="40"/>
      <c r="C182" s="62"/>
      <c r="D182" s="204" t="s">
        <v>144</v>
      </c>
      <c r="E182" s="62"/>
      <c r="F182" s="205" t="s">
        <v>935</v>
      </c>
      <c r="G182" s="62"/>
      <c r="H182" s="62"/>
      <c r="I182" s="162"/>
      <c r="J182" s="62"/>
      <c r="K182" s="62"/>
      <c r="L182" s="60"/>
      <c r="M182" s="206"/>
      <c r="N182" s="41"/>
      <c r="O182" s="41"/>
      <c r="P182" s="41"/>
      <c r="Q182" s="41"/>
      <c r="R182" s="41"/>
      <c r="S182" s="41"/>
      <c r="T182" s="77"/>
      <c r="AT182" s="23" t="s">
        <v>144</v>
      </c>
      <c r="AU182" s="23" t="s">
        <v>79</v>
      </c>
    </row>
    <row r="183" spans="2:51" s="11" customFormat="1" ht="13.5">
      <c r="B183" s="207"/>
      <c r="C183" s="208"/>
      <c r="D183" s="218" t="s">
        <v>152</v>
      </c>
      <c r="E183" s="219" t="s">
        <v>21</v>
      </c>
      <c r="F183" s="220" t="s">
        <v>936</v>
      </c>
      <c r="G183" s="208"/>
      <c r="H183" s="221">
        <v>54.72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152</v>
      </c>
      <c r="AU183" s="217" t="s">
        <v>79</v>
      </c>
      <c r="AV183" s="11" t="s">
        <v>79</v>
      </c>
      <c r="AW183" s="11" t="s">
        <v>33</v>
      </c>
      <c r="AX183" s="11" t="s">
        <v>77</v>
      </c>
      <c r="AY183" s="217" t="s">
        <v>133</v>
      </c>
    </row>
    <row r="184" spans="2:65" s="1" customFormat="1" ht="22.5" customHeight="1">
      <c r="B184" s="40"/>
      <c r="C184" s="225" t="s">
        <v>262</v>
      </c>
      <c r="D184" s="225" t="s">
        <v>213</v>
      </c>
      <c r="E184" s="226" t="s">
        <v>937</v>
      </c>
      <c r="F184" s="227" t="s">
        <v>938</v>
      </c>
      <c r="G184" s="228" t="s">
        <v>216</v>
      </c>
      <c r="H184" s="229">
        <v>0.289</v>
      </c>
      <c r="I184" s="230"/>
      <c r="J184" s="231">
        <f>ROUND(I184*H184,2)</f>
        <v>0</v>
      </c>
      <c r="K184" s="227" t="s">
        <v>141</v>
      </c>
      <c r="L184" s="232"/>
      <c r="M184" s="233" t="s">
        <v>21</v>
      </c>
      <c r="N184" s="234" t="s">
        <v>40</v>
      </c>
      <c r="O184" s="41"/>
      <c r="P184" s="201">
        <f>O184*H184</f>
        <v>0</v>
      </c>
      <c r="Q184" s="201">
        <v>1</v>
      </c>
      <c r="R184" s="201">
        <f>Q184*H184</f>
        <v>0.289</v>
      </c>
      <c r="S184" s="201">
        <v>0</v>
      </c>
      <c r="T184" s="202">
        <f>S184*H184</f>
        <v>0</v>
      </c>
      <c r="AR184" s="23" t="s">
        <v>187</v>
      </c>
      <c r="AT184" s="23" t="s">
        <v>213</v>
      </c>
      <c r="AU184" s="23" t="s">
        <v>79</v>
      </c>
      <c r="AY184" s="23" t="s">
        <v>133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3" t="s">
        <v>77</v>
      </c>
      <c r="BK184" s="203">
        <f>ROUND(I184*H184,2)</f>
        <v>0</v>
      </c>
      <c r="BL184" s="23" t="s">
        <v>304</v>
      </c>
      <c r="BM184" s="23" t="s">
        <v>939</v>
      </c>
    </row>
    <row r="185" spans="2:47" s="1" customFormat="1" ht="27">
      <c r="B185" s="40"/>
      <c r="C185" s="62"/>
      <c r="D185" s="204" t="s">
        <v>144</v>
      </c>
      <c r="E185" s="62"/>
      <c r="F185" s="205" t="s">
        <v>940</v>
      </c>
      <c r="G185" s="62"/>
      <c r="H185" s="62"/>
      <c r="I185" s="162"/>
      <c r="J185" s="62"/>
      <c r="K185" s="62"/>
      <c r="L185" s="60"/>
      <c r="M185" s="206"/>
      <c r="N185" s="41"/>
      <c r="O185" s="41"/>
      <c r="P185" s="41"/>
      <c r="Q185" s="41"/>
      <c r="R185" s="41"/>
      <c r="S185" s="41"/>
      <c r="T185" s="77"/>
      <c r="AT185" s="23" t="s">
        <v>144</v>
      </c>
      <c r="AU185" s="23" t="s">
        <v>79</v>
      </c>
    </row>
    <row r="186" spans="2:51" s="11" customFormat="1" ht="13.5">
      <c r="B186" s="207"/>
      <c r="C186" s="208"/>
      <c r="D186" s="204" t="s">
        <v>152</v>
      </c>
      <c r="E186" s="209" t="s">
        <v>21</v>
      </c>
      <c r="F186" s="210" t="s">
        <v>941</v>
      </c>
      <c r="G186" s="208"/>
      <c r="H186" s="211">
        <v>0.263</v>
      </c>
      <c r="I186" s="212"/>
      <c r="J186" s="208"/>
      <c r="K186" s="208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152</v>
      </c>
      <c r="AU186" s="217" t="s">
        <v>79</v>
      </c>
      <c r="AV186" s="11" t="s">
        <v>79</v>
      </c>
      <c r="AW186" s="11" t="s">
        <v>33</v>
      </c>
      <c r="AX186" s="11" t="s">
        <v>77</v>
      </c>
      <c r="AY186" s="217" t="s">
        <v>133</v>
      </c>
    </row>
    <row r="187" spans="2:51" s="11" customFormat="1" ht="13.5">
      <c r="B187" s="207"/>
      <c r="C187" s="208"/>
      <c r="D187" s="218" t="s">
        <v>152</v>
      </c>
      <c r="E187" s="208"/>
      <c r="F187" s="220" t="s">
        <v>942</v>
      </c>
      <c r="G187" s="208"/>
      <c r="H187" s="221">
        <v>0.289</v>
      </c>
      <c r="I187" s="212"/>
      <c r="J187" s="208"/>
      <c r="K187" s="208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152</v>
      </c>
      <c r="AU187" s="217" t="s">
        <v>79</v>
      </c>
      <c r="AV187" s="11" t="s">
        <v>79</v>
      </c>
      <c r="AW187" s="11" t="s">
        <v>6</v>
      </c>
      <c r="AX187" s="11" t="s">
        <v>77</v>
      </c>
      <c r="AY187" s="217" t="s">
        <v>133</v>
      </c>
    </row>
    <row r="188" spans="2:65" s="1" customFormat="1" ht="31.5" customHeight="1">
      <c r="B188" s="40"/>
      <c r="C188" s="192" t="s">
        <v>680</v>
      </c>
      <c r="D188" s="192" t="s">
        <v>137</v>
      </c>
      <c r="E188" s="193" t="s">
        <v>943</v>
      </c>
      <c r="F188" s="194" t="s">
        <v>944</v>
      </c>
      <c r="G188" s="195" t="s">
        <v>197</v>
      </c>
      <c r="H188" s="196">
        <v>38</v>
      </c>
      <c r="I188" s="197"/>
      <c r="J188" s="198">
        <f>ROUND(I188*H188,2)</f>
        <v>0</v>
      </c>
      <c r="K188" s="194" t="s">
        <v>141</v>
      </c>
      <c r="L188" s="60"/>
      <c r="M188" s="199" t="s">
        <v>21</v>
      </c>
      <c r="N188" s="200" t="s">
        <v>40</v>
      </c>
      <c r="O188" s="41"/>
      <c r="P188" s="201">
        <f>O188*H188</f>
        <v>0</v>
      </c>
      <c r="Q188" s="201">
        <v>0.00184</v>
      </c>
      <c r="R188" s="201">
        <f>Q188*H188</f>
        <v>0.06992</v>
      </c>
      <c r="S188" s="201">
        <v>0</v>
      </c>
      <c r="T188" s="202">
        <f>S188*H188</f>
        <v>0</v>
      </c>
      <c r="AR188" s="23" t="s">
        <v>304</v>
      </c>
      <c r="AT188" s="23" t="s">
        <v>137</v>
      </c>
      <c r="AU188" s="23" t="s">
        <v>79</v>
      </c>
      <c r="AY188" s="23" t="s">
        <v>133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3" t="s">
        <v>77</v>
      </c>
      <c r="BK188" s="203">
        <f>ROUND(I188*H188,2)</f>
        <v>0</v>
      </c>
      <c r="BL188" s="23" t="s">
        <v>304</v>
      </c>
      <c r="BM188" s="23" t="s">
        <v>945</v>
      </c>
    </row>
    <row r="189" spans="2:51" s="11" customFormat="1" ht="13.5">
      <c r="B189" s="207"/>
      <c r="C189" s="208"/>
      <c r="D189" s="218" t="s">
        <v>152</v>
      </c>
      <c r="E189" s="219" t="s">
        <v>21</v>
      </c>
      <c r="F189" s="220" t="s">
        <v>946</v>
      </c>
      <c r="G189" s="208"/>
      <c r="H189" s="221">
        <v>38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152</v>
      </c>
      <c r="AU189" s="217" t="s">
        <v>79</v>
      </c>
      <c r="AV189" s="11" t="s">
        <v>79</v>
      </c>
      <c r="AW189" s="11" t="s">
        <v>33</v>
      </c>
      <c r="AX189" s="11" t="s">
        <v>77</v>
      </c>
      <c r="AY189" s="217" t="s">
        <v>133</v>
      </c>
    </row>
    <row r="190" spans="2:65" s="1" customFormat="1" ht="31.5" customHeight="1">
      <c r="B190" s="40"/>
      <c r="C190" s="192" t="s">
        <v>257</v>
      </c>
      <c r="D190" s="192" t="s">
        <v>137</v>
      </c>
      <c r="E190" s="193" t="s">
        <v>947</v>
      </c>
      <c r="F190" s="194" t="s">
        <v>948</v>
      </c>
      <c r="G190" s="195" t="s">
        <v>216</v>
      </c>
      <c r="H190" s="196">
        <v>0.359</v>
      </c>
      <c r="I190" s="197"/>
      <c r="J190" s="198">
        <f>ROUND(I190*H190,2)</f>
        <v>0</v>
      </c>
      <c r="K190" s="194" t="s">
        <v>141</v>
      </c>
      <c r="L190" s="60"/>
      <c r="M190" s="199" t="s">
        <v>21</v>
      </c>
      <c r="N190" s="200" t="s">
        <v>40</v>
      </c>
      <c r="O190" s="41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3" t="s">
        <v>304</v>
      </c>
      <c r="AT190" s="23" t="s">
        <v>137</v>
      </c>
      <c r="AU190" s="23" t="s">
        <v>79</v>
      </c>
      <c r="AY190" s="23" t="s">
        <v>133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3" t="s">
        <v>77</v>
      </c>
      <c r="BK190" s="203">
        <f>ROUND(I190*H190,2)</f>
        <v>0</v>
      </c>
      <c r="BL190" s="23" t="s">
        <v>304</v>
      </c>
      <c r="BM190" s="23" t="s">
        <v>949</v>
      </c>
    </row>
    <row r="191" spans="2:63" s="10" customFormat="1" ht="29.85" customHeight="1">
      <c r="B191" s="175"/>
      <c r="C191" s="176"/>
      <c r="D191" s="189" t="s">
        <v>68</v>
      </c>
      <c r="E191" s="190" t="s">
        <v>950</v>
      </c>
      <c r="F191" s="190" t="s">
        <v>951</v>
      </c>
      <c r="G191" s="176"/>
      <c r="H191" s="176"/>
      <c r="I191" s="179"/>
      <c r="J191" s="191">
        <f>BK191</f>
        <v>0</v>
      </c>
      <c r="K191" s="176"/>
      <c r="L191" s="181"/>
      <c r="M191" s="182"/>
      <c r="N191" s="183"/>
      <c r="O191" s="183"/>
      <c r="P191" s="184">
        <f>SUM(P192:P193)</f>
        <v>0</v>
      </c>
      <c r="Q191" s="183"/>
      <c r="R191" s="184">
        <f>SUM(R192:R193)</f>
        <v>0</v>
      </c>
      <c r="S191" s="183"/>
      <c r="T191" s="185">
        <f>SUM(T192:T193)</f>
        <v>0</v>
      </c>
      <c r="AR191" s="186" t="s">
        <v>79</v>
      </c>
      <c r="AT191" s="187" t="s">
        <v>68</v>
      </c>
      <c r="AU191" s="187" t="s">
        <v>77</v>
      </c>
      <c r="AY191" s="186" t="s">
        <v>133</v>
      </c>
      <c r="BK191" s="188">
        <f>SUM(BK192:BK193)</f>
        <v>0</v>
      </c>
    </row>
    <row r="192" spans="2:65" s="1" customFormat="1" ht="31.5" customHeight="1">
      <c r="B192" s="40"/>
      <c r="C192" s="192" t="s">
        <v>400</v>
      </c>
      <c r="D192" s="192" t="s">
        <v>137</v>
      </c>
      <c r="E192" s="193" t="s">
        <v>952</v>
      </c>
      <c r="F192" s="194" t="s">
        <v>953</v>
      </c>
      <c r="G192" s="195" t="s">
        <v>216</v>
      </c>
      <c r="H192" s="196">
        <v>0.136</v>
      </c>
      <c r="I192" s="197"/>
      <c r="J192" s="198">
        <f>ROUND(I192*H192,2)</f>
        <v>0</v>
      </c>
      <c r="K192" s="194" t="s">
        <v>141</v>
      </c>
      <c r="L192" s="60"/>
      <c r="M192" s="199" t="s">
        <v>21</v>
      </c>
      <c r="N192" s="200" t="s">
        <v>40</v>
      </c>
      <c r="O192" s="41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3" t="s">
        <v>304</v>
      </c>
      <c r="AT192" s="23" t="s">
        <v>137</v>
      </c>
      <c r="AU192" s="23" t="s">
        <v>79</v>
      </c>
      <c r="AY192" s="23" t="s">
        <v>133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3" t="s">
        <v>77</v>
      </c>
      <c r="BK192" s="203">
        <f>ROUND(I192*H192,2)</f>
        <v>0</v>
      </c>
      <c r="BL192" s="23" t="s">
        <v>304</v>
      </c>
      <c r="BM192" s="23" t="s">
        <v>954</v>
      </c>
    </row>
    <row r="193" spans="2:51" s="11" customFormat="1" ht="13.5">
      <c r="B193" s="207"/>
      <c r="C193" s="208"/>
      <c r="D193" s="204" t="s">
        <v>152</v>
      </c>
      <c r="E193" s="209" t="s">
        <v>21</v>
      </c>
      <c r="F193" s="210" t="s">
        <v>955</v>
      </c>
      <c r="G193" s="208"/>
      <c r="H193" s="211">
        <v>0.136</v>
      </c>
      <c r="I193" s="212"/>
      <c r="J193" s="208"/>
      <c r="K193" s="208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152</v>
      </c>
      <c r="AU193" s="217" t="s">
        <v>79</v>
      </c>
      <c r="AV193" s="11" t="s">
        <v>79</v>
      </c>
      <c r="AW193" s="11" t="s">
        <v>33</v>
      </c>
      <c r="AX193" s="11" t="s">
        <v>77</v>
      </c>
      <c r="AY193" s="217" t="s">
        <v>133</v>
      </c>
    </row>
    <row r="194" spans="2:63" s="10" customFormat="1" ht="29.85" customHeight="1">
      <c r="B194" s="175"/>
      <c r="C194" s="176"/>
      <c r="D194" s="189" t="s">
        <v>68</v>
      </c>
      <c r="E194" s="190" t="s">
        <v>956</v>
      </c>
      <c r="F194" s="190" t="s">
        <v>957</v>
      </c>
      <c r="G194" s="176"/>
      <c r="H194" s="176"/>
      <c r="I194" s="179"/>
      <c r="J194" s="191">
        <f>BK194</f>
        <v>0</v>
      </c>
      <c r="K194" s="176"/>
      <c r="L194" s="181"/>
      <c r="M194" s="182"/>
      <c r="N194" s="183"/>
      <c r="O194" s="183"/>
      <c r="P194" s="184">
        <f>SUM(P195:P204)</f>
        <v>0</v>
      </c>
      <c r="Q194" s="183"/>
      <c r="R194" s="184">
        <f>SUM(R195:R204)</f>
        <v>0.00887544</v>
      </c>
      <c r="S194" s="183"/>
      <c r="T194" s="185">
        <f>SUM(T195:T204)</f>
        <v>0</v>
      </c>
      <c r="AR194" s="186" t="s">
        <v>79</v>
      </c>
      <c r="AT194" s="187" t="s">
        <v>68</v>
      </c>
      <c r="AU194" s="187" t="s">
        <v>77</v>
      </c>
      <c r="AY194" s="186" t="s">
        <v>133</v>
      </c>
      <c r="BK194" s="188">
        <f>SUM(BK195:BK204)</f>
        <v>0</v>
      </c>
    </row>
    <row r="195" spans="2:65" s="1" customFormat="1" ht="22.5" customHeight="1">
      <c r="B195" s="40"/>
      <c r="C195" s="192" t="s">
        <v>377</v>
      </c>
      <c r="D195" s="192" t="s">
        <v>137</v>
      </c>
      <c r="E195" s="193" t="s">
        <v>958</v>
      </c>
      <c r="F195" s="194" t="s">
        <v>959</v>
      </c>
      <c r="G195" s="195" t="s">
        <v>190</v>
      </c>
      <c r="H195" s="196">
        <v>63.396</v>
      </c>
      <c r="I195" s="197"/>
      <c r="J195" s="198">
        <f>ROUND(I195*H195,2)</f>
        <v>0</v>
      </c>
      <c r="K195" s="194" t="s">
        <v>141</v>
      </c>
      <c r="L195" s="60"/>
      <c r="M195" s="199" t="s">
        <v>21</v>
      </c>
      <c r="N195" s="200" t="s">
        <v>40</v>
      </c>
      <c r="O195" s="41"/>
      <c r="P195" s="201">
        <f>O195*H195</f>
        <v>0</v>
      </c>
      <c r="Q195" s="201">
        <v>0.00014</v>
      </c>
      <c r="R195" s="201">
        <f>Q195*H195</f>
        <v>0.00887544</v>
      </c>
      <c r="S195" s="201">
        <v>0</v>
      </c>
      <c r="T195" s="202">
        <f>S195*H195</f>
        <v>0</v>
      </c>
      <c r="AR195" s="23" t="s">
        <v>304</v>
      </c>
      <c r="AT195" s="23" t="s">
        <v>137</v>
      </c>
      <c r="AU195" s="23" t="s">
        <v>79</v>
      </c>
      <c r="AY195" s="23" t="s">
        <v>133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3" t="s">
        <v>77</v>
      </c>
      <c r="BK195" s="203">
        <f>ROUND(I195*H195,2)</f>
        <v>0</v>
      </c>
      <c r="BL195" s="23" t="s">
        <v>304</v>
      </c>
      <c r="BM195" s="23" t="s">
        <v>960</v>
      </c>
    </row>
    <row r="196" spans="2:51" s="12" customFormat="1" ht="13.5">
      <c r="B196" s="236"/>
      <c r="C196" s="237"/>
      <c r="D196" s="204" t="s">
        <v>152</v>
      </c>
      <c r="E196" s="238" t="s">
        <v>21</v>
      </c>
      <c r="F196" s="239" t="s">
        <v>849</v>
      </c>
      <c r="G196" s="237"/>
      <c r="H196" s="240" t="s">
        <v>21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AT196" s="246" t="s">
        <v>152</v>
      </c>
      <c r="AU196" s="246" t="s">
        <v>79</v>
      </c>
      <c r="AV196" s="12" t="s">
        <v>77</v>
      </c>
      <c r="AW196" s="12" t="s">
        <v>33</v>
      </c>
      <c r="AX196" s="12" t="s">
        <v>69</v>
      </c>
      <c r="AY196" s="246" t="s">
        <v>133</v>
      </c>
    </row>
    <row r="197" spans="2:51" s="11" customFormat="1" ht="13.5">
      <c r="B197" s="207"/>
      <c r="C197" s="208"/>
      <c r="D197" s="204" t="s">
        <v>152</v>
      </c>
      <c r="E197" s="209" t="s">
        <v>21</v>
      </c>
      <c r="F197" s="210" t="s">
        <v>961</v>
      </c>
      <c r="G197" s="208"/>
      <c r="H197" s="211">
        <v>13.455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152</v>
      </c>
      <c r="AU197" s="217" t="s">
        <v>79</v>
      </c>
      <c r="AV197" s="11" t="s">
        <v>79</v>
      </c>
      <c r="AW197" s="11" t="s">
        <v>33</v>
      </c>
      <c r="AX197" s="11" t="s">
        <v>69</v>
      </c>
      <c r="AY197" s="217" t="s">
        <v>133</v>
      </c>
    </row>
    <row r="198" spans="2:51" s="12" customFormat="1" ht="13.5">
      <c r="B198" s="236"/>
      <c r="C198" s="237"/>
      <c r="D198" s="204" t="s">
        <v>152</v>
      </c>
      <c r="E198" s="238" t="s">
        <v>21</v>
      </c>
      <c r="F198" s="239" t="s">
        <v>851</v>
      </c>
      <c r="G198" s="237"/>
      <c r="H198" s="240" t="s">
        <v>21</v>
      </c>
      <c r="I198" s="241"/>
      <c r="J198" s="237"/>
      <c r="K198" s="237"/>
      <c r="L198" s="242"/>
      <c r="M198" s="243"/>
      <c r="N198" s="244"/>
      <c r="O198" s="244"/>
      <c r="P198" s="244"/>
      <c r="Q198" s="244"/>
      <c r="R198" s="244"/>
      <c r="S198" s="244"/>
      <c r="T198" s="245"/>
      <c r="AT198" s="246" t="s">
        <v>152</v>
      </c>
      <c r="AU198" s="246" t="s">
        <v>79</v>
      </c>
      <c r="AV198" s="12" t="s">
        <v>77</v>
      </c>
      <c r="AW198" s="12" t="s">
        <v>33</v>
      </c>
      <c r="AX198" s="12" t="s">
        <v>69</v>
      </c>
      <c r="AY198" s="246" t="s">
        <v>133</v>
      </c>
    </row>
    <row r="199" spans="2:51" s="11" customFormat="1" ht="13.5">
      <c r="B199" s="207"/>
      <c r="C199" s="208"/>
      <c r="D199" s="204" t="s">
        <v>152</v>
      </c>
      <c r="E199" s="209" t="s">
        <v>21</v>
      </c>
      <c r="F199" s="210" t="s">
        <v>962</v>
      </c>
      <c r="G199" s="208"/>
      <c r="H199" s="211">
        <v>6.381</v>
      </c>
      <c r="I199" s="212"/>
      <c r="J199" s="208"/>
      <c r="K199" s="208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152</v>
      </c>
      <c r="AU199" s="217" t="s">
        <v>79</v>
      </c>
      <c r="AV199" s="11" t="s">
        <v>79</v>
      </c>
      <c r="AW199" s="11" t="s">
        <v>33</v>
      </c>
      <c r="AX199" s="11" t="s">
        <v>69</v>
      </c>
      <c r="AY199" s="217" t="s">
        <v>133</v>
      </c>
    </row>
    <row r="200" spans="2:51" s="12" customFormat="1" ht="13.5">
      <c r="B200" s="236"/>
      <c r="C200" s="237"/>
      <c r="D200" s="204" t="s">
        <v>152</v>
      </c>
      <c r="E200" s="238" t="s">
        <v>21</v>
      </c>
      <c r="F200" s="239" t="s">
        <v>853</v>
      </c>
      <c r="G200" s="237"/>
      <c r="H200" s="240" t="s">
        <v>21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AT200" s="246" t="s">
        <v>152</v>
      </c>
      <c r="AU200" s="246" t="s">
        <v>79</v>
      </c>
      <c r="AV200" s="12" t="s">
        <v>77</v>
      </c>
      <c r="AW200" s="12" t="s">
        <v>33</v>
      </c>
      <c r="AX200" s="12" t="s">
        <v>69</v>
      </c>
      <c r="AY200" s="246" t="s">
        <v>133</v>
      </c>
    </row>
    <row r="201" spans="2:51" s="11" customFormat="1" ht="13.5">
      <c r="B201" s="207"/>
      <c r="C201" s="208"/>
      <c r="D201" s="204" t="s">
        <v>152</v>
      </c>
      <c r="E201" s="209" t="s">
        <v>21</v>
      </c>
      <c r="F201" s="210" t="s">
        <v>963</v>
      </c>
      <c r="G201" s="208"/>
      <c r="H201" s="211">
        <v>21.6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152</v>
      </c>
      <c r="AU201" s="217" t="s">
        <v>79</v>
      </c>
      <c r="AV201" s="11" t="s">
        <v>79</v>
      </c>
      <c r="AW201" s="11" t="s">
        <v>33</v>
      </c>
      <c r="AX201" s="11" t="s">
        <v>69</v>
      </c>
      <c r="AY201" s="217" t="s">
        <v>133</v>
      </c>
    </row>
    <row r="202" spans="2:51" s="12" customFormat="1" ht="13.5">
      <c r="B202" s="236"/>
      <c r="C202" s="237"/>
      <c r="D202" s="204" t="s">
        <v>152</v>
      </c>
      <c r="E202" s="238" t="s">
        <v>21</v>
      </c>
      <c r="F202" s="239" t="s">
        <v>855</v>
      </c>
      <c r="G202" s="237"/>
      <c r="H202" s="240" t="s">
        <v>21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AT202" s="246" t="s">
        <v>152</v>
      </c>
      <c r="AU202" s="246" t="s">
        <v>79</v>
      </c>
      <c r="AV202" s="12" t="s">
        <v>77</v>
      </c>
      <c r="AW202" s="12" t="s">
        <v>33</v>
      </c>
      <c r="AX202" s="12" t="s">
        <v>69</v>
      </c>
      <c r="AY202" s="246" t="s">
        <v>133</v>
      </c>
    </row>
    <row r="203" spans="2:51" s="11" customFormat="1" ht="13.5">
      <c r="B203" s="207"/>
      <c r="C203" s="208"/>
      <c r="D203" s="204" t="s">
        <v>152</v>
      </c>
      <c r="E203" s="209" t="s">
        <v>21</v>
      </c>
      <c r="F203" s="210" t="s">
        <v>964</v>
      </c>
      <c r="G203" s="208"/>
      <c r="H203" s="211">
        <v>21.96</v>
      </c>
      <c r="I203" s="212"/>
      <c r="J203" s="208"/>
      <c r="K203" s="208"/>
      <c r="L203" s="213"/>
      <c r="M203" s="214"/>
      <c r="N203" s="215"/>
      <c r="O203" s="215"/>
      <c r="P203" s="215"/>
      <c r="Q203" s="215"/>
      <c r="R203" s="215"/>
      <c r="S203" s="215"/>
      <c r="T203" s="216"/>
      <c r="AT203" s="217" t="s">
        <v>152</v>
      </c>
      <c r="AU203" s="217" t="s">
        <v>79</v>
      </c>
      <c r="AV203" s="11" t="s">
        <v>79</v>
      </c>
      <c r="AW203" s="11" t="s">
        <v>33</v>
      </c>
      <c r="AX203" s="11" t="s">
        <v>69</v>
      </c>
      <c r="AY203" s="217" t="s">
        <v>133</v>
      </c>
    </row>
    <row r="204" spans="2:51" s="13" customFormat="1" ht="13.5">
      <c r="B204" s="247"/>
      <c r="C204" s="248"/>
      <c r="D204" s="204" t="s">
        <v>152</v>
      </c>
      <c r="E204" s="268" t="s">
        <v>21</v>
      </c>
      <c r="F204" s="269" t="s">
        <v>251</v>
      </c>
      <c r="G204" s="248"/>
      <c r="H204" s="270">
        <v>63.396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AT204" s="257" t="s">
        <v>152</v>
      </c>
      <c r="AU204" s="257" t="s">
        <v>79</v>
      </c>
      <c r="AV204" s="13" t="s">
        <v>161</v>
      </c>
      <c r="AW204" s="13" t="s">
        <v>33</v>
      </c>
      <c r="AX204" s="13" t="s">
        <v>77</v>
      </c>
      <c r="AY204" s="257" t="s">
        <v>133</v>
      </c>
    </row>
    <row r="205" spans="2:63" s="10" customFormat="1" ht="37.35" customHeight="1">
      <c r="B205" s="175"/>
      <c r="C205" s="176"/>
      <c r="D205" s="189" t="s">
        <v>68</v>
      </c>
      <c r="E205" s="275" t="s">
        <v>965</v>
      </c>
      <c r="F205" s="275" t="s">
        <v>966</v>
      </c>
      <c r="G205" s="176"/>
      <c r="H205" s="176"/>
      <c r="I205" s="179"/>
      <c r="J205" s="276">
        <f>BK205</f>
        <v>0</v>
      </c>
      <c r="K205" s="176"/>
      <c r="L205" s="181"/>
      <c r="M205" s="182"/>
      <c r="N205" s="183"/>
      <c r="O205" s="183"/>
      <c r="P205" s="184">
        <f>SUM(P206:P211)</f>
        <v>0</v>
      </c>
      <c r="Q205" s="183"/>
      <c r="R205" s="184">
        <f>SUM(R206:R211)</f>
        <v>0.136</v>
      </c>
      <c r="S205" s="183"/>
      <c r="T205" s="185">
        <f>SUM(T206:T211)</f>
        <v>0</v>
      </c>
      <c r="AR205" s="186" t="s">
        <v>161</v>
      </c>
      <c r="AT205" s="187" t="s">
        <v>68</v>
      </c>
      <c r="AU205" s="187" t="s">
        <v>69</v>
      </c>
      <c r="AY205" s="186" t="s">
        <v>133</v>
      </c>
      <c r="BK205" s="188">
        <f>SUM(BK206:BK211)</f>
        <v>0</v>
      </c>
    </row>
    <row r="206" spans="2:65" s="1" customFormat="1" ht="31.5" customHeight="1">
      <c r="B206" s="40"/>
      <c r="C206" s="192" t="s">
        <v>362</v>
      </c>
      <c r="D206" s="192" t="s">
        <v>137</v>
      </c>
      <c r="E206" s="193" t="s">
        <v>967</v>
      </c>
      <c r="F206" s="194" t="s">
        <v>968</v>
      </c>
      <c r="G206" s="195" t="s">
        <v>969</v>
      </c>
      <c r="H206" s="196">
        <v>24</v>
      </c>
      <c r="I206" s="197"/>
      <c r="J206" s="198">
        <f>ROUND(I206*H206,2)</f>
        <v>0</v>
      </c>
      <c r="K206" s="194" t="s">
        <v>141</v>
      </c>
      <c r="L206" s="60"/>
      <c r="M206" s="199" t="s">
        <v>21</v>
      </c>
      <c r="N206" s="200" t="s">
        <v>40</v>
      </c>
      <c r="O206" s="41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3" t="s">
        <v>970</v>
      </c>
      <c r="AT206" s="23" t="s">
        <v>137</v>
      </c>
      <c r="AU206" s="23" t="s">
        <v>77</v>
      </c>
      <c r="AY206" s="23" t="s">
        <v>133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3" t="s">
        <v>77</v>
      </c>
      <c r="BK206" s="203">
        <f>ROUND(I206*H206,2)</f>
        <v>0</v>
      </c>
      <c r="BL206" s="23" t="s">
        <v>970</v>
      </c>
      <c r="BM206" s="23" t="s">
        <v>971</v>
      </c>
    </row>
    <row r="207" spans="2:47" s="1" customFormat="1" ht="27">
      <c r="B207" s="40"/>
      <c r="C207" s="62"/>
      <c r="D207" s="218" t="s">
        <v>144</v>
      </c>
      <c r="E207" s="62"/>
      <c r="F207" s="235" t="s">
        <v>972</v>
      </c>
      <c r="G207" s="62"/>
      <c r="H207" s="62"/>
      <c r="I207" s="162"/>
      <c r="J207" s="62"/>
      <c r="K207" s="62"/>
      <c r="L207" s="60"/>
      <c r="M207" s="206"/>
      <c r="N207" s="41"/>
      <c r="O207" s="41"/>
      <c r="P207" s="41"/>
      <c r="Q207" s="41"/>
      <c r="R207" s="41"/>
      <c r="S207" s="41"/>
      <c r="T207" s="77"/>
      <c r="AT207" s="23" t="s">
        <v>144</v>
      </c>
      <c r="AU207" s="23" t="s">
        <v>77</v>
      </c>
    </row>
    <row r="208" spans="2:65" s="1" customFormat="1" ht="22.5" customHeight="1">
      <c r="B208" s="40"/>
      <c r="C208" s="225" t="s">
        <v>187</v>
      </c>
      <c r="D208" s="225" t="s">
        <v>213</v>
      </c>
      <c r="E208" s="226" t="s">
        <v>973</v>
      </c>
      <c r="F208" s="227" t="s">
        <v>974</v>
      </c>
      <c r="G208" s="228" t="s">
        <v>216</v>
      </c>
      <c r="H208" s="229">
        <v>0.136</v>
      </c>
      <c r="I208" s="230"/>
      <c r="J208" s="231">
        <f>ROUND(I208*H208,2)</f>
        <v>0</v>
      </c>
      <c r="K208" s="227" t="s">
        <v>141</v>
      </c>
      <c r="L208" s="232"/>
      <c r="M208" s="233" t="s">
        <v>21</v>
      </c>
      <c r="N208" s="234" t="s">
        <v>40</v>
      </c>
      <c r="O208" s="41"/>
      <c r="P208" s="201">
        <f>O208*H208</f>
        <v>0</v>
      </c>
      <c r="Q208" s="201">
        <v>1</v>
      </c>
      <c r="R208" s="201">
        <f>Q208*H208</f>
        <v>0.136</v>
      </c>
      <c r="S208" s="201">
        <v>0</v>
      </c>
      <c r="T208" s="202">
        <f>S208*H208</f>
        <v>0</v>
      </c>
      <c r="AR208" s="23" t="s">
        <v>970</v>
      </c>
      <c r="AT208" s="23" t="s">
        <v>213</v>
      </c>
      <c r="AU208" s="23" t="s">
        <v>77</v>
      </c>
      <c r="AY208" s="23" t="s">
        <v>133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3" t="s">
        <v>77</v>
      </c>
      <c r="BK208" s="203">
        <f>ROUND(I208*H208,2)</f>
        <v>0</v>
      </c>
      <c r="BL208" s="23" t="s">
        <v>970</v>
      </c>
      <c r="BM208" s="23" t="s">
        <v>975</v>
      </c>
    </row>
    <row r="209" spans="2:47" s="1" customFormat="1" ht="27">
      <c r="B209" s="40"/>
      <c r="C209" s="62"/>
      <c r="D209" s="204" t="s">
        <v>144</v>
      </c>
      <c r="E209" s="62"/>
      <c r="F209" s="205" t="s">
        <v>976</v>
      </c>
      <c r="G209" s="62"/>
      <c r="H209" s="62"/>
      <c r="I209" s="162"/>
      <c r="J209" s="62"/>
      <c r="K209" s="62"/>
      <c r="L209" s="60"/>
      <c r="M209" s="206"/>
      <c r="N209" s="41"/>
      <c r="O209" s="41"/>
      <c r="P209" s="41"/>
      <c r="Q209" s="41"/>
      <c r="R209" s="41"/>
      <c r="S209" s="41"/>
      <c r="T209" s="77"/>
      <c r="AT209" s="23" t="s">
        <v>144</v>
      </c>
      <c r="AU209" s="23" t="s">
        <v>77</v>
      </c>
    </row>
    <row r="210" spans="2:51" s="11" customFormat="1" ht="13.5">
      <c r="B210" s="207"/>
      <c r="C210" s="208"/>
      <c r="D210" s="204" t="s">
        <v>152</v>
      </c>
      <c r="E210" s="209" t="s">
        <v>21</v>
      </c>
      <c r="F210" s="210" t="s">
        <v>977</v>
      </c>
      <c r="G210" s="208"/>
      <c r="H210" s="211">
        <v>0.124</v>
      </c>
      <c r="I210" s="212"/>
      <c r="J210" s="208"/>
      <c r="K210" s="208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152</v>
      </c>
      <c r="AU210" s="217" t="s">
        <v>77</v>
      </c>
      <c r="AV210" s="11" t="s">
        <v>79</v>
      </c>
      <c r="AW210" s="11" t="s">
        <v>33</v>
      </c>
      <c r="AX210" s="11" t="s">
        <v>77</v>
      </c>
      <c r="AY210" s="217" t="s">
        <v>133</v>
      </c>
    </row>
    <row r="211" spans="2:51" s="11" customFormat="1" ht="13.5">
      <c r="B211" s="207"/>
      <c r="C211" s="208"/>
      <c r="D211" s="204" t="s">
        <v>152</v>
      </c>
      <c r="E211" s="208"/>
      <c r="F211" s="210" t="s">
        <v>978</v>
      </c>
      <c r="G211" s="208"/>
      <c r="H211" s="211">
        <v>0.136</v>
      </c>
      <c r="I211" s="212"/>
      <c r="J211" s="208"/>
      <c r="K211" s="208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152</v>
      </c>
      <c r="AU211" s="217" t="s">
        <v>77</v>
      </c>
      <c r="AV211" s="11" t="s">
        <v>79</v>
      </c>
      <c r="AW211" s="11" t="s">
        <v>6</v>
      </c>
      <c r="AX211" s="11" t="s">
        <v>77</v>
      </c>
      <c r="AY211" s="217" t="s">
        <v>133</v>
      </c>
    </row>
    <row r="212" spans="2:63" s="10" customFormat="1" ht="37.35" customHeight="1">
      <c r="B212" s="175"/>
      <c r="C212" s="176"/>
      <c r="D212" s="177" t="s">
        <v>68</v>
      </c>
      <c r="E212" s="178" t="s">
        <v>130</v>
      </c>
      <c r="F212" s="178" t="s">
        <v>979</v>
      </c>
      <c r="G212" s="176"/>
      <c r="H212" s="176"/>
      <c r="I212" s="179"/>
      <c r="J212" s="180">
        <f>BK212</f>
        <v>0</v>
      </c>
      <c r="K212" s="176"/>
      <c r="L212" s="181"/>
      <c r="M212" s="182"/>
      <c r="N212" s="183"/>
      <c r="O212" s="183"/>
      <c r="P212" s="184">
        <f>P213</f>
        <v>0</v>
      </c>
      <c r="Q212" s="183"/>
      <c r="R212" s="184">
        <f>R213</f>
        <v>0</v>
      </c>
      <c r="S212" s="183"/>
      <c r="T212" s="185">
        <f>T213</f>
        <v>0</v>
      </c>
      <c r="AR212" s="186" t="s">
        <v>132</v>
      </c>
      <c r="AT212" s="187" t="s">
        <v>68</v>
      </c>
      <c r="AU212" s="187" t="s">
        <v>69</v>
      </c>
      <c r="AY212" s="186" t="s">
        <v>133</v>
      </c>
      <c r="BK212" s="188">
        <f>BK213</f>
        <v>0</v>
      </c>
    </row>
    <row r="213" spans="2:63" s="10" customFormat="1" ht="19.9" customHeight="1">
      <c r="B213" s="175"/>
      <c r="C213" s="176"/>
      <c r="D213" s="189" t="s">
        <v>68</v>
      </c>
      <c r="E213" s="190" t="s">
        <v>134</v>
      </c>
      <c r="F213" s="190" t="s">
        <v>135</v>
      </c>
      <c r="G213" s="176"/>
      <c r="H213" s="176"/>
      <c r="I213" s="179"/>
      <c r="J213" s="191">
        <f>BK213</f>
        <v>0</v>
      </c>
      <c r="K213" s="176"/>
      <c r="L213" s="181"/>
      <c r="M213" s="182"/>
      <c r="N213" s="183"/>
      <c r="O213" s="183"/>
      <c r="P213" s="184">
        <f>SUM(P214:P216)</f>
        <v>0</v>
      </c>
      <c r="Q213" s="183"/>
      <c r="R213" s="184">
        <f>SUM(R214:R216)</f>
        <v>0</v>
      </c>
      <c r="S213" s="183"/>
      <c r="T213" s="185">
        <f>SUM(T214:T216)</f>
        <v>0</v>
      </c>
      <c r="AR213" s="186" t="s">
        <v>132</v>
      </c>
      <c r="AT213" s="187" t="s">
        <v>68</v>
      </c>
      <c r="AU213" s="187" t="s">
        <v>77</v>
      </c>
      <c r="AY213" s="186" t="s">
        <v>133</v>
      </c>
      <c r="BK213" s="188">
        <f>SUM(BK214:BK216)</f>
        <v>0</v>
      </c>
    </row>
    <row r="214" spans="2:65" s="1" customFormat="1" ht="22.5" customHeight="1">
      <c r="B214" s="40"/>
      <c r="C214" s="192" t="s">
        <v>356</v>
      </c>
      <c r="D214" s="192" t="s">
        <v>137</v>
      </c>
      <c r="E214" s="193" t="s">
        <v>980</v>
      </c>
      <c r="F214" s="194" t="s">
        <v>981</v>
      </c>
      <c r="G214" s="195" t="s">
        <v>982</v>
      </c>
      <c r="H214" s="196">
        <v>1</v>
      </c>
      <c r="I214" s="197"/>
      <c r="J214" s="198">
        <f>ROUND(I214*H214,2)</f>
        <v>0</v>
      </c>
      <c r="K214" s="194" t="s">
        <v>141</v>
      </c>
      <c r="L214" s="60"/>
      <c r="M214" s="199" t="s">
        <v>21</v>
      </c>
      <c r="N214" s="200" t="s">
        <v>40</v>
      </c>
      <c r="O214" s="41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3" t="s">
        <v>142</v>
      </c>
      <c r="AT214" s="23" t="s">
        <v>137</v>
      </c>
      <c r="AU214" s="23" t="s">
        <v>79</v>
      </c>
      <c r="AY214" s="23" t="s">
        <v>133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3" t="s">
        <v>77</v>
      </c>
      <c r="BK214" s="203">
        <f>ROUND(I214*H214,2)</f>
        <v>0</v>
      </c>
      <c r="BL214" s="23" t="s">
        <v>142</v>
      </c>
      <c r="BM214" s="23" t="s">
        <v>983</v>
      </c>
    </row>
    <row r="215" spans="2:47" s="1" customFormat="1" ht="27">
      <c r="B215" s="40"/>
      <c r="C215" s="62"/>
      <c r="D215" s="204" t="s">
        <v>144</v>
      </c>
      <c r="E215" s="62"/>
      <c r="F215" s="205" t="s">
        <v>984</v>
      </c>
      <c r="G215" s="62"/>
      <c r="H215" s="62"/>
      <c r="I215" s="162"/>
      <c r="J215" s="62"/>
      <c r="K215" s="62"/>
      <c r="L215" s="60"/>
      <c r="M215" s="206"/>
      <c r="N215" s="41"/>
      <c r="O215" s="41"/>
      <c r="P215" s="41"/>
      <c r="Q215" s="41"/>
      <c r="R215" s="41"/>
      <c r="S215" s="41"/>
      <c r="T215" s="77"/>
      <c r="AT215" s="23" t="s">
        <v>144</v>
      </c>
      <c r="AU215" s="23" t="s">
        <v>79</v>
      </c>
    </row>
    <row r="216" spans="2:51" s="11" customFormat="1" ht="13.5">
      <c r="B216" s="207"/>
      <c r="C216" s="208"/>
      <c r="D216" s="204" t="s">
        <v>152</v>
      </c>
      <c r="E216" s="209" t="s">
        <v>21</v>
      </c>
      <c r="F216" s="210" t="s">
        <v>77</v>
      </c>
      <c r="G216" s="208"/>
      <c r="H216" s="211">
        <v>1</v>
      </c>
      <c r="I216" s="212"/>
      <c r="J216" s="208"/>
      <c r="K216" s="208"/>
      <c r="L216" s="213"/>
      <c r="M216" s="258"/>
      <c r="N216" s="259"/>
      <c r="O216" s="259"/>
      <c r="P216" s="259"/>
      <c r="Q216" s="259"/>
      <c r="R216" s="259"/>
      <c r="S216" s="259"/>
      <c r="T216" s="260"/>
      <c r="AT216" s="217" t="s">
        <v>152</v>
      </c>
      <c r="AU216" s="217" t="s">
        <v>79</v>
      </c>
      <c r="AV216" s="11" t="s">
        <v>79</v>
      </c>
      <c r="AW216" s="11" t="s">
        <v>33</v>
      </c>
      <c r="AX216" s="11" t="s">
        <v>77</v>
      </c>
      <c r="AY216" s="217" t="s">
        <v>133</v>
      </c>
    </row>
    <row r="217" spans="2:12" s="1" customFormat="1" ht="6.95" customHeight="1">
      <c r="B217" s="55"/>
      <c r="C217" s="56"/>
      <c r="D217" s="56"/>
      <c r="E217" s="56"/>
      <c r="F217" s="56"/>
      <c r="G217" s="56"/>
      <c r="H217" s="56"/>
      <c r="I217" s="138"/>
      <c r="J217" s="56"/>
      <c r="K217" s="56"/>
      <c r="L217" s="60"/>
    </row>
  </sheetData>
  <sheetProtection algorithmName="SHA-512" hashValue="EsA4GHzoNoQDkacUVLJGyI2CGS2tNq468788ppS1g941qZkKu1j2bzc0aeD3IRl9ks5NWCWpSh+6i9HJ/axu/g==" saltValue="KUQTa94kxPMZTnQiqGpmdQ==" spinCount="100000" sheet="1" objects="1" scenarios="1" formatCells="0" formatColumns="0" formatRows="0" sort="0" autoFilter="0"/>
  <autoFilter ref="C89:K216"/>
  <mergeCells count="9"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4"/>
  <sheetViews>
    <sheetView showGridLines="0" workbookViewId="0" topLeftCell="A1">
      <pane ySplit="1" topLeftCell="A65" activePane="bottomLeft" state="frozen"/>
      <selection pane="bottomLeft" activeCell="I82" sqref="I8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98</v>
      </c>
      <c r="G1" s="396" t="s">
        <v>99</v>
      </c>
      <c r="H1" s="396"/>
      <c r="I1" s="114"/>
      <c r="J1" s="113" t="s">
        <v>100</v>
      </c>
      <c r="K1" s="112" t="s">
        <v>101</v>
      </c>
      <c r="L1" s="113" t="s">
        <v>102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23" t="s">
        <v>97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79</v>
      </c>
    </row>
    <row r="4" spans="2:46" ht="36.95" customHeight="1">
      <c r="B4" s="27"/>
      <c r="C4" s="28"/>
      <c r="D4" s="29" t="s">
        <v>103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22.5" customHeight="1">
      <c r="B7" s="27"/>
      <c r="C7" s="28"/>
      <c r="D7" s="28"/>
      <c r="E7" s="397" t="str">
        <f>'Rekapitulace stavby'!K6</f>
        <v>Bike resort Orlicko - Třebovsko, II. část - nástupní místo Peklák</v>
      </c>
      <c r="F7" s="398"/>
      <c r="G7" s="398"/>
      <c r="H7" s="398"/>
      <c r="I7" s="116"/>
      <c r="J7" s="28"/>
      <c r="K7" s="30"/>
    </row>
    <row r="8" spans="2:11" s="1" customFormat="1" ht="15">
      <c r="B8" s="40"/>
      <c r="C8" s="41"/>
      <c r="D8" s="36" t="s">
        <v>104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99" t="s">
        <v>985</v>
      </c>
      <c r="F9" s="400"/>
      <c r="G9" s="400"/>
      <c r="H9" s="400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8" t="s">
        <v>25</v>
      </c>
      <c r="J12" s="119" t="str">
        <f>'Rekapitulace stavby'!AN8</f>
        <v>28.11.2018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8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8" t="s">
        <v>28</v>
      </c>
      <c r="J20" s="34" t="str">
        <f>IF('Rekapitulace stavby'!AN16="","",'Rekapitulace stavby'!AN16)</f>
        <v/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 xml:space="preserve"> </v>
      </c>
      <c r="F21" s="41"/>
      <c r="G21" s="41"/>
      <c r="H21" s="41"/>
      <c r="I21" s="118" t="s">
        <v>29</v>
      </c>
      <c r="J21" s="34" t="str">
        <f>IF('Rekapitulace stavby'!AN17="","",'Rekapitulace stavby'!AN17)</f>
        <v/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34</v>
      </c>
      <c r="E23" s="41"/>
      <c r="F23" s="41"/>
      <c r="G23" s="41"/>
      <c r="H23" s="41"/>
      <c r="I23" s="117"/>
      <c r="J23" s="41"/>
      <c r="K23" s="44"/>
    </row>
    <row r="24" spans="2:11" s="6" customFormat="1" ht="22.5" customHeight="1">
      <c r="B24" s="120"/>
      <c r="C24" s="121"/>
      <c r="D24" s="121"/>
      <c r="E24" s="389" t="s">
        <v>21</v>
      </c>
      <c r="F24" s="389"/>
      <c r="G24" s="389"/>
      <c r="H24" s="38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35</v>
      </c>
      <c r="E27" s="41"/>
      <c r="F27" s="41"/>
      <c r="G27" s="41"/>
      <c r="H27" s="41"/>
      <c r="I27" s="117"/>
      <c r="J27" s="127">
        <f>ROUND(J79,2)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37</v>
      </c>
      <c r="G29" s="41"/>
      <c r="H29" s="41"/>
      <c r="I29" s="128" t="s">
        <v>36</v>
      </c>
      <c r="J29" s="45" t="s">
        <v>38</v>
      </c>
      <c r="K29" s="44"/>
    </row>
    <row r="30" spans="2:11" s="1" customFormat="1" ht="14.45" customHeight="1">
      <c r="B30" s="40"/>
      <c r="C30" s="41"/>
      <c r="D30" s="48" t="s">
        <v>39</v>
      </c>
      <c r="E30" s="48" t="s">
        <v>40</v>
      </c>
      <c r="F30" s="129">
        <f>ROUND(SUM(BE79:BE103),2)</f>
        <v>0</v>
      </c>
      <c r="G30" s="41"/>
      <c r="H30" s="41"/>
      <c r="I30" s="130">
        <v>0.21</v>
      </c>
      <c r="J30" s="129">
        <f>ROUND(ROUND((SUM(BE79:BE103)),2)*I30,2)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41</v>
      </c>
      <c r="F31" s="129">
        <f>ROUND(SUM(BF79:BF103),2)</f>
        <v>0</v>
      </c>
      <c r="G31" s="41"/>
      <c r="H31" s="41"/>
      <c r="I31" s="130">
        <v>0.15</v>
      </c>
      <c r="J31" s="129">
        <f>ROUND(ROUND((SUM(BF79:BF103)),2)*I31,2)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42</v>
      </c>
      <c r="F32" s="129">
        <f>ROUND(SUM(BG79:BG103),2)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43</v>
      </c>
      <c r="F33" s="129">
        <f>ROUND(SUM(BH79:BH103),2)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44</v>
      </c>
      <c r="F34" s="129">
        <f>ROUND(SUM(BI79:BI103),2)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45</v>
      </c>
      <c r="E36" s="78"/>
      <c r="F36" s="78"/>
      <c r="G36" s="133" t="s">
        <v>46</v>
      </c>
      <c r="H36" s="134" t="s">
        <v>47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106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22.5" customHeight="1">
      <c r="B45" s="40"/>
      <c r="C45" s="41"/>
      <c r="D45" s="41"/>
      <c r="E45" s="397" t="str">
        <f>E7</f>
        <v>Bike resort Orlicko - Třebovsko, II. část - nástupní místo Peklák</v>
      </c>
      <c r="F45" s="398"/>
      <c r="G45" s="398"/>
      <c r="H45" s="398"/>
      <c r="I45" s="117"/>
      <c r="J45" s="41"/>
      <c r="K45" s="44"/>
    </row>
    <row r="46" spans="2:11" s="1" customFormat="1" ht="14.45" customHeight="1">
      <c r="B46" s="40"/>
      <c r="C46" s="36" t="s">
        <v>104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23.25" customHeight="1">
      <c r="B47" s="40"/>
      <c r="C47" s="41"/>
      <c r="D47" s="41"/>
      <c r="E47" s="399" t="str">
        <f>E9</f>
        <v>SO 752 - SO 752 Mobiliář</v>
      </c>
      <c r="F47" s="400"/>
      <c r="G47" s="400"/>
      <c r="H47" s="400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8" t="s">
        <v>25</v>
      </c>
      <c r="J49" s="119" t="str">
        <f>IF(J12="","",J12)</f>
        <v>28.11.2018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8" t="s">
        <v>32</v>
      </c>
      <c r="J51" s="34" t="str">
        <f>E21</f>
        <v xml:space="preserve"> 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7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107</v>
      </c>
      <c r="D54" s="131"/>
      <c r="E54" s="131"/>
      <c r="F54" s="131"/>
      <c r="G54" s="131"/>
      <c r="H54" s="131"/>
      <c r="I54" s="144"/>
      <c r="J54" s="145" t="s">
        <v>108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109</v>
      </c>
      <c r="D56" s="41"/>
      <c r="E56" s="41"/>
      <c r="F56" s="41"/>
      <c r="G56" s="41"/>
      <c r="H56" s="41"/>
      <c r="I56" s="117"/>
      <c r="J56" s="127">
        <f>J79</f>
        <v>0</v>
      </c>
      <c r="K56" s="44"/>
      <c r="AU56" s="23" t="s">
        <v>110</v>
      </c>
    </row>
    <row r="57" spans="2:11" s="7" customFormat="1" ht="24.95" customHeight="1">
      <c r="B57" s="148"/>
      <c r="C57" s="149"/>
      <c r="D57" s="150" t="s">
        <v>170</v>
      </c>
      <c r="E57" s="151"/>
      <c r="F57" s="151"/>
      <c r="G57" s="151"/>
      <c r="H57" s="151"/>
      <c r="I57" s="152"/>
      <c r="J57" s="153">
        <f>J80</f>
        <v>0</v>
      </c>
      <c r="K57" s="154"/>
    </row>
    <row r="58" spans="2:11" s="8" customFormat="1" ht="19.9" customHeight="1">
      <c r="B58" s="155"/>
      <c r="C58" s="156"/>
      <c r="D58" s="157" t="s">
        <v>175</v>
      </c>
      <c r="E58" s="158"/>
      <c r="F58" s="158"/>
      <c r="G58" s="158"/>
      <c r="H58" s="158"/>
      <c r="I58" s="159"/>
      <c r="J58" s="160">
        <f>J81</f>
        <v>0</v>
      </c>
      <c r="K58" s="161"/>
    </row>
    <row r="59" spans="2:11" s="8" customFormat="1" ht="19.9" customHeight="1">
      <c r="B59" s="155"/>
      <c r="C59" s="156"/>
      <c r="D59" s="157" t="s">
        <v>177</v>
      </c>
      <c r="E59" s="158"/>
      <c r="F59" s="158"/>
      <c r="G59" s="158"/>
      <c r="H59" s="158"/>
      <c r="I59" s="159"/>
      <c r="J59" s="160">
        <f>J102</f>
        <v>0</v>
      </c>
      <c r="K59" s="161"/>
    </row>
    <row r="60" spans="2:11" s="1" customFormat="1" ht="21.75" customHeight="1">
      <c r="B60" s="40"/>
      <c r="C60" s="41"/>
      <c r="D60" s="41"/>
      <c r="E60" s="41"/>
      <c r="F60" s="41"/>
      <c r="G60" s="41"/>
      <c r="H60" s="41"/>
      <c r="I60" s="117"/>
      <c r="J60" s="41"/>
      <c r="K60" s="44"/>
    </row>
    <row r="61" spans="2:11" s="1" customFormat="1" ht="6.95" customHeight="1">
      <c r="B61" s="55"/>
      <c r="C61" s="56"/>
      <c r="D61" s="56"/>
      <c r="E61" s="56"/>
      <c r="F61" s="56"/>
      <c r="G61" s="56"/>
      <c r="H61" s="56"/>
      <c r="I61" s="138"/>
      <c r="J61" s="56"/>
      <c r="K61" s="57"/>
    </row>
    <row r="65" spans="2:12" s="1" customFormat="1" ht="6.95" customHeight="1">
      <c r="B65" s="58"/>
      <c r="C65" s="59"/>
      <c r="D65" s="59"/>
      <c r="E65" s="59"/>
      <c r="F65" s="59"/>
      <c r="G65" s="59"/>
      <c r="H65" s="59"/>
      <c r="I65" s="141"/>
      <c r="J65" s="59"/>
      <c r="K65" s="59"/>
      <c r="L65" s="60"/>
    </row>
    <row r="66" spans="2:12" s="1" customFormat="1" ht="36.95" customHeight="1">
      <c r="B66" s="40"/>
      <c r="C66" s="61" t="s">
        <v>116</v>
      </c>
      <c r="D66" s="62"/>
      <c r="E66" s="62"/>
      <c r="F66" s="62"/>
      <c r="G66" s="62"/>
      <c r="H66" s="62"/>
      <c r="I66" s="162"/>
      <c r="J66" s="62"/>
      <c r="K66" s="62"/>
      <c r="L66" s="60"/>
    </row>
    <row r="67" spans="2:12" s="1" customFormat="1" ht="6.95" customHeight="1">
      <c r="B67" s="40"/>
      <c r="C67" s="62"/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14.45" customHeight="1">
      <c r="B68" s="40"/>
      <c r="C68" s="64" t="s">
        <v>18</v>
      </c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22.5" customHeight="1">
      <c r="B69" s="40"/>
      <c r="C69" s="62"/>
      <c r="D69" s="62"/>
      <c r="E69" s="393" t="str">
        <f>E7</f>
        <v>Bike resort Orlicko - Třebovsko, II. část - nástupní místo Peklák</v>
      </c>
      <c r="F69" s="394"/>
      <c r="G69" s="394"/>
      <c r="H69" s="394"/>
      <c r="I69" s="162"/>
      <c r="J69" s="62"/>
      <c r="K69" s="62"/>
      <c r="L69" s="60"/>
    </row>
    <row r="70" spans="2:12" s="1" customFormat="1" ht="14.45" customHeight="1">
      <c r="B70" s="40"/>
      <c r="C70" s="64" t="s">
        <v>104</v>
      </c>
      <c r="D70" s="62"/>
      <c r="E70" s="62"/>
      <c r="F70" s="62"/>
      <c r="G70" s="62"/>
      <c r="H70" s="62"/>
      <c r="I70" s="162"/>
      <c r="J70" s="62"/>
      <c r="K70" s="62"/>
      <c r="L70" s="60"/>
    </row>
    <row r="71" spans="2:12" s="1" customFormat="1" ht="23.25" customHeight="1">
      <c r="B71" s="40"/>
      <c r="C71" s="62"/>
      <c r="D71" s="62"/>
      <c r="E71" s="361" t="str">
        <f>E9</f>
        <v>SO 752 - SO 752 Mobiliář</v>
      </c>
      <c r="F71" s="395"/>
      <c r="G71" s="395"/>
      <c r="H71" s="395"/>
      <c r="I71" s="162"/>
      <c r="J71" s="62"/>
      <c r="K71" s="62"/>
      <c r="L71" s="60"/>
    </row>
    <row r="72" spans="2:12" s="1" customFormat="1" ht="6.95" customHeight="1">
      <c r="B72" s="40"/>
      <c r="C72" s="62"/>
      <c r="D72" s="62"/>
      <c r="E72" s="62"/>
      <c r="F72" s="62"/>
      <c r="G72" s="62"/>
      <c r="H72" s="62"/>
      <c r="I72" s="162"/>
      <c r="J72" s="62"/>
      <c r="K72" s="62"/>
      <c r="L72" s="60"/>
    </row>
    <row r="73" spans="2:12" s="1" customFormat="1" ht="18" customHeight="1">
      <c r="B73" s="40"/>
      <c r="C73" s="64" t="s">
        <v>23</v>
      </c>
      <c r="D73" s="62"/>
      <c r="E73" s="62"/>
      <c r="F73" s="163" t="str">
        <f>F12</f>
        <v xml:space="preserve"> </v>
      </c>
      <c r="G73" s="62"/>
      <c r="H73" s="62"/>
      <c r="I73" s="164" t="s">
        <v>25</v>
      </c>
      <c r="J73" s="72" t="str">
        <f>IF(J12="","",J12)</f>
        <v>28.11.2018</v>
      </c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5">
      <c r="B75" s="40"/>
      <c r="C75" s="64" t="s">
        <v>27</v>
      </c>
      <c r="D75" s="62"/>
      <c r="E75" s="62"/>
      <c r="F75" s="163" t="str">
        <f>E15</f>
        <v xml:space="preserve"> </v>
      </c>
      <c r="G75" s="62"/>
      <c r="H75" s="62"/>
      <c r="I75" s="164" t="s">
        <v>32</v>
      </c>
      <c r="J75" s="163" t="str">
        <f>E21</f>
        <v xml:space="preserve"> </v>
      </c>
      <c r="K75" s="62"/>
      <c r="L75" s="60"/>
    </row>
    <row r="76" spans="2:12" s="1" customFormat="1" ht="14.45" customHeight="1">
      <c r="B76" s="40"/>
      <c r="C76" s="64" t="s">
        <v>30</v>
      </c>
      <c r="D76" s="62"/>
      <c r="E76" s="62"/>
      <c r="F76" s="163" t="str">
        <f>IF(E18="","",E18)</f>
        <v/>
      </c>
      <c r="G76" s="62"/>
      <c r="H76" s="62"/>
      <c r="I76" s="162"/>
      <c r="J76" s="62"/>
      <c r="K76" s="62"/>
      <c r="L76" s="60"/>
    </row>
    <row r="77" spans="2:12" s="1" customFormat="1" ht="10.3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20" s="9" customFormat="1" ht="29.25" customHeight="1">
      <c r="B78" s="165"/>
      <c r="C78" s="166" t="s">
        <v>117</v>
      </c>
      <c r="D78" s="167" t="s">
        <v>54</v>
      </c>
      <c r="E78" s="167" t="s">
        <v>50</v>
      </c>
      <c r="F78" s="167" t="s">
        <v>118</v>
      </c>
      <c r="G78" s="167" t="s">
        <v>119</v>
      </c>
      <c r="H78" s="167" t="s">
        <v>120</v>
      </c>
      <c r="I78" s="168" t="s">
        <v>121</v>
      </c>
      <c r="J78" s="167" t="s">
        <v>108</v>
      </c>
      <c r="K78" s="169" t="s">
        <v>122</v>
      </c>
      <c r="L78" s="170"/>
      <c r="M78" s="80" t="s">
        <v>123</v>
      </c>
      <c r="N78" s="81" t="s">
        <v>39</v>
      </c>
      <c r="O78" s="81" t="s">
        <v>124</v>
      </c>
      <c r="P78" s="81" t="s">
        <v>125</v>
      </c>
      <c r="Q78" s="81" t="s">
        <v>126</v>
      </c>
      <c r="R78" s="81" t="s">
        <v>127</v>
      </c>
      <c r="S78" s="81" t="s">
        <v>128</v>
      </c>
      <c r="T78" s="82" t="s">
        <v>129</v>
      </c>
    </row>
    <row r="79" spans="2:63" s="1" customFormat="1" ht="29.25" customHeight="1">
      <c r="B79" s="40"/>
      <c r="C79" s="86" t="s">
        <v>109</v>
      </c>
      <c r="D79" s="62"/>
      <c r="E79" s="62"/>
      <c r="F79" s="62"/>
      <c r="G79" s="62"/>
      <c r="H79" s="62"/>
      <c r="I79" s="162"/>
      <c r="J79" s="171">
        <f>BK79</f>
        <v>0</v>
      </c>
      <c r="K79" s="62"/>
      <c r="L79" s="60"/>
      <c r="M79" s="83"/>
      <c r="N79" s="84"/>
      <c r="O79" s="84"/>
      <c r="P79" s="172">
        <f>P80</f>
        <v>0</v>
      </c>
      <c r="Q79" s="84"/>
      <c r="R79" s="172">
        <f>R80</f>
        <v>7.925640000000001</v>
      </c>
      <c r="S79" s="84"/>
      <c r="T79" s="173">
        <f>T80</f>
        <v>0</v>
      </c>
      <c r="AT79" s="23" t="s">
        <v>68</v>
      </c>
      <c r="AU79" s="23" t="s">
        <v>110</v>
      </c>
      <c r="BK79" s="174">
        <f>BK80</f>
        <v>0</v>
      </c>
    </row>
    <row r="80" spans="2:63" s="10" customFormat="1" ht="37.35" customHeight="1">
      <c r="B80" s="175"/>
      <c r="C80" s="176"/>
      <c r="D80" s="177" t="s">
        <v>68</v>
      </c>
      <c r="E80" s="178" t="s">
        <v>180</v>
      </c>
      <c r="F80" s="178" t="s">
        <v>181</v>
      </c>
      <c r="G80" s="176"/>
      <c r="H80" s="176"/>
      <c r="I80" s="179"/>
      <c r="J80" s="180">
        <f>BK80</f>
        <v>0</v>
      </c>
      <c r="K80" s="176"/>
      <c r="L80" s="181"/>
      <c r="M80" s="182"/>
      <c r="N80" s="183"/>
      <c r="O80" s="183"/>
      <c r="P80" s="184">
        <f>P81+P102</f>
        <v>0</v>
      </c>
      <c r="Q80" s="183"/>
      <c r="R80" s="184">
        <f>R81+R102</f>
        <v>7.925640000000001</v>
      </c>
      <c r="S80" s="183"/>
      <c r="T80" s="185">
        <f>T81+T102</f>
        <v>0</v>
      </c>
      <c r="AR80" s="186" t="s">
        <v>77</v>
      </c>
      <c r="AT80" s="187" t="s">
        <v>68</v>
      </c>
      <c r="AU80" s="187" t="s">
        <v>69</v>
      </c>
      <c r="AY80" s="186" t="s">
        <v>133</v>
      </c>
      <c r="BK80" s="188">
        <f>BK81+BK102</f>
        <v>0</v>
      </c>
    </row>
    <row r="81" spans="2:63" s="10" customFormat="1" ht="19.9" customHeight="1">
      <c r="B81" s="175"/>
      <c r="C81" s="176"/>
      <c r="D81" s="189" t="s">
        <v>68</v>
      </c>
      <c r="E81" s="190" t="s">
        <v>234</v>
      </c>
      <c r="F81" s="190" t="s">
        <v>426</v>
      </c>
      <c r="G81" s="176"/>
      <c r="H81" s="176"/>
      <c r="I81" s="179"/>
      <c r="J81" s="191">
        <f>BK81</f>
        <v>0</v>
      </c>
      <c r="K81" s="176"/>
      <c r="L81" s="181"/>
      <c r="M81" s="182"/>
      <c r="N81" s="183"/>
      <c r="O81" s="183"/>
      <c r="P81" s="184">
        <f>SUM(P82:P101)</f>
        <v>0</v>
      </c>
      <c r="Q81" s="183"/>
      <c r="R81" s="184">
        <f>SUM(R82:R101)</f>
        <v>7.925640000000001</v>
      </c>
      <c r="S81" s="183"/>
      <c r="T81" s="185">
        <f>SUM(T82:T101)</f>
        <v>0</v>
      </c>
      <c r="AR81" s="186" t="s">
        <v>77</v>
      </c>
      <c r="AT81" s="187" t="s">
        <v>68</v>
      </c>
      <c r="AU81" s="187" t="s">
        <v>77</v>
      </c>
      <c r="AY81" s="186" t="s">
        <v>133</v>
      </c>
      <c r="BK81" s="188">
        <f>SUM(BK82:BK101)</f>
        <v>0</v>
      </c>
    </row>
    <row r="82" spans="2:65" s="1" customFormat="1" ht="22.5" customHeight="1">
      <c r="B82" s="40"/>
      <c r="C82" s="192" t="s">
        <v>136</v>
      </c>
      <c r="D82" s="192" t="s">
        <v>137</v>
      </c>
      <c r="E82" s="193" t="s">
        <v>986</v>
      </c>
      <c r="F82" s="194" t="s">
        <v>987</v>
      </c>
      <c r="G82" s="195" t="s">
        <v>197</v>
      </c>
      <c r="H82" s="196">
        <v>16</v>
      </c>
      <c r="I82" s="197"/>
      <c r="J82" s="198">
        <f>ROUND(I82*H82,2)</f>
        <v>0</v>
      </c>
      <c r="K82" s="194" t="s">
        <v>141</v>
      </c>
      <c r="L82" s="60"/>
      <c r="M82" s="199" t="s">
        <v>21</v>
      </c>
      <c r="N82" s="200" t="s">
        <v>40</v>
      </c>
      <c r="O82" s="41"/>
      <c r="P82" s="201">
        <f>O82*H82</f>
        <v>0</v>
      </c>
      <c r="Q82" s="201">
        <v>0.26253</v>
      </c>
      <c r="R82" s="201">
        <f>Q82*H82</f>
        <v>4.20048</v>
      </c>
      <c r="S82" s="201">
        <v>0</v>
      </c>
      <c r="T82" s="202">
        <f>S82*H82</f>
        <v>0</v>
      </c>
      <c r="AR82" s="23" t="s">
        <v>161</v>
      </c>
      <c r="AT82" s="23" t="s">
        <v>137</v>
      </c>
      <c r="AU82" s="23" t="s">
        <v>79</v>
      </c>
      <c r="AY82" s="23" t="s">
        <v>133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3" t="s">
        <v>77</v>
      </c>
      <c r="BK82" s="203">
        <f>ROUND(I82*H82,2)</f>
        <v>0</v>
      </c>
      <c r="BL82" s="23" t="s">
        <v>161</v>
      </c>
      <c r="BM82" s="23" t="s">
        <v>988</v>
      </c>
    </row>
    <row r="83" spans="2:51" s="11" customFormat="1" ht="13.5">
      <c r="B83" s="207"/>
      <c r="C83" s="208"/>
      <c r="D83" s="218" t="s">
        <v>152</v>
      </c>
      <c r="E83" s="219" t="s">
        <v>21</v>
      </c>
      <c r="F83" s="220" t="s">
        <v>304</v>
      </c>
      <c r="G83" s="208"/>
      <c r="H83" s="221">
        <v>16</v>
      </c>
      <c r="I83" s="212"/>
      <c r="J83" s="208"/>
      <c r="K83" s="208"/>
      <c r="L83" s="213"/>
      <c r="M83" s="214"/>
      <c r="N83" s="215"/>
      <c r="O83" s="215"/>
      <c r="P83" s="215"/>
      <c r="Q83" s="215"/>
      <c r="R83" s="215"/>
      <c r="S83" s="215"/>
      <c r="T83" s="216"/>
      <c r="AT83" s="217" t="s">
        <v>152</v>
      </c>
      <c r="AU83" s="217" t="s">
        <v>79</v>
      </c>
      <c r="AV83" s="11" t="s">
        <v>79</v>
      </c>
      <c r="AW83" s="11" t="s">
        <v>33</v>
      </c>
      <c r="AX83" s="11" t="s">
        <v>77</v>
      </c>
      <c r="AY83" s="217" t="s">
        <v>133</v>
      </c>
    </row>
    <row r="84" spans="2:65" s="1" customFormat="1" ht="22.5" customHeight="1">
      <c r="B84" s="40"/>
      <c r="C84" s="192" t="s">
        <v>161</v>
      </c>
      <c r="D84" s="192" t="s">
        <v>137</v>
      </c>
      <c r="E84" s="193" t="s">
        <v>989</v>
      </c>
      <c r="F84" s="194" t="s">
        <v>990</v>
      </c>
      <c r="G84" s="195" t="s">
        <v>197</v>
      </c>
      <c r="H84" s="196">
        <v>2</v>
      </c>
      <c r="I84" s="197"/>
      <c r="J84" s="198">
        <f>ROUND(I84*H84,2)</f>
        <v>0</v>
      </c>
      <c r="K84" s="194" t="s">
        <v>141</v>
      </c>
      <c r="L84" s="60"/>
      <c r="M84" s="199" t="s">
        <v>21</v>
      </c>
      <c r="N84" s="200" t="s">
        <v>40</v>
      </c>
      <c r="O84" s="41"/>
      <c r="P84" s="201">
        <f>O84*H84</f>
        <v>0</v>
      </c>
      <c r="Q84" s="201">
        <v>0.22153</v>
      </c>
      <c r="R84" s="201">
        <f>Q84*H84</f>
        <v>0.44306</v>
      </c>
      <c r="S84" s="201">
        <v>0</v>
      </c>
      <c r="T84" s="202">
        <f>S84*H84</f>
        <v>0</v>
      </c>
      <c r="AR84" s="23" t="s">
        <v>161</v>
      </c>
      <c r="AT84" s="23" t="s">
        <v>137</v>
      </c>
      <c r="AU84" s="23" t="s">
        <v>79</v>
      </c>
      <c r="AY84" s="23" t="s">
        <v>133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3" t="s">
        <v>77</v>
      </c>
      <c r="BK84" s="203">
        <f>ROUND(I84*H84,2)</f>
        <v>0</v>
      </c>
      <c r="BL84" s="23" t="s">
        <v>161</v>
      </c>
      <c r="BM84" s="23" t="s">
        <v>991</v>
      </c>
    </row>
    <row r="85" spans="2:51" s="11" customFormat="1" ht="13.5">
      <c r="B85" s="207"/>
      <c r="C85" s="208"/>
      <c r="D85" s="218" t="s">
        <v>152</v>
      </c>
      <c r="E85" s="219" t="s">
        <v>21</v>
      </c>
      <c r="F85" s="220" t="s">
        <v>79</v>
      </c>
      <c r="G85" s="208"/>
      <c r="H85" s="221">
        <v>2</v>
      </c>
      <c r="I85" s="212"/>
      <c r="J85" s="208"/>
      <c r="K85" s="208"/>
      <c r="L85" s="213"/>
      <c r="M85" s="214"/>
      <c r="N85" s="215"/>
      <c r="O85" s="215"/>
      <c r="P85" s="215"/>
      <c r="Q85" s="215"/>
      <c r="R85" s="215"/>
      <c r="S85" s="215"/>
      <c r="T85" s="216"/>
      <c r="AT85" s="217" t="s">
        <v>152</v>
      </c>
      <c r="AU85" s="217" t="s">
        <v>79</v>
      </c>
      <c r="AV85" s="11" t="s">
        <v>79</v>
      </c>
      <c r="AW85" s="11" t="s">
        <v>33</v>
      </c>
      <c r="AX85" s="11" t="s">
        <v>77</v>
      </c>
      <c r="AY85" s="217" t="s">
        <v>133</v>
      </c>
    </row>
    <row r="86" spans="2:65" s="1" customFormat="1" ht="22.5" customHeight="1">
      <c r="B86" s="40"/>
      <c r="C86" s="225" t="s">
        <v>234</v>
      </c>
      <c r="D86" s="225" t="s">
        <v>213</v>
      </c>
      <c r="E86" s="226" t="s">
        <v>922</v>
      </c>
      <c r="F86" s="227" t="s">
        <v>992</v>
      </c>
      <c r="G86" s="228" t="s">
        <v>185</v>
      </c>
      <c r="H86" s="229">
        <v>2</v>
      </c>
      <c r="I86" s="230"/>
      <c r="J86" s="231">
        <f>ROUND(I86*H86,2)</f>
        <v>0</v>
      </c>
      <c r="K86" s="227" t="s">
        <v>141</v>
      </c>
      <c r="L86" s="232"/>
      <c r="M86" s="233" t="s">
        <v>21</v>
      </c>
      <c r="N86" s="234" t="s">
        <v>40</v>
      </c>
      <c r="O86" s="41"/>
      <c r="P86" s="201">
        <f>O86*H86</f>
        <v>0</v>
      </c>
      <c r="Q86" s="201">
        <v>0.022</v>
      </c>
      <c r="R86" s="201">
        <f>Q86*H86</f>
        <v>0.044</v>
      </c>
      <c r="S86" s="201">
        <v>0</v>
      </c>
      <c r="T86" s="202">
        <f>S86*H86</f>
        <v>0</v>
      </c>
      <c r="AR86" s="23" t="s">
        <v>212</v>
      </c>
      <c r="AT86" s="23" t="s">
        <v>213</v>
      </c>
      <c r="AU86" s="23" t="s">
        <v>79</v>
      </c>
      <c r="AY86" s="23" t="s">
        <v>133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3" t="s">
        <v>77</v>
      </c>
      <c r="BK86" s="203">
        <f>ROUND(I86*H86,2)</f>
        <v>0</v>
      </c>
      <c r="BL86" s="23" t="s">
        <v>161</v>
      </c>
      <c r="BM86" s="23" t="s">
        <v>993</v>
      </c>
    </row>
    <row r="87" spans="2:47" s="1" customFormat="1" ht="67.5">
      <c r="B87" s="40"/>
      <c r="C87" s="62"/>
      <c r="D87" s="218" t="s">
        <v>144</v>
      </c>
      <c r="E87" s="62"/>
      <c r="F87" s="235" t="s">
        <v>994</v>
      </c>
      <c r="G87" s="62"/>
      <c r="H87" s="62"/>
      <c r="I87" s="162"/>
      <c r="J87" s="62"/>
      <c r="K87" s="62"/>
      <c r="L87" s="60"/>
      <c r="M87" s="206"/>
      <c r="N87" s="41"/>
      <c r="O87" s="41"/>
      <c r="P87" s="41"/>
      <c r="Q87" s="41"/>
      <c r="R87" s="41"/>
      <c r="S87" s="41"/>
      <c r="T87" s="77"/>
      <c r="AT87" s="23" t="s">
        <v>144</v>
      </c>
      <c r="AU87" s="23" t="s">
        <v>79</v>
      </c>
    </row>
    <row r="88" spans="2:65" s="1" customFormat="1" ht="22.5" customHeight="1">
      <c r="B88" s="40"/>
      <c r="C88" s="225" t="s">
        <v>132</v>
      </c>
      <c r="D88" s="225" t="s">
        <v>213</v>
      </c>
      <c r="E88" s="226" t="s">
        <v>995</v>
      </c>
      <c r="F88" s="227" t="s">
        <v>996</v>
      </c>
      <c r="G88" s="228" t="s">
        <v>185</v>
      </c>
      <c r="H88" s="229">
        <v>3</v>
      </c>
      <c r="I88" s="230"/>
      <c r="J88" s="231">
        <f>ROUND(I88*H88,2)</f>
        <v>0</v>
      </c>
      <c r="K88" s="227" t="s">
        <v>141</v>
      </c>
      <c r="L88" s="232"/>
      <c r="M88" s="233" t="s">
        <v>21</v>
      </c>
      <c r="N88" s="234" t="s">
        <v>40</v>
      </c>
      <c r="O88" s="41"/>
      <c r="P88" s="201">
        <f>O88*H88</f>
        <v>0</v>
      </c>
      <c r="Q88" s="201">
        <v>0.0566</v>
      </c>
      <c r="R88" s="201">
        <f>Q88*H88</f>
        <v>0.1698</v>
      </c>
      <c r="S88" s="201">
        <v>0</v>
      </c>
      <c r="T88" s="202">
        <f>S88*H88</f>
        <v>0</v>
      </c>
      <c r="AR88" s="23" t="s">
        <v>212</v>
      </c>
      <c r="AT88" s="23" t="s">
        <v>213</v>
      </c>
      <c r="AU88" s="23" t="s">
        <v>79</v>
      </c>
      <c r="AY88" s="23" t="s">
        <v>133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3" t="s">
        <v>77</v>
      </c>
      <c r="BK88" s="203">
        <f>ROUND(I88*H88,2)</f>
        <v>0</v>
      </c>
      <c r="BL88" s="23" t="s">
        <v>161</v>
      </c>
      <c r="BM88" s="23" t="s">
        <v>997</v>
      </c>
    </row>
    <row r="89" spans="2:47" s="1" customFormat="1" ht="40.5">
      <c r="B89" s="40"/>
      <c r="C89" s="62"/>
      <c r="D89" s="204" t="s">
        <v>144</v>
      </c>
      <c r="E89" s="62"/>
      <c r="F89" s="205" t="s">
        <v>998</v>
      </c>
      <c r="G89" s="62"/>
      <c r="H89" s="62"/>
      <c r="I89" s="162"/>
      <c r="J89" s="62"/>
      <c r="K89" s="62"/>
      <c r="L89" s="60"/>
      <c r="M89" s="206"/>
      <c r="N89" s="41"/>
      <c r="O89" s="41"/>
      <c r="P89" s="41"/>
      <c r="Q89" s="41"/>
      <c r="R89" s="41"/>
      <c r="S89" s="41"/>
      <c r="T89" s="77"/>
      <c r="AT89" s="23" t="s">
        <v>144</v>
      </c>
      <c r="AU89" s="23" t="s">
        <v>79</v>
      </c>
    </row>
    <row r="90" spans="2:51" s="11" customFormat="1" ht="13.5">
      <c r="B90" s="207"/>
      <c r="C90" s="208"/>
      <c r="D90" s="218" t="s">
        <v>152</v>
      </c>
      <c r="E90" s="219" t="s">
        <v>21</v>
      </c>
      <c r="F90" s="220" t="s">
        <v>136</v>
      </c>
      <c r="G90" s="208"/>
      <c r="H90" s="221">
        <v>3</v>
      </c>
      <c r="I90" s="212"/>
      <c r="J90" s="208"/>
      <c r="K90" s="208"/>
      <c r="L90" s="213"/>
      <c r="M90" s="214"/>
      <c r="N90" s="215"/>
      <c r="O90" s="215"/>
      <c r="P90" s="215"/>
      <c r="Q90" s="215"/>
      <c r="R90" s="215"/>
      <c r="S90" s="215"/>
      <c r="T90" s="216"/>
      <c r="AT90" s="217" t="s">
        <v>152</v>
      </c>
      <c r="AU90" s="217" t="s">
        <v>79</v>
      </c>
      <c r="AV90" s="11" t="s">
        <v>79</v>
      </c>
      <c r="AW90" s="11" t="s">
        <v>33</v>
      </c>
      <c r="AX90" s="11" t="s">
        <v>77</v>
      </c>
      <c r="AY90" s="217" t="s">
        <v>133</v>
      </c>
    </row>
    <row r="91" spans="2:65" s="1" customFormat="1" ht="22.5" customHeight="1">
      <c r="B91" s="40"/>
      <c r="C91" s="192" t="s">
        <v>212</v>
      </c>
      <c r="D91" s="192" t="s">
        <v>137</v>
      </c>
      <c r="E91" s="193" t="s">
        <v>999</v>
      </c>
      <c r="F91" s="194" t="s">
        <v>1000</v>
      </c>
      <c r="G91" s="195" t="s">
        <v>185</v>
      </c>
      <c r="H91" s="196">
        <v>20</v>
      </c>
      <c r="I91" s="197"/>
      <c r="J91" s="198">
        <f>ROUND(I91*H91,2)</f>
        <v>0</v>
      </c>
      <c r="K91" s="194" t="s">
        <v>141</v>
      </c>
      <c r="L91" s="60"/>
      <c r="M91" s="199" t="s">
        <v>21</v>
      </c>
      <c r="N91" s="200" t="s">
        <v>40</v>
      </c>
      <c r="O91" s="41"/>
      <c r="P91" s="201">
        <f>O91*H91</f>
        <v>0</v>
      </c>
      <c r="Q91" s="201">
        <v>0.10931</v>
      </c>
      <c r="R91" s="201">
        <f>Q91*H91</f>
        <v>2.1862</v>
      </c>
      <c r="S91" s="201">
        <v>0</v>
      </c>
      <c r="T91" s="202">
        <f>S91*H91</f>
        <v>0</v>
      </c>
      <c r="AR91" s="23" t="s">
        <v>161</v>
      </c>
      <c r="AT91" s="23" t="s">
        <v>137</v>
      </c>
      <c r="AU91" s="23" t="s">
        <v>79</v>
      </c>
      <c r="AY91" s="23" t="s">
        <v>133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3" t="s">
        <v>77</v>
      </c>
      <c r="BK91" s="203">
        <f>ROUND(I91*H91,2)</f>
        <v>0</v>
      </c>
      <c r="BL91" s="23" t="s">
        <v>161</v>
      </c>
      <c r="BM91" s="23" t="s">
        <v>1001</v>
      </c>
    </row>
    <row r="92" spans="2:51" s="11" customFormat="1" ht="13.5">
      <c r="B92" s="207"/>
      <c r="C92" s="208"/>
      <c r="D92" s="218" t="s">
        <v>152</v>
      </c>
      <c r="E92" s="219" t="s">
        <v>21</v>
      </c>
      <c r="F92" s="220" t="s">
        <v>257</v>
      </c>
      <c r="G92" s="208"/>
      <c r="H92" s="221">
        <v>20</v>
      </c>
      <c r="I92" s="212"/>
      <c r="J92" s="208"/>
      <c r="K92" s="208"/>
      <c r="L92" s="213"/>
      <c r="M92" s="214"/>
      <c r="N92" s="215"/>
      <c r="O92" s="215"/>
      <c r="P92" s="215"/>
      <c r="Q92" s="215"/>
      <c r="R92" s="215"/>
      <c r="S92" s="215"/>
      <c r="T92" s="216"/>
      <c r="AT92" s="217" t="s">
        <v>152</v>
      </c>
      <c r="AU92" s="217" t="s">
        <v>79</v>
      </c>
      <c r="AV92" s="11" t="s">
        <v>79</v>
      </c>
      <c r="AW92" s="11" t="s">
        <v>33</v>
      </c>
      <c r="AX92" s="11" t="s">
        <v>77</v>
      </c>
      <c r="AY92" s="217" t="s">
        <v>133</v>
      </c>
    </row>
    <row r="93" spans="2:65" s="1" customFormat="1" ht="22.5" customHeight="1">
      <c r="B93" s="40"/>
      <c r="C93" s="192" t="s">
        <v>77</v>
      </c>
      <c r="D93" s="192" t="s">
        <v>137</v>
      </c>
      <c r="E93" s="193" t="s">
        <v>1002</v>
      </c>
      <c r="F93" s="194" t="s">
        <v>1003</v>
      </c>
      <c r="G93" s="195" t="s">
        <v>185</v>
      </c>
      <c r="H93" s="196">
        <v>2</v>
      </c>
      <c r="I93" s="197"/>
      <c r="J93" s="198">
        <f>ROUND(I93*H93,2)</f>
        <v>0</v>
      </c>
      <c r="K93" s="194" t="s">
        <v>141</v>
      </c>
      <c r="L93" s="60"/>
      <c r="M93" s="199" t="s">
        <v>21</v>
      </c>
      <c r="N93" s="200" t="s">
        <v>40</v>
      </c>
      <c r="O93" s="41"/>
      <c r="P93" s="201">
        <f>O93*H93</f>
        <v>0</v>
      </c>
      <c r="Q93" s="201">
        <v>0.00105</v>
      </c>
      <c r="R93" s="201">
        <f>Q93*H93</f>
        <v>0.0021</v>
      </c>
      <c r="S93" s="201">
        <v>0</v>
      </c>
      <c r="T93" s="202">
        <f>S93*H93</f>
        <v>0</v>
      </c>
      <c r="AR93" s="23" t="s">
        <v>161</v>
      </c>
      <c r="AT93" s="23" t="s">
        <v>137</v>
      </c>
      <c r="AU93" s="23" t="s">
        <v>79</v>
      </c>
      <c r="AY93" s="23" t="s">
        <v>133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3" t="s">
        <v>77</v>
      </c>
      <c r="BK93" s="203">
        <f>ROUND(I93*H93,2)</f>
        <v>0</v>
      </c>
      <c r="BL93" s="23" t="s">
        <v>161</v>
      </c>
      <c r="BM93" s="23" t="s">
        <v>1004</v>
      </c>
    </row>
    <row r="94" spans="2:47" s="1" customFormat="1" ht="27">
      <c r="B94" s="40"/>
      <c r="C94" s="62"/>
      <c r="D94" s="204" t="s">
        <v>144</v>
      </c>
      <c r="E94" s="62"/>
      <c r="F94" s="205" t="s">
        <v>1005</v>
      </c>
      <c r="G94" s="62"/>
      <c r="H94" s="62"/>
      <c r="I94" s="162"/>
      <c r="J94" s="62"/>
      <c r="K94" s="62"/>
      <c r="L94" s="60"/>
      <c r="M94" s="206"/>
      <c r="N94" s="41"/>
      <c r="O94" s="41"/>
      <c r="P94" s="41"/>
      <c r="Q94" s="41"/>
      <c r="R94" s="41"/>
      <c r="S94" s="41"/>
      <c r="T94" s="77"/>
      <c r="AT94" s="23" t="s">
        <v>144</v>
      </c>
      <c r="AU94" s="23" t="s">
        <v>79</v>
      </c>
    </row>
    <row r="95" spans="2:51" s="11" customFormat="1" ht="13.5">
      <c r="B95" s="207"/>
      <c r="C95" s="208"/>
      <c r="D95" s="218" t="s">
        <v>152</v>
      </c>
      <c r="E95" s="219" t="s">
        <v>21</v>
      </c>
      <c r="F95" s="220" t="s">
        <v>79</v>
      </c>
      <c r="G95" s="208"/>
      <c r="H95" s="221">
        <v>2</v>
      </c>
      <c r="I95" s="212"/>
      <c r="J95" s="208"/>
      <c r="K95" s="208"/>
      <c r="L95" s="213"/>
      <c r="M95" s="214"/>
      <c r="N95" s="215"/>
      <c r="O95" s="215"/>
      <c r="P95" s="215"/>
      <c r="Q95" s="215"/>
      <c r="R95" s="215"/>
      <c r="S95" s="215"/>
      <c r="T95" s="216"/>
      <c r="AT95" s="217" t="s">
        <v>152</v>
      </c>
      <c r="AU95" s="217" t="s">
        <v>79</v>
      </c>
      <c r="AV95" s="11" t="s">
        <v>79</v>
      </c>
      <c r="AW95" s="11" t="s">
        <v>33</v>
      </c>
      <c r="AX95" s="11" t="s">
        <v>77</v>
      </c>
      <c r="AY95" s="217" t="s">
        <v>133</v>
      </c>
    </row>
    <row r="96" spans="2:65" s="1" customFormat="1" ht="22.5" customHeight="1">
      <c r="B96" s="40"/>
      <c r="C96" s="225" t="s">
        <v>230</v>
      </c>
      <c r="D96" s="225" t="s">
        <v>213</v>
      </c>
      <c r="E96" s="226" t="s">
        <v>1006</v>
      </c>
      <c r="F96" s="227" t="s">
        <v>1007</v>
      </c>
      <c r="G96" s="228" t="s">
        <v>185</v>
      </c>
      <c r="H96" s="229">
        <v>20</v>
      </c>
      <c r="I96" s="230"/>
      <c r="J96" s="231">
        <f>ROUND(I96*H96,2)</f>
        <v>0</v>
      </c>
      <c r="K96" s="227" t="s">
        <v>21</v>
      </c>
      <c r="L96" s="232"/>
      <c r="M96" s="233" t="s">
        <v>21</v>
      </c>
      <c r="N96" s="234" t="s">
        <v>40</v>
      </c>
      <c r="O96" s="41"/>
      <c r="P96" s="201">
        <f>O96*H96</f>
        <v>0</v>
      </c>
      <c r="Q96" s="201">
        <v>0.028</v>
      </c>
      <c r="R96" s="201">
        <f>Q96*H96</f>
        <v>0.56</v>
      </c>
      <c r="S96" s="201">
        <v>0</v>
      </c>
      <c r="T96" s="202">
        <f>S96*H96</f>
        <v>0</v>
      </c>
      <c r="AR96" s="23" t="s">
        <v>212</v>
      </c>
      <c r="AT96" s="23" t="s">
        <v>213</v>
      </c>
      <c r="AU96" s="23" t="s">
        <v>79</v>
      </c>
      <c r="AY96" s="23" t="s">
        <v>133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3" t="s">
        <v>77</v>
      </c>
      <c r="BK96" s="203">
        <f>ROUND(I96*H96,2)</f>
        <v>0</v>
      </c>
      <c r="BL96" s="23" t="s">
        <v>161</v>
      </c>
      <c r="BM96" s="23" t="s">
        <v>1008</v>
      </c>
    </row>
    <row r="97" spans="2:47" s="1" customFormat="1" ht="40.5">
      <c r="B97" s="40"/>
      <c r="C97" s="62"/>
      <c r="D97" s="204" t="s">
        <v>144</v>
      </c>
      <c r="E97" s="62"/>
      <c r="F97" s="205" t="s">
        <v>1009</v>
      </c>
      <c r="G97" s="62"/>
      <c r="H97" s="62"/>
      <c r="I97" s="162"/>
      <c r="J97" s="62"/>
      <c r="K97" s="62"/>
      <c r="L97" s="60"/>
      <c r="M97" s="206"/>
      <c r="N97" s="41"/>
      <c r="O97" s="41"/>
      <c r="P97" s="41"/>
      <c r="Q97" s="41"/>
      <c r="R97" s="41"/>
      <c r="S97" s="41"/>
      <c r="T97" s="77"/>
      <c r="AT97" s="23" t="s">
        <v>144</v>
      </c>
      <c r="AU97" s="23" t="s">
        <v>79</v>
      </c>
    </row>
    <row r="98" spans="2:51" s="11" customFormat="1" ht="13.5">
      <c r="B98" s="207"/>
      <c r="C98" s="208"/>
      <c r="D98" s="218" t="s">
        <v>152</v>
      </c>
      <c r="E98" s="219" t="s">
        <v>21</v>
      </c>
      <c r="F98" s="220" t="s">
        <v>257</v>
      </c>
      <c r="G98" s="208"/>
      <c r="H98" s="221">
        <v>20</v>
      </c>
      <c r="I98" s="212"/>
      <c r="J98" s="208"/>
      <c r="K98" s="208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152</v>
      </c>
      <c r="AU98" s="217" t="s">
        <v>79</v>
      </c>
      <c r="AV98" s="11" t="s">
        <v>79</v>
      </c>
      <c r="AW98" s="11" t="s">
        <v>33</v>
      </c>
      <c r="AX98" s="11" t="s">
        <v>77</v>
      </c>
      <c r="AY98" s="217" t="s">
        <v>133</v>
      </c>
    </row>
    <row r="99" spans="2:65" s="1" customFormat="1" ht="22.5" customHeight="1">
      <c r="B99" s="40"/>
      <c r="C99" s="225" t="s">
        <v>205</v>
      </c>
      <c r="D99" s="225" t="s">
        <v>213</v>
      </c>
      <c r="E99" s="226" t="s">
        <v>1010</v>
      </c>
      <c r="F99" s="227" t="s">
        <v>1007</v>
      </c>
      <c r="G99" s="228" t="s">
        <v>185</v>
      </c>
      <c r="H99" s="229">
        <v>20</v>
      </c>
      <c r="I99" s="230"/>
      <c r="J99" s="231">
        <f>ROUND(I99*H99,2)</f>
        <v>0</v>
      </c>
      <c r="K99" s="227" t="s">
        <v>21</v>
      </c>
      <c r="L99" s="232"/>
      <c r="M99" s="233" t="s">
        <v>21</v>
      </c>
      <c r="N99" s="234" t="s">
        <v>40</v>
      </c>
      <c r="O99" s="41"/>
      <c r="P99" s="201">
        <f>O99*H99</f>
        <v>0</v>
      </c>
      <c r="Q99" s="201">
        <v>0.016</v>
      </c>
      <c r="R99" s="201">
        <f>Q99*H99</f>
        <v>0.32</v>
      </c>
      <c r="S99" s="201">
        <v>0</v>
      </c>
      <c r="T99" s="202">
        <f>S99*H99</f>
        <v>0</v>
      </c>
      <c r="AR99" s="23" t="s">
        <v>212</v>
      </c>
      <c r="AT99" s="23" t="s">
        <v>213</v>
      </c>
      <c r="AU99" s="23" t="s">
        <v>79</v>
      </c>
      <c r="AY99" s="23" t="s">
        <v>133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3" t="s">
        <v>77</v>
      </c>
      <c r="BK99" s="203">
        <f>ROUND(I99*H99,2)</f>
        <v>0</v>
      </c>
      <c r="BL99" s="23" t="s">
        <v>161</v>
      </c>
      <c r="BM99" s="23" t="s">
        <v>1011</v>
      </c>
    </row>
    <row r="100" spans="2:47" s="1" customFormat="1" ht="40.5">
      <c r="B100" s="40"/>
      <c r="C100" s="62"/>
      <c r="D100" s="204" t="s">
        <v>144</v>
      </c>
      <c r="E100" s="62"/>
      <c r="F100" s="205" t="s">
        <v>1012</v>
      </c>
      <c r="G100" s="62"/>
      <c r="H100" s="62"/>
      <c r="I100" s="162"/>
      <c r="J100" s="62"/>
      <c r="K100" s="62"/>
      <c r="L100" s="60"/>
      <c r="M100" s="206"/>
      <c r="N100" s="41"/>
      <c r="O100" s="41"/>
      <c r="P100" s="41"/>
      <c r="Q100" s="41"/>
      <c r="R100" s="41"/>
      <c r="S100" s="41"/>
      <c r="T100" s="77"/>
      <c r="AT100" s="23" t="s">
        <v>144</v>
      </c>
      <c r="AU100" s="23" t="s">
        <v>79</v>
      </c>
    </row>
    <row r="101" spans="2:51" s="11" customFormat="1" ht="13.5">
      <c r="B101" s="207"/>
      <c r="C101" s="208"/>
      <c r="D101" s="204" t="s">
        <v>152</v>
      </c>
      <c r="E101" s="209" t="s">
        <v>21</v>
      </c>
      <c r="F101" s="210" t="s">
        <v>257</v>
      </c>
      <c r="G101" s="208"/>
      <c r="H101" s="211">
        <v>20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152</v>
      </c>
      <c r="AU101" s="217" t="s">
        <v>79</v>
      </c>
      <c r="AV101" s="11" t="s">
        <v>79</v>
      </c>
      <c r="AW101" s="11" t="s">
        <v>33</v>
      </c>
      <c r="AX101" s="11" t="s">
        <v>77</v>
      </c>
      <c r="AY101" s="217" t="s">
        <v>133</v>
      </c>
    </row>
    <row r="102" spans="2:63" s="10" customFormat="1" ht="29.85" customHeight="1">
      <c r="B102" s="175"/>
      <c r="C102" s="176"/>
      <c r="D102" s="189" t="s">
        <v>68</v>
      </c>
      <c r="E102" s="190" t="s">
        <v>533</v>
      </c>
      <c r="F102" s="190" t="s">
        <v>534</v>
      </c>
      <c r="G102" s="176"/>
      <c r="H102" s="176"/>
      <c r="I102" s="179"/>
      <c r="J102" s="191">
        <f>BK102</f>
        <v>0</v>
      </c>
      <c r="K102" s="176"/>
      <c r="L102" s="181"/>
      <c r="M102" s="182"/>
      <c r="N102" s="183"/>
      <c r="O102" s="183"/>
      <c r="P102" s="184">
        <f>P103</f>
        <v>0</v>
      </c>
      <c r="Q102" s="183"/>
      <c r="R102" s="184">
        <f>R103</f>
        <v>0</v>
      </c>
      <c r="S102" s="183"/>
      <c r="T102" s="185">
        <f>T103</f>
        <v>0</v>
      </c>
      <c r="AR102" s="186" t="s">
        <v>77</v>
      </c>
      <c r="AT102" s="187" t="s">
        <v>68</v>
      </c>
      <c r="AU102" s="187" t="s">
        <v>77</v>
      </c>
      <c r="AY102" s="186" t="s">
        <v>133</v>
      </c>
      <c r="BK102" s="188">
        <f>BK103</f>
        <v>0</v>
      </c>
    </row>
    <row r="103" spans="2:65" s="1" customFormat="1" ht="31.5" customHeight="1">
      <c r="B103" s="40"/>
      <c r="C103" s="192" t="s">
        <v>238</v>
      </c>
      <c r="D103" s="192" t="s">
        <v>137</v>
      </c>
      <c r="E103" s="193" t="s">
        <v>536</v>
      </c>
      <c r="F103" s="194" t="s">
        <v>537</v>
      </c>
      <c r="G103" s="195" t="s">
        <v>216</v>
      </c>
      <c r="H103" s="196">
        <v>7.926</v>
      </c>
      <c r="I103" s="197"/>
      <c r="J103" s="198">
        <f>ROUND(I103*H103,2)</f>
        <v>0</v>
      </c>
      <c r="K103" s="194" t="s">
        <v>141</v>
      </c>
      <c r="L103" s="60"/>
      <c r="M103" s="199" t="s">
        <v>21</v>
      </c>
      <c r="N103" s="271" t="s">
        <v>40</v>
      </c>
      <c r="O103" s="223"/>
      <c r="P103" s="272">
        <f>O103*H103</f>
        <v>0</v>
      </c>
      <c r="Q103" s="272">
        <v>0</v>
      </c>
      <c r="R103" s="272">
        <f>Q103*H103</f>
        <v>0</v>
      </c>
      <c r="S103" s="272">
        <v>0</v>
      </c>
      <c r="T103" s="273">
        <f>S103*H103</f>
        <v>0</v>
      </c>
      <c r="AR103" s="23" t="s">
        <v>161</v>
      </c>
      <c r="AT103" s="23" t="s">
        <v>137</v>
      </c>
      <c r="AU103" s="23" t="s">
        <v>79</v>
      </c>
      <c r="AY103" s="23" t="s">
        <v>133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3" t="s">
        <v>77</v>
      </c>
      <c r="BK103" s="203">
        <f>ROUND(I103*H103,2)</f>
        <v>0</v>
      </c>
      <c r="BL103" s="23" t="s">
        <v>161</v>
      </c>
      <c r="BM103" s="23" t="s">
        <v>1013</v>
      </c>
    </row>
    <row r="104" spans="2:12" s="1" customFormat="1" ht="6.95" customHeight="1">
      <c r="B104" s="55"/>
      <c r="C104" s="56"/>
      <c r="D104" s="56"/>
      <c r="E104" s="56"/>
      <c r="F104" s="56"/>
      <c r="G104" s="56"/>
      <c r="H104" s="56"/>
      <c r="I104" s="138"/>
      <c r="J104" s="56"/>
      <c r="K104" s="56"/>
      <c r="L104" s="60"/>
    </row>
  </sheetData>
  <sheetProtection algorithmName="SHA-512" hashValue="LOjuQbtvdy7UGYl5fSfRNqfgLoZvjeS3wiaQf62+0MGP8GtEl46qxkfTmqytvvXAofHypANPzKOuYSU6OYXV5w==" saltValue="fX0ISlihZIflP2b8xeZx7g==" spinCount="100000" sheet="1" objects="1" scenarios="1" formatCells="0" formatColumns="0" formatRows="0" sort="0" autoFilter="0"/>
  <autoFilter ref="C78:K103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77" customWidth="1"/>
    <col min="2" max="2" width="1.66796875" style="277" customWidth="1"/>
    <col min="3" max="4" width="5" style="277" customWidth="1"/>
    <col min="5" max="5" width="11.66015625" style="277" customWidth="1"/>
    <col min="6" max="6" width="9.16015625" style="277" customWidth="1"/>
    <col min="7" max="7" width="5" style="277" customWidth="1"/>
    <col min="8" max="8" width="77.83203125" style="277" customWidth="1"/>
    <col min="9" max="10" width="20" style="277" customWidth="1"/>
    <col min="11" max="11" width="1.66796875" style="277" customWidth="1"/>
  </cols>
  <sheetData>
    <row r="1" ht="37.5" customHeight="1"/>
    <row r="2" spans="2:1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4" customFormat="1" ht="45" customHeight="1">
      <c r="B3" s="281"/>
      <c r="C3" s="401" t="s">
        <v>1014</v>
      </c>
      <c r="D3" s="401"/>
      <c r="E3" s="401"/>
      <c r="F3" s="401"/>
      <c r="G3" s="401"/>
      <c r="H3" s="401"/>
      <c r="I3" s="401"/>
      <c r="J3" s="401"/>
      <c r="K3" s="282"/>
    </row>
    <row r="4" spans="2:11" ht="25.5" customHeight="1">
      <c r="B4" s="283"/>
      <c r="C4" s="402" t="s">
        <v>1015</v>
      </c>
      <c r="D4" s="402"/>
      <c r="E4" s="402"/>
      <c r="F4" s="402"/>
      <c r="G4" s="402"/>
      <c r="H4" s="402"/>
      <c r="I4" s="402"/>
      <c r="J4" s="402"/>
      <c r="K4" s="284"/>
    </row>
    <row r="5" spans="2:11" ht="5.25" customHeight="1">
      <c r="B5" s="283"/>
      <c r="C5" s="285"/>
      <c r="D5" s="285"/>
      <c r="E5" s="285"/>
      <c r="F5" s="285"/>
      <c r="G5" s="285"/>
      <c r="H5" s="285"/>
      <c r="I5" s="285"/>
      <c r="J5" s="285"/>
      <c r="K5" s="284"/>
    </row>
    <row r="6" spans="2:11" ht="15" customHeight="1">
      <c r="B6" s="283"/>
      <c r="C6" s="403" t="s">
        <v>1016</v>
      </c>
      <c r="D6" s="403"/>
      <c r="E6" s="403"/>
      <c r="F6" s="403"/>
      <c r="G6" s="403"/>
      <c r="H6" s="403"/>
      <c r="I6" s="403"/>
      <c r="J6" s="403"/>
      <c r="K6" s="284"/>
    </row>
    <row r="7" spans="2:11" ht="15" customHeight="1">
      <c r="B7" s="287"/>
      <c r="C7" s="403" t="s">
        <v>1017</v>
      </c>
      <c r="D7" s="403"/>
      <c r="E7" s="403"/>
      <c r="F7" s="403"/>
      <c r="G7" s="403"/>
      <c r="H7" s="403"/>
      <c r="I7" s="403"/>
      <c r="J7" s="403"/>
      <c r="K7" s="284"/>
    </row>
    <row r="8" spans="2:1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ht="15" customHeight="1">
      <c r="B9" s="287"/>
      <c r="C9" s="403" t="s">
        <v>1018</v>
      </c>
      <c r="D9" s="403"/>
      <c r="E9" s="403"/>
      <c r="F9" s="403"/>
      <c r="G9" s="403"/>
      <c r="H9" s="403"/>
      <c r="I9" s="403"/>
      <c r="J9" s="403"/>
      <c r="K9" s="284"/>
    </row>
    <row r="10" spans="2:11" ht="15" customHeight="1">
      <c r="B10" s="287"/>
      <c r="C10" s="286"/>
      <c r="D10" s="403" t="s">
        <v>1019</v>
      </c>
      <c r="E10" s="403"/>
      <c r="F10" s="403"/>
      <c r="G10" s="403"/>
      <c r="H10" s="403"/>
      <c r="I10" s="403"/>
      <c r="J10" s="403"/>
      <c r="K10" s="284"/>
    </row>
    <row r="11" spans="2:11" ht="15" customHeight="1">
      <c r="B11" s="287"/>
      <c r="C11" s="288"/>
      <c r="D11" s="403" t="s">
        <v>1020</v>
      </c>
      <c r="E11" s="403"/>
      <c r="F11" s="403"/>
      <c r="G11" s="403"/>
      <c r="H11" s="403"/>
      <c r="I11" s="403"/>
      <c r="J11" s="403"/>
      <c r="K11" s="284"/>
    </row>
    <row r="12" spans="2:11" ht="12.75" customHeight="1">
      <c r="B12" s="287"/>
      <c r="C12" s="288"/>
      <c r="D12" s="288"/>
      <c r="E12" s="288"/>
      <c r="F12" s="288"/>
      <c r="G12" s="288"/>
      <c r="H12" s="288"/>
      <c r="I12" s="288"/>
      <c r="J12" s="288"/>
      <c r="K12" s="284"/>
    </row>
    <row r="13" spans="2:11" ht="15" customHeight="1">
      <c r="B13" s="287"/>
      <c r="C13" s="288"/>
      <c r="D13" s="403" t="s">
        <v>1021</v>
      </c>
      <c r="E13" s="403"/>
      <c r="F13" s="403"/>
      <c r="G13" s="403"/>
      <c r="H13" s="403"/>
      <c r="I13" s="403"/>
      <c r="J13" s="403"/>
      <c r="K13" s="284"/>
    </row>
    <row r="14" spans="2:11" ht="15" customHeight="1">
      <c r="B14" s="287"/>
      <c r="C14" s="288"/>
      <c r="D14" s="403" t="s">
        <v>1022</v>
      </c>
      <c r="E14" s="403"/>
      <c r="F14" s="403"/>
      <c r="G14" s="403"/>
      <c r="H14" s="403"/>
      <c r="I14" s="403"/>
      <c r="J14" s="403"/>
      <c r="K14" s="284"/>
    </row>
    <row r="15" spans="2:11" ht="15" customHeight="1">
      <c r="B15" s="287"/>
      <c r="C15" s="288"/>
      <c r="D15" s="403" t="s">
        <v>1023</v>
      </c>
      <c r="E15" s="403"/>
      <c r="F15" s="403"/>
      <c r="G15" s="403"/>
      <c r="H15" s="403"/>
      <c r="I15" s="403"/>
      <c r="J15" s="403"/>
      <c r="K15" s="284"/>
    </row>
    <row r="16" spans="2:11" ht="15" customHeight="1">
      <c r="B16" s="287"/>
      <c r="C16" s="288"/>
      <c r="D16" s="288"/>
      <c r="E16" s="289" t="s">
        <v>76</v>
      </c>
      <c r="F16" s="403" t="s">
        <v>1024</v>
      </c>
      <c r="G16" s="403"/>
      <c r="H16" s="403"/>
      <c r="I16" s="403"/>
      <c r="J16" s="403"/>
      <c r="K16" s="284"/>
    </row>
    <row r="17" spans="2:11" ht="15" customHeight="1">
      <c r="B17" s="287"/>
      <c r="C17" s="288"/>
      <c r="D17" s="288"/>
      <c r="E17" s="289" t="s">
        <v>1025</v>
      </c>
      <c r="F17" s="403" t="s">
        <v>1026</v>
      </c>
      <c r="G17" s="403"/>
      <c r="H17" s="403"/>
      <c r="I17" s="403"/>
      <c r="J17" s="403"/>
      <c r="K17" s="284"/>
    </row>
    <row r="18" spans="2:11" ht="15" customHeight="1">
      <c r="B18" s="287"/>
      <c r="C18" s="288"/>
      <c r="D18" s="288"/>
      <c r="E18" s="289" t="s">
        <v>1027</v>
      </c>
      <c r="F18" s="403" t="s">
        <v>1028</v>
      </c>
      <c r="G18" s="403"/>
      <c r="H18" s="403"/>
      <c r="I18" s="403"/>
      <c r="J18" s="403"/>
      <c r="K18" s="284"/>
    </row>
    <row r="19" spans="2:11" ht="15" customHeight="1">
      <c r="B19" s="287"/>
      <c r="C19" s="288"/>
      <c r="D19" s="288"/>
      <c r="E19" s="289" t="s">
        <v>1029</v>
      </c>
      <c r="F19" s="403" t="s">
        <v>1030</v>
      </c>
      <c r="G19" s="403"/>
      <c r="H19" s="403"/>
      <c r="I19" s="403"/>
      <c r="J19" s="403"/>
      <c r="K19" s="284"/>
    </row>
    <row r="20" spans="2:11" ht="15" customHeight="1">
      <c r="B20" s="287"/>
      <c r="C20" s="288"/>
      <c r="D20" s="288"/>
      <c r="E20" s="289" t="s">
        <v>1031</v>
      </c>
      <c r="F20" s="403" t="s">
        <v>1032</v>
      </c>
      <c r="G20" s="403"/>
      <c r="H20" s="403"/>
      <c r="I20" s="403"/>
      <c r="J20" s="403"/>
      <c r="K20" s="284"/>
    </row>
    <row r="21" spans="2:11" ht="15" customHeight="1">
      <c r="B21" s="287"/>
      <c r="C21" s="288"/>
      <c r="D21" s="288"/>
      <c r="E21" s="289" t="s">
        <v>1033</v>
      </c>
      <c r="F21" s="403" t="s">
        <v>1034</v>
      </c>
      <c r="G21" s="403"/>
      <c r="H21" s="403"/>
      <c r="I21" s="403"/>
      <c r="J21" s="403"/>
      <c r="K21" s="284"/>
    </row>
    <row r="22" spans="2:11" ht="12.75" customHeight="1">
      <c r="B22" s="287"/>
      <c r="C22" s="288"/>
      <c r="D22" s="288"/>
      <c r="E22" s="288"/>
      <c r="F22" s="288"/>
      <c r="G22" s="288"/>
      <c r="H22" s="288"/>
      <c r="I22" s="288"/>
      <c r="J22" s="288"/>
      <c r="K22" s="284"/>
    </row>
    <row r="23" spans="2:11" ht="15" customHeight="1">
      <c r="B23" s="287"/>
      <c r="C23" s="403" t="s">
        <v>1035</v>
      </c>
      <c r="D23" s="403"/>
      <c r="E23" s="403"/>
      <c r="F23" s="403"/>
      <c r="G23" s="403"/>
      <c r="H23" s="403"/>
      <c r="I23" s="403"/>
      <c r="J23" s="403"/>
      <c r="K23" s="284"/>
    </row>
    <row r="24" spans="2:11" ht="15" customHeight="1">
      <c r="B24" s="287"/>
      <c r="C24" s="403" t="s">
        <v>1036</v>
      </c>
      <c r="D24" s="403"/>
      <c r="E24" s="403"/>
      <c r="F24" s="403"/>
      <c r="G24" s="403"/>
      <c r="H24" s="403"/>
      <c r="I24" s="403"/>
      <c r="J24" s="403"/>
      <c r="K24" s="284"/>
    </row>
    <row r="25" spans="2:11" ht="15" customHeight="1">
      <c r="B25" s="287"/>
      <c r="C25" s="286"/>
      <c r="D25" s="403" t="s">
        <v>1037</v>
      </c>
      <c r="E25" s="403"/>
      <c r="F25" s="403"/>
      <c r="G25" s="403"/>
      <c r="H25" s="403"/>
      <c r="I25" s="403"/>
      <c r="J25" s="403"/>
      <c r="K25" s="284"/>
    </row>
    <row r="26" spans="2:11" ht="15" customHeight="1">
      <c r="B26" s="287"/>
      <c r="C26" s="288"/>
      <c r="D26" s="403" t="s">
        <v>1038</v>
      </c>
      <c r="E26" s="403"/>
      <c r="F26" s="403"/>
      <c r="G26" s="403"/>
      <c r="H26" s="403"/>
      <c r="I26" s="403"/>
      <c r="J26" s="403"/>
      <c r="K26" s="284"/>
    </row>
    <row r="27" spans="2:11" ht="12.75" customHeight="1">
      <c r="B27" s="287"/>
      <c r="C27" s="288"/>
      <c r="D27" s="288"/>
      <c r="E27" s="288"/>
      <c r="F27" s="288"/>
      <c r="G27" s="288"/>
      <c r="H27" s="288"/>
      <c r="I27" s="288"/>
      <c r="J27" s="288"/>
      <c r="K27" s="284"/>
    </row>
    <row r="28" spans="2:11" ht="15" customHeight="1">
      <c r="B28" s="287"/>
      <c r="C28" s="288"/>
      <c r="D28" s="403" t="s">
        <v>1039</v>
      </c>
      <c r="E28" s="403"/>
      <c r="F28" s="403"/>
      <c r="G28" s="403"/>
      <c r="H28" s="403"/>
      <c r="I28" s="403"/>
      <c r="J28" s="403"/>
      <c r="K28" s="284"/>
    </row>
    <row r="29" spans="2:11" ht="15" customHeight="1">
      <c r="B29" s="287"/>
      <c r="C29" s="288"/>
      <c r="D29" s="403" t="s">
        <v>1040</v>
      </c>
      <c r="E29" s="403"/>
      <c r="F29" s="403"/>
      <c r="G29" s="403"/>
      <c r="H29" s="403"/>
      <c r="I29" s="403"/>
      <c r="J29" s="403"/>
      <c r="K29" s="284"/>
    </row>
    <row r="30" spans="2:11" ht="12.75" customHeight="1">
      <c r="B30" s="287"/>
      <c r="C30" s="288"/>
      <c r="D30" s="288"/>
      <c r="E30" s="288"/>
      <c r="F30" s="288"/>
      <c r="G30" s="288"/>
      <c r="H30" s="288"/>
      <c r="I30" s="288"/>
      <c r="J30" s="288"/>
      <c r="K30" s="284"/>
    </row>
    <row r="31" spans="2:11" ht="15" customHeight="1">
      <c r="B31" s="287"/>
      <c r="C31" s="288"/>
      <c r="D31" s="403" t="s">
        <v>1041</v>
      </c>
      <c r="E31" s="403"/>
      <c r="F31" s="403"/>
      <c r="G31" s="403"/>
      <c r="H31" s="403"/>
      <c r="I31" s="403"/>
      <c r="J31" s="403"/>
      <c r="K31" s="284"/>
    </row>
    <row r="32" spans="2:11" ht="15" customHeight="1">
      <c r="B32" s="287"/>
      <c r="C32" s="288"/>
      <c r="D32" s="403" t="s">
        <v>1042</v>
      </c>
      <c r="E32" s="403"/>
      <c r="F32" s="403"/>
      <c r="G32" s="403"/>
      <c r="H32" s="403"/>
      <c r="I32" s="403"/>
      <c r="J32" s="403"/>
      <c r="K32" s="284"/>
    </row>
    <row r="33" spans="2:11" ht="15" customHeight="1">
      <c r="B33" s="287"/>
      <c r="C33" s="288"/>
      <c r="D33" s="403" t="s">
        <v>1043</v>
      </c>
      <c r="E33" s="403"/>
      <c r="F33" s="403"/>
      <c r="G33" s="403"/>
      <c r="H33" s="403"/>
      <c r="I33" s="403"/>
      <c r="J33" s="403"/>
      <c r="K33" s="284"/>
    </row>
    <row r="34" spans="2:11" ht="15" customHeight="1">
      <c r="B34" s="287"/>
      <c r="C34" s="288"/>
      <c r="D34" s="286"/>
      <c r="E34" s="290" t="s">
        <v>117</v>
      </c>
      <c r="F34" s="286"/>
      <c r="G34" s="403" t="s">
        <v>1044</v>
      </c>
      <c r="H34" s="403"/>
      <c r="I34" s="403"/>
      <c r="J34" s="403"/>
      <c r="K34" s="284"/>
    </row>
    <row r="35" spans="2:11" ht="30.75" customHeight="1">
      <c r="B35" s="287"/>
      <c r="C35" s="288"/>
      <c r="D35" s="286"/>
      <c r="E35" s="290" t="s">
        <v>1045</v>
      </c>
      <c r="F35" s="286"/>
      <c r="G35" s="403" t="s">
        <v>1046</v>
      </c>
      <c r="H35" s="403"/>
      <c r="I35" s="403"/>
      <c r="J35" s="403"/>
      <c r="K35" s="284"/>
    </row>
    <row r="36" spans="2:11" ht="15" customHeight="1">
      <c r="B36" s="287"/>
      <c r="C36" s="288"/>
      <c r="D36" s="286"/>
      <c r="E36" s="290" t="s">
        <v>50</v>
      </c>
      <c r="F36" s="286"/>
      <c r="G36" s="403" t="s">
        <v>1047</v>
      </c>
      <c r="H36" s="403"/>
      <c r="I36" s="403"/>
      <c r="J36" s="403"/>
      <c r="K36" s="284"/>
    </row>
    <row r="37" spans="2:11" ht="15" customHeight="1">
      <c r="B37" s="287"/>
      <c r="C37" s="288"/>
      <c r="D37" s="286"/>
      <c r="E37" s="290" t="s">
        <v>118</v>
      </c>
      <c r="F37" s="286"/>
      <c r="G37" s="403" t="s">
        <v>1048</v>
      </c>
      <c r="H37" s="403"/>
      <c r="I37" s="403"/>
      <c r="J37" s="403"/>
      <c r="K37" s="284"/>
    </row>
    <row r="38" spans="2:11" ht="15" customHeight="1">
      <c r="B38" s="287"/>
      <c r="C38" s="288"/>
      <c r="D38" s="286"/>
      <c r="E38" s="290" t="s">
        <v>119</v>
      </c>
      <c r="F38" s="286"/>
      <c r="G38" s="403" t="s">
        <v>1049</v>
      </c>
      <c r="H38" s="403"/>
      <c r="I38" s="403"/>
      <c r="J38" s="403"/>
      <c r="K38" s="284"/>
    </row>
    <row r="39" spans="2:11" ht="15" customHeight="1">
      <c r="B39" s="287"/>
      <c r="C39" s="288"/>
      <c r="D39" s="286"/>
      <c r="E39" s="290" t="s">
        <v>120</v>
      </c>
      <c r="F39" s="286"/>
      <c r="G39" s="403" t="s">
        <v>1050</v>
      </c>
      <c r="H39" s="403"/>
      <c r="I39" s="403"/>
      <c r="J39" s="403"/>
      <c r="K39" s="284"/>
    </row>
    <row r="40" spans="2:11" ht="15" customHeight="1">
      <c r="B40" s="287"/>
      <c r="C40" s="288"/>
      <c r="D40" s="286"/>
      <c r="E40" s="290" t="s">
        <v>1051</v>
      </c>
      <c r="F40" s="286"/>
      <c r="G40" s="403" t="s">
        <v>1052</v>
      </c>
      <c r="H40" s="403"/>
      <c r="I40" s="403"/>
      <c r="J40" s="403"/>
      <c r="K40" s="284"/>
    </row>
    <row r="41" spans="2:11" ht="15" customHeight="1">
      <c r="B41" s="287"/>
      <c r="C41" s="288"/>
      <c r="D41" s="286"/>
      <c r="E41" s="290"/>
      <c r="F41" s="286"/>
      <c r="G41" s="403" t="s">
        <v>1053</v>
      </c>
      <c r="H41" s="403"/>
      <c r="I41" s="403"/>
      <c r="J41" s="403"/>
      <c r="K41" s="284"/>
    </row>
    <row r="42" spans="2:11" ht="15" customHeight="1">
      <c r="B42" s="287"/>
      <c r="C42" s="288"/>
      <c r="D42" s="286"/>
      <c r="E42" s="290" t="s">
        <v>1054</v>
      </c>
      <c r="F42" s="286"/>
      <c r="G42" s="403" t="s">
        <v>1055</v>
      </c>
      <c r="H42" s="403"/>
      <c r="I42" s="403"/>
      <c r="J42" s="403"/>
      <c r="K42" s="284"/>
    </row>
    <row r="43" spans="2:11" ht="15" customHeight="1">
      <c r="B43" s="287"/>
      <c r="C43" s="288"/>
      <c r="D43" s="286"/>
      <c r="E43" s="290" t="s">
        <v>122</v>
      </c>
      <c r="F43" s="286"/>
      <c r="G43" s="403" t="s">
        <v>1056</v>
      </c>
      <c r="H43" s="403"/>
      <c r="I43" s="403"/>
      <c r="J43" s="403"/>
      <c r="K43" s="284"/>
    </row>
    <row r="44" spans="2:11" ht="12.75" customHeight="1">
      <c r="B44" s="287"/>
      <c r="C44" s="288"/>
      <c r="D44" s="286"/>
      <c r="E44" s="286"/>
      <c r="F44" s="286"/>
      <c r="G44" s="286"/>
      <c r="H44" s="286"/>
      <c r="I44" s="286"/>
      <c r="J44" s="286"/>
      <c r="K44" s="284"/>
    </row>
    <row r="45" spans="2:11" ht="15" customHeight="1">
      <c r="B45" s="287"/>
      <c r="C45" s="288"/>
      <c r="D45" s="403" t="s">
        <v>1057</v>
      </c>
      <c r="E45" s="403"/>
      <c r="F45" s="403"/>
      <c r="G45" s="403"/>
      <c r="H45" s="403"/>
      <c r="I45" s="403"/>
      <c r="J45" s="403"/>
      <c r="K45" s="284"/>
    </row>
    <row r="46" spans="2:11" ht="15" customHeight="1">
      <c r="B46" s="287"/>
      <c r="C46" s="288"/>
      <c r="D46" s="288"/>
      <c r="E46" s="403" t="s">
        <v>1058</v>
      </c>
      <c r="F46" s="403"/>
      <c r="G46" s="403"/>
      <c r="H46" s="403"/>
      <c r="I46" s="403"/>
      <c r="J46" s="403"/>
      <c r="K46" s="284"/>
    </row>
    <row r="47" spans="2:11" ht="15" customHeight="1">
      <c r="B47" s="287"/>
      <c r="C47" s="288"/>
      <c r="D47" s="288"/>
      <c r="E47" s="403" t="s">
        <v>1059</v>
      </c>
      <c r="F47" s="403"/>
      <c r="G47" s="403"/>
      <c r="H47" s="403"/>
      <c r="I47" s="403"/>
      <c r="J47" s="403"/>
      <c r="K47" s="284"/>
    </row>
    <row r="48" spans="2:11" ht="15" customHeight="1">
      <c r="B48" s="287"/>
      <c r="C48" s="288"/>
      <c r="D48" s="288"/>
      <c r="E48" s="403" t="s">
        <v>1060</v>
      </c>
      <c r="F48" s="403"/>
      <c r="G48" s="403"/>
      <c r="H48" s="403"/>
      <c r="I48" s="403"/>
      <c r="J48" s="403"/>
      <c r="K48" s="284"/>
    </row>
    <row r="49" spans="2:11" ht="15" customHeight="1">
      <c r="B49" s="287"/>
      <c r="C49" s="288"/>
      <c r="D49" s="403" t="s">
        <v>1061</v>
      </c>
      <c r="E49" s="403"/>
      <c r="F49" s="403"/>
      <c r="G49" s="403"/>
      <c r="H49" s="403"/>
      <c r="I49" s="403"/>
      <c r="J49" s="403"/>
      <c r="K49" s="284"/>
    </row>
    <row r="50" spans="2:11" ht="25.5" customHeight="1">
      <c r="B50" s="283"/>
      <c r="C50" s="402" t="s">
        <v>1062</v>
      </c>
      <c r="D50" s="402"/>
      <c r="E50" s="402"/>
      <c r="F50" s="402"/>
      <c r="G50" s="402"/>
      <c r="H50" s="402"/>
      <c r="I50" s="402"/>
      <c r="J50" s="402"/>
      <c r="K50" s="284"/>
    </row>
    <row r="51" spans="2:11" ht="5.25" customHeight="1">
      <c r="B51" s="283"/>
      <c r="C51" s="285"/>
      <c r="D51" s="285"/>
      <c r="E51" s="285"/>
      <c r="F51" s="285"/>
      <c r="G51" s="285"/>
      <c r="H51" s="285"/>
      <c r="I51" s="285"/>
      <c r="J51" s="285"/>
      <c r="K51" s="284"/>
    </row>
    <row r="52" spans="2:11" ht="15" customHeight="1">
      <c r="B52" s="283"/>
      <c r="C52" s="403" t="s">
        <v>1063</v>
      </c>
      <c r="D52" s="403"/>
      <c r="E52" s="403"/>
      <c r="F52" s="403"/>
      <c r="G52" s="403"/>
      <c r="H52" s="403"/>
      <c r="I52" s="403"/>
      <c r="J52" s="403"/>
      <c r="K52" s="284"/>
    </row>
    <row r="53" spans="2:11" ht="15" customHeight="1">
      <c r="B53" s="283"/>
      <c r="C53" s="403" t="s">
        <v>1064</v>
      </c>
      <c r="D53" s="403"/>
      <c r="E53" s="403"/>
      <c r="F53" s="403"/>
      <c r="G53" s="403"/>
      <c r="H53" s="403"/>
      <c r="I53" s="403"/>
      <c r="J53" s="403"/>
      <c r="K53" s="284"/>
    </row>
    <row r="54" spans="2:11" ht="12.75" customHeight="1">
      <c r="B54" s="283"/>
      <c r="C54" s="286"/>
      <c r="D54" s="286"/>
      <c r="E54" s="286"/>
      <c r="F54" s="286"/>
      <c r="G54" s="286"/>
      <c r="H54" s="286"/>
      <c r="I54" s="286"/>
      <c r="J54" s="286"/>
      <c r="K54" s="284"/>
    </row>
    <row r="55" spans="2:11" ht="15" customHeight="1">
      <c r="B55" s="283"/>
      <c r="C55" s="403" t="s">
        <v>1065</v>
      </c>
      <c r="D55" s="403"/>
      <c r="E55" s="403"/>
      <c r="F55" s="403"/>
      <c r="G55" s="403"/>
      <c r="H55" s="403"/>
      <c r="I55" s="403"/>
      <c r="J55" s="403"/>
      <c r="K55" s="284"/>
    </row>
    <row r="56" spans="2:11" ht="15" customHeight="1">
      <c r="B56" s="283"/>
      <c r="C56" s="288"/>
      <c r="D56" s="403" t="s">
        <v>1066</v>
      </c>
      <c r="E56" s="403"/>
      <c r="F56" s="403"/>
      <c r="G56" s="403"/>
      <c r="H56" s="403"/>
      <c r="I56" s="403"/>
      <c r="J56" s="403"/>
      <c r="K56" s="284"/>
    </row>
    <row r="57" spans="2:11" ht="15" customHeight="1">
      <c r="B57" s="283"/>
      <c r="C57" s="288"/>
      <c r="D57" s="403" t="s">
        <v>1067</v>
      </c>
      <c r="E57" s="403"/>
      <c r="F57" s="403"/>
      <c r="G57" s="403"/>
      <c r="H57" s="403"/>
      <c r="I57" s="403"/>
      <c r="J57" s="403"/>
      <c r="K57" s="284"/>
    </row>
    <row r="58" spans="2:11" ht="15" customHeight="1">
      <c r="B58" s="283"/>
      <c r="C58" s="288"/>
      <c r="D58" s="403" t="s">
        <v>1068</v>
      </c>
      <c r="E58" s="403"/>
      <c r="F58" s="403"/>
      <c r="G58" s="403"/>
      <c r="H58" s="403"/>
      <c r="I58" s="403"/>
      <c r="J58" s="403"/>
      <c r="K58" s="284"/>
    </row>
    <row r="59" spans="2:11" ht="15" customHeight="1">
      <c r="B59" s="283"/>
      <c r="C59" s="288"/>
      <c r="D59" s="403" t="s">
        <v>1069</v>
      </c>
      <c r="E59" s="403"/>
      <c r="F59" s="403"/>
      <c r="G59" s="403"/>
      <c r="H59" s="403"/>
      <c r="I59" s="403"/>
      <c r="J59" s="403"/>
      <c r="K59" s="284"/>
    </row>
    <row r="60" spans="2:11" ht="15" customHeight="1">
      <c r="B60" s="283"/>
      <c r="C60" s="288"/>
      <c r="D60" s="405" t="s">
        <v>1070</v>
      </c>
      <c r="E60" s="405"/>
      <c r="F60" s="405"/>
      <c r="G60" s="405"/>
      <c r="H60" s="405"/>
      <c r="I60" s="405"/>
      <c r="J60" s="405"/>
      <c r="K60" s="284"/>
    </row>
    <row r="61" spans="2:11" ht="15" customHeight="1">
      <c r="B61" s="283"/>
      <c r="C61" s="288"/>
      <c r="D61" s="403" t="s">
        <v>1071</v>
      </c>
      <c r="E61" s="403"/>
      <c r="F61" s="403"/>
      <c r="G61" s="403"/>
      <c r="H61" s="403"/>
      <c r="I61" s="403"/>
      <c r="J61" s="403"/>
      <c r="K61" s="284"/>
    </row>
    <row r="62" spans="2:11" ht="12.75" customHeight="1">
      <c r="B62" s="283"/>
      <c r="C62" s="288"/>
      <c r="D62" s="288"/>
      <c r="E62" s="291"/>
      <c r="F62" s="288"/>
      <c r="G62" s="288"/>
      <c r="H62" s="288"/>
      <c r="I62" s="288"/>
      <c r="J62" s="288"/>
      <c r="K62" s="284"/>
    </row>
    <row r="63" spans="2:11" ht="15" customHeight="1">
      <c r="B63" s="283"/>
      <c r="C63" s="288"/>
      <c r="D63" s="403" t="s">
        <v>1072</v>
      </c>
      <c r="E63" s="403"/>
      <c r="F63" s="403"/>
      <c r="G63" s="403"/>
      <c r="H63" s="403"/>
      <c r="I63" s="403"/>
      <c r="J63" s="403"/>
      <c r="K63" s="284"/>
    </row>
    <row r="64" spans="2:11" ht="15" customHeight="1">
      <c r="B64" s="283"/>
      <c r="C64" s="288"/>
      <c r="D64" s="405" t="s">
        <v>1073</v>
      </c>
      <c r="E64" s="405"/>
      <c r="F64" s="405"/>
      <c r="G64" s="405"/>
      <c r="H64" s="405"/>
      <c r="I64" s="405"/>
      <c r="J64" s="405"/>
      <c r="K64" s="284"/>
    </row>
    <row r="65" spans="2:11" ht="15" customHeight="1">
      <c r="B65" s="283"/>
      <c r="C65" s="288"/>
      <c r="D65" s="403" t="s">
        <v>1074</v>
      </c>
      <c r="E65" s="403"/>
      <c r="F65" s="403"/>
      <c r="G65" s="403"/>
      <c r="H65" s="403"/>
      <c r="I65" s="403"/>
      <c r="J65" s="403"/>
      <c r="K65" s="284"/>
    </row>
    <row r="66" spans="2:11" ht="15" customHeight="1">
      <c r="B66" s="283"/>
      <c r="C66" s="288"/>
      <c r="D66" s="403" t="s">
        <v>1075</v>
      </c>
      <c r="E66" s="403"/>
      <c r="F66" s="403"/>
      <c r="G66" s="403"/>
      <c r="H66" s="403"/>
      <c r="I66" s="403"/>
      <c r="J66" s="403"/>
      <c r="K66" s="284"/>
    </row>
    <row r="67" spans="2:11" ht="15" customHeight="1">
      <c r="B67" s="283"/>
      <c r="C67" s="288"/>
      <c r="D67" s="403" t="s">
        <v>1076</v>
      </c>
      <c r="E67" s="403"/>
      <c r="F67" s="403"/>
      <c r="G67" s="403"/>
      <c r="H67" s="403"/>
      <c r="I67" s="403"/>
      <c r="J67" s="403"/>
      <c r="K67" s="284"/>
    </row>
    <row r="68" spans="2:11" ht="15" customHeight="1">
      <c r="B68" s="283"/>
      <c r="C68" s="288"/>
      <c r="D68" s="403" t="s">
        <v>1077</v>
      </c>
      <c r="E68" s="403"/>
      <c r="F68" s="403"/>
      <c r="G68" s="403"/>
      <c r="H68" s="403"/>
      <c r="I68" s="403"/>
      <c r="J68" s="403"/>
      <c r="K68" s="284"/>
    </row>
    <row r="69" spans="2:11" ht="12.75" customHeight="1">
      <c r="B69" s="292"/>
      <c r="C69" s="293"/>
      <c r="D69" s="293"/>
      <c r="E69" s="293"/>
      <c r="F69" s="293"/>
      <c r="G69" s="293"/>
      <c r="H69" s="293"/>
      <c r="I69" s="293"/>
      <c r="J69" s="293"/>
      <c r="K69" s="294"/>
    </row>
    <row r="70" spans="2:11" ht="18.75" customHeight="1">
      <c r="B70" s="295"/>
      <c r="C70" s="295"/>
      <c r="D70" s="295"/>
      <c r="E70" s="295"/>
      <c r="F70" s="295"/>
      <c r="G70" s="295"/>
      <c r="H70" s="295"/>
      <c r="I70" s="295"/>
      <c r="J70" s="295"/>
      <c r="K70" s="296"/>
    </row>
    <row r="71" spans="2:11" ht="18.75" customHeight="1">
      <c r="B71" s="296"/>
      <c r="C71" s="296"/>
      <c r="D71" s="296"/>
      <c r="E71" s="296"/>
      <c r="F71" s="296"/>
      <c r="G71" s="296"/>
      <c r="H71" s="296"/>
      <c r="I71" s="296"/>
      <c r="J71" s="296"/>
      <c r="K71" s="296"/>
    </row>
    <row r="72" spans="2:11" ht="7.5" customHeight="1">
      <c r="B72" s="297"/>
      <c r="C72" s="298"/>
      <c r="D72" s="298"/>
      <c r="E72" s="298"/>
      <c r="F72" s="298"/>
      <c r="G72" s="298"/>
      <c r="H72" s="298"/>
      <c r="I72" s="298"/>
      <c r="J72" s="298"/>
      <c r="K72" s="299"/>
    </row>
    <row r="73" spans="2:11" ht="45" customHeight="1">
      <c r="B73" s="300"/>
      <c r="C73" s="406" t="s">
        <v>102</v>
      </c>
      <c r="D73" s="406"/>
      <c r="E73" s="406"/>
      <c r="F73" s="406"/>
      <c r="G73" s="406"/>
      <c r="H73" s="406"/>
      <c r="I73" s="406"/>
      <c r="J73" s="406"/>
      <c r="K73" s="301"/>
    </row>
    <row r="74" spans="2:11" ht="17.25" customHeight="1">
      <c r="B74" s="300"/>
      <c r="C74" s="302" t="s">
        <v>1078</v>
      </c>
      <c r="D74" s="302"/>
      <c r="E74" s="302"/>
      <c r="F74" s="302" t="s">
        <v>1079</v>
      </c>
      <c r="G74" s="303"/>
      <c r="H74" s="302" t="s">
        <v>118</v>
      </c>
      <c r="I74" s="302" t="s">
        <v>54</v>
      </c>
      <c r="J74" s="302" t="s">
        <v>1080</v>
      </c>
      <c r="K74" s="301"/>
    </row>
    <row r="75" spans="2:11" ht="17.25" customHeight="1">
      <c r="B75" s="300"/>
      <c r="C75" s="304" t="s">
        <v>1081</v>
      </c>
      <c r="D75" s="304"/>
      <c r="E75" s="304"/>
      <c r="F75" s="305" t="s">
        <v>1082</v>
      </c>
      <c r="G75" s="306"/>
      <c r="H75" s="304"/>
      <c r="I75" s="304"/>
      <c r="J75" s="304" t="s">
        <v>1083</v>
      </c>
      <c r="K75" s="301"/>
    </row>
    <row r="76" spans="2:11" ht="5.25" customHeight="1">
      <c r="B76" s="300"/>
      <c r="C76" s="307"/>
      <c r="D76" s="307"/>
      <c r="E76" s="307"/>
      <c r="F76" s="307"/>
      <c r="G76" s="308"/>
      <c r="H76" s="307"/>
      <c r="I76" s="307"/>
      <c r="J76" s="307"/>
      <c r="K76" s="301"/>
    </row>
    <row r="77" spans="2:11" ht="15" customHeight="1">
      <c r="B77" s="300"/>
      <c r="C77" s="290" t="s">
        <v>50</v>
      </c>
      <c r="D77" s="307"/>
      <c r="E77" s="307"/>
      <c r="F77" s="309" t="s">
        <v>1084</v>
      </c>
      <c r="G77" s="308"/>
      <c r="H77" s="290" t="s">
        <v>1085</v>
      </c>
      <c r="I77" s="290" t="s">
        <v>1086</v>
      </c>
      <c r="J77" s="290">
        <v>20</v>
      </c>
      <c r="K77" s="301"/>
    </row>
    <row r="78" spans="2:11" ht="15" customHeight="1">
      <c r="B78" s="300"/>
      <c r="C78" s="290" t="s">
        <v>1087</v>
      </c>
      <c r="D78" s="290"/>
      <c r="E78" s="290"/>
      <c r="F78" s="309" t="s">
        <v>1084</v>
      </c>
      <c r="G78" s="308"/>
      <c r="H78" s="290" t="s">
        <v>1088</v>
      </c>
      <c r="I78" s="290" t="s">
        <v>1086</v>
      </c>
      <c r="J78" s="290">
        <v>120</v>
      </c>
      <c r="K78" s="301"/>
    </row>
    <row r="79" spans="2:11" ht="15" customHeight="1">
      <c r="B79" s="310"/>
      <c r="C79" s="290" t="s">
        <v>1089</v>
      </c>
      <c r="D79" s="290"/>
      <c r="E79" s="290"/>
      <c r="F79" s="309" t="s">
        <v>1090</v>
      </c>
      <c r="G79" s="308"/>
      <c r="H79" s="290" t="s">
        <v>1091</v>
      </c>
      <c r="I79" s="290" t="s">
        <v>1086</v>
      </c>
      <c r="J79" s="290">
        <v>50</v>
      </c>
      <c r="K79" s="301"/>
    </row>
    <row r="80" spans="2:11" ht="15" customHeight="1">
      <c r="B80" s="310"/>
      <c r="C80" s="290" t="s">
        <v>1092</v>
      </c>
      <c r="D80" s="290"/>
      <c r="E80" s="290"/>
      <c r="F80" s="309" t="s">
        <v>1084</v>
      </c>
      <c r="G80" s="308"/>
      <c r="H80" s="290" t="s">
        <v>1093</v>
      </c>
      <c r="I80" s="290" t="s">
        <v>1094</v>
      </c>
      <c r="J80" s="290"/>
      <c r="K80" s="301"/>
    </row>
    <row r="81" spans="2:11" ht="15" customHeight="1">
      <c r="B81" s="310"/>
      <c r="C81" s="311" t="s">
        <v>1095</v>
      </c>
      <c r="D81" s="311"/>
      <c r="E81" s="311"/>
      <c r="F81" s="312" t="s">
        <v>1090</v>
      </c>
      <c r="G81" s="311"/>
      <c r="H81" s="311" t="s">
        <v>1096</v>
      </c>
      <c r="I81" s="311" t="s">
        <v>1086</v>
      </c>
      <c r="J81" s="311">
        <v>15</v>
      </c>
      <c r="K81" s="301"/>
    </row>
    <row r="82" spans="2:11" ht="15" customHeight="1">
      <c r="B82" s="310"/>
      <c r="C82" s="311" t="s">
        <v>1097</v>
      </c>
      <c r="D82" s="311"/>
      <c r="E82" s="311"/>
      <c r="F82" s="312" t="s">
        <v>1090</v>
      </c>
      <c r="G82" s="311"/>
      <c r="H82" s="311" t="s">
        <v>1098</v>
      </c>
      <c r="I82" s="311" t="s">
        <v>1086</v>
      </c>
      <c r="J82" s="311">
        <v>15</v>
      </c>
      <c r="K82" s="301"/>
    </row>
    <row r="83" spans="2:11" ht="15" customHeight="1">
      <c r="B83" s="310"/>
      <c r="C83" s="311" t="s">
        <v>1099</v>
      </c>
      <c r="D83" s="311"/>
      <c r="E83" s="311"/>
      <c r="F83" s="312" t="s">
        <v>1090</v>
      </c>
      <c r="G83" s="311"/>
      <c r="H83" s="311" t="s">
        <v>1100</v>
      </c>
      <c r="I83" s="311" t="s">
        <v>1086</v>
      </c>
      <c r="J83" s="311">
        <v>20</v>
      </c>
      <c r="K83" s="301"/>
    </row>
    <row r="84" spans="2:11" ht="15" customHeight="1">
      <c r="B84" s="310"/>
      <c r="C84" s="311" t="s">
        <v>1101</v>
      </c>
      <c r="D84" s="311"/>
      <c r="E84" s="311"/>
      <c r="F84" s="312" t="s">
        <v>1090</v>
      </c>
      <c r="G84" s="311"/>
      <c r="H84" s="311" t="s">
        <v>1102</v>
      </c>
      <c r="I84" s="311" t="s">
        <v>1086</v>
      </c>
      <c r="J84" s="311">
        <v>20</v>
      </c>
      <c r="K84" s="301"/>
    </row>
    <row r="85" spans="2:11" ht="15" customHeight="1">
      <c r="B85" s="310"/>
      <c r="C85" s="290" t="s">
        <v>1103</v>
      </c>
      <c r="D85" s="290"/>
      <c r="E85" s="290"/>
      <c r="F85" s="309" t="s">
        <v>1090</v>
      </c>
      <c r="G85" s="308"/>
      <c r="H85" s="290" t="s">
        <v>1104</v>
      </c>
      <c r="I85" s="290" t="s">
        <v>1086</v>
      </c>
      <c r="J85" s="290">
        <v>50</v>
      </c>
      <c r="K85" s="301"/>
    </row>
    <row r="86" spans="2:11" ht="15" customHeight="1">
      <c r="B86" s="310"/>
      <c r="C86" s="290" t="s">
        <v>1105</v>
      </c>
      <c r="D86" s="290"/>
      <c r="E86" s="290"/>
      <c r="F86" s="309" t="s">
        <v>1090</v>
      </c>
      <c r="G86" s="308"/>
      <c r="H86" s="290" t="s">
        <v>1106</v>
      </c>
      <c r="I86" s="290" t="s">
        <v>1086</v>
      </c>
      <c r="J86" s="290">
        <v>20</v>
      </c>
      <c r="K86" s="301"/>
    </row>
    <row r="87" spans="2:11" ht="15" customHeight="1">
      <c r="B87" s="310"/>
      <c r="C87" s="290" t="s">
        <v>1107</v>
      </c>
      <c r="D87" s="290"/>
      <c r="E87" s="290"/>
      <c r="F87" s="309" t="s">
        <v>1090</v>
      </c>
      <c r="G87" s="308"/>
      <c r="H87" s="290" t="s">
        <v>1108</v>
      </c>
      <c r="I87" s="290" t="s">
        <v>1086</v>
      </c>
      <c r="J87" s="290">
        <v>20</v>
      </c>
      <c r="K87" s="301"/>
    </row>
    <row r="88" spans="2:11" ht="15" customHeight="1">
      <c r="B88" s="310"/>
      <c r="C88" s="290" t="s">
        <v>1109</v>
      </c>
      <c r="D88" s="290"/>
      <c r="E88" s="290"/>
      <c r="F88" s="309" t="s">
        <v>1090</v>
      </c>
      <c r="G88" s="308"/>
      <c r="H88" s="290" t="s">
        <v>1110</v>
      </c>
      <c r="I88" s="290" t="s">
        <v>1086</v>
      </c>
      <c r="J88" s="290">
        <v>50</v>
      </c>
      <c r="K88" s="301"/>
    </row>
    <row r="89" spans="2:11" ht="15" customHeight="1">
      <c r="B89" s="310"/>
      <c r="C89" s="290" t="s">
        <v>1111</v>
      </c>
      <c r="D89" s="290"/>
      <c r="E89" s="290"/>
      <c r="F89" s="309" t="s">
        <v>1090</v>
      </c>
      <c r="G89" s="308"/>
      <c r="H89" s="290" t="s">
        <v>1111</v>
      </c>
      <c r="I89" s="290" t="s">
        <v>1086</v>
      </c>
      <c r="J89" s="290">
        <v>50</v>
      </c>
      <c r="K89" s="301"/>
    </row>
    <row r="90" spans="2:11" ht="15" customHeight="1">
      <c r="B90" s="310"/>
      <c r="C90" s="290" t="s">
        <v>123</v>
      </c>
      <c r="D90" s="290"/>
      <c r="E90" s="290"/>
      <c r="F90" s="309" t="s">
        <v>1090</v>
      </c>
      <c r="G90" s="308"/>
      <c r="H90" s="290" t="s">
        <v>1112</v>
      </c>
      <c r="I90" s="290" t="s">
        <v>1086</v>
      </c>
      <c r="J90" s="290">
        <v>255</v>
      </c>
      <c r="K90" s="301"/>
    </row>
    <row r="91" spans="2:11" ht="15" customHeight="1">
      <c r="B91" s="310"/>
      <c r="C91" s="290" t="s">
        <v>1113</v>
      </c>
      <c r="D91" s="290"/>
      <c r="E91" s="290"/>
      <c r="F91" s="309" t="s">
        <v>1084</v>
      </c>
      <c r="G91" s="308"/>
      <c r="H91" s="290" t="s">
        <v>1114</v>
      </c>
      <c r="I91" s="290" t="s">
        <v>1115</v>
      </c>
      <c r="J91" s="290"/>
      <c r="K91" s="301"/>
    </row>
    <row r="92" spans="2:11" ht="15" customHeight="1">
      <c r="B92" s="310"/>
      <c r="C92" s="290" t="s">
        <v>1116</v>
      </c>
      <c r="D92" s="290"/>
      <c r="E92" s="290"/>
      <c r="F92" s="309" t="s">
        <v>1084</v>
      </c>
      <c r="G92" s="308"/>
      <c r="H92" s="290" t="s">
        <v>1117</v>
      </c>
      <c r="I92" s="290" t="s">
        <v>1118</v>
      </c>
      <c r="J92" s="290"/>
      <c r="K92" s="301"/>
    </row>
    <row r="93" spans="2:11" ht="15" customHeight="1">
      <c r="B93" s="310"/>
      <c r="C93" s="290" t="s">
        <v>1119</v>
      </c>
      <c r="D93" s="290"/>
      <c r="E93" s="290"/>
      <c r="F93" s="309" t="s">
        <v>1084</v>
      </c>
      <c r="G93" s="308"/>
      <c r="H93" s="290" t="s">
        <v>1119</v>
      </c>
      <c r="I93" s="290" t="s">
        <v>1118</v>
      </c>
      <c r="J93" s="290"/>
      <c r="K93" s="301"/>
    </row>
    <row r="94" spans="2:11" ht="15" customHeight="1">
      <c r="B94" s="310"/>
      <c r="C94" s="290" t="s">
        <v>35</v>
      </c>
      <c r="D94" s="290"/>
      <c r="E94" s="290"/>
      <c r="F94" s="309" t="s">
        <v>1084</v>
      </c>
      <c r="G94" s="308"/>
      <c r="H94" s="290" t="s">
        <v>1120</v>
      </c>
      <c r="I94" s="290" t="s">
        <v>1118</v>
      </c>
      <c r="J94" s="290"/>
      <c r="K94" s="301"/>
    </row>
    <row r="95" spans="2:11" ht="15" customHeight="1">
      <c r="B95" s="310"/>
      <c r="C95" s="290" t="s">
        <v>45</v>
      </c>
      <c r="D95" s="290"/>
      <c r="E95" s="290"/>
      <c r="F95" s="309" t="s">
        <v>1084</v>
      </c>
      <c r="G95" s="308"/>
      <c r="H95" s="290" t="s">
        <v>1121</v>
      </c>
      <c r="I95" s="290" t="s">
        <v>1118</v>
      </c>
      <c r="J95" s="290"/>
      <c r="K95" s="301"/>
    </row>
    <row r="96" spans="2:11" ht="15" customHeight="1">
      <c r="B96" s="313"/>
      <c r="C96" s="314"/>
      <c r="D96" s="314"/>
      <c r="E96" s="314"/>
      <c r="F96" s="314"/>
      <c r="G96" s="314"/>
      <c r="H96" s="314"/>
      <c r="I96" s="314"/>
      <c r="J96" s="314"/>
      <c r="K96" s="315"/>
    </row>
    <row r="97" spans="2:11" ht="18.75" customHeight="1">
      <c r="B97" s="316"/>
      <c r="C97" s="317"/>
      <c r="D97" s="317"/>
      <c r="E97" s="317"/>
      <c r="F97" s="317"/>
      <c r="G97" s="317"/>
      <c r="H97" s="317"/>
      <c r="I97" s="317"/>
      <c r="J97" s="317"/>
      <c r="K97" s="316"/>
    </row>
    <row r="98" spans="2:11" ht="18.75" customHeight="1">
      <c r="B98" s="296"/>
      <c r="C98" s="296"/>
      <c r="D98" s="296"/>
      <c r="E98" s="296"/>
      <c r="F98" s="296"/>
      <c r="G98" s="296"/>
      <c r="H98" s="296"/>
      <c r="I98" s="296"/>
      <c r="J98" s="296"/>
      <c r="K98" s="296"/>
    </row>
    <row r="99" spans="2:11" ht="7.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9"/>
    </row>
    <row r="100" spans="2:11" ht="45" customHeight="1">
      <c r="B100" s="300"/>
      <c r="C100" s="406" t="s">
        <v>1122</v>
      </c>
      <c r="D100" s="406"/>
      <c r="E100" s="406"/>
      <c r="F100" s="406"/>
      <c r="G100" s="406"/>
      <c r="H100" s="406"/>
      <c r="I100" s="406"/>
      <c r="J100" s="406"/>
      <c r="K100" s="301"/>
    </row>
    <row r="101" spans="2:11" ht="17.25" customHeight="1">
      <c r="B101" s="300"/>
      <c r="C101" s="302" t="s">
        <v>1078</v>
      </c>
      <c r="D101" s="302"/>
      <c r="E101" s="302"/>
      <c r="F101" s="302" t="s">
        <v>1079</v>
      </c>
      <c r="G101" s="303"/>
      <c r="H101" s="302" t="s">
        <v>118</v>
      </c>
      <c r="I101" s="302" t="s">
        <v>54</v>
      </c>
      <c r="J101" s="302" t="s">
        <v>1080</v>
      </c>
      <c r="K101" s="301"/>
    </row>
    <row r="102" spans="2:11" ht="17.25" customHeight="1">
      <c r="B102" s="300"/>
      <c r="C102" s="304" t="s">
        <v>1081</v>
      </c>
      <c r="D102" s="304"/>
      <c r="E102" s="304"/>
      <c r="F102" s="305" t="s">
        <v>1082</v>
      </c>
      <c r="G102" s="306"/>
      <c r="H102" s="304"/>
      <c r="I102" s="304"/>
      <c r="J102" s="304" t="s">
        <v>1083</v>
      </c>
      <c r="K102" s="301"/>
    </row>
    <row r="103" spans="2:11" ht="5.25" customHeight="1">
      <c r="B103" s="300"/>
      <c r="C103" s="302"/>
      <c r="D103" s="302"/>
      <c r="E103" s="302"/>
      <c r="F103" s="302"/>
      <c r="G103" s="318"/>
      <c r="H103" s="302"/>
      <c r="I103" s="302"/>
      <c r="J103" s="302"/>
      <c r="K103" s="301"/>
    </row>
    <row r="104" spans="2:11" ht="15" customHeight="1">
      <c r="B104" s="300"/>
      <c r="C104" s="290" t="s">
        <v>50</v>
      </c>
      <c r="D104" s="307"/>
      <c r="E104" s="307"/>
      <c r="F104" s="309" t="s">
        <v>1084</v>
      </c>
      <c r="G104" s="318"/>
      <c r="H104" s="290" t="s">
        <v>1123</v>
      </c>
      <c r="I104" s="290" t="s">
        <v>1086</v>
      </c>
      <c r="J104" s="290">
        <v>20</v>
      </c>
      <c r="K104" s="301"/>
    </row>
    <row r="105" spans="2:11" ht="15" customHeight="1">
      <c r="B105" s="300"/>
      <c r="C105" s="290" t="s">
        <v>1087</v>
      </c>
      <c r="D105" s="290"/>
      <c r="E105" s="290"/>
      <c r="F105" s="309" t="s">
        <v>1084</v>
      </c>
      <c r="G105" s="290"/>
      <c r="H105" s="290" t="s">
        <v>1123</v>
      </c>
      <c r="I105" s="290" t="s">
        <v>1086</v>
      </c>
      <c r="J105" s="290">
        <v>120</v>
      </c>
      <c r="K105" s="301"/>
    </row>
    <row r="106" spans="2:11" ht="15" customHeight="1">
      <c r="B106" s="310"/>
      <c r="C106" s="290" t="s">
        <v>1089</v>
      </c>
      <c r="D106" s="290"/>
      <c r="E106" s="290"/>
      <c r="F106" s="309" t="s">
        <v>1090</v>
      </c>
      <c r="G106" s="290"/>
      <c r="H106" s="290" t="s">
        <v>1123</v>
      </c>
      <c r="I106" s="290" t="s">
        <v>1086</v>
      </c>
      <c r="J106" s="290">
        <v>50</v>
      </c>
      <c r="K106" s="301"/>
    </row>
    <row r="107" spans="2:11" ht="15" customHeight="1">
      <c r="B107" s="310"/>
      <c r="C107" s="290" t="s">
        <v>1092</v>
      </c>
      <c r="D107" s="290"/>
      <c r="E107" s="290"/>
      <c r="F107" s="309" t="s">
        <v>1084</v>
      </c>
      <c r="G107" s="290"/>
      <c r="H107" s="290" t="s">
        <v>1123</v>
      </c>
      <c r="I107" s="290" t="s">
        <v>1094</v>
      </c>
      <c r="J107" s="290"/>
      <c r="K107" s="301"/>
    </row>
    <row r="108" spans="2:11" ht="15" customHeight="1">
      <c r="B108" s="310"/>
      <c r="C108" s="290" t="s">
        <v>1103</v>
      </c>
      <c r="D108" s="290"/>
      <c r="E108" s="290"/>
      <c r="F108" s="309" t="s">
        <v>1090</v>
      </c>
      <c r="G108" s="290"/>
      <c r="H108" s="290" t="s">
        <v>1123</v>
      </c>
      <c r="I108" s="290" t="s">
        <v>1086</v>
      </c>
      <c r="J108" s="290">
        <v>50</v>
      </c>
      <c r="K108" s="301"/>
    </row>
    <row r="109" spans="2:11" ht="15" customHeight="1">
      <c r="B109" s="310"/>
      <c r="C109" s="290" t="s">
        <v>1111</v>
      </c>
      <c r="D109" s="290"/>
      <c r="E109" s="290"/>
      <c r="F109" s="309" t="s">
        <v>1090</v>
      </c>
      <c r="G109" s="290"/>
      <c r="H109" s="290" t="s">
        <v>1123</v>
      </c>
      <c r="I109" s="290" t="s">
        <v>1086</v>
      </c>
      <c r="J109" s="290">
        <v>50</v>
      </c>
      <c r="K109" s="301"/>
    </row>
    <row r="110" spans="2:11" ht="15" customHeight="1">
      <c r="B110" s="310"/>
      <c r="C110" s="290" t="s">
        <v>1109</v>
      </c>
      <c r="D110" s="290"/>
      <c r="E110" s="290"/>
      <c r="F110" s="309" t="s">
        <v>1090</v>
      </c>
      <c r="G110" s="290"/>
      <c r="H110" s="290" t="s">
        <v>1123</v>
      </c>
      <c r="I110" s="290" t="s">
        <v>1086</v>
      </c>
      <c r="J110" s="290">
        <v>50</v>
      </c>
      <c r="K110" s="301"/>
    </row>
    <row r="111" spans="2:11" ht="15" customHeight="1">
      <c r="B111" s="310"/>
      <c r="C111" s="290" t="s">
        <v>50</v>
      </c>
      <c r="D111" s="290"/>
      <c r="E111" s="290"/>
      <c r="F111" s="309" t="s">
        <v>1084</v>
      </c>
      <c r="G111" s="290"/>
      <c r="H111" s="290" t="s">
        <v>1124</v>
      </c>
      <c r="I111" s="290" t="s">
        <v>1086</v>
      </c>
      <c r="J111" s="290">
        <v>20</v>
      </c>
      <c r="K111" s="301"/>
    </row>
    <row r="112" spans="2:11" ht="15" customHeight="1">
      <c r="B112" s="310"/>
      <c r="C112" s="290" t="s">
        <v>1125</v>
      </c>
      <c r="D112" s="290"/>
      <c r="E112" s="290"/>
      <c r="F112" s="309" t="s">
        <v>1084</v>
      </c>
      <c r="G112" s="290"/>
      <c r="H112" s="290" t="s">
        <v>1126</v>
      </c>
      <c r="I112" s="290" t="s">
        <v>1086</v>
      </c>
      <c r="J112" s="290">
        <v>120</v>
      </c>
      <c r="K112" s="301"/>
    </row>
    <row r="113" spans="2:11" ht="15" customHeight="1">
      <c r="B113" s="310"/>
      <c r="C113" s="290" t="s">
        <v>35</v>
      </c>
      <c r="D113" s="290"/>
      <c r="E113" s="290"/>
      <c r="F113" s="309" t="s">
        <v>1084</v>
      </c>
      <c r="G113" s="290"/>
      <c r="H113" s="290" t="s">
        <v>1127</v>
      </c>
      <c r="I113" s="290" t="s">
        <v>1118</v>
      </c>
      <c r="J113" s="290"/>
      <c r="K113" s="301"/>
    </row>
    <row r="114" spans="2:11" ht="15" customHeight="1">
      <c r="B114" s="310"/>
      <c r="C114" s="290" t="s">
        <v>45</v>
      </c>
      <c r="D114" s="290"/>
      <c r="E114" s="290"/>
      <c r="F114" s="309" t="s">
        <v>1084</v>
      </c>
      <c r="G114" s="290"/>
      <c r="H114" s="290" t="s">
        <v>1128</v>
      </c>
      <c r="I114" s="290" t="s">
        <v>1118</v>
      </c>
      <c r="J114" s="290"/>
      <c r="K114" s="301"/>
    </row>
    <row r="115" spans="2:11" ht="15" customHeight="1">
      <c r="B115" s="310"/>
      <c r="C115" s="290" t="s">
        <v>54</v>
      </c>
      <c r="D115" s="290"/>
      <c r="E115" s="290"/>
      <c r="F115" s="309" t="s">
        <v>1084</v>
      </c>
      <c r="G115" s="290"/>
      <c r="H115" s="290" t="s">
        <v>1129</v>
      </c>
      <c r="I115" s="290" t="s">
        <v>1130</v>
      </c>
      <c r="J115" s="290"/>
      <c r="K115" s="301"/>
    </row>
    <row r="116" spans="2:11" ht="15" customHeight="1">
      <c r="B116" s="313"/>
      <c r="C116" s="319"/>
      <c r="D116" s="319"/>
      <c r="E116" s="319"/>
      <c r="F116" s="319"/>
      <c r="G116" s="319"/>
      <c r="H116" s="319"/>
      <c r="I116" s="319"/>
      <c r="J116" s="319"/>
      <c r="K116" s="315"/>
    </row>
    <row r="117" spans="2:11" ht="18.75" customHeight="1">
      <c r="B117" s="320"/>
      <c r="C117" s="286"/>
      <c r="D117" s="286"/>
      <c r="E117" s="286"/>
      <c r="F117" s="321"/>
      <c r="G117" s="286"/>
      <c r="H117" s="286"/>
      <c r="I117" s="286"/>
      <c r="J117" s="286"/>
      <c r="K117" s="320"/>
    </row>
    <row r="118" spans="2:11" ht="18.75" customHeight="1">
      <c r="B118" s="296"/>
      <c r="C118" s="296"/>
      <c r="D118" s="296"/>
      <c r="E118" s="296"/>
      <c r="F118" s="296"/>
      <c r="G118" s="296"/>
      <c r="H118" s="296"/>
      <c r="I118" s="296"/>
      <c r="J118" s="296"/>
      <c r="K118" s="296"/>
    </row>
    <row r="119" spans="2:11" ht="7.5" customHeight="1">
      <c r="B119" s="322"/>
      <c r="C119" s="323"/>
      <c r="D119" s="323"/>
      <c r="E119" s="323"/>
      <c r="F119" s="323"/>
      <c r="G119" s="323"/>
      <c r="H119" s="323"/>
      <c r="I119" s="323"/>
      <c r="J119" s="323"/>
      <c r="K119" s="324"/>
    </row>
    <row r="120" spans="2:11" ht="45" customHeight="1">
      <c r="B120" s="325"/>
      <c r="C120" s="401" t="s">
        <v>1131</v>
      </c>
      <c r="D120" s="401"/>
      <c r="E120" s="401"/>
      <c r="F120" s="401"/>
      <c r="G120" s="401"/>
      <c r="H120" s="401"/>
      <c r="I120" s="401"/>
      <c r="J120" s="401"/>
      <c r="K120" s="326"/>
    </row>
    <row r="121" spans="2:11" ht="17.25" customHeight="1">
      <c r="B121" s="327"/>
      <c r="C121" s="302" t="s">
        <v>1078</v>
      </c>
      <c r="D121" s="302"/>
      <c r="E121" s="302"/>
      <c r="F121" s="302" t="s">
        <v>1079</v>
      </c>
      <c r="G121" s="303"/>
      <c r="H121" s="302" t="s">
        <v>118</v>
      </c>
      <c r="I121" s="302" t="s">
        <v>54</v>
      </c>
      <c r="J121" s="302" t="s">
        <v>1080</v>
      </c>
      <c r="K121" s="328"/>
    </row>
    <row r="122" spans="2:11" ht="17.25" customHeight="1">
      <c r="B122" s="327"/>
      <c r="C122" s="304" t="s">
        <v>1081</v>
      </c>
      <c r="D122" s="304"/>
      <c r="E122" s="304"/>
      <c r="F122" s="305" t="s">
        <v>1082</v>
      </c>
      <c r="G122" s="306"/>
      <c r="H122" s="304"/>
      <c r="I122" s="304"/>
      <c r="J122" s="304" t="s">
        <v>1083</v>
      </c>
      <c r="K122" s="328"/>
    </row>
    <row r="123" spans="2:11" ht="5.25" customHeight="1">
      <c r="B123" s="329"/>
      <c r="C123" s="307"/>
      <c r="D123" s="307"/>
      <c r="E123" s="307"/>
      <c r="F123" s="307"/>
      <c r="G123" s="290"/>
      <c r="H123" s="307"/>
      <c r="I123" s="307"/>
      <c r="J123" s="307"/>
      <c r="K123" s="330"/>
    </row>
    <row r="124" spans="2:11" ht="15" customHeight="1">
      <c r="B124" s="329"/>
      <c r="C124" s="290" t="s">
        <v>1087</v>
      </c>
      <c r="D124" s="307"/>
      <c r="E124" s="307"/>
      <c r="F124" s="309" t="s">
        <v>1084</v>
      </c>
      <c r="G124" s="290"/>
      <c r="H124" s="290" t="s">
        <v>1123</v>
      </c>
      <c r="I124" s="290" t="s">
        <v>1086</v>
      </c>
      <c r="J124" s="290">
        <v>120</v>
      </c>
      <c r="K124" s="331"/>
    </row>
    <row r="125" spans="2:11" ht="15" customHeight="1">
      <c r="B125" s="329"/>
      <c r="C125" s="290" t="s">
        <v>1132</v>
      </c>
      <c r="D125" s="290"/>
      <c r="E125" s="290"/>
      <c r="F125" s="309" t="s">
        <v>1084</v>
      </c>
      <c r="G125" s="290"/>
      <c r="H125" s="290" t="s">
        <v>1133</v>
      </c>
      <c r="I125" s="290" t="s">
        <v>1086</v>
      </c>
      <c r="J125" s="290" t="s">
        <v>1134</v>
      </c>
      <c r="K125" s="331"/>
    </row>
    <row r="126" spans="2:11" ht="15" customHeight="1">
      <c r="B126" s="329"/>
      <c r="C126" s="290" t="s">
        <v>1033</v>
      </c>
      <c r="D126" s="290"/>
      <c r="E126" s="290"/>
      <c r="F126" s="309" t="s">
        <v>1084</v>
      </c>
      <c r="G126" s="290"/>
      <c r="H126" s="290" t="s">
        <v>1135</v>
      </c>
      <c r="I126" s="290" t="s">
        <v>1086</v>
      </c>
      <c r="J126" s="290" t="s">
        <v>1134</v>
      </c>
      <c r="K126" s="331"/>
    </row>
    <row r="127" spans="2:11" ht="15" customHeight="1">
      <c r="B127" s="329"/>
      <c r="C127" s="290" t="s">
        <v>1095</v>
      </c>
      <c r="D127" s="290"/>
      <c r="E127" s="290"/>
      <c r="F127" s="309" t="s">
        <v>1090</v>
      </c>
      <c r="G127" s="290"/>
      <c r="H127" s="290" t="s">
        <v>1096</v>
      </c>
      <c r="I127" s="290" t="s">
        <v>1086</v>
      </c>
      <c r="J127" s="290">
        <v>15</v>
      </c>
      <c r="K127" s="331"/>
    </row>
    <row r="128" spans="2:11" ht="15" customHeight="1">
      <c r="B128" s="329"/>
      <c r="C128" s="311" t="s">
        <v>1097</v>
      </c>
      <c r="D128" s="311"/>
      <c r="E128" s="311"/>
      <c r="F128" s="312" t="s">
        <v>1090</v>
      </c>
      <c r="G128" s="311"/>
      <c r="H128" s="311" t="s">
        <v>1098</v>
      </c>
      <c r="I128" s="311" t="s">
        <v>1086</v>
      </c>
      <c r="J128" s="311">
        <v>15</v>
      </c>
      <c r="K128" s="331"/>
    </row>
    <row r="129" spans="2:11" ht="15" customHeight="1">
      <c r="B129" s="329"/>
      <c r="C129" s="311" t="s">
        <v>1099</v>
      </c>
      <c r="D129" s="311"/>
      <c r="E129" s="311"/>
      <c r="F129" s="312" t="s">
        <v>1090</v>
      </c>
      <c r="G129" s="311"/>
      <c r="H129" s="311" t="s">
        <v>1100</v>
      </c>
      <c r="I129" s="311" t="s">
        <v>1086</v>
      </c>
      <c r="J129" s="311">
        <v>20</v>
      </c>
      <c r="K129" s="331"/>
    </row>
    <row r="130" spans="2:11" ht="15" customHeight="1">
      <c r="B130" s="329"/>
      <c r="C130" s="311" t="s">
        <v>1101</v>
      </c>
      <c r="D130" s="311"/>
      <c r="E130" s="311"/>
      <c r="F130" s="312" t="s">
        <v>1090</v>
      </c>
      <c r="G130" s="311"/>
      <c r="H130" s="311" t="s">
        <v>1102</v>
      </c>
      <c r="I130" s="311" t="s">
        <v>1086</v>
      </c>
      <c r="J130" s="311">
        <v>20</v>
      </c>
      <c r="K130" s="331"/>
    </row>
    <row r="131" spans="2:11" ht="15" customHeight="1">
      <c r="B131" s="329"/>
      <c r="C131" s="290" t="s">
        <v>1089</v>
      </c>
      <c r="D131" s="290"/>
      <c r="E131" s="290"/>
      <c r="F131" s="309" t="s">
        <v>1090</v>
      </c>
      <c r="G131" s="290"/>
      <c r="H131" s="290" t="s">
        <v>1123</v>
      </c>
      <c r="I131" s="290" t="s">
        <v>1086</v>
      </c>
      <c r="J131" s="290">
        <v>50</v>
      </c>
      <c r="K131" s="331"/>
    </row>
    <row r="132" spans="2:11" ht="15" customHeight="1">
      <c r="B132" s="329"/>
      <c r="C132" s="290" t="s">
        <v>1103</v>
      </c>
      <c r="D132" s="290"/>
      <c r="E132" s="290"/>
      <c r="F132" s="309" t="s">
        <v>1090</v>
      </c>
      <c r="G132" s="290"/>
      <c r="H132" s="290" t="s">
        <v>1123</v>
      </c>
      <c r="I132" s="290" t="s">
        <v>1086</v>
      </c>
      <c r="J132" s="290">
        <v>50</v>
      </c>
      <c r="K132" s="331"/>
    </row>
    <row r="133" spans="2:11" ht="15" customHeight="1">
      <c r="B133" s="329"/>
      <c r="C133" s="290" t="s">
        <v>1109</v>
      </c>
      <c r="D133" s="290"/>
      <c r="E133" s="290"/>
      <c r="F133" s="309" t="s">
        <v>1090</v>
      </c>
      <c r="G133" s="290"/>
      <c r="H133" s="290" t="s">
        <v>1123</v>
      </c>
      <c r="I133" s="290" t="s">
        <v>1086</v>
      </c>
      <c r="J133" s="290">
        <v>50</v>
      </c>
      <c r="K133" s="331"/>
    </row>
    <row r="134" spans="2:11" ht="15" customHeight="1">
      <c r="B134" s="329"/>
      <c r="C134" s="290" t="s">
        <v>1111</v>
      </c>
      <c r="D134" s="290"/>
      <c r="E134" s="290"/>
      <c r="F134" s="309" t="s">
        <v>1090</v>
      </c>
      <c r="G134" s="290"/>
      <c r="H134" s="290" t="s">
        <v>1123</v>
      </c>
      <c r="I134" s="290" t="s">
        <v>1086</v>
      </c>
      <c r="J134" s="290">
        <v>50</v>
      </c>
      <c r="K134" s="331"/>
    </row>
    <row r="135" spans="2:11" ht="15" customHeight="1">
      <c r="B135" s="329"/>
      <c r="C135" s="290" t="s">
        <v>123</v>
      </c>
      <c r="D135" s="290"/>
      <c r="E135" s="290"/>
      <c r="F135" s="309" t="s">
        <v>1090</v>
      </c>
      <c r="G135" s="290"/>
      <c r="H135" s="290" t="s">
        <v>1136</v>
      </c>
      <c r="I135" s="290" t="s">
        <v>1086</v>
      </c>
      <c r="J135" s="290">
        <v>255</v>
      </c>
      <c r="K135" s="331"/>
    </row>
    <row r="136" spans="2:11" ht="15" customHeight="1">
      <c r="B136" s="329"/>
      <c r="C136" s="290" t="s">
        <v>1113</v>
      </c>
      <c r="D136" s="290"/>
      <c r="E136" s="290"/>
      <c r="F136" s="309" t="s">
        <v>1084</v>
      </c>
      <c r="G136" s="290"/>
      <c r="H136" s="290" t="s">
        <v>1137</v>
      </c>
      <c r="I136" s="290" t="s">
        <v>1115</v>
      </c>
      <c r="J136" s="290"/>
      <c r="K136" s="331"/>
    </row>
    <row r="137" spans="2:11" ht="15" customHeight="1">
      <c r="B137" s="329"/>
      <c r="C137" s="290" t="s">
        <v>1116</v>
      </c>
      <c r="D137" s="290"/>
      <c r="E137" s="290"/>
      <c r="F137" s="309" t="s">
        <v>1084</v>
      </c>
      <c r="G137" s="290"/>
      <c r="H137" s="290" t="s">
        <v>1138</v>
      </c>
      <c r="I137" s="290" t="s">
        <v>1118</v>
      </c>
      <c r="J137" s="290"/>
      <c r="K137" s="331"/>
    </row>
    <row r="138" spans="2:11" ht="15" customHeight="1">
      <c r="B138" s="329"/>
      <c r="C138" s="290" t="s">
        <v>1119</v>
      </c>
      <c r="D138" s="290"/>
      <c r="E138" s="290"/>
      <c r="F138" s="309" t="s">
        <v>1084</v>
      </c>
      <c r="G138" s="290"/>
      <c r="H138" s="290" t="s">
        <v>1119</v>
      </c>
      <c r="I138" s="290" t="s">
        <v>1118</v>
      </c>
      <c r="J138" s="290"/>
      <c r="K138" s="331"/>
    </row>
    <row r="139" spans="2:11" ht="15" customHeight="1">
      <c r="B139" s="329"/>
      <c r="C139" s="290" t="s">
        <v>35</v>
      </c>
      <c r="D139" s="290"/>
      <c r="E139" s="290"/>
      <c r="F139" s="309" t="s">
        <v>1084</v>
      </c>
      <c r="G139" s="290"/>
      <c r="H139" s="290" t="s">
        <v>1139</v>
      </c>
      <c r="I139" s="290" t="s">
        <v>1118</v>
      </c>
      <c r="J139" s="290"/>
      <c r="K139" s="331"/>
    </row>
    <row r="140" spans="2:11" ht="15" customHeight="1">
      <c r="B140" s="329"/>
      <c r="C140" s="290" t="s">
        <v>1140</v>
      </c>
      <c r="D140" s="290"/>
      <c r="E140" s="290"/>
      <c r="F140" s="309" t="s">
        <v>1084</v>
      </c>
      <c r="G140" s="290"/>
      <c r="H140" s="290" t="s">
        <v>1141</v>
      </c>
      <c r="I140" s="290" t="s">
        <v>1118</v>
      </c>
      <c r="J140" s="290"/>
      <c r="K140" s="331"/>
    </row>
    <row r="141" spans="2:11" ht="15" customHeight="1">
      <c r="B141" s="332"/>
      <c r="C141" s="333"/>
      <c r="D141" s="333"/>
      <c r="E141" s="333"/>
      <c r="F141" s="333"/>
      <c r="G141" s="333"/>
      <c r="H141" s="333"/>
      <c r="I141" s="333"/>
      <c r="J141" s="333"/>
      <c r="K141" s="334"/>
    </row>
    <row r="142" spans="2:11" ht="18.75" customHeight="1">
      <c r="B142" s="286"/>
      <c r="C142" s="286"/>
      <c r="D142" s="286"/>
      <c r="E142" s="286"/>
      <c r="F142" s="321"/>
      <c r="G142" s="286"/>
      <c r="H142" s="286"/>
      <c r="I142" s="286"/>
      <c r="J142" s="286"/>
      <c r="K142" s="286"/>
    </row>
    <row r="143" spans="2:11" ht="18.75" customHeight="1">
      <c r="B143" s="296"/>
      <c r="C143" s="296"/>
      <c r="D143" s="296"/>
      <c r="E143" s="296"/>
      <c r="F143" s="296"/>
      <c r="G143" s="296"/>
      <c r="H143" s="296"/>
      <c r="I143" s="296"/>
      <c r="J143" s="296"/>
      <c r="K143" s="296"/>
    </row>
    <row r="144" spans="2:11" ht="7.5" customHeight="1">
      <c r="B144" s="297"/>
      <c r="C144" s="298"/>
      <c r="D144" s="298"/>
      <c r="E144" s="298"/>
      <c r="F144" s="298"/>
      <c r="G144" s="298"/>
      <c r="H144" s="298"/>
      <c r="I144" s="298"/>
      <c r="J144" s="298"/>
      <c r="K144" s="299"/>
    </row>
    <row r="145" spans="2:11" ht="45" customHeight="1">
      <c r="B145" s="300"/>
      <c r="C145" s="406" t="s">
        <v>1142</v>
      </c>
      <c r="D145" s="406"/>
      <c r="E145" s="406"/>
      <c r="F145" s="406"/>
      <c r="G145" s="406"/>
      <c r="H145" s="406"/>
      <c r="I145" s="406"/>
      <c r="J145" s="406"/>
      <c r="K145" s="301"/>
    </row>
    <row r="146" spans="2:11" ht="17.25" customHeight="1">
      <c r="B146" s="300"/>
      <c r="C146" s="302" t="s">
        <v>1078</v>
      </c>
      <c r="D146" s="302"/>
      <c r="E146" s="302"/>
      <c r="F146" s="302" t="s">
        <v>1079</v>
      </c>
      <c r="G146" s="303"/>
      <c r="H146" s="302" t="s">
        <v>118</v>
      </c>
      <c r="I146" s="302" t="s">
        <v>54</v>
      </c>
      <c r="J146" s="302" t="s">
        <v>1080</v>
      </c>
      <c r="K146" s="301"/>
    </row>
    <row r="147" spans="2:11" ht="17.25" customHeight="1">
      <c r="B147" s="300"/>
      <c r="C147" s="304" t="s">
        <v>1081</v>
      </c>
      <c r="D147" s="304"/>
      <c r="E147" s="304"/>
      <c r="F147" s="305" t="s">
        <v>1082</v>
      </c>
      <c r="G147" s="306"/>
      <c r="H147" s="304"/>
      <c r="I147" s="304"/>
      <c r="J147" s="304" t="s">
        <v>1083</v>
      </c>
      <c r="K147" s="301"/>
    </row>
    <row r="148" spans="2:11" ht="5.25" customHeight="1">
      <c r="B148" s="310"/>
      <c r="C148" s="307"/>
      <c r="D148" s="307"/>
      <c r="E148" s="307"/>
      <c r="F148" s="307"/>
      <c r="G148" s="308"/>
      <c r="H148" s="307"/>
      <c r="I148" s="307"/>
      <c r="J148" s="307"/>
      <c r="K148" s="331"/>
    </row>
    <row r="149" spans="2:11" ht="15" customHeight="1">
      <c r="B149" s="310"/>
      <c r="C149" s="335" t="s">
        <v>1087</v>
      </c>
      <c r="D149" s="290"/>
      <c r="E149" s="290"/>
      <c r="F149" s="336" t="s">
        <v>1084</v>
      </c>
      <c r="G149" s="290"/>
      <c r="H149" s="335" t="s">
        <v>1123</v>
      </c>
      <c r="I149" s="335" t="s">
        <v>1086</v>
      </c>
      <c r="J149" s="335">
        <v>120</v>
      </c>
      <c r="K149" s="331"/>
    </row>
    <row r="150" spans="2:11" ht="15" customHeight="1">
      <c r="B150" s="310"/>
      <c r="C150" s="335" t="s">
        <v>1132</v>
      </c>
      <c r="D150" s="290"/>
      <c r="E150" s="290"/>
      <c r="F150" s="336" t="s">
        <v>1084</v>
      </c>
      <c r="G150" s="290"/>
      <c r="H150" s="335" t="s">
        <v>1143</v>
      </c>
      <c r="I150" s="335" t="s">
        <v>1086</v>
      </c>
      <c r="J150" s="335" t="s">
        <v>1134</v>
      </c>
      <c r="K150" s="331"/>
    </row>
    <row r="151" spans="2:11" ht="15" customHeight="1">
      <c r="B151" s="310"/>
      <c r="C151" s="335" t="s">
        <v>1033</v>
      </c>
      <c r="D151" s="290"/>
      <c r="E151" s="290"/>
      <c r="F151" s="336" t="s">
        <v>1084</v>
      </c>
      <c r="G151" s="290"/>
      <c r="H151" s="335" t="s">
        <v>1144</v>
      </c>
      <c r="I151" s="335" t="s">
        <v>1086</v>
      </c>
      <c r="J151" s="335" t="s">
        <v>1134</v>
      </c>
      <c r="K151" s="331"/>
    </row>
    <row r="152" spans="2:11" ht="15" customHeight="1">
      <c r="B152" s="310"/>
      <c r="C152" s="335" t="s">
        <v>1089</v>
      </c>
      <c r="D152" s="290"/>
      <c r="E152" s="290"/>
      <c r="F152" s="336" t="s">
        <v>1090</v>
      </c>
      <c r="G152" s="290"/>
      <c r="H152" s="335" t="s">
        <v>1123</v>
      </c>
      <c r="I152" s="335" t="s">
        <v>1086</v>
      </c>
      <c r="J152" s="335">
        <v>50</v>
      </c>
      <c r="K152" s="331"/>
    </row>
    <row r="153" spans="2:11" ht="15" customHeight="1">
      <c r="B153" s="310"/>
      <c r="C153" s="335" t="s">
        <v>1092</v>
      </c>
      <c r="D153" s="290"/>
      <c r="E153" s="290"/>
      <c r="F153" s="336" t="s">
        <v>1084</v>
      </c>
      <c r="G153" s="290"/>
      <c r="H153" s="335" t="s">
        <v>1123</v>
      </c>
      <c r="I153" s="335" t="s">
        <v>1094</v>
      </c>
      <c r="J153" s="335"/>
      <c r="K153" s="331"/>
    </row>
    <row r="154" spans="2:11" ht="15" customHeight="1">
      <c r="B154" s="310"/>
      <c r="C154" s="335" t="s">
        <v>1103</v>
      </c>
      <c r="D154" s="290"/>
      <c r="E154" s="290"/>
      <c r="F154" s="336" t="s">
        <v>1090</v>
      </c>
      <c r="G154" s="290"/>
      <c r="H154" s="335" t="s">
        <v>1123</v>
      </c>
      <c r="I154" s="335" t="s">
        <v>1086</v>
      </c>
      <c r="J154" s="335">
        <v>50</v>
      </c>
      <c r="K154" s="331"/>
    </row>
    <row r="155" spans="2:11" ht="15" customHeight="1">
      <c r="B155" s="310"/>
      <c r="C155" s="335" t="s">
        <v>1111</v>
      </c>
      <c r="D155" s="290"/>
      <c r="E155" s="290"/>
      <c r="F155" s="336" t="s">
        <v>1090</v>
      </c>
      <c r="G155" s="290"/>
      <c r="H155" s="335" t="s">
        <v>1123</v>
      </c>
      <c r="I155" s="335" t="s">
        <v>1086</v>
      </c>
      <c r="J155" s="335">
        <v>50</v>
      </c>
      <c r="K155" s="331"/>
    </row>
    <row r="156" spans="2:11" ht="15" customHeight="1">
      <c r="B156" s="310"/>
      <c r="C156" s="335" t="s">
        <v>1109</v>
      </c>
      <c r="D156" s="290"/>
      <c r="E156" s="290"/>
      <c r="F156" s="336" t="s">
        <v>1090</v>
      </c>
      <c r="G156" s="290"/>
      <c r="H156" s="335" t="s">
        <v>1123</v>
      </c>
      <c r="I156" s="335" t="s">
        <v>1086</v>
      </c>
      <c r="J156" s="335">
        <v>50</v>
      </c>
      <c r="K156" s="331"/>
    </row>
    <row r="157" spans="2:11" ht="15" customHeight="1">
      <c r="B157" s="310"/>
      <c r="C157" s="335" t="s">
        <v>107</v>
      </c>
      <c r="D157" s="290"/>
      <c r="E157" s="290"/>
      <c r="F157" s="336" t="s">
        <v>1084</v>
      </c>
      <c r="G157" s="290"/>
      <c r="H157" s="335" t="s">
        <v>1145</v>
      </c>
      <c r="I157" s="335" t="s">
        <v>1086</v>
      </c>
      <c r="J157" s="335" t="s">
        <v>1146</v>
      </c>
      <c r="K157" s="331"/>
    </row>
    <row r="158" spans="2:11" ht="15" customHeight="1">
      <c r="B158" s="310"/>
      <c r="C158" s="335" t="s">
        <v>1147</v>
      </c>
      <c r="D158" s="290"/>
      <c r="E158" s="290"/>
      <c r="F158" s="336" t="s">
        <v>1084</v>
      </c>
      <c r="G158" s="290"/>
      <c r="H158" s="335" t="s">
        <v>1148</v>
      </c>
      <c r="I158" s="335" t="s">
        <v>1118</v>
      </c>
      <c r="J158" s="335"/>
      <c r="K158" s="331"/>
    </row>
    <row r="159" spans="2:11" ht="15" customHeight="1">
      <c r="B159" s="337"/>
      <c r="C159" s="319"/>
      <c r="D159" s="319"/>
      <c r="E159" s="319"/>
      <c r="F159" s="319"/>
      <c r="G159" s="319"/>
      <c r="H159" s="319"/>
      <c r="I159" s="319"/>
      <c r="J159" s="319"/>
      <c r="K159" s="338"/>
    </row>
    <row r="160" spans="2:11" ht="18.75" customHeight="1">
      <c r="B160" s="286"/>
      <c r="C160" s="290"/>
      <c r="D160" s="290"/>
      <c r="E160" s="290"/>
      <c r="F160" s="309"/>
      <c r="G160" s="290"/>
      <c r="H160" s="290"/>
      <c r="I160" s="290"/>
      <c r="J160" s="290"/>
      <c r="K160" s="286"/>
    </row>
    <row r="161" spans="2:11" ht="18.75" customHeight="1">
      <c r="B161" s="296"/>
      <c r="C161" s="296"/>
      <c r="D161" s="296"/>
      <c r="E161" s="296"/>
      <c r="F161" s="296"/>
      <c r="G161" s="296"/>
      <c r="H161" s="296"/>
      <c r="I161" s="296"/>
      <c r="J161" s="296"/>
      <c r="K161" s="296"/>
    </row>
    <row r="162" spans="2:11" ht="7.5" customHeight="1">
      <c r="B162" s="278"/>
      <c r="C162" s="279"/>
      <c r="D162" s="279"/>
      <c r="E162" s="279"/>
      <c r="F162" s="279"/>
      <c r="G162" s="279"/>
      <c r="H162" s="279"/>
      <c r="I162" s="279"/>
      <c r="J162" s="279"/>
      <c r="K162" s="280"/>
    </row>
    <row r="163" spans="2:11" ht="45" customHeight="1">
      <c r="B163" s="281"/>
      <c r="C163" s="401" t="s">
        <v>1149</v>
      </c>
      <c r="D163" s="401"/>
      <c r="E163" s="401"/>
      <c r="F163" s="401"/>
      <c r="G163" s="401"/>
      <c r="H163" s="401"/>
      <c r="I163" s="401"/>
      <c r="J163" s="401"/>
      <c r="K163" s="282"/>
    </row>
    <row r="164" spans="2:11" ht="17.25" customHeight="1">
      <c r="B164" s="281"/>
      <c r="C164" s="302" t="s">
        <v>1078</v>
      </c>
      <c r="D164" s="302"/>
      <c r="E164" s="302"/>
      <c r="F164" s="302" t="s">
        <v>1079</v>
      </c>
      <c r="G164" s="339"/>
      <c r="H164" s="340" t="s">
        <v>118</v>
      </c>
      <c r="I164" s="340" t="s">
        <v>54</v>
      </c>
      <c r="J164" s="302" t="s">
        <v>1080</v>
      </c>
      <c r="K164" s="282"/>
    </row>
    <row r="165" spans="2:11" ht="17.25" customHeight="1">
      <c r="B165" s="283"/>
      <c r="C165" s="304" t="s">
        <v>1081</v>
      </c>
      <c r="D165" s="304"/>
      <c r="E165" s="304"/>
      <c r="F165" s="305" t="s">
        <v>1082</v>
      </c>
      <c r="G165" s="341"/>
      <c r="H165" s="342"/>
      <c r="I165" s="342"/>
      <c r="J165" s="304" t="s">
        <v>1083</v>
      </c>
      <c r="K165" s="284"/>
    </row>
    <row r="166" spans="2:11" ht="5.25" customHeight="1">
      <c r="B166" s="310"/>
      <c r="C166" s="307"/>
      <c r="D166" s="307"/>
      <c r="E166" s="307"/>
      <c r="F166" s="307"/>
      <c r="G166" s="308"/>
      <c r="H166" s="307"/>
      <c r="I166" s="307"/>
      <c r="J166" s="307"/>
      <c r="K166" s="331"/>
    </row>
    <row r="167" spans="2:11" ht="15" customHeight="1">
      <c r="B167" s="310"/>
      <c r="C167" s="290" t="s">
        <v>1087</v>
      </c>
      <c r="D167" s="290"/>
      <c r="E167" s="290"/>
      <c r="F167" s="309" t="s">
        <v>1084</v>
      </c>
      <c r="G167" s="290"/>
      <c r="H167" s="290" t="s">
        <v>1123</v>
      </c>
      <c r="I167" s="290" t="s">
        <v>1086</v>
      </c>
      <c r="J167" s="290">
        <v>120</v>
      </c>
      <c r="K167" s="331"/>
    </row>
    <row r="168" spans="2:11" ht="15" customHeight="1">
      <c r="B168" s="310"/>
      <c r="C168" s="290" t="s">
        <v>1132</v>
      </c>
      <c r="D168" s="290"/>
      <c r="E168" s="290"/>
      <c r="F168" s="309" t="s">
        <v>1084</v>
      </c>
      <c r="G168" s="290"/>
      <c r="H168" s="290" t="s">
        <v>1133</v>
      </c>
      <c r="I168" s="290" t="s">
        <v>1086</v>
      </c>
      <c r="J168" s="290" t="s">
        <v>1134</v>
      </c>
      <c r="K168" s="331"/>
    </row>
    <row r="169" spans="2:11" ht="15" customHeight="1">
      <c r="B169" s="310"/>
      <c r="C169" s="290" t="s">
        <v>1033</v>
      </c>
      <c r="D169" s="290"/>
      <c r="E169" s="290"/>
      <c r="F169" s="309" t="s">
        <v>1084</v>
      </c>
      <c r="G169" s="290"/>
      <c r="H169" s="290" t="s">
        <v>1150</v>
      </c>
      <c r="I169" s="290" t="s">
        <v>1086</v>
      </c>
      <c r="J169" s="290" t="s">
        <v>1134</v>
      </c>
      <c r="K169" s="331"/>
    </row>
    <row r="170" spans="2:11" ht="15" customHeight="1">
      <c r="B170" s="310"/>
      <c r="C170" s="290" t="s">
        <v>1089</v>
      </c>
      <c r="D170" s="290"/>
      <c r="E170" s="290"/>
      <c r="F170" s="309" t="s">
        <v>1090</v>
      </c>
      <c r="G170" s="290"/>
      <c r="H170" s="290" t="s">
        <v>1150</v>
      </c>
      <c r="I170" s="290" t="s">
        <v>1086</v>
      </c>
      <c r="J170" s="290">
        <v>50</v>
      </c>
      <c r="K170" s="331"/>
    </row>
    <row r="171" spans="2:11" ht="15" customHeight="1">
      <c r="B171" s="310"/>
      <c r="C171" s="290" t="s">
        <v>1092</v>
      </c>
      <c r="D171" s="290"/>
      <c r="E171" s="290"/>
      <c r="F171" s="309" t="s">
        <v>1084</v>
      </c>
      <c r="G171" s="290"/>
      <c r="H171" s="290" t="s">
        <v>1150</v>
      </c>
      <c r="I171" s="290" t="s">
        <v>1094</v>
      </c>
      <c r="J171" s="290"/>
      <c r="K171" s="331"/>
    </row>
    <row r="172" spans="2:11" ht="15" customHeight="1">
      <c r="B172" s="310"/>
      <c r="C172" s="290" t="s">
        <v>1103</v>
      </c>
      <c r="D172" s="290"/>
      <c r="E172" s="290"/>
      <c r="F172" s="309" t="s">
        <v>1090</v>
      </c>
      <c r="G172" s="290"/>
      <c r="H172" s="290" t="s">
        <v>1150</v>
      </c>
      <c r="I172" s="290" t="s">
        <v>1086</v>
      </c>
      <c r="J172" s="290">
        <v>50</v>
      </c>
      <c r="K172" s="331"/>
    </row>
    <row r="173" spans="2:11" ht="15" customHeight="1">
      <c r="B173" s="310"/>
      <c r="C173" s="290" t="s">
        <v>1111</v>
      </c>
      <c r="D173" s="290"/>
      <c r="E173" s="290"/>
      <c r="F173" s="309" t="s">
        <v>1090</v>
      </c>
      <c r="G173" s="290"/>
      <c r="H173" s="290" t="s">
        <v>1150</v>
      </c>
      <c r="I173" s="290" t="s">
        <v>1086</v>
      </c>
      <c r="J173" s="290">
        <v>50</v>
      </c>
      <c r="K173" s="331"/>
    </row>
    <row r="174" spans="2:11" ht="15" customHeight="1">
      <c r="B174" s="310"/>
      <c r="C174" s="290" t="s">
        <v>1109</v>
      </c>
      <c r="D174" s="290"/>
      <c r="E174" s="290"/>
      <c r="F174" s="309" t="s">
        <v>1090</v>
      </c>
      <c r="G174" s="290"/>
      <c r="H174" s="290" t="s">
        <v>1150</v>
      </c>
      <c r="I174" s="290" t="s">
        <v>1086</v>
      </c>
      <c r="J174" s="290">
        <v>50</v>
      </c>
      <c r="K174" s="331"/>
    </row>
    <row r="175" spans="2:11" ht="15" customHeight="1">
      <c r="B175" s="310"/>
      <c r="C175" s="290" t="s">
        <v>117</v>
      </c>
      <c r="D175" s="290"/>
      <c r="E175" s="290"/>
      <c r="F175" s="309" t="s">
        <v>1084</v>
      </c>
      <c r="G175" s="290"/>
      <c r="H175" s="290" t="s">
        <v>1151</v>
      </c>
      <c r="I175" s="290" t="s">
        <v>1152</v>
      </c>
      <c r="J175" s="290"/>
      <c r="K175" s="331"/>
    </row>
    <row r="176" spans="2:11" ht="15" customHeight="1">
      <c r="B176" s="310"/>
      <c r="C176" s="290" t="s">
        <v>54</v>
      </c>
      <c r="D176" s="290"/>
      <c r="E176" s="290"/>
      <c r="F176" s="309" t="s">
        <v>1084</v>
      </c>
      <c r="G176" s="290"/>
      <c r="H176" s="290" t="s">
        <v>1153</v>
      </c>
      <c r="I176" s="290" t="s">
        <v>1154</v>
      </c>
      <c r="J176" s="290">
        <v>1</v>
      </c>
      <c r="K176" s="331"/>
    </row>
    <row r="177" spans="2:11" ht="15" customHeight="1">
      <c r="B177" s="310"/>
      <c r="C177" s="290" t="s">
        <v>50</v>
      </c>
      <c r="D177" s="290"/>
      <c r="E177" s="290"/>
      <c r="F177" s="309" t="s">
        <v>1084</v>
      </c>
      <c r="G177" s="290"/>
      <c r="H177" s="290" t="s">
        <v>1155</v>
      </c>
      <c r="I177" s="290" t="s">
        <v>1086</v>
      </c>
      <c r="J177" s="290">
        <v>20</v>
      </c>
      <c r="K177" s="331"/>
    </row>
    <row r="178" spans="2:11" ht="15" customHeight="1">
      <c r="B178" s="310"/>
      <c r="C178" s="290" t="s">
        <v>118</v>
      </c>
      <c r="D178" s="290"/>
      <c r="E178" s="290"/>
      <c r="F178" s="309" t="s">
        <v>1084</v>
      </c>
      <c r="G178" s="290"/>
      <c r="H178" s="290" t="s">
        <v>1156</v>
      </c>
      <c r="I178" s="290" t="s">
        <v>1086</v>
      </c>
      <c r="J178" s="290">
        <v>255</v>
      </c>
      <c r="K178" s="331"/>
    </row>
    <row r="179" spans="2:11" ht="15" customHeight="1">
      <c r="B179" s="310"/>
      <c r="C179" s="290" t="s">
        <v>119</v>
      </c>
      <c r="D179" s="290"/>
      <c r="E179" s="290"/>
      <c r="F179" s="309" t="s">
        <v>1084</v>
      </c>
      <c r="G179" s="290"/>
      <c r="H179" s="290" t="s">
        <v>1049</v>
      </c>
      <c r="I179" s="290" t="s">
        <v>1086</v>
      </c>
      <c r="J179" s="290">
        <v>10</v>
      </c>
      <c r="K179" s="331"/>
    </row>
    <row r="180" spans="2:11" ht="15" customHeight="1">
      <c r="B180" s="310"/>
      <c r="C180" s="290" t="s">
        <v>120</v>
      </c>
      <c r="D180" s="290"/>
      <c r="E180" s="290"/>
      <c r="F180" s="309" t="s">
        <v>1084</v>
      </c>
      <c r="G180" s="290"/>
      <c r="H180" s="290" t="s">
        <v>1157</v>
      </c>
      <c r="I180" s="290" t="s">
        <v>1118</v>
      </c>
      <c r="J180" s="290"/>
      <c r="K180" s="331"/>
    </row>
    <row r="181" spans="2:11" ht="15" customHeight="1">
      <c r="B181" s="310"/>
      <c r="C181" s="290" t="s">
        <v>1158</v>
      </c>
      <c r="D181" s="290"/>
      <c r="E181" s="290"/>
      <c r="F181" s="309" t="s">
        <v>1084</v>
      </c>
      <c r="G181" s="290"/>
      <c r="H181" s="290" t="s">
        <v>1159</v>
      </c>
      <c r="I181" s="290" t="s">
        <v>1118</v>
      </c>
      <c r="J181" s="290"/>
      <c r="K181" s="331"/>
    </row>
    <row r="182" spans="2:11" ht="15" customHeight="1">
      <c r="B182" s="310"/>
      <c r="C182" s="290" t="s">
        <v>1147</v>
      </c>
      <c r="D182" s="290"/>
      <c r="E182" s="290"/>
      <c r="F182" s="309" t="s">
        <v>1084</v>
      </c>
      <c r="G182" s="290"/>
      <c r="H182" s="290" t="s">
        <v>1160</v>
      </c>
      <c r="I182" s="290" t="s">
        <v>1118</v>
      </c>
      <c r="J182" s="290"/>
      <c r="K182" s="331"/>
    </row>
    <row r="183" spans="2:11" ht="15" customHeight="1">
      <c r="B183" s="310"/>
      <c r="C183" s="290" t="s">
        <v>122</v>
      </c>
      <c r="D183" s="290"/>
      <c r="E183" s="290"/>
      <c r="F183" s="309" t="s">
        <v>1090</v>
      </c>
      <c r="G183" s="290"/>
      <c r="H183" s="290" t="s">
        <v>1161</v>
      </c>
      <c r="I183" s="290" t="s">
        <v>1086</v>
      </c>
      <c r="J183" s="290">
        <v>50</v>
      </c>
      <c r="K183" s="331"/>
    </row>
    <row r="184" spans="2:11" ht="15" customHeight="1">
      <c r="B184" s="310"/>
      <c r="C184" s="290" t="s">
        <v>1162</v>
      </c>
      <c r="D184" s="290"/>
      <c r="E184" s="290"/>
      <c r="F184" s="309" t="s">
        <v>1090</v>
      </c>
      <c r="G184" s="290"/>
      <c r="H184" s="290" t="s">
        <v>1163</v>
      </c>
      <c r="I184" s="290" t="s">
        <v>1164</v>
      </c>
      <c r="J184" s="290"/>
      <c r="K184" s="331"/>
    </row>
    <row r="185" spans="2:11" ht="15" customHeight="1">
      <c r="B185" s="310"/>
      <c r="C185" s="290" t="s">
        <v>1165</v>
      </c>
      <c r="D185" s="290"/>
      <c r="E185" s="290"/>
      <c r="F185" s="309" t="s">
        <v>1090</v>
      </c>
      <c r="G185" s="290"/>
      <c r="H185" s="290" t="s">
        <v>1166</v>
      </c>
      <c r="I185" s="290" t="s">
        <v>1164</v>
      </c>
      <c r="J185" s="290"/>
      <c r="K185" s="331"/>
    </row>
    <row r="186" spans="2:11" ht="15" customHeight="1">
      <c r="B186" s="310"/>
      <c r="C186" s="290" t="s">
        <v>1167</v>
      </c>
      <c r="D186" s="290"/>
      <c r="E186" s="290"/>
      <c r="F186" s="309" t="s">
        <v>1090</v>
      </c>
      <c r="G186" s="290"/>
      <c r="H186" s="290" t="s">
        <v>1168</v>
      </c>
      <c r="I186" s="290" t="s">
        <v>1164</v>
      </c>
      <c r="J186" s="290"/>
      <c r="K186" s="331"/>
    </row>
    <row r="187" spans="2:11" ht="15" customHeight="1">
      <c r="B187" s="310"/>
      <c r="C187" s="343" t="s">
        <v>1169</v>
      </c>
      <c r="D187" s="290"/>
      <c r="E187" s="290"/>
      <c r="F187" s="309" t="s">
        <v>1090</v>
      </c>
      <c r="G187" s="290"/>
      <c r="H187" s="290" t="s">
        <v>1170</v>
      </c>
      <c r="I187" s="290" t="s">
        <v>1171</v>
      </c>
      <c r="J187" s="344" t="s">
        <v>1172</v>
      </c>
      <c r="K187" s="331"/>
    </row>
    <row r="188" spans="2:11" ht="15" customHeight="1">
      <c r="B188" s="310"/>
      <c r="C188" s="295" t="s">
        <v>39</v>
      </c>
      <c r="D188" s="290"/>
      <c r="E188" s="290"/>
      <c r="F188" s="309" t="s">
        <v>1084</v>
      </c>
      <c r="G188" s="290"/>
      <c r="H188" s="286" t="s">
        <v>1173</v>
      </c>
      <c r="I188" s="290" t="s">
        <v>1174</v>
      </c>
      <c r="J188" s="290"/>
      <c r="K188" s="331"/>
    </row>
    <row r="189" spans="2:11" ht="15" customHeight="1">
      <c r="B189" s="310"/>
      <c r="C189" s="295" t="s">
        <v>1175</v>
      </c>
      <c r="D189" s="290"/>
      <c r="E189" s="290"/>
      <c r="F189" s="309" t="s">
        <v>1084</v>
      </c>
      <c r="G189" s="290"/>
      <c r="H189" s="290" t="s">
        <v>1176</v>
      </c>
      <c r="I189" s="290" t="s">
        <v>1118</v>
      </c>
      <c r="J189" s="290"/>
      <c r="K189" s="331"/>
    </row>
    <row r="190" spans="2:11" ht="15" customHeight="1">
      <c r="B190" s="310"/>
      <c r="C190" s="295" t="s">
        <v>1177</v>
      </c>
      <c r="D190" s="290"/>
      <c r="E190" s="290"/>
      <c r="F190" s="309" t="s">
        <v>1084</v>
      </c>
      <c r="G190" s="290"/>
      <c r="H190" s="290" t="s">
        <v>1178</v>
      </c>
      <c r="I190" s="290" t="s">
        <v>1118</v>
      </c>
      <c r="J190" s="290"/>
      <c r="K190" s="331"/>
    </row>
    <row r="191" spans="2:11" ht="15" customHeight="1">
      <c r="B191" s="310"/>
      <c r="C191" s="295" t="s">
        <v>1179</v>
      </c>
      <c r="D191" s="290"/>
      <c r="E191" s="290"/>
      <c r="F191" s="309" t="s">
        <v>1090</v>
      </c>
      <c r="G191" s="290"/>
      <c r="H191" s="290" t="s">
        <v>1180</v>
      </c>
      <c r="I191" s="290" t="s">
        <v>1118</v>
      </c>
      <c r="J191" s="290"/>
      <c r="K191" s="331"/>
    </row>
    <row r="192" spans="2:11" ht="15" customHeight="1">
      <c r="B192" s="337"/>
      <c r="C192" s="345"/>
      <c r="D192" s="319"/>
      <c r="E192" s="319"/>
      <c r="F192" s="319"/>
      <c r="G192" s="319"/>
      <c r="H192" s="319"/>
      <c r="I192" s="319"/>
      <c r="J192" s="319"/>
      <c r="K192" s="338"/>
    </row>
    <row r="193" spans="2:11" ht="18.75" customHeight="1">
      <c r="B193" s="286"/>
      <c r="C193" s="290"/>
      <c r="D193" s="290"/>
      <c r="E193" s="290"/>
      <c r="F193" s="309"/>
      <c r="G193" s="290"/>
      <c r="H193" s="290"/>
      <c r="I193" s="290"/>
      <c r="J193" s="290"/>
      <c r="K193" s="286"/>
    </row>
    <row r="194" spans="2:11" ht="18.75" customHeight="1">
      <c r="B194" s="286"/>
      <c r="C194" s="290"/>
      <c r="D194" s="290"/>
      <c r="E194" s="290"/>
      <c r="F194" s="309"/>
      <c r="G194" s="290"/>
      <c r="H194" s="290"/>
      <c r="I194" s="290"/>
      <c r="J194" s="290"/>
      <c r="K194" s="286"/>
    </row>
    <row r="195" spans="2:11" ht="18.75" customHeight="1">
      <c r="B195" s="296"/>
      <c r="C195" s="296"/>
      <c r="D195" s="296"/>
      <c r="E195" s="296"/>
      <c r="F195" s="296"/>
      <c r="G195" s="296"/>
      <c r="H195" s="296"/>
      <c r="I195" s="296"/>
      <c r="J195" s="296"/>
      <c r="K195" s="296"/>
    </row>
    <row r="196" spans="2:11" ht="13.5">
      <c r="B196" s="278"/>
      <c r="C196" s="279"/>
      <c r="D196" s="279"/>
      <c r="E196" s="279"/>
      <c r="F196" s="279"/>
      <c r="G196" s="279"/>
      <c r="H196" s="279"/>
      <c r="I196" s="279"/>
      <c r="J196" s="279"/>
      <c r="K196" s="280"/>
    </row>
    <row r="197" spans="2:11" ht="21">
      <c r="B197" s="281"/>
      <c r="C197" s="401" t="s">
        <v>1181</v>
      </c>
      <c r="D197" s="401"/>
      <c r="E197" s="401"/>
      <c r="F197" s="401"/>
      <c r="G197" s="401"/>
      <c r="H197" s="401"/>
      <c r="I197" s="401"/>
      <c r="J197" s="401"/>
      <c r="K197" s="282"/>
    </row>
    <row r="198" spans="2:11" ht="25.5" customHeight="1">
      <c r="B198" s="281"/>
      <c r="C198" s="346" t="s">
        <v>1182</v>
      </c>
      <c r="D198" s="346"/>
      <c r="E198" s="346"/>
      <c r="F198" s="346" t="s">
        <v>1183</v>
      </c>
      <c r="G198" s="347"/>
      <c r="H198" s="407" t="s">
        <v>1184</v>
      </c>
      <c r="I198" s="407"/>
      <c r="J198" s="407"/>
      <c r="K198" s="282"/>
    </row>
    <row r="199" spans="2:11" ht="5.25" customHeight="1">
      <c r="B199" s="310"/>
      <c r="C199" s="307"/>
      <c r="D199" s="307"/>
      <c r="E199" s="307"/>
      <c r="F199" s="307"/>
      <c r="G199" s="290"/>
      <c r="H199" s="307"/>
      <c r="I199" s="307"/>
      <c r="J199" s="307"/>
      <c r="K199" s="331"/>
    </row>
    <row r="200" spans="2:11" ht="15" customHeight="1">
      <c r="B200" s="310"/>
      <c r="C200" s="290" t="s">
        <v>1174</v>
      </c>
      <c r="D200" s="290"/>
      <c r="E200" s="290"/>
      <c r="F200" s="309" t="s">
        <v>40</v>
      </c>
      <c r="G200" s="290"/>
      <c r="H200" s="404" t="s">
        <v>1185</v>
      </c>
      <c r="I200" s="404"/>
      <c r="J200" s="404"/>
      <c r="K200" s="331"/>
    </row>
    <row r="201" spans="2:11" ht="15" customHeight="1">
      <c r="B201" s="310"/>
      <c r="C201" s="316"/>
      <c r="D201" s="290"/>
      <c r="E201" s="290"/>
      <c r="F201" s="309" t="s">
        <v>41</v>
      </c>
      <c r="G201" s="290"/>
      <c r="H201" s="404" t="s">
        <v>1186</v>
      </c>
      <c r="I201" s="404"/>
      <c r="J201" s="404"/>
      <c r="K201" s="331"/>
    </row>
    <row r="202" spans="2:11" ht="15" customHeight="1">
      <c r="B202" s="310"/>
      <c r="C202" s="316"/>
      <c r="D202" s="290"/>
      <c r="E202" s="290"/>
      <c r="F202" s="309" t="s">
        <v>44</v>
      </c>
      <c r="G202" s="290"/>
      <c r="H202" s="404" t="s">
        <v>1187</v>
      </c>
      <c r="I202" s="404"/>
      <c r="J202" s="404"/>
      <c r="K202" s="331"/>
    </row>
    <row r="203" spans="2:11" ht="15" customHeight="1">
      <c r="B203" s="310"/>
      <c r="C203" s="290"/>
      <c r="D203" s="290"/>
      <c r="E203" s="290"/>
      <c r="F203" s="309" t="s">
        <v>42</v>
      </c>
      <c r="G203" s="290"/>
      <c r="H203" s="404" t="s">
        <v>1188</v>
      </c>
      <c r="I203" s="404"/>
      <c r="J203" s="404"/>
      <c r="K203" s="331"/>
    </row>
    <row r="204" spans="2:11" ht="15" customHeight="1">
      <c r="B204" s="310"/>
      <c r="C204" s="290"/>
      <c r="D204" s="290"/>
      <c r="E204" s="290"/>
      <c r="F204" s="309" t="s">
        <v>43</v>
      </c>
      <c r="G204" s="290"/>
      <c r="H204" s="404" t="s">
        <v>1189</v>
      </c>
      <c r="I204" s="404"/>
      <c r="J204" s="404"/>
      <c r="K204" s="331"/>
    </row>
    <row r="205" spans="2:11" ht="15" customHeight="1">
      <c r="B205" s="310"/>
      <c r="C205" s="290"/>
      <c r="D205" s="290"/>
      <c r="E205" s="290"/>
      <c r="F205" s="309"/>
      <c r="G205" s="290"/>
      <c r="H205" s="290"/>
      <c r="I205" s="290"/>
      <c r="J205" s="290"/>
      <c r="K205" s="331"/>
    </row>
    <row r="206" spans="2:11" ht="15" customHeight="1">
      <c r="B206" s="310"/>
      <c r="C206" s="290" t="s">
        <v>1130</v>
      </c>
      <c r="D206" s="290"/>
      <c r="E206" s="290"/>
      <c r="F206" s="309" t="s">
        <v>76</v>
      </c>
      <c r="G206" s="290"/>
      <c r="H206" s="404" t="s">
        <v>1190</v>
      </c>
      <c r="I206" s="404"/>
      <c r="J206" s="404"/>
      <c r="K206" s="331"/>
    </row>
    <row r="207" spans="2:11" ht="15" customHeight="1">
      <c r="B207" s="310"/>
      <c r="C207" s="316"/>
      <c r="D207" s="290"/>
      <c r="E207" s="290"/>
      <c r="F207" s="309" t="s">
        <v>1027</v>
      </c>
      <c r="G207" s="290"/>
      <c r="H207" s="404" t="s">
        <v>1028</v>
      </c>
      <c r="I207" s="404"/>
      <c r="J207" s="404"/>
      <c r="K207" s="331"/>
    </row>
    <row r="208" spans="2:11" ht="15" customHeight="1">
      <c r="B208" s="310"/>
      <c r="C208" s="290"/>
      <c r="D208" s="290"/>
      <c r="E208" s="290"/>
      <c r="F208" s="309" t="s">
        <v>1025</v>
      </c>
      <c r="G208" s="290"/>
      <c r="H208" s="404" t="s">
        <v>1191</v>
      </c>
      <c r="I208" s="404"/>
      <c r="J208" s="404"/>
      <c r="K208" s="331"/>
    </row>
    <row r="209" spans="2:11" ht="15" customHeight="1">
      <c r="B209" s="348"/>
      <c r="C209" s="316"/>
      <c r="D209" s="316"/>
      <c r="E209" s="316"/>
      <c r="F209" s="309" t="s">
        <v>1029</v>
      </c>
      <c r="G209" s="295"/>
      <c r="H209" s="408" t="s">
        <v>1030</v>
      </c>
      <c r="I209" s="408"/>
      <c r="J209" s="408"/>
      <c r="K209" s="349"/>
    </row>
    <row r="210" spans="2:11" ht="15" customHeight="1">
      <c r="B210" s="348"/>
      <c r="C210" s="316"/>
      <c r="D210" s="316"/>
      <c r="E210" s="316"/>
      <c r="F210" s="309" t="s">
        <v>1031</v>
      </c>
      <c r="G210" s="295"/>
      <c r="H210" s="408" t="s">
        <v>160</v>
      </c>
      <c r="I210" s="408"/>
      <c r="J210" s="408"/>
      <c r="K210" s="349"/>
    </row>
    <row r="211" spans="2:11" ht="15" customHeight="1">
      <c r="B211" s="348"/>
      <c r="C211" s="316"/>
      <c r="D211" s="316"/>
      <c r="E211" s="316"/>
      <c r="F211" s="350"/>
      <c r="G211" s="295"/>
      <c r="H211" s="351"/>
      <c r="I211" s="351"/>
      <c r="J211" s="351"/>
      <c r="K211" s="349"/>
    </row>
    <row r="212" spans="2:11" ht="15" customHeight="1">
      <c r="B212" s="348"/>
      <c r="C212" s="290" t="s">
        <v>1154</v>
      </c>
      <c r="D212" s="316"/>
      <c r="E212" s="316"/>
      <c r="F212" s="309">
        <v>1</v>
      </c>
      <c r="G212" s="295"/>
      <c r="H212" s="408" t="s">
        <v>1192</v>
      </c>
      <c r="I212" s="408"/>
      <c r="J212" s="408"/>
      <c r="K212" s="349"/>
    </row>
    <row r="213" spans="2:11" ht="15" customHeight="1">
      <c r="B213" s="348"/>
      <c r="C213" s="316"/>
      <c r="D213" s="316"/>
      <c r="E213" s="316"/>
      <c r="F213" s="309">
        <v>2</v>
      </c>
      <c r="G213" s="295"/>
      <c r="H213" s="408" t="s">
        <v>1193</v>
      </c>
      <c r="I213" s="408"/>
      <c r="J213" s="408"/>
      <c r="K213" s="349"/>
    </row>
    <row r="214" spans="2:11" ht="15" customHeight="1">
      <c r="B214" s="348"/>
      <c r="C214" s="316"/>
      <c r="D214" s="316"/>
      <c r="E214" s="316"/>
      <c r="F214" s="309">
        <v>3</v>
      </c>
      <c r="G214" s="295"/>
      <c r="H214" s="408" t="s">
        <v>1194</v>
      </c>
      <c r="I214" s="408"/>
      <c r="J214" s="408"/>
      <c r="K214" s="349"/>
    </row>
    <row r="215" spans="2:11" ht="15" customHeight="1">
      <c r="B215" s="348"/>
      <c r="C215" s="316"/>
      <c r="D215" s="316"/>
      <c r="E215" s="316"/>
      <c r="F215" s="309">
        <v>4</v>
      </c>
      <c r="G215" s="295"/>
      <c r="H215" s="408" t="s">
        <v>1195</v>
      </c>
      <c r="I215" s="408"/>
      <c r="J215" s="408"/>
      <c r="K215" s="349"/>
    </row>
    <row r="216" spans="2:11" ht="12.75" customHeight="1">
      <c r="B216" s="352"/>
      <c r="C216" s="353"/>
      <c r="D216" s="353"/>
      <c r="E216" s="353"/>
      <c r="F216" s="353"/>
      <c r="G216" s="353"/>
      <c r="H216" s="353"/>
      <c r="I216" s="353"/>
      <c r="J216" s="353"/>
      <c r="K216" s="354"/>
    </row>
  </sheetData>
  <sheetProtection algorithmName="SHA-512" hashValue="Ddk3pRrk1wy2+GXcH8rpyJksg/o3WEGLV2GmEDgsAjVsa9Rm528Tg8Cii5VKD7m/yF1wDV0+YULhE1xymZErdw==" saltValue="WxXhzn7ceA3gwLe9FyblVg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PC-106\ASpe2016</dc:creator>
  <cp:keywords/>
  <dc:description/>
  <cp:lastModifiedBy>Radomír Drozd</cp:lastModifiedBy>
  <dcterms:created xsi:type="dcterms:W3CDTF">2018-12-10T09:00:19Z</dcterms:created>
  <dcterms:modified xsi:type="dcterms:W3CDTF">2019-05-10T04:16:04Z</dcterms:modified>
  <cp:category/>
  <cp:version/>
  <cp:contentType/>
  <cp:contentStatus/>
</cp:coreProperties>
</file>