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ozpočet - vybrané sloupce" sheetId="1" r:id="rId1"/>
    <sheet name="Krycí list rozpočtu" sheetId="2" r:id="rId2"/>
    <sheet name="Stavební rozpočet" sheetId="3" state="veryHidden" r:id="rId3"/>
  </sheets>
  <definedNames/>
  <calcPr fullCalcOnLoad="1"/>
</workbook>
</file>

<file path=xl/sharedStrings.xml><?xml version="1.0" encoding="utf-8"?>
<sst xmlns="http://schemas.openxmlformats.org/spreadsheetml/2006/main" count="539" uniqueCount="194">
  <si>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</si>
  <si>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</si>
  <si>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</si>
  <si>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</si>
  <si>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</si>
  <si>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</si>
  <si>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</si>
  <si>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</si>
  <si>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</si>
  <si>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</si>
  <si>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</si>
  <si>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</si>
  <si>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</si>
  <si>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</si>
  <si>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</si>
  <si>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</si>
  <si>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</si>
  <si>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</si>
  <si>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</si>
  <si>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</si>
  <si>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</si>
  <si>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</si>
  <si>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</si>
  <si>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</si>
  <si>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</si>
  <si>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</si>
  <si>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</si>
  <si>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</si>
  <si>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</si>
  <si>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</si>
  <si>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</si>
  <si>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</si>
  <si>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Kód</t>
  </si>
  <si>
    <t>62</t>
  </si>
  <si>
    <t>900      RT1</t>
  </si>
  <si>
    <t>622904115R00</t>
  </si>
  <si>
    <t>620400010</t>
  </si>
  <si>
    <t>622412200000</t>
  </si>
  <si>
    <t>620991121R00</t>
  </si>
  <si>
    <t>764</t>
  </si>
  <si>
    <t>783</t>
  </si>
  <si>
    <t>783626000000</t>
  </si>
  <si>
    <t xml:space="preserve">783626000001    </t>
  </si>
  <si>
    <t>784</t>
  </si>
  <si>
    <t>784011222RT2</t>
  </si>
  <si>
    <t>94</t>
  </si>
  <si>
    <t>941941031R00</t>
  </si>
  <si>
    <t>941941191R00</t>
  </si>
  <si>
    <t>941941831R00</t>
  </si>
  <si>
    <t>944945013R00</t>
  </si>
  <si>
    <t>944976001R00</t>
  </si>
  <si>
    <t>941941501R00</t>
  </si>
  <si>
    <t>H01</t>
  </si>
  <si>
    <t>998011001R00</t>
  </si>
  <si>
    <t>Zkrácený popis</t>
  </si>
  <si>
    <t>Úprava povrchů vnější</t>
  </si>
  <si>
    <t>Vyčištění povrchů od biologického napadení</t>
  </si>
  <si>
    <t>Postřik vodou pro zaktivizování zbytku biologického napadení</t>
  </si>
  <si>
    <t>Postřik 2% Ajatinem (odstranění biologického napadení)</t>
  </si>
  <si>
    <t>Mechanické dočištění dubovou špachtlí a jemným kartáčem</t>
  </si>
  <si>
    <t>Očištění fasád tlakovou vodou</t>
  </si>
  <si>
    <t>Odstranění sekundárních omítkových vrstev</t>
  </si>
  <si>
    <t>Odstraňování zasolených omítkových vrstev</t>
  </si>
  <si>
    <t>Dočišťování štukových a omítkových ploch</t>
  </si>
  <si>
    <t>Čištění ozdobných  prvků</t>
  </si>
  <si>
    <t>Odsolovací zábaly</t>
  </si>
  <si>
    <t>Konsolidace, veškerých erodovaných prvků a omítkových ploch včetně odhaleného zdiva</t>
  </si>
  <si>
    <t>Sjednocovací podnátěr</t>
  </si>
  <si>
    <t>Nátěr stěn vnějších, vč. fasádního nátěru</t>
  </si>
  <si>
    <t>Zakrývání a olepování výplní vnějších otvorů z lešení</t>
  </si>
  <si>
    <t>Konstrukce klempířské</t>
  </si>
  <si>
    <t>Úprava klempířských prvků</t>
  </si>
  <si>
    <t>Nátěry</t>
  </si>
  <si>
    <t xml:space="preserve">                 Nátěr špaletových oken           </t>
  </si>
  <si>
    <t xml:space="preserve">Nátěr vchodových dveří           Nátěr špaletových oken           </t>
  </si>
  <si>
    <t>Malby</t>
  </si>
  <si>
    <t>Zakrytí chodníku textilií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</si>
  <si>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</si>
  <si>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</si>
  <si>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</si>
  <si>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 m, H 10 m</t>
  </si>
  <si>
    <t>Ochranná stříška nad chodníkem</t>
  </si>
  <si>
    <t xml:space="preserve">            Ochranná síť          </t>
  </si>
  <si>
    <t>Doprava 1 m2 fasádního lešení (dovoz a odvoz)</t>
  </si>
  <si>
    <t>Budovy občanské výstavby</t>
  </si>
  <si>
    <t>Přesun hmot</t>
  </si>
  <si>
    <t>Doba výstavby:</t>
  </si>
  <si>
    <t>Začátek výstavby:</t>
  </si>
  <si>
    <t>Konec výstavby:</t>
  </si>
  <si>
    <t>Zpracováno dne:</t>
  </si>
  <si>
    <t>MJ</t>
  </si>
  <si>
    <t>m2</t>
  </si>
  <si>
    <t>soub</t>
  </si>
  <si>
    <t>ks</t>
  </si>
  <si>
    <t>Množství</t>
  </si>
  <si>
    <t>Jednotková cena (Kč)</t>
  </si>
  <si>
    <t>Celkem:</t>
  </si>
  <si>
    <t>Objednatel:</t>
  </si>
  <si>
    <t>Projektant:</t>
  </si>
  <si>
    <t>Zhotovitel:</t>
  </si>
  <si>
    <t>Zpracoval:</t>
  </si>
  <si>
    <t>Náklady celkem (Kč)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</si>
  <si>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</si>
  <si>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</si>
  <si>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</si>
  <si>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</si>
  <si>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</si>
  <si>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</si>
  <si>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</si>
  <si>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</si>
  <si>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</si>
  <si>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</si>
  <si>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</si>
  <si>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</si>
  <si>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</si>
  <si>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</si>
  <si>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</si>
  <si>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</si>
  <si>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</si>
  <si>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</si>
  <si>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</si>
  <si>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</si>
  <si>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</si>
  <si>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</si>
  <si>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Režie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</si>
  <si>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</si>
  <si>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</si>
  <si>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</si>
  <si>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</si>
  <si>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</si>
  <si>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</si>
  <si>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</si>
  <si>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</si>
  <si>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</si>
  <si>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</si>
  <si>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</si>
  <si>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</si>
  <si>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</si>
  <si>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</si>
  <si>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</si>
  <si>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</si>
  <si>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</si>
  <si>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</si>
  <si>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</si>
  <si>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</si>
  <si>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</si>
  <si>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</si>
  <si>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</si>
  <si>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</si>
  <si>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Objekt</t>
  </si>
  <si>
    <t>Oprava fasády č.p. 77</t>
  </si>
  <si>
    <t>Česká Třebová</t>
  </si>
  <si>
    <t>Rozměry</t>
  </si>
  <si>
    <t>24.09.2018</t>
  </si>
  <si>
    <t>Cena/MJ</t>
  </si>
  <si>
    <t>(Kč)</t>
  </si>
  <si>
    <t>Náklady (Kč)</t>
  </si>
  <si>
    <t>Dodávka</t>
  </si>
  <si>
    <t>Město Česká Třebová</t>
  </si>
  <si>
    <t> </t>
  </si>
  <si>
    <t>DS INTEX s.r.o.</t>
  </si>
  <si>
    <t>Brettler Jaromír</t>
  </si>
  <si>
    <t>Celkem</t>
  </si>
  <si>
    <t>Hmotnost (t)</t>
  </si>
  <si>
    <t>Jednot.</t>
  </si>
  <si>
    <t>Cenová</t>
  </si>
  <si>
    <t>soustava</t>
  </si>
  <si>
    <t>RTS I / 2018</t>
  </si>
  <si>
    <t>RTS I / 2019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</si>
  <si>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</si>
  <si>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</si>
  <si>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</si>
  <si>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</si>
  <si>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</si>
  <si>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</si>
  <si>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</si>
  <si>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</si>
  <si>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</si>
  <si>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</si>
  <si>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62_</t>
  </si>
  <si>
    <t>764_</t>
  </si>
  <si>
    <t>783_</t>
  </si>
  <si>
    <t>784_</t>
  </si>
  <si>
    <t>94_</t>
  </si>
  <si>
    <t>H01_</t>
  </si>
  <si>
    <t>6_</t>
  </si>
  <si>
    <t>76_</t>
  </si>
  <si>
    <t>78_</t>
  </si>
  <si>
    <t>9_</t>
  </si>
  <si>
    <t>_</t>
  </si>
  <si>
    <t>MAT</t>
  </si>
  <si>
    <t>WORK</t>
  </si>
  <si>
    <t>CELK</t>
  </si>
  <si>
    <t xml:space="preserve">Nátěr vchodových dveří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</si>
</sst>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6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5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34" borderId="12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34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2" fillId="33" borderId="17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5" fillId="33" borderId="17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5" fillId="33" borderId="17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 horizontal="right" vertical="center"/>
      <protection/>
    </xf>
    <xf numFmtId="4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8" fillId="34" borderId="44" xfId="0" applyNumberFormat="1" applyFont="1" applyFill="1" applyBorder="1" applyAlignment="1" applyProtection="1">
      <alignment horizontal="left" vertical="center"/>
      <protection/>
    </xf>
    <xf numFmtId="0" fontId="8" fillId="34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14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A18" sqref="BA18:BH18"/>
    </sheetView>
  </sheetViews>
  <sheetFormatPr defaultColWidth="11.57421875" defaultRowHeight="12.75"/>
  <cols>
    <col min="1" max="60" width="2.8515625" style="0" customWidth="1"/>
    <col min="61" max="250" width="11.57421875" style="0" customWidth="1"/>
    <col min="251" max="254" width="12.140625" style="0" hidden="1" customWidth="1"/>
  </cols>
  <sheetData>
    <row r="1" spans="1:60" ht="72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</row>
    <row r="2" spans="1:61" ht="12.75">
      <c r="A2" s="89" t="s">
        <v>1</v>
      </c>
      <c r="B2" s="90"/>
      <c r="C2" s="90"/>
      <c r="D2" s="90"/>
      <c r="E2" s="90"/>
      <c r="F2" s="91" t="str">
        <f>'Stavební rozpočet'!D2</f>
        <v>Oprava fasády č.p. 77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3" t="s">
        <v>86</v>
      </c>
      <c r="AK2" s="90"/>
      <c r="AL2" s="90"/>
      <c r="AM2" s="90"/>
      <c r="AN2" s="90"/>
      <c r="AO2" s="90"/>
      <c r="AP2" s="90"/>
      <c r="AQ2" s="94" t="str">
        <f>'Stavební rozpočet'!G2</f>
        <v> </v>
      </c>
      <c r="AR2" s="90"/>
      <c r="AS2" s="90"/>
      <c r="AT2" s="90"/>
      <c r="AU2" s="90"/>
      <c r="AV2" s="90"/>
      <c r="AW2" s="94" t="s">
        <v>97</v>
      </c>
      <c r="AX2" s="90"/>
      <c r="AY2" s="90"/>
      <c r="AZ2" s="90"/>
      <c r="BA2" s="90"/>
      <c r="BB2" s="90"/>
      <c r="BC2" s="90"/>
      <c r="BD2" s="94" t="str">
        <f>'Stavební rozpočet'!I2</f>
        <v>Město Česká Třebová</v>
      </c>
      <c r="BE2" s="90"/>
      <c r="BF2" s="90"/>
      <c r="BG2" s="90"/>
      <c r="BH2" s="95"/>
      <c r="BI2" s="3"/>
    </row>
    <row r="3" spans="1:61" ht="12.75">
      <c r="A3" s="86"/>
      <c r="B3" s="78"/>
      <c r="C3" s="78"/>
      <c r="D3" s="78"/>
      <c r="E3" s="78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84"/>
      <c r="BI3" s="3"/>
    </row>
    <row r="4" spans="1:61" ht="12.75">
      <c r="A4" s="77" t="s">
        <v>2</v>
      </c>
      <c r="B4" s="78"/>
      <c r="C4" s="78"/>
      <c r="D4" s="78"/>
      <c r="E4" s="78"/>
      <c r="F4" s="81" t="str">
        <f>'Stavební rozpočet'!D4</f>
        <v>Kulturní památka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82" t="s">
        <v>87</v>
      </c>
      <c r="AK4" s="78"/>
      <c r="AL4" s="78"/>
      <c r="AM4" s="78"/>
      <c r="AN4" s="78"/>
      <c r="AO4" s="78"/>
      <c r="AP4" s="78"/>
      <c r="AQ4" s="81" t="str">
        <f>'Stavební rozpočet'!G4</f>
        <v> </v>
      </c>
      <c r="AR4" s="78"/>
      <c r="AS4" s="78"/>
      <c r="AT4" s="78"/>
      <c r="AU4" s="78"/>
      <c r="AV4" s="78"/>
      <c r="AW4" s="81" t="s">
        <v>98</v>
      </c>
      <c r="AX4" s="78"/>
      <c r="AY4" s="78"/>
      <c r="AZ4" s="78"/>
      <c r="BA4" s="78"/>
      <c r="BB4" s="78"/>
      <c r="BC4" s="78"/>
      <c r="BD4" s="81" t="str">
        <f>'Stavební rozpočet'!I4</f>
        <v> </v>
      </c>
      <c r="BE4" s="78"/>
      <c r="BF4" s="78"/>
      <c r="BG4" s="78"/>
      <c r="BH4" s="84"/>
      <c r="BI4" s="3"/>
    </row>
    <row r="5" spans="1:61" ht="12.75">
      <c r="A5" s="8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84"/>
      <c r="BI5" s="3"/>
    </row>
    <row r="6" spans="1:61" ht="12.75">
      <c r="A6" s="77" t="s">
        <v>3</v>
      </c>
      <c r="B6" s="78"/>
      <c r="C6" s="78"/>
      <c r="D6" s="78"/>
      <c r="E6" s="78"/>
      <c r="F6" s="81" t="str">
        <f>'Stavební rozpočet'!D6</f>
        <v>Česká Třebová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82" t="s">
        <v>88</v>
      </c>
      <c r="AK6" s="78"/>
      <c r="AL6" s="78"/>
      <c r="AM6" s="78"/>
      <c r="AN6" s="78"/>
      <c r="AO6" s="78"/>
      <c r="AP6" s="78"/>
      <c r="AQ6" s="81" t="str">
        <f>'Stavební rozpočet'!G6</f>
        <v> </v>
      </c>
      <c r="AR6" s="78"/>
      <c r="AS6" s="78"/>
      <c r="AT6" s="78"/>
      <c r="AU6" s="78"/>
      <c r="AV6" s="78"/>
      <c r="AW6" s="81" t="s">
        <v>99</v>
      </c>
      <c r="AX6" s="78"/>
      <c r="AY6" s="78"/>
      <c r="AZ6" s="78"/>
      <c r="BA6" s="78"/>
      <c r="BB6" s="78"/>
      <c r="BC6" s="78"/>
      <c r="BD6" s="81"/>
      <c r="BE6" s="78"/>
      <c r="BF6" s="78"/>
      <c r="BG6" s="78"/>
      <c r="BH6" s="84"/>
      <c r="BI6" s="3"/>
    </row>
    <row r="7" spans="1:61" ht="12.75">
      <c r="A7" s="86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84"/>
      <c r="BI7" s="3"/>
    </row>
    <row r="8" spans="1:61" ht="12.75" customHeight="1">
      <c r="A8" s="77" t="s">
        <v>4</v>
      </c>
      <c r="B8" s="78"/>
      <c r="C8" s="78"/>
      <c r="D8" s="78"/>
      <c r="E8" s="78"/>
      <c r="F8" s="81" t="str">
        <f>'Stavební rozpočet'!D8</f>
        <v> 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82" t="s">
        <v>89</v>
      </c>
      <c r="AK8" s="78"/>
      <c r="AL8" s="78"/>
      <c r="AM8" s="78"/>
      <c r="AN8" s="78"/>
      <c r="AO8" s="78"/>
      <c r="AP8" s="78"/>
      <c r="AQ8" s="83">
        <v>43633</v>
      </c>
      <c r="AR8" s="78"/>
      <c r="AS8" s="78"/>
      <c r="AT8" s="78"/>
      <c r="AU8" s="78"/>
      <c r="AV8" s="78"/>
      <c r="AW8" s="81" t="s">
        <v>100</v>
      </c>
      <c r="AX8" s="78"/>
      <c r="AY8" s="78"/>
      <c r="AZ8" s="78"/>
      <c r="BA8" s="78"/>
      <c r="BB8" s="78"/>
      <c r="BC8" s="78"/>
      <c r="BD8" s="81"/>
      <c r="BE8" s="78"/>
      <c r="BF8" s="78"/>
      <c r="BG8" s="78"/>
      <c r="BH8" s="84"/>
      <c r="BI8" s="3"/>
    </row>
    <row r="9" spans="1:61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5"/>
      <c r="BI9" s="3"/>
    </row>
    <row r="10" spans="1:61" ht="12.75">
      <c r="A10" s="68" t="s">
        <v>5</v>
      </c>
      <c r="B10" s="76"/>
      <c r="C10" s="68" t="s">
        <v>32</v>
      </c>
      <c r="D10" s="69"/>
      <c r="E10" s="69"/>
      <c r="F10" s="69"/>
      <c r="G10" s="69"/>
      <c r="H10" s="76"/>
      <c r="I10" s="68" t="s">
        <v>54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6"/>
      <c r="AL10" s="68" t="s">
        <v>90</v>
      </c>
      <c r="AM10" s="76"/>
      <c r="AN10" s="68" t="s">
        <v>94</v>
      </c>
      <c r="AO10" s="69"/>
      <c r="AP10" s="69"/>
      <c r="AQ10" s="69"/>
      <c r="AR10" s="76"/>
      <c r="AS10" s="68" t="s">
        <v>95</v>
      </c>
      <c r="AT10" s="69"/>
      <c r="AU10" s="69"/>
      <c r="AV10" s="69"/>
      <c r="AW10" s="69"/>
      <c r="AX10" s="69"/>
      <c r="AY10" s="69"/>
      <c r="AZ10" s="76"/>
      <c r="BA10" s="68" t="s">
        <v>101</v>
      </c>
      <c r="BB10" s="69"/>
      <c r="BC10" s="69"/>
      <c r="BD10" s="69"/>
      <c r="BE10" s="69"/>
      <c r="BF10" s="69"/>
      <c r="BG10" s="69"/>
      <c r="BH10" s="70"/>
      <c r="BI10" s="3"/>
    </row>
    <row r="11" spans="1:60" ht="12.75">
      <c r="A11" s="71" t="s">
        <v>6</v>
      </c>
      <c r="B11" s="72"/>
      <c r="C11" s="71" t="s">
        <v>33</v>
      </c>
      <c r="D11" s="72"/>
      <c r="E11" s="72"/>
      <c r="F11" s="72"/>
      <c r="G11" s="72"/>
      <c r="H11" s="72"/>
      <c r="I11" s="71" t="s">
        <v>55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1" t="s">
        <v>6</v>
      </c>
      <c r="AM11" s="72"/>
      <c r="AN11" s="73" t="s">
        <v>6</v>
      </c>
      <c r="AO11" s="74"/>
      <c r="AP11" s="74"/>
      <c r="AQ11" s="74"/>
      <c r="AR11" s="74"/>
      <c r="AS11" s="73" t="s">
        <v>6</v>
      </c>
      <c r="AT11" s="74"/>
      <c r="AU11" s="74"/>
      <c r="AV11" s="74"/>
      <c r="AW11" s="74"/>
      <c r="AX11" s="74"/>
      <c r="AY11" s="74"/>
      <c r="AZ11" s="74"/>
      <c r="BA11" s="75">
        <f>SUM(BA12:BA25)</f>
        <v>0</v>
      </c>
      <c r="BB11" s="74"/>
      <c r="BC11" s="74"/>
      <c r="BD11" s="74"/>
      <c r="BE11" s="74"/>
      <c r="BF11" s="74"/>
      <c r="BG11" s="74"/>
      <c r="BH11" s="74"/>
    </row>
    <row r="12" spans="1:253" ht="12.75">
      <c r="A12" s="59" t="s">
        <v>7</v>
      </c>
      <c r="B12" s="60"/>
      <c r="C12" s="59" t="s">
        <v>34</v>
      </c>
      <c r="D12" s="60"/>
      <c r="E12" s="60"/>
      <c r="F12" s="60"/>
      <c r="G12" s="60"/>
      <c r="H12" s="60"/>
      <c r="I12" s="59" t="s">
        <v>56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59" t="s">
        <v>91</v>
      </c>
      <c r="AM12" s="60"/>
      <c r="AN12" s="61">
        <v>187.5</v>
      </c>
      <c r="AO12" s="62"/>
      <c r="AP12" s="62"/>
      <c r="AQ12" s="62"/>
      <c r="AR12" s="62"/>
      <c r="AS12" s="61"/>
      <c r="AT12" s="62"/>
      <c r="AU12" s="62"/>
      <c r="AV12" s="62"/>
      <c r="AW12" s="62"/>
      <c r="AX12" s="62"/>
      <c r="AY12" s="62"/>
      <c r="AZ12" s="62"/>
      <c r="BA12" s="61">
        <f aca="true" t="shared" si="0" ref="BA12:BA25">IR12*AN12+IS12*AN12</f>
        <v>0</v>
      </c>
      <c r="BB12" s="62"/>
      <c r="BC12" s="62"/>
      <c r="BD12" s="62"/>
      <c r="BE12" s="62"/>
      <c r="BF12" s="62"/>
      <c r="BG12" s="62"/>
      <c r="BH12" s="62"/>
      <c r="IR12" s="5">
        <f>AS12*0</f>
        <v>0</v>
      </c>
      <c r="IS12" s="5">
        <f>AS12*(1-0)</f>
        <v>0</v>
      </c>
    </row>
    <row r="13" spans="1:253" ht="12.75">
      <c r="A13" s="59" t="s">
        <v>8</v>
      </c>
      <c r="B13" s="60"/>
      <c r="C13" s="59" t="s">
        <v>34</v>
      </c>
      <c r="D13" s="60"/>
      <c r="E13" s="60"/>
      <c r="F13" s="60"/>
      <c r="G13" s="60"/>
      <c r="H13" s="60"/>
      <c r="I13" s="59" t="s">
        <v>57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59" t="s">
        <v>91</v>
      </c>
      <c r="AM13" s="60"/>
      <c r="AN13" s="61">
        <v>187.5</v>
      </c>
      <c r="AO13" s="62"/>
      <c r="AP13" s="62"/>
      <c r="AQ13" s="62"/>
      <c r="AR13" s="62"/>
      <c r="AS13" s="61"/>
      <c r="AT13" s="62"/>
      <c r="AU13" s="62"/>
      <c r="AV13" s="62"/>
      <c r="AW13" s="62"/>
      <c r="AX13" s="62"/>
      <c r="AY13" s="62"/>
      <c r="AZ13" s="62"/>
      <c r="BA13" s="61">
        <f t="shared" si="0"/>
        <v>0</v>
      </c>
      <c r="BB13" s="62"/>
      <c r="BC13" s="62"/>
      <c r="BD13" s="62"/>
      <c r="BE13" s="62"/>
      <c r="BF13" s="62"/>
      <c r="BG13" s="62"/>
      <c r="BH13" s="62"/>
      <c r="IR13" s="5">
        <f>AS13*0</f>
        <v>0</v>
      </c>
      <c r="IS13" s="5">
        <f>AS13*(1-0)</f>
        <v>0</v>
      </c>
    </row>
    <row r="14" spans="1:253" ht="12.75">
      <c r="A14" s="59" t="s">
        <v>9</v>
      </c>
      <c r="B14" s="60"/>
      <c r="C14" s="59" t="s">
        <v>34</v>
      </c>
      <c r="D14" s="60"/>
      <c r="E14" s="60"/>
      <c r="F14" s="60"/>
      <c r="G14" s="60"/>
      <c r="H14" s="60"/>
      <c r="I14" s="59" t="s">
        <v>58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59" t="s">
        <v>91</v>
      </c>
      <c r="AM14" s="60"/>
      <c r="AN14" s="61">
        <v>187.5</v>
      </c>
      <c r="AO14" s="62"/>
      <c r="AP14" s="62"/>
      <c r="AQ14" s="62"/>
      <c r="AR14" s="62"/>
      <c r="AS14" s="61"/>
      <c r="AT14" s="62"/>
      <c r="AU14" s="62"/>
      <c r="AV14" s="62"/>
      <c r="AW14" s="62"/>
      <c r="AX14" s="62"/>
      <c r="AY14" s="62"/>
      <c r="AZ14" s="62"/>
      <c r="BA14" s="61">
        <f t="shared" si="0"/>
        <v>0</v>
      </c>
      <c r="BB14" s="62"/>
      <c r="BC14" s="62"/>
      <c r="BD14" s="62"/>
      <c r="BE14" s="62"/>
      <c r="BF14" s="62"/>
      <c r="BG14" s="62"/>
      <c r="BH14" s="62"/>
      <c r="IR14" s="5">
        <f>AS14*0</f>
        <v>0</v>
      </c>
      <c r="IS14" s="5">
        <f>AS14*(1-0)</f>
        <v>0</v>
      </c>
    </row>
    <row r="15" spans="1:253" ht="12.75">
      <c r="A15" s="59" t="s">
        <v>10</v>
      </c>
      <c r="B15" s="60"/>
      <c r="C15" s="59" t="s">
        <v>34</v>
      </c>
      <c r="D15" s="60"/>
      <c r="E15" s="60"/>
      <c r="F15" s="60"/>
      <c r="G15" s="60"/>
      <c r="H15" s="60"/>
      <c r="I15" s="59" t="s">
        <v>59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59" t="s">
        <v>92</v>
      </c>
      <c r="AM15" s="60"/>
      <c r="AN15" s="61">
        <v>1</v>
      </c>
      <c r="AO15" s="62"/>
      <c r="AP15" s="62"/>
      <c r="AQ15" s="62"/>
      <c r="AR15" s="62"/>
      <c r="AS15" s="61"/>
      <c r="AT15" s="62"/>
      <c r="AU15" s="62"/>
      <c r="AV15" s="62"/>
      <c r="AW15" s="62"/>
      <c r="AX15" s="62"/>
      <c r="AY15" s="62"/>
      <c r="AZ15" s="62"/>
      <c r="BA15" s="61">
        <f t="shared" si="0"/>
        <v>0</v>
      </c>
      <c r="BB15" s="62"/>
      <c r="BC15" s="62"/>
      <c r="BD15" s="62"/>
      <c r="BE15" s="62"/>
      <c r="BF15" s="62"/>
      <c r="BG15" s="62"/>
      <c r="BH15" s="62"/>
      <c r="IR15" s="5">
        <f>AS15*0</f>
        <v>0</v>
      </c>
      <c r="IS15" s="5">
        <f>AS15*(1-0)</f>
        <v>0</v>
      </c>
    </row>
    <row r="16" spans="1:253" ht="12.75">
      <c r="A16" s="59" t="s">
        <v>11</v>
      </c>
      <c r="B16" s="60"/>
      <c r="C16" s="59" t="s">
        <v>35</v>
      </c>
      <c r="D16" s="60"/>
      <c r="E16" s="60"/>
      <c r="F16" s="60"/>
      <c r="G16" s="60"/>
      <c r="H16" s="60"/>
      <c r="I16" s="59" t="s">
        <v>60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59" t="s">
        <v>91</v>
      </c>
      <c r="AM16" s="60"/>
      <c r="AN16" s="61">
        <v>187.5</v>
      </c>
      <c r="AO16" s="62"/>
      <c r="AP16" s="62"/>
      <c r="AQ16" s="62"/>
      <c r="AR16" s="62"/>
      <c r="AS16" s="61"/>
      <c r="AT16" s="62"/>
      <c r="AU16" s="62"/>
      <c r="AV16" s="62"/>
      <c r="AW16" s="62"/>
      <c r="AX16" s="62"/>
      <c r="AY16" s="62"/>
      <c r="AZ16" s="62"/>
      <c r="BA16" s="61">
        <f t="shared" si="0"/>
        <v>0</v>
      </c>
      <c r="BB16" s="62"/>
      <c r="BC16" s="62"/>
      <c r="BD16" s="62"/>
      <c r="BE16" s="62"/>
      <c r="BF16" s="62"/>
      <c r="BG16" s="62"/>
      <c r="BH16" s="62"/>
      <c r="IR16" s="5">
        <f>AS16*0.0622114216281896</f>
        <v>0</v>
      </c>
      <c r="IS16" s="5">
        <f>AS16*(1-0.0622114216281896)</f>
        <v>0</v>
      </c>
    </row>
    <row r="17" spans="1:253" ht="12.75">
      <c r="A17" s="59" t="s">
        <v>12</v>
      </c>
      <c r="B17" s="60"/>
      <c r="C17" s="59" t="s">
        <v>34</v>
      </c>
      <c r="D17" s="60"/>
      <c r="E17" s="60"/>
      <c r="F17" s="60"/>
      <c r="G17" s="60"/>
      <c r="H17" s="60"/>
      <c r="I17" s="59" t="s">
        <v>61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59" t="s">
        <v>91</v>
      </c>
      <c r="AM17" s="60"/>
      <c r="AN17" s="61">
        <v>187.5</v>
      </c>
      <c r="AO17" s="62"/>
      <c r="AP17" s="62"/>
      <c r="AQ17" s="62"/>
      <c r="AR17" s="62"/>
      <c r="AS17" s="61"/>
      <c r="AT17" s="62"/>
      <c r="AU17" s="62"/>
      <c r="AV17" s="62"/>
      <c r="AW17" s="62"/>
      <c r="AX17" s="62"/>
      <c r="AY17" s="62"/>
      <c r="AZ17" s="62"/>
      <c r="BA17" s="61">
        <f t="shared" si="0"/>
        <v>0</v>
      </c>
      <c r="BB17" s="62"/>
      <c r="BC17" s="62"/>
      <c r="BD17" s="62"/>
      <c r="BE17" s="62"/>
      <c r="BF17" s="62"/>
      <c r="BG17" s="62"/>
      <c r="BH17" s="62"/>
      <c r="IR17" s="5">
        <f aca="true" t="shared" si="1" ref="IR17:IR23">AS17*0</f>
        <v>0</v>
      </c>
      <c r="IS17" s="5">
        <f aca="true" t="shared" si="2" ref="IS17:IS23">AS17*(1-0)</f>
        <v>0</v>
      </c>
    </row>
    <row r="18" spans="1:253" ht="12.75">
      <c r="A18" s="59" t="s">
        <v>13</v>
      </c>
      <c r="B18" s="60"/>
      <c r="C18" s="59" t="s">
        <v>34</v>
      </c>
      <c r="D18" s="60"/>
      <c r="E18" s="60"/>
      <c r="F18" s="60"/>
      <c r="G18" s="60"/>
      <c r="H18" s="60"/>
      <c r="I18" s="59" t="s">
        <v>62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59" t="s">
        <v>91</v>
      </c>
      <c r="AM18" s="60"/>
      <c r="AN18" s="61">
        <v>12.5</v>
      </c>
      <c r="AO18" s="62"/>
      <c r="AP18" s="62"/>
      <c r="AQ18" s="62"/>
      <c r="AR18" s="62"/>
      <c r="AS18" s="61"/>
      <c r="AT18" s="62"/>
      <c r="AU18" s="62"/>
      <c r="AV18" s="62"/>
      <c r="AW18" s="62"/>
      <c r="AX18" s="62"/>
      <c r="AY18" s="62"/>
      <c r="AZ18" s="62"/>
      <c r="BA18" s="61">
        <f t="shared" si="0"/>
        <v>0</v>
      </c>
      <c r="BB18" s="62"/>
      <c r="BC18" s="62"/>
      <c r="BD18" s="62"/>
      <c r="BE18" s="62"/>
      <c r="BF18" s="62"/>
      <c r="BG18" s="62"/>
      <c r="BH18" s="62"/>
      <c r="IR18" s="5">
        <f t="shared" si="1"/>
        <v>0</v>
      </c>
      <c r="IS18" s="5">
        <f t="shared" si="2"/>
        <v>0</v>
      </c>
    </row>
    <row r="19" spans="1:253" ht="12.75">
      <c r="A19" s="59" t="s">
        <v>14</v>
      </c>
      <c r="B19" s="60"/>
      <c r="C19" s="59" t="s">
        <v>34</v>
      </c>
      <c r="D19" s="60"/>
      <c r="E19" s="60"/>
      <c r="F19" s="60"/>
      <c r="G19" s="60"/>
      <c r="H19" s="60"/>
      <c r="I19" s="59" t="s">
        <v>63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59" t="s">
        <v>91</v>
      </c>
      <c r="AM19" s="60"/>
      <c r="AN19" s="61">
        <v>187.5</v>
      </c>
      <c r="AO19" s="62"/>
      <c r="AP19" s="62"/>
      <c r="AQ19" s="62"/>
      <c r="AR19" s="62"/>
      <c r="AS19" s="61"/>
      <c r="AT19" s="62"/>
      <c r="AU19" s="62"/>
      <c r="AV19" s="62"/>
      <c r="AW19" s="62"/>
      <c r="AX19" s="62"/>
      <c r="AY19" s="62"/>
      <c r="AZ19" s="62"/>
      <c r="BA19" s="61">
        <f t="shared" si="0"/>
        <v>0</v>
      </c>
      <c r="BB19" s="62"/>
      <c r="BC19" s="62"/>
      <c r="BD19" s="62"/>
      <c r="BE19" s="62"/>
      <c r="BF19" s="62"/>
      <c r="BG19" s="62"/>
      <c r="BH19" s="62"/>
      <c r="IR19" s="5">
        <f t="shared" si="1"/>
        <v>0</v>
      </c>
      <c r="IS19" s="5">
        <f t="shared" si="2"/>
        <v>0</v>
      </c>
    </row>
    <row r="20" spans="1:253" ht="12.75">
      <c r="A20" s="59" t="s">
        <v>15</v>
      </c>
      <c r="B20" s="60"/>
      <c r="C20" s="59" t="s">
        <v>34</v>
      </c>
      <c r="D20" s="60"/>
      <c r="E20" s="60"/>
      <c r="F20" s="60"/>
      <c r="G20" s="60"/>
      <c r="H20" s="60"/>
      <c r="I20" s="59" t="s">
        <v>64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59" t="s">
        <v>91</v>
      </c>
      <c r="AM20" s="60"/>
      <c r="AN20" s="61">
        <v>20.63</v>
      </c>
      <c r="AO20" s="62"/>
      <c r="AP20" s="62"/>
      <c r="AQ20" s="62"/>
      <c r="AR20" s="62"/>
      <c r="AS20" s="61"/>
      <c r="AT20" s="62"/>
      <c r="AU20" s="62"/>
      <c r="AV20" s="62"/>
      <c r="AW20" s="62"/>
      <c r="AX20" s="62"/>
      <c r="AY20" s="62"/>
      <c r="AZ20" s="62"/>
      <c r="BA20" s="61">
        <f t="shared" si="0"/>
        <v>0</v>
      </c>
      <c r="BB20" s="62"/>
      <c r="BC20" s="62"/>
      <c r="BD20" s="62"/>
      <c r="BE20" s="62"/>
      <c r="BF20" s="62"/>
      <c r="BG20" s="62"/>
      <c r="BH20" s="62"/>
      <c r="IR20" s="5">
        <f t="shared" si="1"/>
        <v>0</v>
      </c>
      <c r="IS20" s="5">
        <f t="shared" si="2"/>
        <v>0</v>
      </c>
    </row>
    <row r="21" spans="1:253" ht="12.75">
      <c r="A21" s="59" t="s">
        <v>16</v>
      </c>
      <c r="B21" s="60"/>
      <c r="C21" s="59" t="s">
        <v>34</v>
      </c>
      <c r="D21" s="60"/>
      <c r="E21" s="60"/>
      <c r="F21" s="60"/>
      <c r="G21" s="60"/>
      <c r="H21" s="60"/>
      <c r="I21" s="59" t="s">
        <v>65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59" t="s">
        <v>91</v>
      </c>
      <c r="AM21" s="60"/>
      <c r="AN21" s="61">
        <v>12.5</v>
      </c>
      <c r="AO21" s="62"/>
      <c r="AP21" s="62"/>
      <c r="AQ21" s="62"/>
      <c r="AR21" s="62"/>
      <c r="AS21" s="61"/>
      <c r="AT21" s="62"/>
      <c r="AU21" s="62"/>
      <c r="AV21" s="62"/>
      <c r="AW21" s="62"/>
      <c r="AX21" s="62"/>
      <c r="AY21" s="62"/>
      <c r="AZ21" s="62"/>
      <c r="BA21" s="61">
        <f t="shared" si="0"/>
        <v>0</v>
      </c>
      <c r="BB21" s="62"/>
      <c r="BC21" s="62"/>
      <c r="BD21" s="62"/>
      <c r="BE21" s="62"/>
      <c r="BF21" s="62"/>
      <c r="BG21" s="62"/>
      <c r="BH21" s="62"/>
      <c r="IR21" s="5">
        <f t="shared" si="1"/>
        <v>0</v>
      </c>
      <c r="IS21" s="5">
        <f t="shared" si="2"/>
        <v>0</v>
      </c>
    </row>
    <row r="22" spans="1:253" ht="12.75">
      <c r="A22" s="59" t="s">
        <v>17</v>
      </c>
      <c r="B22" s="60"/>
      <c r="C22" s="59" t="s">
        <v>36</v>
      </c>
      <c r="D22" s="60"/>
      <c r="E22" s="60"/>
      <c r="F22" s="60"/>
      <c r="G22" s="60"/>
      <c r="H22" s="60"/>
      <c r="I22" s="59" t="s">
        <v>66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59" t="s">
        <v>91</v>
      </c>
      <c r="AM22" s="60"/>
      <c r="AN22" s="61">
        <v>27.6</v>
      </c>
      <c r="AO22" s="62"/>
      <c r="AP22" s="62"/>
      <c r="AQ22" s="62"/>
      <c r="AR22" s="62"/>
      <c r="AS22" s="61"/>
      <c r="AT22" s="62"/>
      <c r="AU22" s="62"/>
      <c r="AV22" s="62"/>
      <c r="AW22" s="62"/>
      <c r="AX22" s="62"/>
      <c r="AY22" s="62"/>
      <c r="AZ22" s="62"/>
      <c r="BA22" s="61">
        <f t="shared" si="0"/>
        <v>0</v>
      </c>
      <c r="BB22" s="62"/>
      <c r="BC22" s="62"/>
      <c r="BD22" s="62"/>
      <c r="BE22" s="62"/>
      <c r="BF22" s="62"/>
      <c r="BG22" s="62"/>
      <c r="BH22" s="62"/>
      <c r="IR22" s="5">
        <f t="shared" si="1"/>
        <v>0</v>
      </c>
      <c r="IS22" s="5">
        <f t="shared" si="2"/>
        <v>0</v>
      </c>
    </row>
    <row r="23" spans="1:253" ht="12.75">
      <c r="A23" s="59" t="s">
        <v>18</v>
      </c>
      <c r="B23" s="60"/>
      <c r="C23" s="59" t="s">
        <v>34</v>
      </c>
      <c r="D23" s="60"/>
      <c r="E23" s="60"/>
      <c r="F23" s="60"/>
      <c r="G23" s="60"/>
      <c r="H23" s="60"/>
      <c r="I23" s="59" t="s">
        <v>67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59" t="s">
        <v>91</v>
      </c>
      <c r="AM23" s="60"/>
      <c r="AN23" s="61">
        <v>187.5</v>
      </c>
      <c r="AO23" s="62"/>
      <c r="AP23" s="62"/>
      <c r="AQ23" s="62"/>
      <c r="AR23" s="62"/>
      <c r="AS23" s="61"/>
      <c r="AT23" s="62"/>
      <c r="AU23" s="62"/>
      <c r="AV23" s="62"/>
      <c r="AW23" s="62"/>
      <c r="AX23" s="62"/>
      <c r="AY23" s="62"/>
      <c r="AZ23" s="62"/>
      <c r="BA23" s="61">
        <f t="shared" si="0"/>
        <v>0</v>
      </c>
      <c r="BB23" s="62"/>
      <c r="BC23" s="62"/>
      <c r="BD23" s="62"/>
      <c r="BE23" s="62"/>
      <c r="BF23" s="62"/>
      <c r="BG23" s="62"/>
      <c r="BH23" s="62"/>
      <c r="IR23" s="5">
        <f t="shared" si="1"/>
        <v>0</v>
      </c>
      <c r="IS23" s="5">
        <f t="shared" si="2"/>
        <v>0</v>
      </c>
    </row>
    <row r="24" spans="1:253" ht="12.75">
      <c r="A24" s="59" t="s">
        <v>19</v>
      </c>
      <c r="B24" s="60"/>
      <c r="C24" s="59" t="s">
        <v>37</v>
      </c>
      <c r="D24" s="60"/>
      <c r="E24" s="60"/>
      <c r="F24" s="60"/>
      <c r="G24" s="60"/>
      <c r="H24" s="60"/>
      <c r="I24" s="59" t="s">
        <v>68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59" t="s">
        <v>91</v>
      </c>
      <c r="AM24" s="60"/>
      <c r="AN24" s="61">
        <v>187.5</v>
      </c>
      <c r="AO24" s="62"/>
      <c r="AP24" s="62"/>
      <c r="AQ24" s="62"/>
      <c r="AR24" s="62"/>
      <c r="AS24" s="61"/>
      <c r="AT24" s="62"/>
      <c r="AU24" s="62"/>
      <c r="AV24" s="62"/>
      <c r="AW24" s="62"/>
      <c r="AX24" s="62"/>
      <c r="AY24" s="62"/>
      <c r="AZ24" s="62"/>
      <c r="BA24" s="61">
        <f t="shared" si="0"/>
        <v>0</v>
      </c>
      <c r="BB24" s="62"/>
      <c r="BC24" s="62"/>
      <c r="BD24" s="62"/>
      <c r="BE24" s="62"/>
      <c r="BF24" s="62"/>
      <c r="BG24" s="62"/>
      <c r="BH24" s="62"/>
      <c r="IR24" s="5">
        <f>AS24*0.403319027181688</f>
        <v>0</v>
      </c>
      <c r="IS24" s="5">
        <f>AS24*(1-0.403319027181688)</f>
        <v>0</v>
      </c>
    </row>
    <row r="25" spans="1:253" ht="12.75">
      <c r="A25" s="59" t="s">
        <v>20</v>
      </c>
      <c r="B25" s="60"/>
      <c r="C25" s="59" t="s">
        <v>38</v>
      </c>
      <c r="D25" s="60"/>
      <c r="E25" s="60"/>
      <c r="F25" s="60"/>
      <c r="G25" s="60"/>
      <c r="H25" s="60"/>
      <c r="I25" s="59" t="s">
        <v>69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59" t="s">
        <v>91</v>
      </c>
      <c r="AM25" s="60"/>
      <c r="AN25" s="61">
        <v>23.95</v>
      </c>
      <c r="AO25" s="62"/>
      <c r="AP25" s="62"/>
      <c r="AQ25" s="62"/>
      <c r="AR25" s="62"/>
      <c r="AS25" s="61"/>
      <c r="AT25" s="62"/>
      <c r="AU25" s="62"/>
      <c r="AV25" s="62"/>
      <c r="AW25" s="62"/>
      <c r="AX25" s="62"/>
      <c r="AY25" s="62"/>
      <c r="AZ25" s="62"/>
      <c r="BA25" s="61">
        <f t="shared" si="0"/>
        <v>0</v>
      </c>
      <c r="BB25" s="62"/>
      <c r="BC25" s="62"/>
      <c r="BD25" s="62"/>
      <c r="BE25" s="62"/>
      <c r="BF25" s="62"/>
      <c r="BG25" s="62"/>
      <c r="BH25" s="62"/>
      <c r="IR25" s="5">
        <f>AS25*0.320145631067961</f>
        <v>0</v>
      </c>
      <c r="IS25" s="5">
        <f>AS25*(1-0.320145631067961)</f>
        <v>0</v>
      </c>
    </row>
    <row r="26" spans="1:60" ht="12.75">
      <c r="A26" s="63" t="s">
        <v>6</v>
      </c>
      <c r="B26" s="64"/>
      <c r="C26" s="63" t="s">
        <v>39</v>
      </c>
      <c r="D26" s="64"/>
      <c r="E26" s="64"/>
      <c r="F26" s="64"/>
      <c r="G26" s="64"/>
      <c r="H26" s="64"/>
      <c r="I26" s="63" t="s">
        <v>70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3" t="s">
        <v>6</v>
      </c>
      <c r="AM26" s="64"/>
      <c r="AN26" s="65" t="s">
        <v>6</v>
      </c>
      <c r="AO26" s="66"/>
      <c r="AP26" s="66"/>
      <c r="AQ26" s="66"/>
      <c r="AR26" s="66"/>
      <c r="AS26" s="65" t="s">
        <v>6</v>
      </c>
      <c r="AT26" s="66"/>
      <c r="AU26" s="66"/>
      <c r="AV26" s="66"/>
      <c r="AW26" s="66"/>
      <c r="AX26" s="66"/>
      <c r="AY26" s="66"/>
      <c r="AZ26" s="66"/>
      <c r="BA26" s="67">
        <f>SUM(BA27:BA27)</f>
        <v>0</v>
      </c>
      <c r="BB26" s="66"/>
      <c r="BC26" s="66"/>
      <c r="BD26" s="66"/>
      <c r="BE26" s="66"/>
      <c r="BF26" s="66"/>
      <c r="BG26" s="66"/>
      <c r="BH26" s="66"/>
    </row>
    <row r="27" spans="1:253" ht="12.75">
      <c r="A27" s="59" t="s">
        <v>21</v>
      </c>
      <c r="B27" s="60"/>
      <c r="C27" s="59" t="s">
        <v>34</v>
      </c>
      <c r="D27" s="60"/>
      <c r="E27" s="60"/>
      <c r="F27" s="60"/>
      <c r="G27" s="60"/>
      <c r="H27" s="60"/>
      <c r="I27" s="59" t="s">
        <v>71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59" t="s">
        <v>92</v>
      </c>
      <c r="AM27" s="60"/>
      <c r="AN27" s="61">
        <v>1</v>
      </c>
      <c r="AO27" s="62"/>
      <c r="AP27" s="62"/>
      <c r="AQ27" s="62"/>
      <c r="AR27" s="62"/>
      <c r="AS27" s="61"/>
      <c r="AT27" s="62"/>
      <c r="AU27" s="62"/>
      <c r="AV27" s="62"/>
      <c r="AW27" s="62"/>
      <c r="AX27" s="62"/>
      <c r="AY27" s="62"/>
      <c r="AZ27" s="62"/>
      <c r="BA27" s="61">
        <f>IR27*AN27+IS27*AN27</f>
        <v>0</v>
      </c>
      <c r="BB27" s="62"/>
      <c r="BC27" s="62"/>
      <c r="BD27" s="62"/>
      <c r="BE27" s="62"/>
      <c r="BF27" s="62"/>
      <c r="BG27" s="62"/>
      <c r="BH27" s="62"/>
      <c r="IR27" s="5">
        <f>AS27*0</f>
        <v>0</v>
      </c>
      <c r="IS27" s="5">
        <f>AS27*(1-0)</f>
        <v>0</v>
      </c>
    </row>
    <row r="28" spans="1:60" ht="12.75">
      <c r="A28" s="63" t="s">
        <v>6</v>
      </c>
      <c r="B28" s="64"/>
      <c r="C28" s="63" t="s">
        <v>40</v>
      </c>
      <c r="D28" s="64"/>
      <c r="E28" s="64"/>
      <c r="F28" s="64"/>
      <c r="G28" s="64"/>
      <c r="H28" s="64"/>
      <c r="I28" s="63" t="s">
        <v>72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3" t="s">
        <v>6</v>
      </c>
      <c r="AM28" s="64"/>
      <c r="AN28" s="65" t="s">
        <v>6</v>
      </c>
      <c r="AO28" s="66"/>
      <c r="AP28" s="66"/>
      <c r="AQ28" s="66"/>
      <c r="AR28" s="66"/>
      <c r="AS28" s="65" t="s">
        <v>6</v>
      </c>
      <c r="AT28" s="66"/>
      <c r="AU28" s="66"/>
      <c r="AV28" s="66"/>
      <c r="AW28" s="66"/>
      <c r="AX28" s="66"/>
      <c r="AY28" s="66"/>
      <c r="AZ28" s="66"/>
      <c r="BA28" s="67">
        <f>SUM(BA29:BA30)</f>
        <v>0</v>
      </c>
      <c r="BB28" s="66"/>
      <c r="BC28" s="66"/>
      <c r="BD28" s="66"/>
      <c r="BE28" s="66"/>
      <c r="BF28" s="66"/>
      <c r="BG28" s="66"/>
      <c r="BH28" s="66"/>
    </row>
    <row r="29" spans="1:253" ht="12.75">
      <c r="A29" s="59" t="s">
        <v>22</v>
      </c>
      <c r="B29" s="60"/>
      <c r="C29" s="59" t="s">
        <v>41</v>
      </c>
      <c r="D29" s="60"/>
      <c r="E29" s="60"/>
      <c r="F29" s="60"/>
      <c r="G29" s="60"/>
      <c r="H29" s="60"/>
      <c r="I29" s="59" t="s">
        <v>73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59" t="s">
        <v>93</v>
      </c>
      <c r="AM29" s="60"/>
      <c r="AN29" s="61">
        <v>16</v>
      </c>
      <c r="AO29" s="62"/>
      <c r="AP29" s="62"/>
      <c r="AQ29" s="62"/>
      <c r="AR29" s="62"/>
      <c r="AS29" s="61"/>
      <c r="AT29" s="62"/>
      <c r="AU29" s="62"/>
      <c r="AV29" s="62"/>
      <c r="AW29" s="62"/>
      <c r="AX29" s="62"/>
      <c r="AY29" s="62"/>
      <c r="AZ29" s="62"/>
      <c r="BA29" s="61">
        <f>IR29*AN29+IS29*AN29</f>
        <v>0</v>
      </c>
      <c r="BB29" s="62"/>
      <c r="BC29" s="62"/>
      <c r="BD29" s="62"/>
      <c r="BE29" s="62"/>
      <c r="BF29" s="62"/>
      <c r="BG29" s="62"/>
      <c r="BH29" s="62"/>
      <c r="IR29" s="5">
        <f>AS29*0</f>
        <v>0</v>
      </c>
      <c r="IS29" s="5">
        <f>AS29*(1-0)</f>
        <v>0</v>
      </c>
    </row>
    <row r="30" spans="1:253" ht="12.75">
      <c r="A30" s="59" t="s">
        <v>23</v>
      </c>
      <c r="B30" s="60"/>
      <c r="C30" s="59" t="s">
        <v>42</v>
      </c>
      <c r="D30" s="60"/>
      <c r="E30" s="60"/>
      <c r="F30" s="60"/>
      <c r="G30" s="60"/>
      <c r="H30" s="60"/>
      <c r="I30" s="59" t="s">
        <v>193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59" t="s">
        <v>93</v>
      </c>
      <c r="AM30" s="60"/>
      <c r="AN30" s="61">
        <v>1</v>
      </c>
      <c r="AO30" s="62"/>
      <c r="AP30" s="62"/>
      <c r="AQ30" s="62"/>
      <c r="AR30" s="62"/>
      <c r="AS30" s="61"/>
      <c r="AT30" s="62"/>
      <c r="AU30" s="62"/>
      <c r="AV30" s="62"/>
      <c r="AW30" s="62"/>
      <c r="AX30" s="62"/>
      <c r="AY30" s="62"/>
      <c r="AZ30" s="62"/>
      <c r="BA30" s="61">
        <f>IR30*AN30+IS30*AN30</f>
        <v>0</v>
      </c>
      <c r="BB30" s="62"/>
      <c r="BC30" s="62"/>
      <c r="BD30" s="62"/>
      <c r="BE30" s="62"/>
      <c r="BF30" s="62"/>
      <c r="BG30" s="62"/>
      <c r="BH30" s="62"/>
      <c r="IR30" s="5">
        <f>AS30*0</f>
        <v>0</v>
      </c>
      <c r="IS30" s="5">
        <f>AS30*(1-0)</f>
        <v>0</v>
      </c>
    </row>
    <row r="31" spans="1:60" ht="12.75">
      <c r="A31" s="63" t="s">
        <v>6</v>
      </c>
      <c r="B31" s="64"/>
      <c r="C31" s="63" t="s">
        <v>43</v>
      </c>
      <c r="D31" s="64"/>
      <c r="E31" s="64"/>
      <c r="F31" s="64"/>
      <c r="G31" s="64"/>
      <c r="H31" s="64"/>
      <c r="I31" s="63" t="s">
        <v>75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3" t="s">
        <v>6</v>
      </c>
      <c r="AM31" s="64"/>
      <c r="AN31" s="65" t="s">
        <v>6</v>
      </c>
      <c r="AO31" s="66"/>
      <c r="AP31" s="66"/>
      <c r="AQ31" s="66"/>
      <c r="AR31" s="66"/>
      <c r="AS31" s="65" t="s">
        <v>6</v>
      </c>
      <c r="AT31" s="66"/>
      <c r="AU31" s="66"/>
      <c r="AV31" s="66"/>
      <c r="AW31" s="66"/>
      <c r="AX31" s="66"/>
      <c r="AY31" s="66"/>
      <c r="AZ31" s="66"/>
      <c r="BA31" s="67">
        <f>SUM(BA32:BA32)</f>
        <v>0</v>
      </c>
      <c r="BB31" s="66"/>
      <c r="BC31" s="66"/>
      <c r="BD31" s="66"/>
      <c r="BE31" s="66"/>
      <c r="BF31" s="66"/>
      <c r="BG31" s="66"/>
      <c r="BH31" s="66"/>
    </row>
    <row r="32" spans="1:253" ht="12.75">
      <c r="A32" s="59" t="s">
        <v>24</v>
      </c>
      <c r="B32" s="60"/>
      <c r="C32" s="59" t="s">
        <v>44</v>
      </c>
      <c r="D32" s="60"/>
      <c r="E32" s="60"/>
      <c r="F32" s="60"/>
      <c r="G32" s="60"/>
      <c r="H32" s="60"/>
      <c r="I32" s="59" t="s">
        <v>76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59" t="s">
        <v>91</v>
      </c>
      <c r="AM32" s="60"/>
      <c r="AN32" s="61">
        <v>15</v>
      </c>
      <c r="AO32" s="62"/>
      <c r="AP32" s="62"/>
      <c r="AQ32" s="62"/>
      <c r="AR32" s="62"/>
      <c r="AS32" s="61"/>
      <c r="AT32" s="62"/>
      <c r="AU32" s="62"/>
      <c r="AV32" s="62"/>
      <c r="AW32" s="62"/>
      <c r="AX32" s="62"/>
      <c r="AY32" s="62"/>
      <c r="AZ32" s="62"/>
      <c r="BA32" s="61">
        <f>IR32*AN32+IS32*AN32</f>
        <v>0</v>
      </c>
      <c r="BB32" s="62"/>
      <c r="BC32" s="62"/>
      <c r="BD32" s="62"/>
      <c r="BE32" s="62"/>
      <c r="BF32" s="62"/>
      <c r="BG32" s="62"/>
      <c r="BH32" s="62"/>
      <c r="IR32" s="5">
        <f>AS32*0.639864864864865</f>
        <v>0</v>
      </c>
      <c r="IS32" s="5">
        <f>AS32*(1-0.639864864864865)</f>
        <v>0</v>
      </c>
    </row>
    <row r="33" spans="1:60" ht="12.75">
      <c r="A33" s="63" t="s">
        <v>6</v>
      </c>
      <c r="B33" s="64"/>
      <c r="C33" s="63" t="s">
        <v>45</v>
      </c>
      <c r="D33" s="64"/>
      <c r="E33" s="64"/>
      <c r="F33" s="64"/>
      <c r="G33" s="64"/>
      <c r="H33" s="64"/>
      <c r="I33" s="63" t="s">
        <v>77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3" t="s">
        <v>6</v>
      </c>
      <c r="AM33" s="64"/>
      <c r="AN33" s="65" t="s">
        <v>6</v>
      </c>
      <c r="AO33" s="66"/>
      <c r="AP33" s="66"/>
      <c r="AQ33" s="66"/>
      <c r="AR33" s="66"/>
      <c r="AS33" s="65"/>
      <c r="AT33" s="66"/>
      <c r="AU33" s="66"/>
      <c r="AV33" s="66"/>
      <c r="AW33" s="66"/>
      <c r="AX33" s="66"/>
      <c r="AY33" s="66"/>
      <c r="AZ33" s="66"/>
      <c r="BA33" s="67">
        <f>SUM(BA34:BA39)</f>
        <v>0</v>
      </c>
      <c r="BB33" s="66"/>
      <c r="BC33" s="66"/>
      <c r="BD33" s="66"/>
      <c r="BE33" s="66"/>
      <c r="BF33" s="66"/>
      <c r="BG33" s="66"/>
      <c r="BH33" s="66"/>
    </row>
    <row r="34" spans="1:253" ht="12.75">
      <c r="A34" s="59" t="s">
        <v>25</v>
      </c>
      <c r="B34" s="60"/>
      <c r="C34" s="59" t="s">
        <v>46</v>
      </c>
      <c r="D34" s="60"/>
      <c r="E34" s="60"/>
      <c r="F34" s="60"/>
      <c r="G34" s="60"/>
      <c r="H34" s="60"/>
      <c r="I34" s="59" t="s">
        <v>78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59" t="s">
        <v>91</v>
      </c>
      <c r="AM34" s="60"/>
      <c r="AN34" s="61">
        <v>187.5</v>
      </c>
      <c r="AO34" s="62"/>
      <c r="AP34" s="62"/>
      <c r="AQ34" s="62"/>
      <c r="AR34" s="62"/>
      <c r="AS34" s="61"/>
      <c r="AT34" s="62"/>
      <c r="AU34" s="62"/>
      <c r="AV34" s="62"/>
      <c r="AW34" s="62"/>
      <c r="AX34" s="62"/>
      <c r="AY34" s="62"/>
      <c r="AZ34" s="62"/>
      <c r="BA34" s="61">
        <f aca="true" t="shared" si="3" ref="BA34:BA39">IR34*AN34+IS34*AN34</f>
        <v>0</v>
      </c>
      <c r="BB34" s="62"/>
      <c r="BC34" s="62"/>
      <c r="BD34" s="62"/>
      <c r="BE34" s="62"/>
      <c r="BF34" s="62"/>
      <c r="BG34" s="62"/>
      <c r="BH34" s="62"/>
      <c r="IR34" s="5">
        <f>AS34*0.00056274620146314</f>
        <v>0</v>
      </c>
      <c r="IS34" s="5">
        <f>AS34*(1-0.00056274620146314)</f>
        <v>0</v>
      </c>
    </row>
    <row r="35" spans="1:253" ht="12.75">
      <c r="A35" s="59" t="s">
        <v>26</v>
      </c>
      <c r="B35" s="60"/>
      <c r="C35" s="59" t="s">
        <v>47</v>
      </c>
      <c r="D35" s="60"/>
      <c r="E35" s="60"/>
      <c r="F35" s="60"/>
      <c r="G35" s="60"/>
      <c r="H35" s="60"/>
      <c r="I35" s="59" t="s">
        <v>79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59" t="s">
        <v>91</v>
      </c>
      <c r="AM35" s="60"/>
      <c r="AN35" s="61">
        <v>375</v>
      </c>
      <c r="AO35" s="62"/>
      <c r="AP35" s="62"/>
      <c r="AQ35" s="62"/>
      <c r="AR35" s="62"/>
      <c r="AS35" s="61"/>
      <c r="AT35" s="62"/>
      <c r="AU35" s="62"/>
      <c r="AV35" s="62"/>
      <c r="AW35" s="62"/>
      <c r="AX35" s="62"/>
      <c r="AY35" s="62"/>
      <c r="AZ35" s="62"/>
      <c r="BA35" s="61">
        <f t="shared" si="3"/>
        <v>0</v>
      </c>
      <c r="BB35" s="62"/>
      <c r="BC35" s="62"/>
      <c r="BD35" s="62"/>
      <c r="BE35" s="62"/>
      <c r="BF35" s="62"/>
      <c r="BG35" s="62"/>
      <c r="BH35" s="62"/>
      <c r="IR35" s="5">
        <f>AS35*0.927719298245614</f>
        <v>0</v>
      </c>
      <c r="IS35" s="5">
        <f>AS35*(1-0.927719298245614)</f>
        <v>0</v>
      </c>
    </row>
    <row r="36" spans="1:253" ht="12.75">
      <c r="A36" s="59" t="s">
        <v>27</v>
      </c>
      <c r="B36" s="60"/>
      <c r="C36" s="59" t="s">
        <v>48</v>
      </c>
      <c r="D36" s="60"/>
      <c r="E36" s="60"/>
      <c r="F36" s="60"/>
      <c r="G36" s="60"/>
      <c r="H36" s="60"/>
      <c r="I36" s="59" t="s">
        <v>80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59" t="s">
        <v>91</v>
      </c>
      <c r="AM36" s="60"/>
      <c r="AN36" s="61">
        <v>187.5</v>
      </c>
      <c r="AO36" s="62"/>
      <c r="AP36" s="62"/>
      <c r="AQ36" s="62"/>
      <c r="AR36" s="62"/>
      <c r="AS36" s="61"/>
      <c r="AT36" s="62"/>
      <c r="AU36" s="62"/>
      <c r="AV36" s="62"/>
      <c r="AW36" s="62"/>
      <c r="AX36" s="62"/>
      <c r="AY36" s="62"/>
      <c r="AZ36" s="62"/>
      <c r="BA36" s="61">
        <f t="shared" si="3"/>
        <v>0</v>
      </c>
      <c r="BB36" s="62"/>
      <c r="BC36" s="62"/>
      <c r="BD36" s="62"/>
      <c r="BE36" s="62"/>
      <c r="BF36" s="62"/>
      <c r="BG36" s="62"/>
      <c r="BH36" s="62"/>
      <c r="IR36" s="5">
        <f>AS36*0</f>
        <v>0</v>
      </c>
      <c r="IS36" s="5">
        <f>AS36*(1-0)</f>
        <v>0</v>
      </c>
    </row>
    <row r="37" spans="1:253" ht="12.75">
      <c r="A37" s="59" t="s">
        <v>28</v>
      </c>
      <c r="B37" s="60"/>
      <c r="C37" s="59" t="s">
        <v>49</v>
      </c>
      <c r="D37" s="60"/>
      <c r="E37" s="60"/>
      <c r="F37" s="60"/>
      <c r="G37" s="60"/>
      <c r="H37" s="60"/>
      <c r="I37" s="59" t="s">
        <v>81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59" t="s">
        <v>91</v>
      </c>
      <c r="AM37" s="60"/>
      <c r="AN37" s="61">
        <v>33</v>
      </c>
      <c r="AO37" s="62"/>
      <c r="AP37" s="62"/>
      <c r="AQ37" s="62"/>
      <c r="AR37" s="62"/>
      <c r="AS37" s="61"/>
      <c r="AT37" s="62"/>
      <c r="AU37" s="62"/>
      <c r="AV37" s="62"/>
      <c r="AW37" s="62"/>
      <c r="AX37" s="62"/>
      <c r="AY37" s="62"/>
      <c r="AZ37" s="62"/>
      <c r="BA37" s="61">
        <f t="shared" si="3"/>
        <v>0</v>
      </c>
      <c r="BB37" s="62"/>
      <c r="BC37" s="62"/>
      <c r="BD37" s="62"/>
      <c r="BE37" s="62"/>
      <c r="BF37" s="62"/>
      <c r="BG37" s="62"/>
      <c r="BH37" s="62"/>
      <c r="IR37" s="5">
        <f>AS37*0</f>
        <v>0</v>
      </c>
      <c r="IS37" s="5">
        <f>AS37*(1-0)</f>
        <v>0</v>
      </c>
    </row>
    <row r="38" spans="1:253" ht="12.75">
      <c r="A38" s="59" t="s">
        <v>29</v>
      </c>
      <c r="B38" s="60"/>
      <c r="C38" s="59" t="s">
        <v>50</v>
      </c>
      <c r="D38" s="60"/>
      <c r="E38" s="60"/>
      <c r="F38" s="60"/>
      <c r="G38" s="60"/>
      <c r="H38" s="60"/>
      <c r="I38" s="59" t="s">
        <v>82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59" t="s">
        <v>91</v>
      </c>
      <c r="AM38" s="60"/>
      <c r="AN38" s="61">
        <v>187</v>
      </c>
      <c r="AO38" s="62"/>
      <c r="AP38" s="62"/>
      <c r="AQ38" s="62"/>
      <c r="AR38" s="62"/>
      <c r="AS38" s="61"/>
      <c r="AT38" s="62"/>
      <c r="AU38" s="62"/>
      <c r="AV38" s="62"/>
      <c r="AW38" s="62"/>
      <c r="AX38" s="62"/>
      <c r="AY38" s="62"/>
      <c r="AZ38" s="62"/>
      <c r="BA38" s="61">
        <f t="shared" si="3"/>
        <v>0</v>
      </c>
      <c r="BB38" s="62"/>
      <c r="BC38" s="62"/>
      <c r="BD38" s="62"/>
      <c r="BE38" s="62"/>
      <c r="BF38" s="62"/>
      <c r="BG38" s="62"/>
      <c r="BH38" s="62"/>
      <c r="IR38" s="5">
        <f>AS38*0</f>
        <v>0</v>
      </c>
      <c r="IS38" s="5">
        <f>AS38*(1-0)</f>
        <v>0</v>
      </c>
    </row>
    <row r="39" spans="1:253" ht="12.75">
      <c r="A39" s="59" t="s">
        <v>30</v>
      </c>
      <c r="B39" s="60"/>
      <c r="C39" s="59" t="s">
        <v>51</v>
      </c>
      <c r="D39" s="60"/>
      <c r="E39" s="60"/>
      <c r="F39" s="60"/>
      <c r="G39" s="60"/>
      <c r="H39" s="60"/>
      <c r="I39" s="59" t="s">
        <v>83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59" t="s">
        <v>92</v>
      </c>
      <c r="AM39" s="60"/>
      <c r="AN39" s="61">
        <v>1</v>
      </c>
      <c r="AO39" s="62"/>
      <c r="AP39" s="62"/>
      <c r="AQ39" s="62"/>
      <c r="AR39" s="62"/>
      <c r="AS39" s="61"/>
      <c r="AT39" s="62"/>
      <c r="AU39" s="62"/>
      <c r="AV39" s="62"/>
      <c r="AW39" s="62"/>
      <c r="AX39" s="62"/>
      <c r="AY39" s="62"/>
      <c r="AZ39" s="62"/>
      <c r="BA39" s="61">
        <f t="shared" si="3"/>
        <v>0</v>
      </c>
      <c r="BB39" s="62"/>
      <c r="BC39" s="62"/>
      <c r="BD39" s="62"/>
      <c r="BE39" s="62"/>
      <c r="BF39" s="62"/>
      <c r="BG39" s="62"/>
      <c r="BH39" s="62"/>
      <c r="IR39" s="5">
        <f>AS39*0</f>
        <v>0</v>
      </c>
      <c r="IS39" s="5">
        <f>AS39*(1-0)</f>
        <v>0</v>
      </c>
    </row>
    <row r="40" spans="1:60" ht="12.75">
      <c r="A40" s="63" t="s">
        <v>6</v>
      </c>
      <c r="B40" s="64"/>
      <c r="C40" s="63" t="s">
        <v>52</v>
      </c>
      <c r="D40" s="64"/>
      <c r="E40" s="64"/>
      <c r="F40" s="64"/>
      <c r="G40" s="64"/>
      <c r="H40" s="64"/>
      <c r="I40" s="63" t="s">
        <v>84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3" t="s">
        <v>6</v>
      </c>
      <c r="AM40" s="64"/>
      <c r="AN40" s="65" t="s">
        <v>6</v>
      </c>
      <c r="AO40" s="66"/>
      <c r="AP40" s="66"/>
      <c r="AQ40" s="66"/>
      <c r="AR40" s="66"/>
      <c r="AS40" s="65" t="s">
        <v>6</v>
      </c>
      <c r="AT40" s="66"/>
      <c r="AU40" s="66"/>
      <c r="AV40" s="66"/>
      <c r="AW40" s="66"/>
      <c r="AX40" s="66"/>
      <c r="AY40" s="66"/>
      <c r="AZ40" s="66"/>
      <c r="BA40" s="57">
        <f>SUM(BA41:BA41)</f>
        <v>0</v>
      </c>
      <c r="BB40" s="58"/>
      <c r="BC40" s="58"/>
      <c r="BD40" s="58"/>
      <c r="BE40" s="58"/>
      <c r="BF40" s="58"/>
      <c r="BG40" s="58"/>
      <c r="BH40" s="58"/>
    </row>
    <row r="41" spans="1:253" ht="12.75">
      <c r="A41" s="59" t="s">
        <v>31</v>
      </c>
      <c r="B41" s="60"/>
      <c r="C41" s="59" t="s">
        <v>53</v>
      </c>
      <c r="D41" s="60"/>
      <c r="E41" s="60"/>
      <c r="F41" s="60"/>
      <c r="G41" s="60"/>
      <c r="H41" s="60"/>
      <c r="I41" s="59" t="s">
        <v>85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59" t="s">
        <v>92</v>
      </c>
      <c r="AM41" s="60"/>
      <c r="AN41" s="61">
        <v>1</v>
      </c>
      <c r="AO41" s="62"/>
      <c r="AP41" s="62"/>
      <c r="AQ41" s="62"/>
      <c r="AR41" s="62"/>
      <c r="AS41" s="61"/>
      <c r="AT41" s="62"/>
      <c r="AU41" s="62"/>
      <c r="AV41" s="62"/>
      <c r="AW41" s="62"/>
      <c r="AX41" s="62"/>
      <c r="AY41" s="62"/>
      <c r="AZ41" s="62"/>
      <c r="BA41" s="61">
        <f>IR41*AN41+IS41*AN41</f>
        <v>0</v>
      </c>
      <c r="BB41" s="62"/>
      <c r="BC41" s="62"/>
      <c r="BD41" s="62"/>
      <c r="BE41" s="62"/>
      <c r="BF41" s="62"/>
      <c r="BG41" s="62"/>
      <c r="BH41" s="62"/>
      <c r="IR41" s="5">
        <f>AS41*0</f>
        <v>0</v>
      </c>
      <c r="IS41" s="5">
        <f>AS41*(1-0)</f>
        <v>0</v>
      </c>
    </row>
    <row r="43" spans="45:60" ht="12.75">
      <c r="AS43" s="53" t="s">
        <v>96</v>
      </c>
      <c r="AT43" s="54"/>
      <c r="AU43" s="54"/>
      <c r="AV43" s="54"/>
      <c r="AW43" s="54"/>
      <c r="AX43" s="54"/>
      <c r="AY43" s="54"/>
      <c r="AZ43" s="54"/>
      <c r="BA43" s="55">
        <f>BA11+BA26+BA28+BA31+BA33+BA40</f>
        <v>0</v>
      </c>
      <c r="BB43" s="56"/>
      <c r="BC43" s="56"/>
      <c r="BD43" s="56"/>
      <c r="BE43" s="56"/>
      <c r="BF43" s="56"/>
      <c r="BG43" s="56"/>
      <c r="BH43" s="56"/>
    </row>
  </sheetData>
  <sheetProtection/>
  <mergeCells count="251">
    <mergeCell ref="A1:BH1"/>
    <mergeCell ref="A2:E3"/>
    <mergeCell ref="F2:AI3"/>
    <mergeCell ref="AJ2:AP3"/>
    <mergeCell ref="AQ2:AV3"/>
    <mergeCell ref="AW2:BC3"/>
    <mergeCell ref="BD2:BH3"/>
    <mergeCell ref="A4:E5"/>
    <mergeCell ref="F4:AI5"/>
    <mergeCell ref="AJ4:AP5"/>
    <mergeCell ref="AQ4:AV5"/>
    <mergeCell ref="AW4:BC5"/>
    <mergeCell ref="BD4:BH5"/>
    <mergeCell ref="BD8:BH9"/>
    <mergeCell ref="A6:E7"/>
    <mergeCell ref="F6:AI7"/>
    <mergeCell ref="AJ6:AP7"/>
    <mergeCell ref="AQ6:AV7"/>
    <mergeCell ref="AW6:BC7"/>
    <mergeCell ref="BD6:BH7"/>
    <mergeCell ref="I10:AK10"/>
    <mergeCell ref="AL10:AM10"/>
    <mergeCell ref="AN10:AR10"/>
    <mergeCell ref="AS10:AZ10"/>
    <mergeCell ref="A8:E9"/>
    <mergeCell ref="F8:AI9"/>
    <mergeCell ref="AJ8:AP9"/>
    <mergeCell ref="AQ8:AV9"/>
    <mergeCell ref="AW8:BC9"/>
    <mergeCell ref="BA10:BH10"/>
    <mergeCell ref="A11:B11"/>
    <mergeCell ref="C11:H11"/>
    <mergeCell ref="I11:AK11"/>
    <mergeCell ref="AL11:AM11"/>
    <mergeCell ref="AN11:AR11"/>
    <mergeCell ref="AS11:AZ11"/>
    <mergeCell ref="BA11:BH11"/>
    <mergeCell ref="A10:B10"/>
    <mergeCell ref="C10:H10"/>
    <mergeCell ref="AS13:AZ13"/>
    <mergeCell ref="BA13:BH13"/>
    <mergeCell ref="A12:B12"/>
    <mergeCell ref="C12:H12"/>
    <mergeCell ref="I12:AK12"/>
    <mergeCell ref="AL12:AM12"/>
    <mergeCell ref="AN12:AR12"/>
    <mergeCell ref="AS12:AZ12"/>
    <mergeCell ref="I14:AK14"/>
    <mergeCell ref="AL14:AM14"/>
    <mergeCell ref="AN14:AR14"/>
    <mergeCell ref="AS14:AZ14"/>
    <mergeCell ref="BA12:BH12"/>
    <mergeCell ref="A13:B13"/>
    <mergeCell ref="C13:H13"/>
    <mergeCell ref="I13:AK13"/>
    <mergeCell ref="AL13:AM13"/>
    <mergeCell ref="AN13:AR13"/>
    <mergeCell ref="BA14:BH14"/>
    <mergeCell ref="A15:B15"/>
    <mergeCell ref="C15:H15"/>
    <mergeCell ref="I15:AK15"/>
    <mergeCell ref="AL15:AM15"/>
    <mergeCell ref="AN15:AR15"/>
    <mergeCell ref="AS15:AZ15"/>
    <mergeCell ref="BA15:BH15"/>
    <mergeCell ref="A14:B14"/>
    <mergeCell ref="C14:H14"/>
    <mergeCell ref="AS17:AZ17"/>
    <mergeCell ref="BA17:BH17"/>
    <mergeCell ref="A16:B16"/>
    <mergeCell ref="C16:H16"/>
    <mergeCell ref="I16:AK16"/>
    <mergeCell ref="AL16:AM16"/>
    <mergeCell ref="AN16:AR16"/>
    <mergeCell ref="AS16:AZ16"/>
    <mergeCell ref="I18:AK18"/>
    <mergeCell ref="AL18:AM18"/>
    <mergeCell ref="AN18:AR18"/>
    <mergeCell ref="AS18:AZ18"/>
    <mergeCell ref="BA16:BH16"/>
    <mergeCell ref="A17:B17"/>
    <mergeCell ref="C17:H17"/>
    <mergeCell ref="I17:AK17"/>
    <mergeCell ref="AL17:AM17"/>
    <mergeCell ref="AN17:AR17"/>
    <mergeCell ref="BA18:BH18"/>
    <mergeCell ref="A19:B19"/>
    <mergeCell ref="C19:H19"/>
    <mergeCell ref="I19:AK19"/>
    <mergeCell ref="AL19:AM19"/>
    <mergeCell ref="AN19:AR19"/>
    <mergeCell ref="AS19:AZ19"/>
    <mergeCell ref="BA19:BH19"/>
    <mergeCell ref="A18:B18"/>
    <mergeCell ref="C18:H18"/>
    <mergeCell ref="AS21:AZ21"/>
    <mergeCell ref="BA21:BH21"/>
    <mergeCell ref="A20:B20"/>
    <mergeCell ref="C20:H20"/>
    <mergeCell ref="I20:AK20"/>
    <mergeCell ref="AL20:AM20"/>
    <mergeCell ref="AN20:AR20"/>
    <mergeCell ref="AS20:AZ20"/>
    <mergeCell ref="I22:AK22"/>
    <mergeCell ref="AL22:AM22"/>
    <mergeCell ref="AN22:AR22"/>
    <mergeCell ref="AS22:AZ22"/>
    <mergeCell ref="BA20:BH20"/>
    <mergeCell ref="A21:B21"/>
    <mergeCell ref="C21:H21"/>
    <mergeCell ref="I21:AK21"/>
    <mergeCell ref="AL21:AM21"/>
    <mergeCell ref="AN21:AR21"/>
    <mergeCell ref="BA22:BH22"/>
    <mergeCell ref="A23:B23"/>
    <mergeCell ref="C23:H23"/>
    <mergeCell ref="I23:AK23"/>
    <mergeCell ref="AL23:AM23"/>
    <mergeCell ref="AN23:AR23"/>
    <mergeCell ref="AS23:AZ23"/>
    <mergeCell ref="BA23:BH23"/>
    <mergeCell ref="A22:B22"/>
    <mergeCell ref="C22:H22"/>
    <mergeCell ref="AS25:AZ25"/>
    <mergeCell ref="BA25:BH25"/>
    <mergeCell ref="A24:B24"/>
    <mergeCell ref="C24:H24"/>
    <mergeCell ref="I24:AK24"/>
    <mergeCell ref="AL24:AM24"/>
    <mergeCell ref="AN24:AR24"/>
    <mergeCell ref="AS24:AZ24"/>
    <mergeCell ref="I26:AK26"/>
    <mergeCell ref="AL26:AM26"/>
    <mergeCell ref="AN26:AR26"/>
    <mergeCell ref="AS26:AZ26"/>
    <mergeCell ref="BA24:BH24"/>
    <mergeCell ref="A25:B25"/>
    <mergeCell ref="C25:H25"/>
    <mergeCell ref="I25:AK25"/>
    <mergeCell ref="AL25:AM25"/>
    <mergeCell ref="AN25:AR25"/>
    <mergeCell ref="BA26:BH26"/>
    <mergeCell ref="A27:B27"/>
    <mergeCell ref="C27:H27"/>
    <mergeCell ref="I27:AK27"/>
    <mergeCell ref="AL27:AM27"/>
    <mergeCell ref="AN27:AR27"/>
    <mergeCell ref="AS27:AZ27"/>
    <mergeCell ref="BA27:BH27"/>
    <mergeCell ref="A26:B26"/>
    <mergeCell ref="C26:H26"/>
    <mergeCell ref="AS29:AZ29"/>
    <mergeCell ref="BA29:BH29"/>
    <mergeCell ref="A28:B28"/>
    <mergeCell ref="C28:H28"/>
    <mergeCell ref="I28:AK28"/>
    <mergeCell ref="AL28:AM28"/>
    <mergeCell ref="AN28:AR28"/>
    <mergeCell ref="AS28:AZ28"/>
    <mergeCell ref="I30:AK30"/>
    <mergeCell ref="AL30:AM30"/>
    <mergeCell ref="AN30:AR30"/>
    <mergeCell ref="AS30:AZ30"/>
    <mergeCell ref="BA28:BH28"/>
    <mergeCell ref="A29:B29"/>
    <mergeCell ref="C29:H29"/>
    <mergeCell ref="I29:AK29"/>
    <mergeCell ref="AL29:AM29"/>
    <mergeCell ref="AN29:AR29"/>
    <mergeCell ref="BA30:BH30"/>
    <mergeCell ref="A31:B31"/>
    <mergeCell ref="C31:H31"/>
    <mergeCell ref="I31:AK31"/>
    <mergeCell ref="AL31:AM31"/>
    <mergeCell ref="AN31:AR31"/>
    <mergeCell ref="AS31:AZ31"/>
    <mergeCell ref="BA31:BH31"/>
    <mergeCell ref="A30:B30"/>
    <mergeCell ref="C30:H30"/>
    <mergeCell ref="AS33:AZ33"/>
    <mergeCell ref="BA33:BH33"/>
    <mergeCell ref="A32:B32"/>
    <mergeCell ref="C32:H32"/>
    <mergeCell ref="I32:AK32"/>
    <mergeCell ref="AL32:AM32"/>
    <mergeCell ref="AN32:AR32"/>
    <mergeCell ref="AS32:AZ32"/>
    <mergeCell ref="I34:AK34"/>
    <mergeCell ref="AL34:AM34"/>
    <mergeCell ref="AN34:AR34"/>
    <mergeCell ref="AS34:AZ34"/>
    <mergeCell ref="BA32:BH32"/>
    <mergeCell ref="A33:B33"/>
    <mergeCell ref="C33:H33"/>
    <mergeCell ref="I33:AK33"/>
    <mergeCell ref="AL33:AM33"/>
    <mergeCell ref="AN33:AR33"/>
    <mergeCell ref="BA34:BH34"/>
    <mergeCell ref="A35:B35"/>
    <mergeCell ref="C35:H35"/>
    <mergeCell ref="I35:AK35"/>
    <mergeCell ref="AL35:AM35"/>
    <mergeCell ref="AN35:AR35"/>
    <mergeCell ref="AS35:AZ35"/>
    <mergeCell ref="BA35:BH35"/>
    <mergeCell ref="A34:B34"/>
    <mergeCell ref="C34:H34"/>
    <mergeCell ref="AS37:AZ37"/>
    <mergeCell ref="BA37:BH37"/>
    <mergeCell ref="A36:B36"/>
    <mergeCell ref="C36:H36"/>
    <mergeCell ref="I36:AK36"/>
    <mergeCell ref="AL36:AM36"/>
    <mergeCell ref="AN36:AR36"/>
    <mergeCell ref="AS36:AZ36"/>
    <mergeCell ref="I38:AK38"/>
    <mergeCell ref="AL38:AM38"/>
    <mergeCell ref="AN38:AR38"/>
    <mergeCell ref="AS38:AZ38"/>
    <mergeCell ref="BA36:BH36"/>
    <mergeCell ref="A37:B37"/>
    <mergeCell ref="C37:H37"/>
    <mergeCell ref="I37:AK37"/>
    <mergeCell ref="AL37:AM37"/>
    <mergeCell ref="AN37:AR37"/>
    <mergeCell ref="BA38:BH38"/>
    <mergeCell ref="A39:B39"/>
    <mergeCell ref="C39:H39"/>
    <mergeCell ref="I39:AK39"/>
    <mergeCell ref="AL39:AM39"/>
    <mergeCell ref="AN39:AR39"/>
    <mergeCell ref="AS39:AZ39"/>
    <mergeCell ref="BA39:BH39"/>
    <mergeCell ref="A38:B38"/>
    <mergeCell ref="C38:H38"/>
    <mergeCell ref="A40:B40"/>
    <mergeCell ref="C40:H40"/>
    <mergeCell ref="I40:AK40"/>
    <mergeCell ref="AL40:AM40"/>
    <mergeCell ref="AN40:AR40"/>
    <mergeCell ref="AS40:AZ40"/>
    <mergeCell ref="AS43:AZ43"/>
    <mergeCell ref="BA43:BH43"/>
    <mergeCell ref="BA40:BH40"/>
    <mergeCell ref="A41:B41"/>
    <mergeCell ref="C41:H41"/>
    <mergeCell ref="I41:AK41"/>
    <mergeCell ref="AL41:AM41"/>
    <mergeCell ref="AN41:AR41"/>
    <mergeCell ref="AS41:AZ41"/>
    <mergeCell ref="BA41:BH41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B1">
      <selection activeCell="D28" sqref="D28:E28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2"/>
      <c r="B1" s="6"/>
      <c r="C1" s="117" t="s">
        <v>119</v>
      </c>
      <c r="D1" s="88"/>
      <c r="E1" s="88"/>
      <c r="F1" s="88"/>
      <c r="G1" s="88"/>
      <c r="H1" s="88"/>
      <c r="I1" s="88"/>
    </row>
    <row r="2" spans="1:10" ht="12.75">
      <c r="A2" s="89" t="s">
        <v>1</v>
      </c>
      <c r="B2" s="90"/>
      <c r="C2" s="91" t="str">
        <f>'Stavební rozpočet'!D2</f>
        <v>Oprava fasády č.p. 77</v>
      </c>
      <c r="D2" s="92"/>
      <c r="E2" s="94" t="s">
        <v>97</v>
      </c>
      <c r="F2" s="94" t="str">
        <f>'Stavební rozpočet'!I2</f>
        <v>Město Česká Třebová</v>
      </c>
      <c r="G2" s="90"/>
      <c r="H2" s="94" t="s">
        <v>145</v>
      </c>
      <c r="I2" s="118"/>
      <c r="J2" s="3"/>
    </row>
    <row r="3" spans="1:10" ht="12.75">
      <c r="A3" s="86"/>
      <c r="B3" s="78"/>
      <c r="C3" s="54"/>
      <c r="D3" s="54"/>
      <c r="E3" s="78"/>
      <c r="F3" s="78"/>
      <c r="G3" s="78"/>
      <c r="H3" s="78"/>
      <c r="I3" s="84"/>
      <c r="J3" s="3"/>
    </row>
    <row r="4" spans="1:10" ht="12.75">
      <c r="A4" s="77" t="s">
        <v>2</v>
      </c>
      <c r="B4" s="78"/>
      <c r="C4" s="81" t="str">
        <f>'Stavební rozpočet'!D4</f>
        <v>Kulturní památka</v>
      </c>
      <c r="D4" s="78"/>
      <c r="E4" s="81" t="s">
        <v>98</v>
      </c>
      <c r="F4" s="81" t="str">
        <f>'Stavební rozpočet'!I4</f>
        <v> </v>
      </c>
      <c r="G4" s="78"/>
      <c r="H4" s="81" t="s">
        <v>145</v>
      </c>
      <c r="I4" s="116"/>
      <c r="J4" s="3"/>
    </row>
    <row r="5" spans="1:10" ht="12.75">
      <c r="A5" s="86"/>
      <c r="B5" s="78"/>
      <c r="C5" s="78"/>
      <c r="D5" s="78"/>
      <c r="E5" s="78"/>
      <c r="F5" s="78"/>
      <c r="G5" s="78"/>
      <c r="H5" s="78"/>
      <c r="I5" s="84"/>
      <c r="J5" s="3"/>
    </row>
    <row r="6" spans="1:10" ht="12.75">
      <c r="A6" s="77" t="s">
        <v>3</v>
      </c>
      <c r="B6" s="78"/>
      <c r="C6" s="81" t="str">
        <f>'Stavební rozpočet'!D6</f>
        <v>Česká Třebová</v>
      </c>
      <c r="D6" s="78"/>
      <c r="E6" s="81" t="s">
        <v>99</v>
      </c>
      <c r="F6" s="81"/>
      <c r="G6" s="78"/>
      <c r="H6" s="81" t="s">
        <v>145</v>
      </c>
      <c r="I6" s="116"/>
      <c r="J6" s="3"/>
    </row>
    <row r="7" spans="1:10" ht="12.75">
      <c r="A7" s="86"/>
      <c r="B7" s="78"/>
      <c r="C7" s="78"/>
      <c r="D7" s="78"/>
      <c r="E7" s="78"/>
      <c r="F7" s="78"/>
      <c r="G7" s="78"/>
      <c r="H7" s="78"/>
      <c r="I7" s="84"/>
      <c r="J7" s="3"/>
    </row>
    <row r="8" spans="1:10" ht="12.75">
      <c r="A8" s="77" t="s">
        <v>87</v>
      </c>
      <c r="B8" s="78"/>
      <c r="C8" s="81" t="str">
        <f>'Stavební rozpočet'!G4</f>
        <v> </v>
      </c>
      <c r="D8" s="78"/>
      <c r="E8" s="81" t="s">
        <v>88</v>
      </c>
      <c r="F8" s="81" t="str">
        <f>'Stavební rozpočet'!G6</f>
        <v> </v>
      </c>
      <c r="G8" s="78"/>
      <c r="H8" s="82" t="s">
        <v>146</v>
      </c>
      <c r="I8" s="116" t="s">
        <v>31</v>
      </c>
      <c r="J8" s="3"/>
    </row>
    <row r="9" spans="1:10" ht="12.75">
      <c r="A9" s="86"/>
      <c r="B9" s="78"/>
      <c r="C9" s="78"/>
      <c r="D9" s="78"/>
      <c r="E9" s="78"/>
      <c r="F9" s="78"/>
      <c r="G9" s="78"/>
      <c r="H9" s="78"/>
      <c r="I9" s="84"/>
      <c r="J9" s="3"/>
    </row>
    <row r="10" spans="1:10" ht="12.75">
      <c r="A10" s="77" t="s">
        <v>4</v>
      </c>
      <c r="B10" s="78"/>
      <c r="C10" s="81" t="str">
        <f>'Stavební rozpočet'!D8</f>
        <v> </v>
      </c>
      <c r="D10" s="78"/>
      <c r="E10" s="81" t="s">
        <v>100</v>
      </c>
      <c r="F10" s="81"/>
      <c r="G10" s="78"/>
      <c r="H10" s="82" t="s">
        <v>147</v>
      </c>
      <c r="I10" s="115">
        <v>43633</v>
      </c>
      <c r="J10" s="3"/>
    </row>
    <row r="11" spans="1:10" ht="12.75">
      <c r="A11" s="79"/>
      <c r="B11" s="80"/>
      <c r="C11" s="80"/>
      <c r="D11" s="80"/>
      <c r="E11" s="80"/>
      <c r="F11" s="80"/>
      <c r="G11" s="80"/>
      <c r="H11" s="80"/>
      <c r="I11" s="85"/>
      <c r="J11" s="3"/>
    </row>
    <row r="12" spans="1:9" ht="23.25" customHeight="1">
      <c r="A12" s="111" t="s">
        <v>102</v>
      </c>
      <c r="B12" s="112"/>
      <c r="C12" s="112"/>
      <c r="D12" s="112"/>
      <c r="E12" s="112"/>
      <c r="F12" s="112"/>
      <c r="G12" s="112"/>
      <c r="H12" s="112"/>
      <c r="I12" s="112"/>
    </row>
    <row r="13" spans="1:10" ht="26.25" customHeight="1">
      <c r="A13" s="7" t="s">
        <v>103</v>
      </c>
      <c r="B13" s="113" t="s">
        <v>116</v>
      </c>
      <c r="C13" s="114"/>
      <c r="D13" s="7" t="s">
        <v>120</v>
      </c>
      <c r="E13" s="113" t="s">
        <v>130</v>
      </c>
      <c r="F13" s="114"/>
      <c r="G13" s="7" t="s">
        <v>131</v>
      </c>
      <c r="H13" s="113" t="s">
        <v>148</v>
      </c>
      <c r="I13" s="114"/>
      <c r="J13" s="3"/>
    </row>
    <row r="14" spans="1:10" ht="15" customHeight="1">
      <c r="A14" s="8" t="s">
        <v>104</v>
      </c>
      <c r="B14" s="13" t="s">
        <v>117</v>
      </c>
      <c r="C14" s="17">
        <f>SUM('Stavební rozpočet'!AB12:AB42)</f>
        <v>0</v>
      </c>
      <c r="D14" s="109" t="s">
        <v>121</v>
      </c>
      <c r="E14" s="110"/>
      <c r="F14" s="17">
        <v>0</v>
      </c>
      <c r="G14" s="109" t="s">
        <v>132</v>
      </c>
      <c r="H14" s="110"/>
      <c r="I14" s="17">
        <v>0</v>
      </c>
      <c r="J14" s="3"/>
    </row>
    <row r="15" spans="1:10" ht="15" customHeight="1">
      <c r="A15" s="9"/>
      <c r="B15" s="13" t="s">
        <v>118</v>
      </c>
      <c r="C15" s="17">
        <f>SUM('Stavební rozpočet'!AC12:AC42)</f>
        <v>0</v>
      </c>
      <c r="D15" s="109" t="s">
        <v>122</v>
      </c>
      <c r="E15" s="110"/>
      <c r="F15" s="17">
        <v>0</v>
      </c>
      <c r="G15" s="109" t="s">
        <v>133</v>
      </c>
      <c r="H15" s="110"/>
      <c r="I15" s="17">
        <v>0</v>
      </c>
      <c r="J15" s="3"/>
    </row>
    <row r="16" spans="1:10" ht="15" customHeight="1">
      <c r="A16" s="8" t="s">
        <v>105</v>
      </c>
      <c r="B16" s="13" t="s">
        <v>117</v>
      </c>
      <c r="C16" s="17">
        <f>SUM('Stavební rozpočet'!AD12:AD42)</f>
        <v>0</v>
      </c>
      <c r="D16" s="109" t="s">
        <v>123</v>
      </c>
      <c r="E16" s="110"/>
      <c r="F16" s="17">
        <v>0</v>
      </c>
      <c r="G16" s="109" t="s">
        <v>134</v>
      </c>
      <c r="H16" s="110"/>
      <c r="I16" s="17">
        <v>0</v>
      </c>
      <c r="J16" s="3"/>
    </row>
    <row r="17" spans="1:10" ht="15" customHeight="1">
      <c r="A17" s="9"/>
      <c r="B17" s="13" t="s">
        <v>118</v>
      </c>
      <c r="C17" s="17">
        <f>SUM('Stavební rozpočet'!AE12:AE42)</f>
        <v>0</v>
      </c>
      <c r="D17" s="109" t="s">
        <v>124</v>
      </c>
      <c r="E17" s="110"/>
      <c r="F17" s="17">
        <f>ROUND(C22*(6/100),2)</f>
        <v>0</v>
      </c>
      <c r="G17" s="109" t="s">
        <v>135</v>
      </c>
      <c r="H17" s="110"/>
      <c r="I17" s="17">
        <v>0</v>
      </c>
      <c r="J17" s="3"/>
    </row>
    <row r="18" spans="1:10" ht="15" customHeight="1">
      <c r="A18" s="8" t="s">
        <v>106</v>
      </c>
      <c r="B18" s="13" t="s">
        <v>117</v>
      </c>
      <c r="C18" s="17">
        <f>SUM('Stavební rozpočet'!AF12:AF42)</f>
        <v>0</v>
      </c>
      <c r="D18" s="109"/>
      <c r="E18" s="110"/>
      <c r="F18" s="18"/>
      <c r="G18" s="109" t="s">
        <v>136</v>
      </c>
      <c r="H18" s="110"/>
      <c r="I18" s="17">
        <v>0</v>
      </c>
      <c r="J18" s="3"/>
    </row>
    <row r="19" spans="1:10" ht="15" customHeight="1">
      <c r="A19" s="9"/>
      <c r="B19" s="13" t="s">
        <v>118</v>
      </c>
      <c r="C19" s="17">
        <f>SUM('Stavební rozpočet'!AG12:AG42)</f>
        <v>0</v>
      </c>
      <c r="D19" s="109"/>
      <c r="E19" s="110"/>
      <c r="F19" s="18"/>
      <c r="G19" s="109" t="s">
        <v>137</v>
      </c>
      <c r="H19" s="110"/>
      <c r="I19" s="17">
        <v>0</v>
      </c>
      <c r="J19" s="3"/>
    </row>
    <row r="20" spans="1:10" ht="15" customHeight="1">
      <c r="A20" s="107" t="s">
        <v>107</v>
      </c>
      <c r="B20" s="108"/>
      <c r="C20" s="17">
        <f>SUM('Stavební rozpočet'!AH12:AH42)</f>
        <v>0</v>
      </c>
      <c r="D20" s="109"/>
      <c r="E20" s="110"/>
      <c r="F20" s="18"/>
      <c r="G20" s="109"/>
      <c r="H20" s="110"/>
      <c r="I20" s="18"/>
      <c r="J20" s="3"/>
    </row>
    <row r="21" spans="1:10" ht="15" customHeight="1">
      <c r="A21" s="107" t="s">
        <v>108</v>
      </c>
      <c r="B21" s="108"/>
      <c r="C21" s="17">
        <f>SUM('Stavební rozpočet'!Z12:Z42)</f>
        <v>0</v>
      </c>
      <c r="D21" s="109"/>
      <c r="E21" s="110"/>
      <c r="F21" s="18"/>
      <c r="G21" s="109"/>
      <c r="H21" s="110"/>
      <c r="I21" s="18"/>
      <c r="J21" s="3"/>
    </row>
    <row r="22" spans="1:10" ht="16.5" customHeight="1">
      <c r="A22" s="107" t="s">
        <v>109</v>
      </c>
      <c r="B22" s="108"/>
      <c r="C22" s="17">
        <f>SUM(C14:C21)</f>
        <v>0</v>
      </c>
      <c r="D22" s="107" t="s">
        <v>125</v>
      </c>
      <c r="E22" s="108"/>
      <c r="F22" s="17">
        <f>SUM(F14:F21)</f>
        <v>0</v>
      </c>
      <c r="G22" s="107" t="s">
        <v>138</v>
      </c>
      <c r="H22" s="108"/>
      <c r="I22" s="17">
        <f>SUM(I14:I21)</f>
        <v>0</v>
      </c>
      <c r="J22" s="3"/>
    </row>
    <row r="23" spans="1:10" ht="15" customHeight="1">
      <c r="A23" s="10"/>
      <c r="B23" s="10"/>
      <c r="C23" s="15"/>
      <c r="D23" s="107" t="s">
        <v>126</v>
      </c>
      <c r="E23" s="108"/>
      <c r="F23" s="19">
        <v>0</v>
      </c>
      <c r="G23" s="107" t="s">
        <v>139</v>
      </c>
      <c r="H23" s="108"/>
      <c r="I23" s="17">
        <v>0</v>
      </c>
      <c r="J23" s="3"/>
    </row>
    <row r="24" spans="4:10" ht="15" customHeight="1">
      <c r="D24" s="10"/>
      <c r="E24" s="10"/>
      <c r="F24" s="20"/>
      <c r="G24" s="107" t="s">
        <v>140</v>
      </c>
      <c r="H24" s="108"/>
      <c r="I24" s="17">
        <v>0</v>
      </c>
      <c r="J24" s="3"/>
    </row>
    <row r="25" spans="6:10" ht="15" customHeight="1">
      <c r="F25" s="21"/>
      <c r="G25" s="107" t="s">
        <v>141</v>
      </c>
      <c r="H25" s="108"/>
      <c r="I25" s="17">
        <v>0</v>
      </c>
      <c r="J25" s="3"/>
    </row>
    <row r="26" spans="1:9" ht="12.75">
      <c r="A26" s="6"/>
      <c r="B26" s="6"/>
      <c r="C26" s="6"/>
      <c r="G26" s="10"/>
      <c r="H26" s="10"/>
      <c r="I26" s="10"/>
    </row>
    <row r="27" spans="1:9" ht="15" customHeight="1">
      <c r="A27" s="102" t="s">
        <v>110</v>
      </c>
      <c r="B27" s="103"/>
      <c r="C27" s="23">
        <f>SUM('Stavební rozpočet'!AJ12:AJ42)</f>
        <v>0</v>
      </c>
      <c r="D27" s="16"/>
      <c r="E27" s="6"/>
      <c r="F27" s="6"/>
      <c r="G27" s="6"/>
      <c r="H27" s="6"/>
      <c r="I27" s="6"/>
    </row>
    <row r="28" spans="1:10" ht="15" customHeight="1">
      <c r="A28" s="102" t="s">
        <v>111</v>
      </c>
      <c r="B28" s="103"/>
      <c r="C28" s="23">
        <f>SUM('Stavební rozpočet'!AK12:AK42)</f>
        <v>0</v>
      </c>
      <c r="D28" s="102" t="s">
        <v>127</v>
      </c>
      <c r="E28" s="103"/>
      <c r="F28" s="23">
        <f>ROUND(C28*(15/100),2)</f>
        <v>0</v>
      </c>
      <c r="G28" s="102" t="s">
        <v>142</v>
      </c>
      <c r="H28" s="103"/>
      <c r="I28" s="23">
        <f>SUM(C27:C29)</f>
        <v>0</v>
      </c>
      <c r="J28" s="3"/>
    </row>
    <row r="29" spans="1:10" ht="15" customHeight="1">
      <c r="A29" s="102" t="s">
        <v>112</v>
      </c>
      <c r="B29" s="103"/>
      <c r="C29" s="23">
        <f>SUM('Stavební rozpočet'!AL12:AL42)+(F22+I22+F23+I23+I24+I25)</f>
        <v>0</v>
      </c>
      <c r="D29" s="102" t="s">
        <v>128</v>
      </c>
      <c r="E29" s="103"/>
      <c r="F29" s="23">
        <f>ROUND(C29*(21/100),2)</f>
        <v>0</v>
      </c>
      <c r="G29" s="102" t="s">
        <v>143</v>
      </c>
      <c r="H29" s="103"/>
      <c r="I29" s="23">
        <f>SUM(F28:F29)+I28</f>
        <v>0</v>
      </c>
      <c r="J29" s="3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10" ht="14.25" customHeight="1">
      <c r="A31" s="104" t="s">
        <v>113</v>
      </c>
      <c r="B31" s="105"/>
      <c r="C31" s="106"/>
      <c r="D31" s="104" t="s">
        <v>129</v>
      </c>
      <c r="E31" s="105"/>
      <c r="F31" s="106"/>
      <c r="G31" s="104" t="s">
        <v>144</v>
      </c>
      <c r="H31" s="105"/>
      <c r="I31" s="106"/>
      <c r="J31" s="22"/>
    </row>
    <row r="32" spans="1:10" ht="14.25" customHeight="1">
      <c r="A32" s="96"/>
      <c r="B32" s="97"/>
      <c r="C32" s="98"/>
      <c r="D32" s="96"/>
      <c r="E32" s="97"/>
      <c r="F32" s="98"/>
      <c r="G32" s="96"/>
      <c r="H32" s="97"/>
      <c r="I32" s="98"/>
      <c r="J32" s="22"/>
    </row>
    <row r="33" spans="1:10" ht="14.25" customHeight="1">
      <c r="A33" s="96"/>
      <c r="B33" s="97"/>
      <c r="C33" s="98"/>
      <c r="D33" s="96"/>
      <c r="E33" s="97"/>
      <c r="F33" s="98"/>
      <c r="G33" s="96"/>
      <c r="H33" s="97"/>
      <c r="I33" s="98"/>
      <c r="J33" s="22"/>
    </row>
    <row r="34" spans="1:10" ht="14.25" customHeight="1">
      <c r="A34" s="96"/>
      <c r="B34" s="97"/>
      <c r="C34" s="98"/>
      <c r="D34" s="96"/>
      <c r="E34" s="97"/>
      <c r="F34" s="98"/>
      <c r="G34" s="96"/>
      <c r="H34" s="97"/>
      <c r="I34" s="98"/>
      <c r="J34" s="22"/>
    </row>
    <row r="35" spans="1:10" ht="14.25" customHeight="1">
      <c r="A35" s="99" t="s">
        <v>114</v>
      </c>
      <c r="B35" s="100"/>
      <c r="C35" s="101"/>
      <c r="D35" s="99" t="s">
        <v>114</v>
      </c>
      <c r="E35" s="100"/>
      <c r="F35" s="101"/>
      <c r="G35" s="99" t="s">
        <v>114</v>
      </c>
      <c r="H35" s="100"/>
      <c r="I35" s="101"/>
      <c r="J35" s="22"/>
    </row>
    <row r="36" spans="1:9" ht="11.25" customHeight="1">
      <c r="A36" s="12" t="s">
        <v>115</v>
      </c>
      <c r="B36" s="14"/>
      <c r="C36" s="14"/>
      <c r="D36" s="14"/>
      <c r="E36" s="14"/>
      <c r="F36" s="14"/>
      <c r="G36" s="14"/>
      <c r="H36" s="14"/>
      <c r="I36" s="14"/>
    </row>
    <row r="37" spans="1:9" ht="12.75">
      <c r="A37" s="81"/>
      <c r="B37" s="78"/>
      <c r="C37" s="78"/>
      <c r="D37" s="78"/>
      <c r="E37" s="78"/>
      <c r="F37" s="78"/>
      <c r="G37" s="78"/>
      <c r="H37" s="78"/>
      <c r="I37" s="78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73.140625" style="0" customWidth="1"/>
    <col min="5" max="5" width="4.8515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12.75">
      <c r="A2" s="89" t="s">
        <v>1</v>
      </c>
      <c r="B2" s="90"/>
      <c r="C2" s="90"/>
      <c r="D2" s="91" t="s">
        <v>150</v>
      </c>
      <c r="E2" s="93" t="s">
        <v>86</v>
      </c>
      <c r="F2" s="90"/>
      <c r="G2" s="93" t="s">
        <v>6</v>
      </c>
      <c r="H2" s="94" t="s">
        <v>97</v>
      </c>
      <c r="I2" s="94" t="s">
        <v>158</v>
      </c>
      <c r="J2" s="90"/>
      <c r="K2" s="90"/>
      <c r="L2" s="90"/>
      <c r="M2" s="95"/>
      <c r="N2" s="3"/>
    </row>
    <row r="3" spans="1:14" ht="12.75">
      <c r="A3" s="86"/>
      <c r="B3" s="78"/>
      <c r="C3" s="78"/>
      <c r="D3" s="54"/>
      <c r="E3" s="78"/>
      <c r="F3" s="78"/>
      <c r="G3" s="78"/>
      <c r="H3" s="78"/>
      <c r="I3" s="78"/>
      <c r="J3" s="78"/>
      <c r="K3" s="78"/>
      <c r="L3" s="78"/>
      <c r="M3" s="84"/>
      <c r="N3" s="3"/>
    </row>
    <row r="4" spans="1:14" ht="12.75">
      <c r="A4" s="77" t="s">
        <v>2</v>
      </c>
      <c r="B4" s="78"/>
      <c r="C4" s="78"/>
      <c r="D4" s="81" t="s">
        <v>123</v>
      </c>
      <c r="E4" s="82" t="s">
        <v>87</v>
      </c>
      <c r="F4" s="78"/>
      <c r="G4" s="82" t="s">
        <v>6</v>
      </c>
      <c r="H4" s="81" t="s">
        <v>98</v>
      </c>
      <c r="I4" s="82" t="s">
        <v>159</v>
      </c>
      <c r="J4" s="78"/>
      <c r="K4" s="78"/>
      <c r="L4" s="78"/>
      <c r="M4" s="84"/>
      <c r="N4" s="3"/>
    </row>
    <row r="5" spans="1:14" ht="12.75">
      <c r="A5" s="8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84"/>
      <c r="N5" s="3"/>
    </row>
    <row r="6" spans="1:14" ht="12.75">
      <c r="A6" s="77" t="s">
        <v>3</v>
      </c>
      <c r="B6" s="78"/>
      <c r="C6" s="78"/>
      <c r="D6" s="81" t="s">
        <v>151</v>
      </c>
      <c r="E6" s="82" t="s">
        <v>88</v>
      </c>
      <c r="F6" s="78"/>
      <c r="G6" s="82" t="s">
        <v>6</v>
      </c>
      <c r="H6" s="81" t="s">
        <v>99</v>
      </c>
      <c r="I6" s="81" t="s">
        <v>160</v>
      </c>
      <c r="J6" s="78"/>
      <c r="K6" s="78"/>
      <c r="L6" s="78"/>
      <c r="M6" s="84"/>
      <c r="N6" s="3"/>
    </row>
    <row r="7" spans="1:14" ht="12.75">
      <c r="A7" s="86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84"/>
      <c r="N7" s="3"/>
    </row>
    <row r="8" spans="1:14" ht="12.75">
      <c r="A8" s="77" t="s">
        <v>4</v>
      </c>
      <c r="B8" s="78"/>
      <c r="C8" s="78"/>
      <c r="D8" s="81" t="s">
        <v>6</v>
      </c>
      <c r="E8" s="82" t="s">
        <v>89</v>
      </c>
      <c r="F8" s="78"/>
      <c r="G8" s="82" t="s">
        <v>153</v>
      </c>
      <c r="H8" s="81" t="s">
        <v>100</v>
      </c>
      <c r="I8" s="81" t="s">
        <v>161</v>
      </c>
      <c r="J8" s="78"/>
      <c r="K8" s="78"/>
      <c r="L8" s="78"/>
      <c r="M8" s="84"/>
      <c r="N8" s="3"/>
    </row>
    <row r="9" spans="1:14" ht="12.75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  <c r="N9" s="3"/>
    </row>
    <row r="10" spans="1:14" ht="12.75">
      <c r="A10" s="24" t="s">
        <v>5</v>
      </c>
      <c r="B10" s="30" t="s">
        <v>149</v>
      </c>
      <c r="C10" s="30" t="s">
        <v>32</v>
      </c>
      <c r="D10" s="30" t="s">
        <v>54</v>
      </c>
      <c r="E10" s="30" t="s">
        <v>90</v>
      </c>
      <c r="F10" s="35" t="s">
        <v>94</v>
      </c>
      <c r="G10" s="36" t="s">
        <v>154</v>
      </c>
      <c r="H10" s="119" t="s">
        <v>156</v>
      </c>
      <c r="I10" s="120"/>
      <c r="J10" s="121"/>
      <c r="K10" s="119" t="s">
        <v>163</v>
      </c>
      <c r="L10" s="121"/>
      <c r="M10" s="44" t="s">
        <v>165</v>
      </c>
      <c r="N10" s="22"/>
    </row>
    <row r="11" spans="1:62" ht="12.75">
      <c r="A11" s="25" t="s">
        <v>6</v>
      </c>
      <c r="B11" s="31" t="s">
        <v>6</v>
      </c>
      <c r="C11" s="31" t="s">
        <v>6</v>
      </c>
      <c r="D11" s="34" t="s">
        <v>152</v>
      </c>
      <c r="E11" s="31" t="s">
        <v>6</v>
      </c>
      <c r="F11" s="31" t="s">
        <v>6</v>
      </c>
      <c r="G11" s="37" t="s">
        <v>155</v>
      </c>
      <c r="H11" s="38" t="s">
        <v>157</v>
      </c>
      <c r="I11" s="39" t="s">
        <v>118</v>
      </c>
      <c r="J11" s="40" t="s">
        <v>162</v>
      </c>
      <c r="K11" s="38" t="s">
        <v>164</v>
      </c>
      <c r="L11" s="40" t="s">
        <v>162</v>
      </c>
      <c r="M11" s="45" t="s">
        <v>166</v>
      </c>
      <c r="N11" s="22"/>
      <c r="Z11" s="42" t="s">
        <v>170</v>
      </c>
      <c r="AA11" s="42" t="s">
        <v>171</v>
      </c>
      <c r="AB11" s="42" t="s">
        <v>172</v>
      </c>
      <c r="AC11" s="42" t="s">
        <v>173</v>
      </c>
      <c r="AD11" s="42" t="s">
        <v>174</v>
      </c>
      <c r="AE11" s="42" t="s">
        <v>175</v>
      </c>
      <c r="AF11" s="42" t="s">
        <v>176</v>
      </c>
      <c r="AG11" s="42" t="s">
        <v>177</v>
      </c>
      <c r="AH11" s="42" t="s">
        <v>178</v>
      </c>
      <c r="BH11" s="42" t="s">
        <v>190</v>
      </c>
      <c r="BI11" s="42" t="s">
        <v>191</v>
      </c>
      <c r="BJ11" s="42" t="s">
        <v>192</v>
      </c>
    </row>
    <row r="12" spans="1:47" ht="12.75">
      <c r="A12" s="26"/>
      <c r="B12" s="32"/>
      <c r="C12" s="32" t="s">
        <v>33</v>
      </c>
      <c r="D12" s="32" t="s">
        <v>55</v>
      </c>
      <c r="E12" s="26" t="s">
        <v>6</v>
      </c>
      <c r="F12" s="26" t="s">
        <v>6</v>
      </c>
      <c r="G12" s="26" t="s">
        <v>6</v>
      </c>
      <c r="H12" s="50">
        <f>SUM(H13:H26)</f>
        <v>0</v>
      </c>
      <c r="I12" s="50">
        <f>SUM(I13:I26)</f>
        <v>0</v>
      </c>
      <c r="J12" s="50">
        <f>SUM(J13:J26)</f>
        <v>0</v>
      </c>
      <c r="K12" s="41"/>
      <c r="L12" s="50">
        <f>SUM(L13:L26)</f>
        <v>0.130333</v>
      </c>
      <c r="M12" s="41"/>
      <c r="AI12" s="42"/>
      <c r="AS12" s="4">
        <f>SUM(AJ13:AJ26)</f>
        <v>0</v>
      </c>
      <c r="AT12" s="4">
        <f>SUM(AK13:AK26)</f>
        <v>0</v>
      </c>
      <c r="AU12" s="4">
        <f>SUM(AL13:AL26)</f>
        <v>0</v>
      </c>
    </row>
    <row r="13" spans="1:62" ht="12.75">
      <c r="A13" s="1" t="s">
        <v>7</v>
      </c>
      <c r="B13" s="1"/>
      <c r="C13" s="1" t="s">
        <v>34</v>
      </c>
      <c r="D13" s="1" t="s">
        <v>56</v>
      </c>
      <c r="E13" s="1" t="s">
        <v>91</v>
      </c>
      <c r="F13" s="2">
        <f>'Rozpočet - vybrané sloupce'!AN12</f>
        <v>187.5</v>
      </c>
      <c r="G13" s="2">
        <f>'Rozpočet - vybrané sloupce'!AS12</f>
        <v>0</v>
      </c>
      <c r="H13" s="2">
        <f aca="true" t="shared" si="0" ref="H13:H26">F13*AO13</f>
        <v>0</v>
      </c>
      <c r="I13" s="2">
        <f aca="true" t="shared" si="1" ref="I13:I26">F13*AP13</f>
        <v>0</v>
      </c>
      <c r="J13" s="2">
        <f aca="true" t="shared" si="2" ref="J13:J26">F13*G13</f>
        <v>0</v>
      </c>
      <c r="K13" s="2">
        <v>0</v>
      </c>
      <c r="L13" s="2">
        <f aca="true" t="shared" si="3" ref="L13:L26">F13*K13</f>
        <v>0</v>
      </c>
      <c r="M13" s="46" t="s">
        <v>167</v>
      </c>
      <c r="Z13" s="48">
        <f aca="true" t="shared" si="4" ref="Z13:Z26">IF(AQ13="5",BJ13,0)</f>
        <v>0</v>
      </c>
      <c r="AB13" s="48">
        <f aca="true" t="shared" si="5" ref="AB13:AB26">IF(AQ13="1",BH13,0)</f>
        <v>0</v>
      </c>
      <c r="AC13" s="48">
        <f aca="true" t="shared" si="6" ref="AC13:AC26">IF(AQ13="1",BI13,0)</f>
        <v>0</v>
      </c>
      <c r="AD13" s="48">
        <f aca="true" t="shared" si="7" ref="AD13:AD26">IF(AQ13="7",BH13,0)</f>
        <v>0</v>
      </c>
      <c r="AE13" s="48">
        <f aca="true" t="shared" si="8" ref="AE13:AE26">IF(AQ13="7",BI13,0)</f>
        <v>0</v>
      </c>
      <c r="AF13" s="48">
        <f aca="true" t="shared" si="9" ref="AF13:AF26">IF(AQ13="2",BH13,0)</f>
        <v>0</v>
      </c>
      <c r="AG13" s="48">
        <f aca="true" t="shared" si="10" ref="AG13:AG26">IF(AQ13="2",BI13,0)</f>
        <v>0</v>
      </c>
      <c r="AH13" s="48">
        <f aca="true" t="shared" si="11" ref="AH13:AH26">IF(AQ13="0",BJ13,0)</f>
        <v>0</v>
      </c>
      <c r="AI13" s="42"/>
      <c r="AJ13" s="2">
        <f aca="true" t="shared" si="12" ref="AJ13:AJ26">IF(AN13=0,J13,0)</f>
        <v>0</v>
      </c>
      <c r="AK13" s="2">
        <f aca="true" t="shared" si="13" ref="AK13:AK26">IF(AN13=15,J13,0)</f>
        <v>0</v>
      </c>
      <c r="AL13" s="2">
        <f aca="true" t="shared" si="14" ref="AL13:AL26">IF(AN13=21,J13,0)</f>
        <v>0</v>
      </c>
      <c r="AN13" s="48">
        <v>21</v>
      </c>
      <c r="AO13" s="48">
        <f>G13*0</f>
        <v>0</v>
      </c>
      <c r="AP13" s="48">
        <f>G13*(1-0)</f>
        <v>0</v>
      </c>
      <c r="AQ13" s="46" t="s">
        <v>7</v>
      </c>
      <c r="AV13" s="48">
        <f aca="true" t="shared" si="15" ref="AV13:AV26">AW13+AX13</f>
        <v>0</v>
      </c>
      <c r="AW13" s="48">
        <f aca="true" t="shared" si="16" ref="AW13:AW26">F13*AO13</f>
        <v>0</v>
      </c>
      <c r="AX13" s="48">
        <f aca="true" t="shared" si="17" ref="AX13:AX26">F13*AP13</f>
        <v>0</v>
      </c>
      <c r="AY13" s="49" t="s">
        <v>179</v>
      </c>
      <c r="AZ13" s="49" t="s">
        <v>185</v>
      </c>
      <c r="BA13" s="42" t="s">
        <v>189</v>
      </c>
      <c r="BC13" s="48">
        <f aca="true" t="shared" si="18" ref="BC13:BC26">AW13+AX13</f>
        <v>0</v>
      </c>
      <c r="BD13" s="48">
        <f aca="true" t="shared" si="19" ref="BD13:BD26">G13/(100-BE13)*100</f>
        <v>0</v>
      </c>
      <c r="BE13" s="48">
        <v>0</v>
      </c>
      <c r="BF13" s="48">
        <f aca="true" t="shared" si="20" ref="BF13:BF26">L13</f>
        <v>0</v>
      </c>
      <c r="BH13" s="2">
        <f aca="true" t="shared" si="21" ref="BH13:BH26">F13*AO13</f>
        <v>0</v>
      </c>
      <c r="BI13" s="2">
        <f aca="true" t="shared" si="22" ref="BI13:BI26">F13*AP13</f>
        <v>0</v>
      </c>
      <c r="BJ13" s="2">
        <f aca="true" t="shared" si="23" ref="BJ13:BJ26">F13*G13</f>
        <v>0</v>
      </c>
    </row>
    <row r="14" spans="1:62" ht="12.75">
      <c r="A14" s="1" t="s">
        <v>8</v>
      </c>
      <c r="B14" s="1"/>
      <c r="C14" s="1" t="s">
        <v>34</v>
      </c>
      <c r="D14" s="1" t="s">
        <v>57</v>
      </c>
      <c r="E14" s="1" t="s">
        <v>91</v>
      </c>
      <c r="F14" s="2">
        <f>'Rozpočet - vybrané sloupce'!AN13</f>
        <v>187.5</v>
      </c>
      <c r="G14" s="2">
        <f>'Rozpočet - vybrané sloupce'!AS13</f>
        <v>0</v>
      </c>
      <c r="H14" s="2">
        <f t="shared" si="0"/>
        <v>0</v>
      </c>
      <c r="I14" s="2">
        <f t="shared" si="1"/>
        <v>0</v>
      </c>
      <c r="J14" s="2">
        <f t="shared" si="2"/>
        <v>0</v>
      </c>
      <c r="K14" s="2">
        <v>0</v>
      </c>
      <c r="L14" s="2">
        <f t="shared" si="3"/>
        <v>0</v>
      </c>
      <c r="M14" s="46" t="s">
        <v>167</v>
      </c>
      <c r="Z14" s="48">
        <f t="shared" si="4"/>
        <v>0</v>
      </c>
      <c r="AB14" s="48">
        <f t="shared" si="5"/>
        <v>0</v>
      </c>
      <c r="AC14" s="48">
        <f t="shared" si="6"/>
        <v>0</v>
      </c>
      <c r="AD14" s="48">
        <f t="shared" si="7"/>
        <v>0</v>
      </c>
      <c r="AE14" s="48">
        <f t="shared" si="8"/>
        <v>0</v>
      </c>
      <c r="AF14" s="48">
        <f t="shared" si="9"/>
        <v>0</v>
      </c>
      <c r="AG14" s="48">
        <f t="shared" si="10"/>
        <v>0</v>
      </c>
      <c r="AH14" s="48">
        <f t="shared" si="11"/>
        <v>0</v>
      </c>
      <c r="AI14" s="42"/>
      <c r="AJ14" s="2">
        <f t="shared" si="12"/>
        <v>0</v>
      </c>
      <c r="AK14" s="2">
        <f t="shared" si="13"/>
        <v>0</v>
      </c>
      <c r="AL14" s="2">
        <f t="shared" si="14"/>
        <v>0</v>
      </c>
      <c r="AN14" s="48">
        <v>21</v>
      </c>
      <c r="AO14" s="48">
        <f>G14*0</f>
        <v>0</v>
      </c>
      <c r="AP14" s="48">
        <f>G14*(1-0)</f>
        <v>0</v>
      </c>
      <c r="AQ14" s="46" t="s">
        <v>7</v>
      </c>
      <c r="AV14" s="48">
        <f t="shared" si="15"/>
        <v>0</v>
      </c>
      <c r="AW14" s="48">
        <f t="shared" si="16"/>
        <v>0</v>
      </c>
      <c r="AX14" s="48">
        <f t="shared" si="17"/>
        <v>0</v>
      </c>
      <c r="AY14" s="49" t="s">
        <v>179</v>
      </c>
      <c r="AZ14" s="49" t="s">
        <v>185</v>
      </c>
      <c r="BA14" s="42" t="s">
        <v>189</v>
      </c>
      <c r="BC14" s="48">
        <f t="shared" si="18"/>
        <v>0</v>
      </c>
      <c r="BD14" s="48">
        <f t="shared" si="19"/>
        <v>0</v>
      </c>
      <c r="BE14" s="48">
        <v>0</v>
      </c>
      <c r="BF14" s="48">
        <f t="shared" si="20"/>
        <v>0</v>
      </c>
      <c r="BH14" s="2">
        <f t="shared" si="21"/>
        <v>0</v>
      </c>
      <c r="BI14" s="2">
        <f t="shared" si="22"/>
        <v>0</v>
      </c>
      <c r="BJ14" s="2">
        <f t="shared" si="23"/>
        <v>0</v>
      </c>
    </row>
    <row r="15" spans="1:62" ht="12.75">
      <c r="A15" s="1" t="s">
        <v>9</v>
      </c>
      <c r="B15" s="1"/>
      <c r="C15" s="1" t="s">
        <v>34</v>
      </c>
      <c r="D15" s="1" t="s">
        <v>58</v>
      </c>
      <c r="E15" s="1" t="s">
        <v>91</v>
      </c>
      <c r="F15" s="2">
        <f>'Rozpočet - vybrané sloupce'!AN14</f>
        <v>187.5</v>
      </c>
      <c r="G15" s="2">
        <f>'Rozpočet - vybrané sloupce'!AS14</f>
        <v>0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v>0</v>
      </c>
      <c r="L15" s="2">
        <f t="shared" si="3"/>
        <v>0</v>
      </c>
      <c r="M15" s="46" t="s">
        <v>167</v>
      </c>
      <c r="Z15" s="48">
        <f t="shared" si="4"/>
        <v>0</v>
      </c>
      <c r="AB15" s="48">
        <f t="shared" si="5"/>
        <v>0</v>
      </c>
      <c r="AC15" s="48">
        <f t="shared" si="6"/>
        <v>0</v>
      </c>
      <c r="AD15" s="48">
        <f t="shared" si="7"/>
        <v>0</v>
      </c>
      <c r="AE15" s="48">
        <f t="shared" si="8"/>
        <v>0</v>
      </c>
      <c r="AF15" s="48">
        <f t="shared" si="9"/>
        <v>0</v>
      </c>
      <c r="AG15" s="48">
        <f t="shared" si="10"/>
        <v>0</v>
      </c>
      <c r="AH15" s="48">
        <f t="shared" si="11"/>
        <v>0</v>
      </c>
      <c r="AI15" s="42"/>
      <c r="AJ15" s="2">
        <f t="shared" si="12"/>
        <v>0</v>
      </c>
      <c r="AK15" s="2">
        <f t="shared" si="13"/>
        <v>0</v>
      </c>
      <c r="AL15" s="2">
        <f t="shared" si="14"/>
        <v>0</v>
      </c>
      <c r="AN15" s="48">
        <v>21</v>
      </c>
      <c r="AO15" s="48">
        <f>G15*0</f>
        <v>0</v>
      </c>
      <c r="AP15" s="48">
        <f>G15*(1-0)</f>
        <v>0</v>
      </c>
      <c r="AQ15" s="46" t="s">
        <v>7</v>
      </c>
      <c r="AV15" s="48">
        <f t="shared" si="15"/>
        <v>0</v>
      </c>
      <c r="AW15" s="48">
        <f t="shared" si="16"/>
        <v>0</v>
      </c>
      <c r="AX15" s="48">
        <f t="shared" si="17"/>
        <v>0</v>
      </c>
      <c r="AY15" s="49" t="s">
        <v>179</v>
      </c>
      <c r="AZ15" s="49" t="s">
        <v>185</v>
      </c>
      <c r="BA15" s="42" t="s">
        <v>189</v>
      </c>
      <c r="BC15" s="48">
        <f t="shared" si="18"/>
        <v>0</v>
      </c>
      <c r="BD15" s="48">
        <f t="shared" si="19"/>
        <v>0</v>
      </c>
      <c r="BE15" s="48">
        <v>0</v>
      </c>
      <c r="BF15" s="48">
        <f t="shared" si="20"/>
        <v>0</v>
      </c>
      <c r="BH15" s="2">
        <f t="shared" si="21"/>
        <v>0</v>
      </c>
      <c r="BI15" s="2">
        <f t="shared" si="22"/>
        <v>0</v>
      </c>
      <c r="BJ15" s="2">
        <f t="shared" si="23"/>
        <v>0</v>
      </c>
    </row>
    <row r="16" spans="1:62" ht="12.75">
      <c r="A16" s="1" t="s">
        <v>10</v>
      </c>
      <c r="B16" s="1"/>
      <c r="C16" s="1" t="s">
        <v>34</v>
      </c>
      <c r="D16" s="1" t="s">
        <v>59</v>
      </c>
      <c r="E16" s="1" t="s">
        <v>92</v>
      </c>
      <c r="F16" s="2">
        <f>'Rozpočet - vybrané sloupce'!AN15</f>
        <v>1</v>
      </c>
      <c r="G16" s="2">
        <f>'Rozpočet - vybrané sloupce'!AS15</f>
        <v>0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v>0</v>
      </c>
      <c r="L16" s="2">
        <f t="shared" si="3"/>
        <v>0</v>
      </c>
      <c r="M16" s="46" t="s">
        <v>167</v>
      </c>
      <c r="Z16" s="48">
        <f t="shared" si="4"/>
        <v>0</v>
      </c>
      <c r="AB16" s="48">
        <f t="shared" si="5"/>
        <v>0</v>
      </c>
      <c r="AC16" s="48">
        <f t="shared" si="6"/>
        <v>0</v>
      </c>
      <c r="AD16" s="48">
        <f t="shared" si="7"/>
        <v>0</v>
      </c>
      <c r="AE16" s="48">
        <f t="shared" si="8"/>
        <v>0</v>
      </c>
      <c r="AF16" s="48">
        <f t="shared" si="9"/>
        <v>0</v>
      </c>
      <c r="AG16" s="48">
        <f t="shared" si="10"/>
        <v>0</v>
      </c>
      <c r="AH16" s="48">
        <f t="shared" si="11"/>
        <v>0</v>
      </c>
      <c r="AI16" s="42"/>
      <c r="AJ16" s="2">
        <f t="shared" si="12"/>
        <v>0</v>
      </c>
      <c r="AK16" s="2">
        <f t="shared" si="13"/>
        <v>0</v>
      </c>
      <c r="AL16" s="2">
        <f t="shared" si="14"/>
        <v>0</v>
      </c>
      <c r="AN16" s="48">
        <v>21</v>
      </c>
      <c r="AO16" s="48">
        <f>G16*0</f>
        <v>0</v>
      </c>
      <c r="AP16" s="48">
        <f>G16*(1-0)</f>
        <v>0</v>
      </c>
      <c r="AQ16" s="46" t="s">
        <v>7</v>
      </c>
      <c r="AV16" s="48">
        <f t="shared" si="15"/>
        <v>0</v>
      </c>
      <c r="AW16" s="48">
        <f t="shared" si="16"/>
        <v>0</v>
      </c>
      <c r="AX16" s="48">
        <f t="shared" si="17"/>
        <v>0</v>
      </c>
      <c r="AY16" s="49" t="s">
        <v>179</v>
      </c>
      <c r="AZ16" s="49" t="s">
        <v>185</v>
      </c>
      <c r="BA16" s="42" t="s">
        <v>189</v>
      </c>
      <c r="BC16" s="48">
        <f t="shared" si="18"/>
        <v>0</v>
      </c>
      <c r="BD16" s="48">
        <f t="shared" si="19"/>
        <v>0</v>
      </c>
      <c r="BE16" s="48">
        <v>0</v>
      </c>
      <c r="BF16" s="48">
        <f t="shared" si="20"/>
        <v>0</v>
      </c>
      <c r="BH16" s="2">
        <f t="shared" si="21"/>
        <v>0</v>
      </c>
      <c r="BI16" s="2">
        <f t="shared" si="22"/>
        <v>0</v>
      </c>
      <c r="BJ16" s="2">
        <f t="shared" si="23"/>
        <v>0</v>
      </c>
    </row>
    <row r="17" spans="1:62" ht="12.75">
      <c r="A17" s="1" t="s">
        <v>11</v>
      </c>
      <c r="B17" s="1"/>
      <c r="C17" s="1" t="s">
        <v>35</v>
      </c>
      <c r="D17" s="1" t="s">
        <v>60</v>
      </c>
      <c r="E17" s="1" t="s">
        <v>91</v>
      </c>
      <c r="F17" s="2">
        <f>'Rozpočet - vybrané sloupce'!AN16</f>
        <v>187.5</v>
      </c>
      <c r="G17" s="2">
        <f>'Rozpočet - vybrané sloupce'!AS16</f>
        <v>0</v>
      </c>
      <c r="H17" s="2">
        <f t="shared" si="0"/>
        <v>0</v>
      </c>
      <c r="I17" s="2">
        <f t="shared" si="1"/>
        <v>0</v>
      </c>
      <c r="J17" s="2">
        <f t="shared" si="2"/>
        <v>0</v>
      </c>
      <c r="K17" s="2">
        <v>2E-05</v>
      </c>
      <c r="L17" s="2">
        <f t="shared" si="3"/>
        <v>0.0037500000000000003</v>
      </c>
      <c r="M17" s="46" t="s">
        <v>167</v>
      </c>
      <c r="Z17" s="48">
        <f t="shared" si="4"/>
        <v>0</v>
      </c>
      <c r="AB17" s="48">
        <f t="shared" si="5"/>
        <v>0</v>
      </c>
      <c r="AC17" s="48">
        <f t="shared" si="6"/>
        <v>0</v>
      </c>
      <c r="AD17" s="48">
        <f t="shared" si="7"/>
        <v>0</v>
      </c>
      <c r="AE17" s="48">
        <f t="shared" si="8"/>
        <v>0</v>
      </c>
      <c r="AF17" s="48">
        <f t="shared" si="9"/>
        <v>0</v>
      </c>
      <c r="AG17" s="48">
        <f t="shared" si="10"/>
        <v>0</v>
      </c>
      <c r="AH17" s="48">
        <f t="shared" si="11"/>
        <v>0</v>
      </c>
      <c r="AI17" s="42"/>
      <c r="AJ17" s="2">
        <f t="shared" si="12"/>
        <v>0</v>
      </c>
      <c r="AK17" s="2">
        <f t="shared" si="13"/>
        <v>0</v>
      </c>
      <c r="AL17" s="2">
        <f t="shared" si="14"/>
        <v>0</v>
      </c>
      <c r="AN17" s="48">
        <v>21</v>
      </c>
      <c r="AO17" s="48">
        <f>G17*0.0622114216281896</f>
        <v>0</v>
      </c>
      <c r="AP17" s="48">
        <f>G17*(1-0.0622114216281896)</f>
        <v>0</v>
      </c>
      <c r="AQ17" s="46" t="s">
        <v>7</v>
      </c>
      <c r="AV17" s="48">
        <f t="shared" si="15"/>
        <v>0</v>
      </c>
      <c r="AW17" s="48">
        <f t="shared" si="16"/>
        <v>0</v>
      </c>
      <c r="AX17" s="48">
        <f t="shared" si="17"/>
        <v>0</v>
      </c>
      <c r="AY17" s="49" t="s">
        <v>179</v>
      </c>
      <c r="AZ17" s="49" t="s">
        <v>185</v>
      </c>
      <c r="BA17" s="42" t="s">
        <v>189</v>
      </c>
      <c r="BC17" s="48">
        <f t="shared" si="18"/>
        <v>0</v>
      </c>
      <c r="BD17" s="48">
        <f t="shared" si="19"/>
        <v>0</v>
      </c>
      <c r="BE17" s="48">
        <v>0</v>
      </c>
      <c r="BF17" s="48">
        <f t="shared" si="20"/>
        <v>0.0037500000000000003</v>
      </c>
      <c r="BH17" s="2">
        <f t="shared" si="21"/>
        <v>0</v>
      </c>
      <c r="BI17" s="2">
        <f t="shared" si="22"/>
        <v>0</v>
      </c>
      <c r="BJ17" s="2">
        <f t="shared" si="23"/>
        <v>0</v>
      </c>
    </row>
    <row r="18" spans="1:62" ht="12.75">
      <c r="A18" s="1" t="s">
        <v>12</v>
      </c>
      <c r="B18" s="1"/>
      <c r="C18" s="1" t="s">
        <v>34</v>
      </c>
      <c r="D18" s="1" t="s">
        <v>61</v>
      </c>
      <c r="E18" s="1" t="s">
        <v>91</v>
      </c>
      <c r="F18" s="2">
        <f>'Rozpočet - vybrané sloupce'!AN17</f>
        <v>187.5</v>
      </c>
      <c r="G18" s="2">
        <f>'Rozpočet - vybrané sloupce'!AS17</f>
        <v>0</v>
      </c>
      <c r="H18" s="2">
        <f t="shared" si="0"/>
        <v>0</v>
      </c>
      <c r="I18" s="2">
        <f t="shared" si="1"/>
        <v>0</v>
      </c>
      <c r="J18" s="2">
        <f t="shared" si="2"/>
        <v>0</v>
      </c>
      <c r="K18" s="2">
        <v>0</v>
      </c>
      <c r="L18" s="2">
        <f t="shared" si="3"/>
        <v>0</v>
      </c>
      <c r="M18" s="46" t="s">
        <v>167</v>
      </c>
      <c r="Z18" s="48">
        <f t="shared" si="4"/>
        <v>0</v>
      </c>
      <c r="AB18" s="48">
        <f t="shared" si="5"/>
        <v>0</v>
      </c>
      <c r="AC18" s="48">
        <f t="shared" si="6"/>
        <v>0</v>
      </c>
      <c r="AD18" s="48">
        <f t="shared" si="7"/>
        <v>0</v>
      </c>
      <c r="AE18" s="48">
        <f t="shared" si="8"/>
        <v>0</v>
      </c>
      <c r="AF18" s="48">
        <f t="shared" si="9"/>
        <v>0</v>
      </c>
      <c r="AG18" s="48">
        <f t="shared" si="10"/>
        <v>0</v>
      </c>
      <c r="AH18" s="48">
        <f t="shared" si="11"/>
        <v>0</v>
      </c>
      <c r="AI18" s="42"/>
      <c r="AJ18" s="2">
        <f t="shared" si="12"/>
        <v>0</v>
      </c>
      <c r="AK18" s="2">
        <f t="shared" si="13"/>
        <v>0</v>
      </c>
      <c r="AL18" s="2">
        <f t="shared" si="14"/>
        <v>0</v>
      </c>
      <c r="AN18" s="48">
        <v>21</v>
      </c>
      <c r="AO18" s="48">
        <f aca="true" t="shared" si="24" ref="AO18:AO24">G18*0</f>
        <v>0</v>
      </c>
      <c r="AP18" s="48">
        <f aca="true" t="shared" si="25" ref="AP18:AP24">G18*(1-0)</f>
        <v>0</v>
      </c>
      <c r="AQ18" s="46" t="s">
        <v>7</v>
      </c>
      <c r="AV18" s="48">
        <f t="shared" si="15"/>
        <v>0</v>
      </c>
      <c r="AW18" s="48">
        <f t="shared" si="16"/>
        <v>0</v>
      </c>
      <c r="AX18" s="48">
        <f t="shared" si="17"/>
        <v>0</v>
      </c>
      <c r="AY18" s="49" t="s">
        <v>179</v>
      </c>
      <c r="AZ18" s="49" t="s">
        <v>185</v>
      </c>
      <c r="BA18" s="42" t="s">
        <v>189</v>
      </c>
      <c r="BC18" s="48">
        <f t="shared" si="18"/>
        <v>0</v>
      </c>
      <c r="BD18" s="48">
        <f t="shared" si="19"/>
        <v>0</v>
      </c>
      <c r="BE18" s="48">
        <v>0</v>
      </c>
      <c r="BF18" s="48">
        <f t="shared" si="20"/>
        <v>0</v>
      </c>
      <c r="BH18" s="2">
        <f t="shared" si="21"/>
        <v>0</v>
      </c>
      <c r="BI18" s="2">
        <f t="shared" si="22"/>
        <v>0</v>
      </c>
      <c r="BJ18" s="2">
        <f t="shared" si="23"/>
        <v>0</v>
      </c>
    </row>
    <row r="19" spans="1:62" ht="12.75">
      <c r="A19" s="1" t="s">
        <v>13</v>
      </c>
      <c r="B19" s="1"/>
      <c r="C19" s="1" t="s">
        <v>34</v>
      </c>
      <c r="D19" s="1" t="s">
        <v>62</v>
      </c>
      <c r="E19" s="1" t="s">
        <v>91</v>
      </c>
      <c r="F19" s="2">
        <f>'Rozpočet - vybrané sloupce'!AN18</f>
        <v>12.5</v>
      </c>
      <c r="G19" s="2">
        <f>'Rozpočet - vybrané sloupce'!AS18</f>
        <v>0</v>
      </c>
      <c r="H19" s="2">
        <f t="shared" si="0"/>
        <v>0</v>
      </c>
      <c r="I19" s="2">
        <f t="shared" si="1"/>
        <v>0</v>
      </c>
      <c r="J19" s="2">
        <f t="shared" si="2"/>
        <v>0</v>
      </c>
      <c r="K19" s="2">
        <v>0</v>
      </c>
      <c r="L19" s="2">
        <f t="shared" si="3"/>
        <v>0</v>
      </c>
      <c r="M19" s="46" t="s">
        <v>167</v>
      </c>
      <c r="Z19" s="48">
        <f t="shared" si="4"/>
        <v>0</v>
      </c>
      <c r="AB19" s="48">
        <f t="shared" si="5"/>
        <v>0</v>
      </c>
      <c r="AC19" s="48">
        <f t="shared" si="6"/>
        <v>0</v>
      </c>
      <c r="AD19" s="48">
        <f t="shared" si="7"/>
        <v>0</v>
      </c>
      <c r="AE19" s="48">
        <f t="shared" si="8"/>
        <v>0</v>
      </c>
      <c r="AF19" s="48">
        <f t="shared" si="9"/>
        <v>0</v>
      </c>
      <c r="AG19" s="48">
        <f t="shared" si="10"/>
        <v>0</v>
      </c>
      <c r="AH19" s="48">
        <f t="shared" si="11"/>
        <v>0</v>
      </c>
      <c r="AI19" s="42"/>
      <c r="AJ19" s="2">
        <f t="shared" si="12"/>
        <v>0</v>
      </c>
      <c r="AK19" s="2">
        <f t="shared" si="13"/>
        <v>0</v>
      </c>
      <c r="AL19" s="2">
        <f t="shared" si="14"/>
        <v>0</v>
      </c>
      <c r="AN19" s="48">
        <v>21</v>
      </c>
      <c r="AO19" s="48">
        <f t="shared" si="24"/>
        <v>0</v>
      </c>
      <c r="AP19" s="48">
        <f t="shared" si="25"/>
        <v>0</v>
      </c>
      <c r="AQ19" s="46" t="s">
        <v>7</v>
      </c>
      <c r="AV19" s="48">
        <f t="shared" si="15"/>
        <v>0</v>
      </c>
      <c r="AW19" s="48">
        <f t="shared" si="16"/>
        <v>0</v>
      </c>
      <c r="AX19" s="48">
        <f t="shared" si="17"/>
        <v>0</v>
      </c>
      <c r="AY19" s="49" t="s">
        <v>179</v>
      </c>
      <c r="AZ19" s="49" t="s">
        <v>185</v>
      </c>
      <c r="BA19" s="42" t="s">
        <v>189</v>
      </c>
      <c r="BC19" s="48">
        <f t="shared" si="18"/>
        <v>0</v>
      </c>
      <c r="BD19" s="48">
        <f t="shared" si="19"/>
        <v>0</v>
      </c>
      <c r="BE19" s="48">
        <v>0</v>
      </c>
      <c r="BF19" s="48">
        <f t="shared" si="20"/>
        <v>0</v>
      </c>
      <c r="BH19" s="2">
        <f t="shared" si="21"/>
        <v>0</v>
      </c>
      <c r="BI19" s="2">
        <f t="shared" si="22"/>
        <v>0</v>
      </c>
      <c r="BJ19" s="2">
        <f t="shared" si="23"/>
        <v>0</v>
      </c>
    </row>
    <row r="20" spans="1:62" ht="12.75">
      <c r="A20" s="1" t="s">
        <v>14</v>
      </c>
      <c r="B20" s="1"/>
      <c r="C20" s="1" t="s">
        <v>34</v>
      </c>
      <c r="D20" s="1" t="s">
        <v>63</v>
      </c>
      <c r="E20" s="1" t="s">
        <v>91</v>
      </c>
      <c r="F20" s="2">
        <f>'Rozpočet - vybrané sloupce'!AN19</f>
        <v>187.5</v>
      </c>
      <c r="G20" s="2">
        <f>'Rozpočet - vybrané sloupce'!AS19</f>
        <v>0</v>
      </c>
      <c r="H20" s="2">
        <f t="shared" si="0"/>
        <v>0</v>
      </c>
      <c r="I20" s="2">
        <f t="shared" si="1"/>
        <v>0</v>
      </c>
      <c r="J20" s="2">
        <f t="shared" si="2"/>
        <v>0</v>
      </c>
      <c r="K20" s="2">
        <v>0</v>
      </c>
      <c r="L20" s="2">
        <f t="shared" si="3"/>
        <v>0</v>
      </c>
      <c r="M20" s="46" t="s">
        <v>167</v>
      </c>
      <c r="Z20" s="48">
        <f t="shared" si="4"/>
        <v>0</v>
      </c>
      <c r="AB20" s="48">
        <f t="shared" si="5"/>
        <v>0</v>
      </c>
      <c r="AC20" s="48">
        <f t="shared" si="6"/>
        <v>0</v>
      </c>
      <c r="AD20" s="48">
        <f t="shared" si="7"/>
        <v>0</v>
      </c>
      <c r="AE20" s="48">
        <f t="shared" si="8"/>
        <v>0</v>
      </c>
      <c r="AF20" s="48">
        <f t="shared" si="9"/>
        <v>0</v>
      </c>
      <c r="AG20" s="48">
        <f t="shared" si="10"/>
        <v>0</v>
      </c>
      <c r="AH20" s="48">
        <f t="shared" si="11"/>
        <v>0</v>
      </c>
      <c r="AI20" s="42"/>
      <c r="AJ20" s="2">
        <f t="shared" si="12"/>
        <v>0</v>
      </c>
      <c r="AK20" s="2">
        <f t="shared" si="13"/>
        <v>0</v>
      </c>
      <c r="AL20" s="2">
        <f t="shared" si="14"/>
        <v>0</v>
      </c>
      <c r="AN20" s="48">
        <v>21</v>
      </c>
      <c r="AO20" s="48">
        <f t="shared" si="24"/>
        <v>0</v>
      </c>
      <c r="AP20" s="48">
        <f t="shared" si="25"/>
        <v>0</v>
      </c>
      <c r="AQ20" s="46" t="s">
        <v>7</v>
      </c>
      <c r="AV20" s="48">
        <f t="shared" si="15"/>
        <v>0</v>
      </c>
      <c r="AW20" s="48">
        <f t="shared" si="16"/>
        <v>0</v>
      </c>
      <c r="AX20" s="48">
        <f t="shared" si="17"/>
        <v>0</v>
      </c>
      <c r="AY20" s="49" t="s">
        <v>179</v>
      </c>
      <c r="AZ20" s="49" t="s">
        <v>185</v>
      </c>
      <c r="BA20" s="42" t="s">
        <v>189</v>
      </c>
      <c r="BC20" s="48">
        <f t="shared" si="18"/>
        <v>0</v>
      </c>
      <c r="BD20" s="48">
        <f t="shared" si="19"/>
        <v>0</v>
      </c>
      <c r="BE20" s="48">
        <v>0</v>
      </c>
      <c r="BF20" s="48">
        <f t="shared" si="20"/>
        <v>0</v>
      </c>
      <c r="BH20" s="2">
        <f t="shared" si="21"/>
        <v>0</v>
      </c>
      <c r="BI20" s="2">
        <f t="shared" si="22"/>
        <v>0</v>
      </c>
      <c r="BJ20" s="2">
        <f t="shared" si="23"/>
        <v>0</v>
      </c>
    </row>
    <row r="21" spans="1:62" ht="12.75">
      <c r="A21" s="1" t="s">
        <v>15</v>
      </c>
      <c r="B21" s="1"/>
      <c r="C21" s="1" t="s">
        <v>34</v>
      </c>
      <c r="D21" s="1" t="s">
        <v>64</v>
      </c>
      <c r="E21" s="1" t="s">
        <v>91</v>
      </c>
      <c r="F21" s="2">
        <f>'Rozpočet - vybrané sloupce'!AN20</f>
        <v>20.63</v>
      </c>
      <c r="G21" s="2">
        <f>'Rozpočet - vybrané sloupce'!AS20</f>
        <v>0</v>
      </c>
      <c r="H21" s="2">
        <f t="shared" si="0"/>
        <v>0</v>
      </c>
      <c r="I21" s="2">
        <f t="shared" si="1"/>
        <v>0</v>
      </c>
      <c r="J21" s="2">
        <f t="shared" si="2"/>
        <v>0</v>
      </c>
      <c r="K21" s="2">
        <v>0</v>
      </c>
      <c r="L21" s="2">
        <f t="shared" si="3"/>
        <v>0</v>
      </c>
      <c r="M21" s="46" t="s">
        <v>167</v>
      </c>
      <c r="Z21" s="48">
        <f t="shared" si="4"/>
        <v>0</v>
      </c>
      <c r="AB21" s="48">
        <f t="shared" si="5"/>
        <v>0</v>
      </c>
      <c r="AC21" s="48">
        <f t="shared" si="6"/>
        <v>0</v>
      </c>
      <c r="AD21" s="48">
        <f t="shared" si="7"/>
        <v>0</v>
      </c>
      <c r="AE21" s="48">
        <f t="shared" si="8"/>
        <v>0</v>
      </c>
      <c r="AF21" s="48">
        <f t="shared" si="9"/>
        <v>0</v>
      </c>
      <c r="AG21" s="48">
        <f t="shared" si="10"/>
        <v>0</v>
      </c>
      <c r="AH21" s="48">
        <f t="shared" si="11"/>
        <v>0</v>
      </c>
      <c r="AI21" s="42"/>
      <c r="AJ21" s="2">
        <f t="shared" si="12"/>
        <v>0</v>
      </c>
      <c r="AK21" s="2">
        <f t="shared" si="13"/>
        <v>0</v>
      </c>
      <c r="AL21" s="2">
        <f t="shared" si="14"/>
        <v>0</v>
      </c>
      <c r="AN21" s="48">
        <v>21</v>
      </c>
      <c r="AO21" s="48">
        <f t="shared" si="24"/>
        <v>0</v>
      </c>
      <c r="AP21" s="48">
        <f t="shared" si="25"/>
        <v>0</v>
      </c>
      <c r="AQ21" s="46" t="s">
        <v>7</v>
      </c>
      <c r="AV21" s="48">
        <f t="shared" si="15"/>
        <v>0</v>
      </c>
      <c r="AW21" s="48">
        <f t="shared" si="16"/>
        <v>0</v>
      </c>
      <c r="AX21" s="48">
        <f t="shared" si="17"/>
        <v>0</v>
      </c>
      <c r="AY21" s="49" t="s">
        <v>179</v>
      </c>
      <c r="AZ21" s="49" t="s">
        <v>185</v>
      </c>
      <c r="BA21" s="42" t="s">
        <v>189</v>
      </c>
      <c r="BC21" s="48">
        <f t="shared" si="18"/>
        <v>0</v>
      </c>
      <c r="BD21" s="48">
        <f t="shared" si="19"/>
        <v>0</v>
      </c>
      <c r="BE21" s="48">
        <v>0</v>
      </c>
      <c r="BF21" s="48">
        <f t="shared" si="20"/>
        <v>0</v>
      </c>
      <c r="BH21" s="2">
        <f t="shared" si="21"/>
        <v>0</v>
      </c>
      <c r="BI21" s="2">
        <f t="shared" si="22"/>
        <v>0</v>
      </c>
      <c r="BJ21" s="2">
        <f t="shared" si="23"/>
        <v>0</v>
      </c>
    </row>
    <row r="22" spans="1:62" ht="12.75">
      <c r="A22" s="1" t="s">
        <v>16</v>
      </c>
      <c r="B22" s="1"/>
      <c r="C22" s="1" t="s">
        <v>34</v>
      </c>
      <c r="D22" s="1" t="s">
        <v>65</v>
      </c>
      <c r="E22" s="1" t="s">
        <v>91</v>
      </c>
      <c r="F22" s="2">
        <f>'Rozpočet - vybrané sloupce'!AN21</f>
        <v>12.5</v>
      </c>
      <c r="G22" s="2">
        <f>'Rozpočet - vybrané sloupce'!AS21</f>
        <v>0</v>
      </c>
      <c r="H22" s="2">
        <f t="shared" si="0"/>
        <v>0</v>
      </c>
      <c r="I22" s="2">
        <f t="shared" si="1"/>
        <v>0</v>
      </c>
      <c r="J22" s="2">
        <f t="shared" si="2"/>
        <v>0</v>
      </c>
      <c r="K22" s="2">
        <v>0</v>
      </c>
      <c r="L22" s="2">
        <f t="shared" si="3"/>
        <v>0</v>
      </c>
      <c r="M22" s="46" t="s">
        <v>167</v>
      </c>
      <c r="Z22" s="48">
        <f t="shared" si="4"/>
        <v>0</v>
      </c>
      <c r="AB22" s="48">
        <f t="shared" si="5"/>
        <v>0</v>
      </c>
      <c r="AC22" s="48">
        <f t="shared" si="6"/>
        <v>0</v>
      </c>
      <c r="AD22" s="48">
        <f t="shared" si="7"/>
        <v>0</v>
      </c>
      <c r="AE22" s="48">
        <f t="shared" si="8"/>
        <v>0</v>
      </c>
      <c r="AF22" s="48">
        <f t="shared" si="9"/>
        <v>0</v>
      </c>
      <c r="AG22" s="48">
        <f t="shared" si="10"/>
        <v>0</v>
      </c>
      <c r="AH22" s="48">
        <f t="shared" si="11"/>
        <v>0</v>
      </c>
      <c r="AI22" s="42"/>
      <c r="AJ22" s="2">
        <f t="shared" si="12"/>
        <v>0</v>
      </c>
      <c r="AK22" s="2">
        <f t="shared" si="13"/>
        <v>0</v>
      </c>
      <c r="AL22" s="2">
        <f t="shared" si="14"/>
        <v>0</v>
      </c>
      <c r="AN22" s="48">
        <v>21</v>
      </c>
      <c r="AO22" s="48">
        <f t="shared" si="24"/>
        <v>0</v>
      </c>
      <c r="AP22" s="48">
        <f t="shared" si="25"/>
        <v>0</v>
      </c>
      <c r="AQ22" s="46" t="s">
        <v>7</v>
      </c>
      <c r="AV22" s="48">
        <f t="shared" si="15"/>
        <v>0</v>
      </c>
      <c r="AW22" s="48">
        <f t="shared" si="16"/>
        <v>0</v>
      </c>
      <c r="AX22" s="48">
        <f t="shared" si="17"/>
        <v>0</v>
      </c>
      <c r="AY22" s="49" t="s">
        <v>179</v>
      </c>
      <c r="AZ22" s="49" t="s">
        <v>185</v>
      </c>
      <c r="BA22" s="42" t="s">
        <v>189</v>
      </c>
      <c r="BC22" s="48">
        <f t="shared" si="18"/>
        <v>0</v>
      </c>
      <c r="BD22" s="48">
        <f t="shared" si="19"/>
        <v>0</v>
      </c>
      <c r="BE22" s="48">
        <v>0</v>
      </c>
      <c r="BF22" s="48">
        <f t="shared" si="20"/>
        <v>0</v>
      </c>
      <c r="BH22" s="2">
        <f t="shared" si="21"/>
        <v>0</v>
      </c>
      <c r="BI22" s="2">
        <f t="shared" si="22"/>
        <v>0</v>
      </c>
      <c r="BJ22" s="2">
        <f t="shared" si="23"/>
        <v>0</v>
      </c>
    </row>
    <row r="23" spans="1:62" ht="12.75">
      <c r="A23" s="1" t="s">
        <v>17</v>
      </c>
      <c r="B23" s="1"/>
      <c r="C23" s="1" t="s">
        <v>36</v>
      </c>
      <c r="D23" s="1" t="s">
        <v>66</v>
      </c>
      <c r="E23" s="1" t="s">
        <v>91</v>
      </c>
      <c r="F23" s="2">
        <f>'Rozpočet - vybrané sloupce'!AN22</f>
        <v>27.6</v>
      </c>
      <c r="G23" s="2">
        <f>'Rozpočet - vybrané sloupce'!AS22</f>
        <v>0</v>
      </c>
      <c r="H23" s="2">
        <f t="shared" si="0"/>
        <v>0</v>
      </c>
      <c r="I23" s="2">
        <f t="shared" si="1"/>
        <v>0</v>
      </c>
      <c r="J23" s="2">
        <f t="shared" si="2"/>
        <v>0</v>
      </c>
      <c r="K23" s="2">
        <v>0</v>
      </c>
      <c r="L23" s="2">
        <f t="shared" si="3"/>
        <v>0</v>
      </c>
      <c r="M23" s="46" t="s">
        <v>167</v>
      </c>
      <c r="Z23" s="48">
        <f t="shared" si="4"/>
        <v>0</v>
      </c>
      <c r="AB23" s="48">
        <f t="shared" si="5"/>
        <v>0</v>
      </c>
      <c r="AC23" s="48">
        <f t="shared" si="6"/>
        <v>0</v>
      </c>
      <c r="AD23" s="48">
        <f t="shared" si="7"/>
        <v>0</v>
      </c>
      <c r="AE23" s="48">
        <f t="shared" si="8"/>
        <v>0</v>
      </c>
      <c r="AF23" s="48">
        <f t="shared" si="9"/>
        <v>0</v>
      </c>
      <c r="AG23" s="48">
        <f t="shared" si="10"/>
        <v>0</v>
      </c>
      <c r="AH23" s="48">
        <f t="shared" si="11"/>
        <v>0</v>
      </c>
      <c r="AI23" s="42"/>
      <c r="AJ23" s="2">
        <f t="shared" si="12"/>
        <v>0</v>
      </c>
      <c r="AK23" s="2">
        <f t="shared" si="13"/>
        <v>0</v>
      </c>
      <c r="AL23" s="2">
        <f t="shared" si="14"/>
        <v>0</v>
      </c>
      <c r="AN23" s="48">
        <v>21</v>
      </c>
      <c r="AO23" s="48">
        <f t="shared" si="24"/>
        <v>0</v>
      </c>
      <c r="AP23" s="48">
        <f t="shared" si="25"/>
        <v>0</v>
      </c>
      <c r="AQ23" s="46" t="s">
        <v>7</v>
      </c>
      <c r="AV23" s="48">
        <f t="shared" si="15"/>
        <v>0</v>
      </c>
      <c r="AW23" s="48">
        <f t="shared" si="16"/>
        <v>0</v>
      </c>
      <c r="AX23" s="48">
        <f t="shared" si="17"/>
        <v>0</v>
      </c>
      <c r="AY23" s="49" t="s">
        <v>179</v>
      </c>
      <c r="AZ23" s="49" t="s">
        <v>185</v>
      </c>
      <c r="BA23" s="42" t="s">
        <v>189</v>
      </c>
      <c r="BC23" s="48">
        <f t="shared" si="18"/>
        <v>0</v>
      </c>
      <c r="BD23" s="48">
        <f t="shared" si="19"/>
        <v>0</v>
      </c>
      <c r="BE23" s="48">
        <v>0</v>
      </c>
      <c r="BF23" s="48">
        <f t="shared" si="20"/>
        <v>0</v>
      </c>
      <c r="BH23" s="2">
        <f t="shared" si="21"/>
        <v>0</v>
      </c>
      <c r="BI23" s="2">
        <f t="shared" si="22"/>
        <v>0</v>
      </c>
      <c r="BJ23" s="2">
        <f t="shared" si="23"/>
        <v>0</v>
      </c>
    </row>
    <row r="24" spans="1:62" ht="12.75">
      <c r="A24" s="1" t="s">
        <v>18</v>
      </c>
      <c r="B24" s="1"/>
      <c r="C24" s="1" t="s">
        <v>34</v>
      </c>
      <c r="D24" s="1" t="s">
        <v>67</v>
      </c>
      <c r="E24" s="1" t="s">
        <v>91</v>
      </c>
      <c r="F24" s="2">
        <f>'Rozpočet - vybrané sloupce'!AN23</f>
        <v>187.5</v>
      </c>
      <c r="G24" s="2">
        <f>'Rozpočet - vybrané sloupce'!AS23</f>
        <v>0</v>
      </c>
      <c r="H24" s="2">
        <f t="shared" si="0"/>
        <v>0</v>
      </c>
      <c r="I24" s="2">
        <f t="shared" si="1"/>
        <v>0</v>
      </c>
      <c r="J24" s="2">
        <f t="shared" si="2"/>
        <v>0</v>
      </c>
      <c r="K24" s="2">
        <v>0</v>
      </c>
      <c r="L24" s="2">
        <f t="shared" si="3"/>
        <v>0</v>
      </c>
      <c r="M24" s="46" t="s">
        <v>167</v>
      </c>
      <c r="Z24" s="48">
        <f t="shared" si="4"/>
        <v>0</v>
      </c>
      <c r="AB24" s="48">
        <f t="shared" si="5"/>
        <v>0</v>
      </c>
      <c r="AC24" s="48">
        <f t="shared" si="6"/>
        <v>0</v>
      </c>
      <c r="AD24" s="48">
        <f t="shared" si="7"/>
        <v>0</v>
      </c>
      <c r="AE24" s="48">
        <f t="shared" si="8"/>
        <v>0</v>
      </c>
      <c r="AF24" s="48">
        <f t="shared" si="9"/>
        <v>0</v>
      </c>
      <c r="AG24" s="48">
        <f t="shared" si="10"/>
        <v>0</v>
      </c>
      <c r="AH24" s="48">
        <f t="shared" si="11"/>
        <v>0</v>
      </c>
      <c r="AI24" s="42"/>
      <c r="AJ24" s="2">
        <f t="shared" si="12"/>
        <v>0</v>
      </c>
      <c r="AK24" s="2">
        <f t="shared" si="13"/>
        <v>0</v>
      </c>
      <c r="AL24" s="2">
        <f t="shared" si="14"/>
        <v>0</v>
      </c>
      <c r="AN24" s="48">
        <v>21</v>
      </c>
      <c r="AO24" s="48">
        <f t="shared" si="24"/>
        <v>0</v>
      </c>
      <c r="AP24" s="48">
        <f t="shared" si="25"/>
        <v>0</v>
      </c>
      <c r="AQ24" s="46" t="s">
        <v>7</v>
      </c>
      <c r="AV24" s="48">
        <f t="shared" si="15"/>
        <v>0</v>
      </c>
      <c r="AW24" s="48">
        <f t="shared" si="16"/>
        <v>0</v>
      </c>
      <c r="AX24" s="48">
        <f t="shared" si="17"/>
        <v>0</v>
      </c>
      <c r="AY24" s="49" t="s">
        <v>179</v>
      </c>
      <c r="AZ24" s="49" t="s">
        <v>185</v>
      </c>
      <c r="BA24" s="42" t="s">
        <v>189</v>
      </c>
      <c r="BC24" s="48">
        <f t="shared" si="18"/>
        <v>0</v>
      </c>
      <c r="BD24" s="48">
        <f t="shared" si="19"/>
        <v>0</v>
      </c>
      <c r="BE24" s="48">
        <v>0</v>
      </c>
      <c r="BF24" s="48">
        <f t="shared" si="20"/>
        <v>0</v>
      </c>
      <c r="BH24" s="2">
        <f t="shared" si="21"/>
        <v>0</v>
      </c>
      <c r="BI24" s="2">
        <f t="shared" si="22"/>
        <v>0</v>
      </c>
      <c r="BJ24" s="2">
        <f t="shared" si="23"/>
        <v>0</v>
      </c>
    </row>
    <row r="25" spans="1:62" ht="12.75">
      <c r="A25" s="1" t="s">
        <v>19</v>
      </c>
      <c r="B25" s="1"/>
      <c r="C25" s="1" t="s">
        <v>37</v>
      </c>
      <c r="D25" s="1" t="s">
        <v>68</v>
      </c>
      <c r="E25" s="1" t="s">
        <v>91</v>
      </c>
      <c r="F25" s="2">
        <f>'Rozpočet - vybrané sloupce'!AN24</f>
        <v>187.5</v>
      </c>
      <c r="G25" s="2">
        <f>'Rozpočet - vybrané sloupce'!AS24</f>
        <v>0</v>
      </c>
      <c r="H25" s="2">
        <f t="shared" si="0"/>
        <v>0</v>
      </c>
      <c r="I25" s="2">
        <f t="shared" si="1"/>
        <v>0</v>
      </c>
      <c r="J25" s="2">
        <f t="shared" si="2"/>
        <v>0</v>
      </c>
      <c r="K25" s="2">
        <v>0.00067</v>
      </c>
      <c r="L25" s="2">
        <f t="shared" si="3"/>
        <v>0.12562500000000001</v>
      </c>
      <c r="M25" s="46" t="s">
        <v>167</v>
      </c>
      <c r="Z25" s="48">
        <f t="shared" si="4"/>
        <v>0</v>
      </c>
      <c r="AB25" s="48">
        <f t="shared" si="5"/>
        <v>0</v>
      </c>
      <c r="AC25" s="48">
        <f t="shared" si="6"/>
        <v>0</v>
      </c>
      <c r="AD25" s="48">
        <f t="shared" si="7"/>
        <v>0</v>
      </c>
      <c r="AE25" s="48">
        <f t="shared" si="8"/>
        <v>0</v>
      </c>
      <c r="AF25" s="48">
        <f t="shared" si="9"/>
        <v>0</v>
      </c>
      <c r="AG25" s="48">
        <f t="shared" si="10"/>
        <v>0</v>
      </c>
      <c r="AH25" s="48">
        <f t="shared" si="11"/>
        <v>0</v>
      </c>
      <c r="AI25" s="42"/>
      <c r="AJ25" s="2">
        <f t="shared" si="12"/>
        <v>0</v>
      </c>
      <c r="AK25" s="2">
        <f t="shared" si="13"/>
        <v>0</v>
      </c>
      <c r="AL25" s="2">
        <f t="shared" si="14"/>
        <v>0</v>
      </c>
      <c r="AN25" s="48">
        <v>21</v>
      </c>
      <c r="AO25" s="48">
        <f>G25*0.403319027181688</f>
        <v>0</v>
      </c>
      <c r="AP25" s="48">
        <f>G25*(1-0.403319027181688)</f>
        <v>0</v>
      </c>
      <c r="AQ25" s="46" t="s">
        <v>7</v>
      </c>
      <c r="AV25" s="48">
        <f t="shared" si="15"/>
        <v>0</v>
      </c>
      <c r="AW25" s="48">
        <f t="shared" si="16"/>
        <v>0</v>
      </c>
      <c r="AX25" s="48">
        <f t="shared" si="17"/>
        <v>0</v>
      </c>
      <c r="AY25" s="49" t="s">
        <v>179</v>
      </c>
      <c r="AZ25" s="49" t="s">
        <v>185</v>
      </c>
      <c r="BA25" s="42" t="s">
        <v>189</v>
      </c>
      <c r="BC25" s="48">
        <f t="shared" si="18"/>
        <v>0</v>
      </c>
      <c r="BD25" s="48">
        <f t="shared" si="19"/>
        <v>0</v>
      </c>
      <c r="BE25" s="48">
        <v>0</v>
      </c>
      <c r="BF25" s="48">
        <f t="shared" si="20"/>
        <v>0.12562500000000001</v>
      </c>
      <c r="BH25" s="2">
        <f t="shared" si="21"/>
        <v>0</v>
      </c>
      <c r="BI25" s="2">
        <f t="shared" si="22"/>
        <v>0</v>
      </c>
      <c r="BJ25" s="2">
        <f t="shared" si="23"/>
        <v>0</v>
      </c>
    </row>
    <row r="26" spans="1:62" ht="12.75">
      <c r="A26" s="1" t="s">
        <v>20</v>
      </c>
      <c r="B26" s="1"/>
      <c r="C26" s="1" t="s">
        <v>38</v>
      </c>
      <c r="D26" s="1" t="s">
        <v>69</v>
      </c>
      <c r="E26" s="1" t="s">
        <v>91</v>
      </c>
      <c r="F26" s="2">
        <f>'Rozpočet - vybrané sloupce'!AN25</f>
        <v>23.95</v>
      </c>
      <c r="G26" s="2">
        <f>'Rozpočet - vybrané sloupce'!AS25</f>
        <v>0</v>
      </c>
      <c r="H26" s="2">
        <f t="shared" si="0"/>
        <v>0</v>
      </c>
      <c r="I26" s="2">
        <f t="shared" si="1"/>
        <v>0</v>
      </c>
      <c r="J26" s="2">
        <f t="shared" si="2"/>
        <v>0</v>
      </c>
      <c r="K26" s="2">
        <v>4E-05</v>
      </c>
      <c r="L26" s="2">
        <f t="shared" si="3"/>
        <v>0.0009580000000000001</v>
      </c>
      <c r="M26" s="46" t="s">
        <v>167</v>
      </c>
      <c r="Z26" s="48">
        <f t="shared" si="4"/>
        <v>0</v>
      </c>
      <c r="AB26" s="48">
        <f t="shared" si="5"/>
        <v>0</v>
      </c>
      <c r="AC26" s="48">
        <f t="shared" si="6"/>
        <v>0</v>
      </c>
      <c r="AD26" s="48">
        <f t="shared" si="7"/>
        <v>0</v>
      </c>
      <c r="AE26" s="48">
        <f t="shared" si="8"/>
        <v>0</v>
      </c>
      <c r="AF26" s="48">
        <f t="shared" si="9"/>
        <v>0</v>
      </c>
      <c r="AG26" s="48">
        <f t="shared" si="10"/>
        <v>0</v>
      </c>
      <c r="AH26" s="48">
        <f t="shared" si="11"/>
        <v>0</v>
      </c>
      <c r="AI26" s="42"/>
      <c r="AJ26" s="2">
        <f t="shared" si="12"/>
        <v>0</v>
      </c>
      <c r="AK26" s="2">
        <f t="shared" si="13"/>
        <v>0</v>
      </c>
      <c r="AL26" s="2">
        <f t="shared" si="14"/>
        <v>0</v>
      </c>
      <c r="AN26" s="48">
        <v>21</v>
      </c>
      <c r="AO26" s="48">
        <f>G26*0.320145631067961</f>
        <v>0</v>
      </c>
      <c r="AP26" s="48">
        <f>G26*(1-0.320145631067961)</f>
        <v>0</v>
      </c>
      <c r="AQ26" s="46" t="s">
        <v>7</v>
      </c>
      <c r="AV26" s="48">
        <f t="shared" si="15"/>
        <v>0</v>
      </c>
      <c r="AW26" s="48">
        <f t="shared" si="16"/>
        <v>0</v>
      </c>
      <c r="AX26" s="48">
        <f t="shared" si="17"/>
        <v>0</v>
      </c>
      <c r="AY26" s="49" t="s">
        <v>179</v>
      </c>
      <c r="AZ26" s="49" t="s">
        <v>185</v>
      </c>
      <c r="BA26" s="42" t="s">
        <v>189</v>
      </c>
      <c r="BC26" s="48">
        <f t="shared" si="18"/>
        <v>0</v>
      </c>
      <c r="BD26" s="48">
        <f t="shared" si="19"/>
        <v>0</v>
      </c>
      <c r="BE26" s="48">
        <v>0</v>
      </c>
      <c r="BF26" s="48">
        <f t="shared" si="20"/>
        <v>0.0009580000000000001</v>
      </c>
      <c r="BH26" s="2">
        <f t="shared" si="21"/>
        <v>0</v>
      </c>
      <c r="BI26" s="2">
        <f t="shared" si="22"/>
        <v>0</v>
      </c>
      <c r="BJ26" s="2">
        <f t="shared" si="23"/>
        <v>0</v>
      </c>
    </row>
    <row r="27" spans="1:47" ht="12.75">
      <c r="A27" s="27"/>
      <c r="B27" s="33"/>
      <c r="C27" s="33" t="s">
        <v>39</v>
      </c>
      <c r="D27" s="33" t="s">
        <v>70</v>
      </c>
      <c r="E27" s="27" t="s">
        <v>6</v>
      </c>
      <c r="F27" s="27" t="s">
        <v>6</v>
      </c>
      <c r="G27" s="27" t="s">
        <v>6</v>
      </c>
      <c r="H27" s="4">
        <f>SUM(H28:H28)</f>
        <v>0</v>
      </c>
      <c r="I27" s="4">
        <f>SUM(I28:I28)</f>
        <v>0</v>
      </c>
      <c r="J27" s="4">
        <f>SUM(J28:J28)</f>
        <v>0</v>
      </c>
      <c r="K27" s="42"/>
      <c r="L27" s="4">
        <f>SUM(L28:L28)</f>
        <v>0</v>
      </c>
      <c r="M27" s="42"/>
      <c r="AI27" s="42"/>
      <c r="AS27" s="4">
        <f>SUM(AJ28:AJ28)</f>
        <v>0</v>
      </c>
      <c r="AT27" s="4">
        <f>SUM(AK28:AK28)</f>
        <v>0</v>
      </c>
      <c r="AU27" s="4">
        <f>SUM(AL28:AL28)</f>
        <v>0</v>
      </c>
    </row>
    <row r="28" spans="1:62" ht="12.75">
      <c r="A28" s="1" t="s">
        <v>21</v>
      </c>
      <c r="B28" s="1"/>
      <c r="C28" s="1" t="s">
        <v>34</v>
      </c>
      <c r="D28" s="1" t="s">
        <v>71</v>
      </c>
      <c r="E28" s="1" t="s">
        <v>92</v>
      </c>
      <c r="F28" s="2">
        <f>'Rozpočet - vybrané sloupce'!AN27</f>
        <v>1</v>
      </c>
      <c r="G28" s="2">
        <f>'Rozpočet - vybrané sloupce'!AS27</f>
        <v>0</v>
      </c>
      <c r="H28" s="2">
        <f>F28*AO28</f>
        <v>0</v>
      </c>
      <c r="I28" s="2">
        <f>F28*AP28</f>
        <v>0</v>
      </c>
      <c r="J28" s="2">
        <f>F28*G28</f>
        <v>0</v>
      </c>
      <c r="K28" s="2">
        <v>0</v>
      </c>
      <c r="L28" s="2">
        <f>F28*K28</f>
        <v>0</v>
      </c>
      <c r="M28" s="46" t="s">
        <v>167</v>
      </c>
      <c r="Z28" s="48">
        <f>IF(AQ28="5",BJ28,0)</f>
        <v>0</v>
      </c>
      <c r="AB28" s="48">
        <f>IF(AQ28="1",BH28,0)</f>
        <v>0</v>
      </c>
      <c r="AC28" s="48">
        <f>IF(AQ28="1",BI28,0)</f>
        <v>0</v>
      </c>
      <c r="AD28" s="48">
        <f>IF(AQ28="7",BH28,0)</f>
        <v>0</v>
      </c>
      <c r="AE28" s="48">
        <f>IF(AQ28="7",BI28,0)</f>
        <v>0</v>
      </c>
      <c r="AF28" s="48">
        <f>IF(AQ28="2",BH28,0)</f>
        <v>0</v>
      </c>
      <c r="AG28" s="48">
        <f>IF(AQ28="2",BI28,0)</f>
        <v>0</v>
      </c>
      <c r="AH28" s="48">
        <f>IF(AQ28="0",BJ28,0)</f>
        <v>0</v>
      </c>
      <c r="AI28" s="42"/>
      <c r="AJ28" s="2">
        <f>IF(AN28=0,J28,0)</f>
        <v>0</v>
      </c>
      <c r="AK28" s="2">
        <f>IF(AN28=15,J28,0)</f>
        <v>0</v>
      </c>
      <c r="AL28" s="2">
        <f>IF(AN28=21,J28,0)</f>
        <v>0</v>
      </c>
      <c r="AN28" s="48">
        <v>21</v>
      </c>
      <c r="AO28" s="48">
        <f>G28*0</f>
        <v>0</v>
      </c>
      <c r="AP28" s="48">
        <f>G28*(1-0)</f>
        <v>0</v>
      </c>
      <c r="AQ28" s="46" t="s">
        <v>13</v>
      </c>
      <c r="AV28" s="48">
        <f>AW28+AX28</f>
        <v>0</v>
      </c>
      <c r="AW28" s="48">
        <f>F28*AO28</f>
        <v>0</v>
      </c>
      <c r="AX28" s="48">
        <f>F28*AP28</f>
        <v>0</v>
      </c>
      <c r="AY28" s="49" t="s">
        <v>180</v>
      </c>
      <c r="AZ28" s="49" t="s">
        <v>186</v>
      </c>
      <c r="BA28" s="42" t="s">
        <v>189</v>
      </c>
      <c r="BC28" s="48">
        <f>AW28+AX28</f>
        <v>0</v>
      </c>
      <c r="BD28" s="48">
        <f>G28/(100-BE28)*100</f>
        <v>0</v>
      </c>
      <c r="BE28" s="48">
        <v>0</v>
      </c>
      <c r="BF28" s="48">
        <f>L28</f>
        <v>0</v>
      </c>
      <c r="BH28" s="2">
        <f>F28*AO28</f>
        <v>0</v>
      </c>
      <c r="BI28" s="2">
        <f>F28*AP28</f>
        <v>0</v>
      </c>
      <c r="BJ28" s="2">
        <f>F28*G28</f>
        <v>0</v>
      </c>
    </row>
    <row r="29" spans="1:47" ht="12.75">
      <c r="A29" s="27"/>
      <c r="B29" s="33"/>
      <c r="C29" s="33" t="s">
        <v>40</v>
      </c>
      <c r="D29" s="33" t="s">
        <v>72</v>
      </c>
      <c r="E29" s="27" t="s">
        <v>6</v>
      </c>
      <c r="F29" s="27" t="s">
        <v>6</v>
      </c>
      <c r="G29" s="27" t="s">
        <v>6</v>
      </c>
      <c r="H29" s="4">
        <f>SUM(H30:H31)</f>
        <v>0</v>
      </c>
      <c r="I29" s="4">
        <f>SUM(I30:I31)</f>
        <v>0</v>
      </c>
      <c r="J29" s="4">
        <f>SUM(J30:J31)</f>
        <v>0</v>
      </c>
      <c r="K29" s="42"/>
      <c r="L29" s="4">
        <f>SUM(L30:L31)</f>
        <v>0.01054</v>
      </c>
      <c r="M29" s="42"/>
      <c r="AI29" s="42"/>
      <c r="AS29" s="4">
        <f>SUM(AJ30:AJ31)</f>
        <v>0</v>
      </c>
      <c r="AT29" s="4">
        <f>SUM(AK30:AK31)</f>
        <v>0</v>
      </c>
      <c r="AU29" s="4">
        <f>SUM(AL30:AL31)</f>
        <v>0</v>
      </c>
    </row>
    <row r="30" spans="1:62" ht="12.75">
      <c r="A30" s="1" t="s">
        <v>22</v>
      </c>
      <c r="B30" s="1"/>
      <c r="C30" s="1" t="s">
        <v>41</v>
      </c>
      <c r="D30" s="1" t="s">
        <v>73</v>
      </c>
      <c r="E30" s="1" t="s">
        <v>93</v>
      </c>
      <c r="F30" s="2">
        <f>'Rozpočet - vybrané sloupce'!AN29</f>
        <v>16</v>
      </c>
      <c r="G30" s="2">
        <f>'Rozpočet - vybrané sloupce'!AS29</f>
        <v>0</v>
      </c>
      <c r="H30" s="2">
        <f>F30*AO30</f>
        <v>0</v>
      </c>
      <c r="I30" s="2">
        <f>F30*AP30</f>
        <v>0</v>
      </c>
      <c r="J30" s="2">
        <f>F30*G30</f>
        <v>0</v>
      </c>
      <c r="K30" s="2">
        <v>0.00062</v>
      </c>
      <c r="L30" s="2">
        <f>F30*K30</f>
        <v>0.00992</v>
      </c>
      <c r="M30" s="46" t="s">
        <v>168</v>
      </c>
      <c r="Z30" s="48">
        <f>IF(AQ30="5",BJ30,0)</f>
        <v>0</v>
      </c>
      <c r="AB30" s="48">
        <f>IF(AQ30="1",BH30,0)</f>
        <v>0</v>
      </c>
      <c r="AC30" s="48">
        <f>IF(AQ30="1",BI30,0)</f>
        <v>0</v>
      </c>
      <c r="AD30" s="48">
        <f>IF(AQ30="7",BH30,0)</f>
        <v>0</v>
      </c>
      <c r="AE30" s="48">
        <f>IF(AQ30="7",BI30,0)</f>
        <v>0</v>
      </c>
      <c r="AF30" s="48">
        <f>IF(AQ30="2",BH30,0)</f>
        <v>0</v>
      </c>
      <c r="AG30" s="48">
        <f>IF(AQ30="2",BI30,0)</f>
        <v>0</v>
      </c>
      <c r="AH30" s="48">
        <f>IF(AQ30="0",BJ30,0)</f>
        <v>0</v>
      </c>
      <c r="AI30" s="42"/>
      <c r="AJ30" s="2">
        <f>IF(AN30=0,J30,0)</f>
        <v>0</v>
      </c>
      <c r="AK30" s="2">
        <f>IF(AN30=15,J30,0)</f>
        <v>0</v>
      </c>
      <c r="AL30" s="2">
        <f>IF(AN30=21,J30,0)</f>
        <v>0</v>
      </c>
      <c r="AN30" s="48">
        <v>21</v>
      </c>
      <c r="AO30" s="48">
        <f>G30*0</f>
        <v>0</v>
      </c>
      <c r="AP30" s="48">
        <f>G30*(1-0)</f>
        <v>0</v>
      </c>
      <c r="AQ30" s="46" t="s">
        <v>13</v>
      </c>
      <c r="AV30" s="48">
        <f>AW30+AX30</f>
        <v>0</v>
      </c>
      <c r="AW30" s="48">
        <f>F30*AO30</f>
        <v>0</v>
      </c>
      <c r="AX30" s="48">
        <f>F30*AP30</f>
        <v>0</v>
      </c>
      <c r="AY30" s="49" t="s">
        <v>181</v>
      </c>
      <c r="AZ30" s="49" t="s">
        <v>187</v>
      </c>
      <c r="BA30" s="42" t="s">
        <v>189</v>
      </c>
      <c r="BC30" s="48">
        <f>AW30+AX30</f>
        <v>0</v>
      </c>
      <c r="BD30" s="48">
        <f>G30/(100-BE30)*100</f>
        <v>0</v>
      </c>
      <c r="BE30" s="48">
        <v>0</v>
      </c>
      <c r="BF30" s="48">
        <f>L30</f>
        <v>0.00992</v>
      </c>
      <c r="BH30" s="2">
        <f>F30*AO30</f>
        <v>0</v>
      </c>
      <c r="BI30" s="2">
        <f>F30*AP30</f>
        <v>0</v>
      </c>
      <c r="BJ30" s="2">
        <f>F30*G30</f>
        <v>0</v>
      </c>
    </row>
    <row r="31" spans="1:62" ht="12.75">
      <c r="A31" s="1" t="s">
        <v>23</v>
      </c>
      <c r="B31" s="1"/>
      <c r="C31" s="1" t="s">
        <v>42</v>
      </c>
      <c r="D31" s="1" t="s">
        <v>74</v>
      </c>
      <c r="E31" s="1" t="s">
        <v>93</v>
      </c>
      <c r="F31" s="2">
        <f>'Rozpočet - vybrané sloupce'!AN30</f>
        <v>1</v>
      </c>
      <c r="G31" s="2">
        <f>'Rozpočet - vybrané sloupce'!AS30</f>
        <v>0</v>
      </c>
      <c r="H31" s="2">
        <f>F31*AO31</f>
        <v>0</v>
      </c>
      <c r="I31" s="2">
        <f>F31*AP31</f>
        <v>0</v>
      </c>
      <c r="J31" s="2">
        <f>F31*G31</f>
        <v>0</v>
      </c>
      <c r="K31" s="2">
        <v>0.00062</v>
      </c>
      <c r="L31" s="2">
        <f>F31*K31</f>
        <v>0.00062</v>
      </c>
      <c r="M31" s="46" t="s">
        <v>168</v>
      </c>
      <c r="Z31" s="48">
        <f>IF(AQ31="5",BJ31,0)</f>
        <v>0</v>
      </c>
      <c r="AB31" s="48">
        <f>IF(AQ31="1",BH31,0)</f>
        <v>0</v>
      </c>
      <c r="AC31" s="48">
        <f>IF(AQ31="1",BI31,0)</f>
        <v>0</v>
      </c>
      <c r="AD31" s="48">
        <f>IF(AQ31="7",BH31,0)</f>
        <v>0</v>
      </c>
      <c r="AE31" s="48">
        <f>IF(AQ31="7",BI31,0)</f>
        <v>0</v>
      </c>
      <c r="AF31" s="48">
        <f>IF(AQ31="2",BH31,0)</f>
        <v>0</v>
      </c>
      <c r="AG31" s="48">
        <f>IF(AQ31="2",BI31,0)</f>
        <v>0</v>
      </c>
      <c r="AH31" s="48">
        <f>IF(AQ31="0",BJ31,0)</f>
        <v>0</v>
      </c>
      <c r="AI31" s="42"/>
      <c r="AJ31" s="2">
        <f>IF(AN31=0,J31,0)</f>
        <v>0</v>
      </c>
      <c r="AK31" s="2">
        <f>IF(AN31=15,J31,0)</f>
        <v>0</v>
      </c>
      <c r="AL31" s="2">
        <f>IF(AN31=21,J31,0)</f>
        <v>0</v>
      </c>
      <c r="AN31" s="48">
        <v>21</v>
      </c>
      <c r="AO31" s="48">
        <f>G31*0</f>
        <v>0</v>
      </c>
      <c r="AP31" s="48">
        <f>G31*(1-0)</f>
        <v>0</v>
      </c>
      <c r="AQ31" s="46" t="s">
        <v>13</v>
      </c>
      <c r="AV31" s="48">
        <f>AW31+AX31</f>
        <v>0</v>
      </c>
      <c r="AW31" s="48">
        <f>F31*AO31</f>
        <v>0</v>
      </c>
      <c r="AX31" s="48">
        <f>F31*AP31</f>
        <v>0</v>
      </c>
      <c r="AY31" s="49" t="s">
        <v>181</v>
      </c>
      <c r="AZ31" s="49" t="s">
        <v>187</v>
      </c>
      <c r="BA31" s="42" t="s">
        <v>189</v>
      </c>
      <c r="BC31" s="48">
        <f>AW31+AX31</f>
        <v>0</v>
      </c>
      <c r="BD31" s="48">
        <f>G31/(100-BE31)*100</f>
        <v>0</v>
      </c>
      <c r="BE31" s="48">
        <v>0</v>
      </c>
      <c r="BF31" s="48">
        <f>L31</f>
        <v>0.00062</v>
      </c>
      <c r="BH31" s="2">
        <f>F31*AO31</f>
        <v>0</v>
      </c>
      <c r="BI31" s="2">
        <f>F31*AP31</f>
        <v>0</v>
      </c>
      <c r="BJ31" s="2">
        <f>F31*G31</f>
        <v>0</v>
      </c>
    </row>
    <row r="32" spans="1:47" ht="12.75">
      <c r="A32" s="27"/>
      <c r="B32" s="33"/>
      <c r="C32" s="33" t="s">
        <v>43</v>
      </c>
      <c r="D32" s="33" t="s">
        <v>75</v>
      </c>
      <c r="E32" s="27" t="s">
        <v>6</v>
      </c>
      <c r="F32" s="27" t="s">
        <v>6</v>
      </c>
      <c r="G32" s="27" t="s">
        <v>6</v>
      </c>
      <c r="H32" s="4">
        <f>SUM(H33:H33)</f>
        <v>0</v>
      </c>
      <c r="I32" s="4">
        <f>SUM(I33:I33)</f>
        <v>0</v>
      </c>
      <c r="J32" s="4">
        <f>SUM(J33:J33)</f>
        <v>0</v>
      </c>
      <c r="K32" s="42"/>
      <c r="L32" s="4">
        <f>SUM(L33:L33)</f>
        <v>0.00525</v>
      </c>
      <c r="M32" s="42"/>
      <c r="AI32" s="42"/>
      <c r="AS32" s="4">
        <f>SUM(AJ33:AJ33)</f>
        <v>0</v>
      </c>
      <c r="AT32" s="4">
        <f>SUM(AK33:AK33)</f>
        <v>0</v>
      </c>
      <c r="AU32" s="4">
        <f>SUM(AL33:AL33)</f>
        <v>0</v>
      </c>
    </row>
    <row r="33" spans="1:62" ht="12.75">
      <c r="A33" s="1" t="s">
        <v>24</v>
      </c>
      <c r="B33" s="1"/>
      <c r="C33" s="1" t="s">
        <v>44</v>
      </c>
      <c r="D33" s="1" t="s">
        <v>76</v>
      </c>
      <c r="E33" s="1" t="s">
        <v>91</v>
      </c>
      <c r="F33" s="2">
        <f>'Rozpočet - vybrané sloupce'!AN32</f>
        <v>15</v>
      </c>
      <c r="G33" s="2">
        <f>'Rozpočet - vybrané sloupce'!AS32</f>
        <v>0</v>
      </c>
      <c r="H33" s="2">
        <f>F33*AO33</f>
        <v>0</v>
      </c>
      <c r="I33" s="2">
        <f>F33*AP33</f>
        <v>0</v>
      </c>
      <c r="J33" s="2">
        <f>F33*G33</f>
        <v>0</v>
      </c>
      <c r="K33" s="2">
        <v>0.00035</v>
      </c>
      <c r="L33" s="2">
        <f>F33*K33</f>
        <v>0.00525</v>
      </c>
      <c r="M33" s="46" t="s">
        <v>169</v>
      </c>
      <c r="Z33" s="48">
        <f>IF(AQ33="5",BJ33,0)</f>
        <v>0</v>
      </c>
      <c r="AB33" s="48">
        <f>IF(AQ33="1",BH33,0)</f>
        <v>0</v>
      </c>
      <c r="AC33" s="48">
        <f>IF(AQ33="1",BI33,0)</f>
        <v>0</v>
      </c>
      <c r="AD33" s="48">
        <f>IF(AQ33="7",BH33,0)</f>
        <v>0</v>
      </c>
      <c r="AE33" s="48">
        <f>IF(AQ33="7",BI33,0)</f>
        <v>0</v>
      </c>
      <c r="AF33" s="48">
        <f>IF(AQ33="2",BH33,0)</f>
        <v>0</v>
      </c>
      <c r="AG33" s="48">
        <f>IF(AQ33="2",BI33,0)</f>
        <v>0</v>
      </c>
      <c r="AH33" s="48">
        <f>IF(AQ33="0",BJ33,0)</f>
        <v>0</v>
      </c>
      <c r="AI33" s="42"/>
      <c r="AJ33" s="2">
        <f>IF(AN33=0,J33,0)</f>
        <v>0</v>
      </c>
      <c r="AK33" s="2">
        <f>IF(AN33=15,J33,0)</f>
        <v>0</v>
      </c>
      <c r="AL33" s="2">
        <f>IF(AN33=21,J33,0)</f>
        <v>0</v>
      </c>
      <c r="AN33" s="48">
        <v>21</v>
      </c>
      <c r="AO33" s="48">
        <f>G33*0.639864864864865</f>
        <v>0</v>
      </c>
      <c r="AP33" s="48">
        <f>G33*(1-0.639864864864865)</f>
        <v>0</v>
      </c>
      <c r="AQ33" s="46" t="s">
        <v>13</v>
      </c>
      <c r="AV33" s="48">
        <f>AW33+AX33</f>
        <v>0</v>
      </c>
      <c r="AW33" s="48">
        <f>F33*AO33</f>
        <v>0</v>
      </c>
      <c r="AX33" s="48">
        <f>F33*AP33</f>
        <v>0</v>
      </c>
      <c r="AY33" s="49" t="s">
        <v>182</v>
      </c>
      <c r="AZ33" s="49" t="s">
        <v>187</v>
      </c>
      <c r="BA33" s="42" t="s">
        <v>189</v>
      </c>
      <c r="BC33" s="48">
        <f>AW33+AX33</f>
        <v>0</v>
      </c>
      <c r="BD33" s="48">
        <f>G33/(100-BE33)*100</f>
        <v>0</v>
      </c>
      <c r="BE33" s="48">
        <v>0</v>
      </c>
      <c r="BF33" s="48">
        <f>L33</f>
        <v>0.00525</v>
      </c>
      <c r="BH33" s="2">
        <f>F33*AO33</f>
        <v>0</v>
      </c>
      <c r="BI33" s="2">
        <f>F33*AP33</f>
        <v>0</v>
      </c>
      <c r="BJ33" s="2">
        <f>F33*G33</f>
        <v>0</v>
      </c>
    </row>
    <row r="34" spans="1:47" ht="12.75">
      <c r="A34" s="27"/>
      <c r="B34" s="33"/>
      <c r="C34" s="33" t="s">
        <v>45</v>
      </c>
      <c r="D34" s="33" t="s">
        <v>77</v>
      </c>
      <c r="E34" s="27" t="s">
        <v>6</v>
      </c>
      <c r="F34" s="27" t="s">
        <v>6</v>
      </c>
      <c r="G34" s="27" t="s">
        <v>6</v>
      </c>
      <c r="H34" s="4">
        <f>SUM(H35:H40)</f>
        <v>0</v>
      </c>
      <c r="I34" s="4">
        <f>SUM(I35:I40)</f>
        <v>0</v>
      </c>
      <c r="J34" s="4">
        <f>SUM(J35:J40)</f>
        <v>0</v>
      </c>
      <c r="K34" s="42"/>
      <c r="L34" s="4">
        <f>SUM(L35:L40)</f>
        <v>3.765</v>
      </c>
      <c r="M34" s="42"/>
      <c r="AI34" s="42"/>
      <c r="AS34" s="4">
        <f>SUM(AJ35:AJ40)</f>
        <v>0</v>
      </c>
      <c r="AT34" s="4">
        <f>SUM(AK35:AK40)</f>
        <v>0</v>
      </c>
      <c r="AU34" s="4">
        <f>SUM(AL35:AL40)</f>
        <v>0</v>
      </c>
    </row>
    <row r="35" spans="1:62" ht="12.75">
      <c r="A35" s="1" t="s">
        <v>25</v>
      </c>
      <c r="B35" s="1"/>
      <c r="C35" s="1" t="s">
        <v>46</v>
      </c>
      <c r="D35" s="1" t="s">
        <v>78</v>
      </c>
      <c r="E35" s="1" t="s">
        <v>91</v>
      </c>
      <c r="F35" s="2">
        <f>'Rozpočet - vybrané sloupce'!AN34</f>
        <v>187.5</v>
      </c>
      <c r="G35" s="2">
        <f>'Rozpočet - vybrané sloupce'!AS34</f>
        <v>0</v>
      </c>
      <c r="H35" s="2">
        <f aca="true" t="shared" si="26" ref="H35:H40">F35*AO35</f>
        <v>0</v>
      </c>
      <c r="I35" s="2">
        <f aca="true" t="shared" si="27" ref="I35:I40">F35*AP35</f>
        <v>0</v>
      </c>
      <c r="J35" s="2">
        <f aca="true" t="shared" si="28" ref="J35:J40">F35*G35</f>
        <v>0</v>
      </c>
      <c r="K35" s="2">
        <v>0.01838</v>
      </c>
      <c r="L35" s="2">
        <f aca="true" t="shared" si="29" ref="L35:L40">F35*K35</f>
        <v>3.44625</v>
      </c>
      <c r="M35" s="46" t="s">
        <v>167</v>
      </c>
      <c r="Z35" s="48">
        <f aca="true" t="shared" si="30" ref="Z35:Z40">IF(AQ35="5",BJ35,0)</f>
        <v>0</v>
      </c>
      <c r="AB35" s="48">
        <f aca="true" t="shared" si="31" ref="AB35:AB40">IF(AQ35="1",BH35,0)</f>
        <v>0</v>
      </c>
      <c r="AC35" s="48">
        <f aca="true" t="shared" si="32" ref="AC35:AC40">IF(AQ35="1",BI35,0)</f>
        <v>0</v>
      </c>
      <c r="AD35" s="48">
        <f aca="true" t="shared" si="33" ref="AD35:AD40">IF(AQ35="7",BH35,0)</f>
        <v>0</v>
      </c>
      <c r="AE35" s="48">
        <f aca="true" t="shared" si="34" ref="AE35:AE40">IF(AQ35="7",BI35,0)</f>
        <v>0</v>
      </c>
      <c r="AF35" s="48">
        <f aca="true" t="shared" si="35" ref="AF35:AF40">IF(AQ35="2",BH35,0)</f>
        <v>0</v>
      </c>
      <c r="AG35" s="48">
        <f aca="true" t="shared" si="36" ref="AG35:AG40">IF(AQ35="2",BI35,0)</f>
        <v>0</v>
      </c>
      <c r="AH35" s="48">
        <f aca="true" t="shared" si="37" ref="AH35:AH40">IF(AQ35="0",BJ35,0)</f>
        <v>0</v>
      </c>
      <c r="AI35" s="42"/>
      <c r="AJ35" s="2">
        <f aca="true" t="shared" si="38" ref="AJ35:AJ40">IF(AN35=0,J35,0)</f>
        <v>0</v>
      </c>
      <c r="AK35" s="2">
        <f aca="true" t="shared" si="39" ref="AK35:AK40">IF(AN35=15,J35,0)</f>
        <v>0</v>
      </c>
      <c r="AL35" s="2">
        <f aca="true" t="shared" si="40" ref="AL35:AL40">IF(AN35=21,J35,0)</f>
        <v>0</v>
      </c>
      <c r="AN35" s="48">
        <v>21</v>
      </c>
      <c r="AO35" s="48">
        <f>G35*0.000562745919967026</f>
        <v>0</v>
      </c>
      <c r="AP35" s="48">
        <f>G35*(1-0.000562745919967026)</f>
        <v>0</v>
      </c>
      <c r="AQ35" s="46" t="s">
        <v>7</v>
      </c>
      <c r="AV35" s="48">
        <f aca="true" t="shared" si="41" ref="AV35:AV40">AW35+AX35</f>
        <v>0</v>
      </c>
      <c r="AW35" s="48">
        <f aca="true" t="shared" si="42" ref="AW35:AW40">F35*AO35</f>
        <v>0</v>
      </c>
      <c r="AX35" s="48">
        <f aca="true" t="shared" si="43" ref="AX35:AX40">F35*AP35</f>
        <v>0</v>
      </c>
      <c r="AY35" s="49" t="s">
        <v>183</v>
      </c>
      <c r="AZ35" s="49" t="s">
        <v>188</v>
      </c>
      <c r="BA35" s="42" t="s">
        <v>189</v>
      </c>
      <c r="BC35" s="48">
        <f aca="true" t="shared" si="44" ref="BC35:BC40">AW35+AX35</f>
        <v>0</v>
      </c>
      <c r="BD35" s="48">
        <f aca="true" t="shared" si="45" ref="BD35:BD40">G35/(100-BE35)*100</f>
        <v>0</v>
      </c>
      <c r="BE35" s="48">
        <v>0</v>
      </c>
      <c r="BF35" s="48">
        <f aca="true" t="shared" si="46" ref="BF35:BF40">L35</f>
        <v>3.44625</v>
      </c>
      <c r="BH35" s="2">
        <f aca="true" t="shared" si="47" ref="BH35:BH40">F35*AO35</f>
        <v>0</v>
      </c>
      <c r="BI35" s="2">
        <f aca="true" t="shared" si="48" ref="BI35:BI40">F35*AP35</f>
        <v>0</v>
      </c>
      <c r="BJ35" s="2">
        <f aca="true" t="shared" si="49" ref="BJ35:BJ40">F35*G35</f>
        <v>0</v>
      </c>
    </row>
    <row r="36" spans="1:62" ht="12.75">
      <c r="A36" s="1" t="s">
        <v>26</v>
      </c>
      <c r="B36" s="1"/>
      <c r="C36" s="1" t="s">
        <v>47</v>
      </c>
      <c r="D36" s="1" t="s">
        <v>79</v>
      </c>
      <c r="E36" s="1" t="s">
        <v>91</v>
      </c>
      <c r="F36" s="2">
        <f>'Rozpočet - vybrané sloupce'!AN35</f>
        <v>375</v>
      </c>
      <c r="G36" s="2">
        <f>'Rozpočet - vybrané sloupce'!AS35</f>
        <v>0</v>
      </c>
      <c r="H36" s="2">
        <f t="shared" si="26"/>
        <v>0</v>
      </c>
      <c r="I36" s="2">
        <f t="shared" si="27"/>
        <v>0</v>
      </c>
      <c r="J36" s="2">
        <f t="shared" si="28"/>
        <v>0</v>
      </c>
      <c r="K36" s="2">
        <v>0.00085</v>
      </c>
      <c r="L36" s="2">
        <f t="shared" si="29"/>
        <v>0.31875</v>
      </c>
      <c r="M36" s="46" t="s">
        <v>167</v>
      </c>
      <c r="Z36" s="48">
        <f t="shared" si="30"/>
        <v>0</v>
      </c>
      <c r="AB36" s="48">
        <f t="shared" si="31"/>
        <v>0</v>
      </c>
      <c r="AC36" s="48">
        <f t="shared" si="32"/>
        <v>0</v>
      </c>
      <c r="AD36" s="48">
        <f t="shared" si="33"/>
        <v>0</v>
      </c>
      <c r="AE36" s="48">
        <f t="shared" si="34"/>
        <v>0</v>
      </c>
      <c r="AF36" s="48">
        <f t="shared" si="35"/>
        <v>0</v>
      </c>
      <c r="AG36" s="48">
        <f t="shared" si="36"/>
        <v>0</v>
      </c>
      <c r="AH36" s="48">
        <f t="shared" si="37"/>
        <v>0</v>
      </c>
      <c r="AI36" s="42"/>
      <c r="AJ36" s="2">
        <f t="shared" si="38"/>
        <v>0</v>
      </c>
      <c r="AK36" s="2">
        <f t="shared" si="39"/>
        <v>0</v>
      </c>
      <c r="AL36" s="2">
        <f t="shared" si="40"/>
        <v>0</v>
      </c>
      <c r="AN36" s="48">
        <v>21</v>
      </c>
      <c r="AO36" s="48">
        <f>G36*0.927719298245614</f>
        <v>0</v>
      </c>
      <c r="AP36" s="48">
        <f>G36*(1-0.927719298245614)</f>
        <v>0</v>
      </c>
      <c r="AQ36" s="46" t="s">
        <v>7</v>
      </c>
      <c r="AV36" s="48">
        <f t="shared" si="41"/>
        <v>0</v>
      </c>
      <c r="AW36" s="48">
        <f t="shared" si="42"/>
        <v>0</v>
      </c>
      <c r="AX36" s="48">
        <f t="shared" si="43"/>
        <v>0</v>
      </c>
      <c r="AY36" s="49" t="s">
        <v>183</v>
      </c>
      <c r="AZ36" s="49" t="s">
        <v>188</v>
      </c>
      <c r="BA36" s="42" t="s">
        <v>189</v>
      </c>
      <c r="BC36" s="48">
        <f t="shared" si="44"/>
        <v>0</v>
      </c>
      <c r="BD36" s="48">
        <f t="shared" si="45"/>
        <v>0</v>
      </c>
      <c r="BE36" s="48">
        <v>0</v>
      </c>
      <c r="BF36" s="48">
        <f t="shared" si="46"/>
        <v>0.31875</v>
      </c>
      <c r="BH36" s="2">
        <f t="shared" si="47"/>
        <v>0</v>
      </c>
      <c r="BI36" s="2">
        <f t="shared" si="48"/>
        <v>0</v>
      </c>
      <c r="BJ36" s="2">
        <f t="shared" si="49"/>
        <v>0</v>
      </c>
    </row>
    <row r="37" spans="1:62" ht="12.75">
      <c r="A37" s="1" t="s">
        <v>27</v>
      </c>
      <c r="B37" s="1"/>
      <c r="C37" s="1" t="s">
        <v>48</v>
      </c>
      <c r="D37" s="1" t="s">
        <v>80</v>
      </c>
      <c r="E37" s="1" t="s">
        <v>91</v>
      </c>
      <c r="F37" s="2">
        <f>'Rozpočet - vybrané sloupce'!AN36</f>
        <v>187.5</v>
      </c>
      <c r="G37" s="2">
        <f>'Rozpočet - vybrané sloupce'!AS36</f>
        <v>0</v>
      </c>
      <c r="H37" s="2">
        <f t="shared" si="26"/>
        <v>0</v>
      </c>
      <c r="I37" s="2">
        <f t="shared" si="27"/>
        <v>0</v>
      </c>
      <c r="J37" s="2">
        <f t="shared" si="28"/>
        <v>0</v>
      </c>
      <c r="K37" s="2">
        <v>0</v>
      </c>
      <c r="L37" s="2">
        <f t="shared" si="29"/>
        <v>0</v>
      </c>
      <c r="M37" s="46" t="s">
        <v>167</v>
      </c>
      <c r="Z37" s="48">
        <f t="shared" si="30"/>
        <v>0</v>
      </c>
      <c r="AB37" s="48">
        <f t="shared" si="31"/>
        <v>0</v>
      </c>
      <c r="AC37" s="48">
        <f t="shared" si="32"/>
        <v>0</v>
      </c>
      <c r="AD37" s="48">
        <f t="shared" si="33"/>
        <v>0</v>
      </c>
      <c r="AE37" s="48">
        <f t="shared" si="34"/>
        <v>0</v>
      </c>
      <c r="AF37" s="48">
        <f t="shared" si="35"/>
        <v>0</v>
      </c>
      <c r="AG37" s="48">
        <f t="shared" si="36"/>
        <v>0</v>
      </c>
      <c r="AH37" s="48">
        <f t="shared" si="37"/>
        <v>0</v>
      </c>
      <c r="AI37" s="42"/>
      <c r="AJ37" s="2">
        <f t="shared" si="38"/>
        <v>0</v>
      </c>
      <c r="AK37" s="2">
        <f t="shared" si="39"/>
        <v>0</v>
      </c>
      <c r="AL37" s="2">
        <f t="shared" si="40"/>
        <v>0</v>
      </c>
      <c r="AN37" s="48">
        <v>21</v>
      </c>
      <c r="AO37" s="48">
        <f>G37*0</f>
        <v>0</v>
      </c>
      <c r="AP37" s="48">
        <f>G37*(1-0)</f>
        <v>0</v>
      </c>
      <c r="AQ37" s="46" t="s">
        <v>7</v>
      </c>
      <c r="AV37" s="48">
        <f t="shared" si="41"/>
        <v>0</v>
      </c>
      <c r="AW37" s="48">
        <f t="shared" si="42"/>
        <v>0</v>
      </c>
      <c r="AX37" s="48">
        <f t="shared" si="43"/>
        <v>0</v>
      </c>
      <c r="AY37" s="49" t="s">
        <v>183</v>
      </c>
      <c r="AZ37" s="49" t="s">
        <v>188</v>
      </c>
      <c r="BA37" s="42" t="s">
        <v>189</v>
      </c>
      <c r="BC37" s="48">
        <f t="shared" si="44"/>
        <v>0</v>
      </c>
      <c r="BD37" s="48">
        <f t="shared" si="45"/>
        <v>0</v>
      </c>
      <c r="BE37" s="48">
        <v>0</v>
      </c>
      <c r="BF37" s="48">
        <f t="shared" si="46"/>
        <v>0</v>
      </c>
      <c r="BH37" s="2">
        <f t="shared" si="47"/>
        <v>0</v>
      </c>
      <c r="BI37" s="2">
        <f t="shared" si="48"/>
        <v>0</v>
      </c>
      <c r="BJ37" s="2">
        <f t="shared" si="49"/>
        <v>0</v>
      </c>
    </row>
    <row r="38" spans="1:62" ht="12.75">
      <c r="A38" s="1" t="s">
        <v>28</v>
      </c>
      <c r="B38" s="1"/>
      <c r="C38" s="1" t="s">
        <v>49</v>
      </c>
      <c r="D38" s="1" t="s">
        <v>81</v>
      </c>
      <c r="E38" s="1" t="s">
        <v>91</v>
      </c>
      <c r="F38" s="2">
        <f>'Rozpočet - vybrané sloupce'!AN37</f>
        <v>33</v>
      </c>
      <c r="G38" s="2">
        <f>'Rozpočet - vybrané sloupce'!AS37</f>
        <v>0</v>
      </c>
      <c r="H38" s="2">
        <f t="shared" si="26"/>
        <v>0</v>
      </c>
      <c r="I38" s="2">
        <f t="shared" si="27"/>
        <v>0</v>
      </c>
      <c r="J38" s="2">
        <f t="shared" si="28"/>
        <v>0</v>
      </c>
      <c r="K38" s="2">
        <v>0</v>
      </c>
      <c r="L38" s="2">
        <f t="shared" si="29"/>
        <v>0</v>
      </c>
      <c r="M38" s="46" t="s">
        <v>167</v>
      </c>
      <c r="Z38" s="48">
        <f t="shared" si="30"/>
        <v>0</v>
      </c>
      <c r="AB38" s="48">
        <f t="shared" si="31"/>
        <v>0</v>
      </c>
      <c r="AC38" s="48">
        <f t="shared" si="32"/>
        <v>0</v>
      </c>
      <c r="AD38" s="48">
        <f t="shared" si="33"/>
        <v>0</v>
      </c>
      <c r="AE38" s="48">
        <f t="shared" si="34"/>
        <v>0</v>
      </c>
      <c r="AF38" s="48">
        <f t="shared" si="35"/>
        <v>0</v>
      </c>
      <c r="AG38" s="48">
        <f t="shared" si="36"/>
        <v>0</v>
      </c>
      <c r="AH38" s="48">
        <f t="shared" si="37"/>
        <v>0</v>
      </c>
      <c r="AI38" s="42"/>
      <c r="AJ38" s="2">
        <f t="shared" si="38"/>
        <v>0</v>
      </c>
      <c r="AK38" s="2">
        <f t="shared" si="39"/>
        <v>0</v>
      </c>
      <c r="AL38" s="2">
        <f t="shared" si="40"/>
        <v>0</v>
      </c>
      <c r="AN38" s="48">
        <v>21</v>
      </c>
      <c r="AO38" s="48">
        <f>G38*0</f>
        <v>0</v>
      </c>
      <c r="AP38" s="48">
        <f>G38*(1-0)</f>
        <v>0</v>
      </c>
      <c r="AQ38" s="46" t="s">
        <v>7</v>
      </c>
      <c r="AV38" s="48">
        <f t="shared" si="41"/>
        <v>0</v>
      </c>
      <c r="AW38" s="48">
        <f t="shared" si="42"/>
        <v>0</v>
      </c>
      <c r="AX38" s="48">
        <f t="shared" si="43"/>
        <v>0</v>
      </c>
      <c r="AY38" s="49" t="s">
        <v>183</v>
      </c>
      <c r="AZ38" s="49" t="s">
        <v>188</v>
      </c>
      <c r="BA38" s="42" t="s">
        <v>189</v>
      </c>
      <c r="BC38" s="48">
        <f t="shared" si="44"/>
        <v>0</v>
      </c>
      <c r="BD38" s="48">
        <f t="shared" si="45"/>
        <v>0</v>
      </c>
      <c r="BE38" s="48">
        <v>0</v>
      </c>
      <c r="BF38" s="48">
        <f t="shared" si="46"/>
        <v>0</v>
      </c>
      <c r="BH38" s="2">
        <f t="shared" si="47"/>
        <v>0</v>
      </c>
      <c r="BI38" s="2">
        <f t="shared" si="48"/>
        <v>0</v>
      </c>
      <c r="BJ38" s="2">
        <f t="shared" si="49"/>
        <v>0</v>
      </c>
    </row>
    <row r="39" spans="1:62" ht="12.75">
      <c r="A39" s="1" t="s">
        <v>29</v>
      </c>
      <c r="B39" s="1"/>
      <c r="C39" s="1" t="s">
        <v>50</v>
      </c>
      <c r="D39" s="1" t="s">
        <v>82</v>
      </c>
      <c r="E39" s="1" t="s">
        <v>91</v>
      </c>
      <c r="F39" s="2">
        <f>'Rozpočet - vybrané sloupce'!AN38</f>
        <v>187</v>
      </c>
      <c r="G39" s="2">
        <f>'Rozpočet - vybrané sloupce'!AS38</f>
        <v>0</v>
      </c>
      <c r="H39" s="2">
        <f t="shared" si="26"/>
        <v>0</v>
      </c>
      <c r="I39" s="2">
        <f t="shared" si="27"/>
        <v>0</v>
      </c>
      <c r="J39" s="2">
        <f t="shared" si="28"/>
        <v>0</v>
      </c>
      <c r="K39" s="2">
        <v>0</v>
      </c>
      <c r="L39" s="2">
        <f t="shared" si="29"/>
        <v>0</v>
      </c>
      <c r="M39" s="46" t="s">
        <v>167</v>
      </c>
      <c r="Z39" s="48">
        <f t="shared" si="30"/>
        <v>0</v>
      </c>
      <c r="AB39" s="48">
        <f t="shared" si="31"/>
        <v>0</v>
      </c>
      <c r="AC39" s="48">
        <f t="shared" si="32"/>
        <v>0</v>
      </c>
      <c r="AD39" s="48">
        <f t="shared" si="33"/>
        <v>0</v>
      </c>
      <c r="AE39" s="48">
        <f t="shared" si="34"/>
        <v>0</v>
      </c>
      <c r="AF39" s="48">
        <f t="shared" si="35"/>
        <v>0</v>
      </c>
      <c r="AG39" s="48">
        <f t="shared" si="36"/>
        <v>0</v>
      </c>
      <c r="AH39" s="48">
        <f t="shared" si="37"/>
        <v>0</v>
      </c>
      <c r="AI39" s="42"/>
      <c r="AJ39" s="2">
        <f t="shared" si="38"/>
        <v>0</v>
      </c>
      <c r="AK39" s="2">
        <f t="shared" si="39"/>
        <v>0</v>
      </c>
      <c r="AL39" s="2">
        <f t="shared" si="40"/>
        <v>0</v>
      </c>
      <c r="AN39" s="48">
        <v>21</v>
      </c>
      <c r="AO39" s="48">
        <f>G39*0</f>
        <v>0</v>
      </c>
      <c r="AP39" s="48">
        <f>G39*(1-0)</f>
        <v>0</v>
      </c>
      <c r="AQ39" s="46" t="s">
        <v>7</v>
      </c>
      <c r="AV39" s="48">
        <f t="shared" si="41"/>
        <v>0</v>
      </c>
      <c r="AW39" s="48">
        <f t="shared" si="42"/>
        <v>0</v>
      </c>
      <c r="AX39" s="48">
        <f t="shared" si="43"/>
        <v>0</v>
      </c>
      <c r="AY39" s="49" t="s">
        <v>183</v>
      </c>
      <c r="AZ39" s="49" t="s">
        <v>188</v>
      </c>
      <c r="BA39" s="42" t="s">
        <v>189</v>
      </c>
      <c r="BC39" s="48">
        <f t="shared" si="44"/>
        <v>0</v>
      </c>
      <c r="BD39" s="48">
        <f t="shared" si="45"/>
        <v>0</v>
      </c>
      <c r="BE39" s="48">
        <v>0</v>
      </c>
      <c r="BF39" s="48">
        <f t="shared" si="46"/>
        <v>0</v>
      </c>
      <c r="BH39" s="2">
        <f t="shared" si="47"/>
        <v>0</v>
      </c>
      <c r="BI39" s="2">
        <f t="shared" si="48"/>
        <v>0</v>
      </c>
      <c r="BJ39" s="2">
        <f t="shared" si="49"/>
        <v>0</v>
      </c>
    </row>
    <row r="40" spans="1:62" ht="12.75">
      <c r="A40" s="1" t="s">
        <v>30</v>
      </c>
      <c r="B40" s="1"/>
      <c r="C40" s="1" t="s">
        <v>51</v>
      </c>
      <c r="D40" s="1" t="s">
        <v>83</v>
      </c>
      <c r="E40" s="1" t="s">
        <v>92</v>
      </c>
      <c r="F40" s="2">
        <f>'Rozpočet - vybrané sloupce'!AN39</f>
        <v>1</v>
      </c>
      <c r="G40" s="2">
        <f>'Rozpočet - vybrané sloupce'!AS39</f>
        <v>0</v>
      </c>
      <c r="H40" s="2">
        <f t="shared" si="26"/>
        <v>0</v>
      </c>
      <c r="I40" s="2">
        <f t="shared" si="27"/>
        <v>0</v>
      </c>
      <c r="J40" s="2">
        <f t="shared" si="28"/>
        <v>0</v>
      </c>
      <c r="K40" s="2">
        <v>0</v>
      </c>
      <c r="L40" s="2">
        <f t="shared" si="29"/>
        <v>0</v>
      </c>
      <c r="M40" s="46" t="s">
        <v>167</v>
      </c>
      <c r="Z40" s="48">
        <f t="shared" si="30"/>
        <v>0</v>
      </c>
      <c r="AB40" s="48">
        <f t="shared" si="31"/>
        <v>0</v>
      </c>
      <c r="AC40" s="48">
        <f t="shared" si="32"/>
        <v>0</v>
      </c>
      <c r="AD40" s="48">
        <f t="shared" si="33"/>
        <v>0</v>
      </c>
      <c r="AE40" s="48">
        <f t="shared" si="34"/>
        <v>0</v>
      </c>
      <c r="AF40" s="48">
        <f t="shared" si="35"/>
        <v>0</v>
      </c>
      <c r="AG40" s="48">
        <f t="shared" si="36"/>
        <v>0</v>
      </c>
      <c r="AH40" s="48">
        <f t="shared" si="37"/>
        <v>0</v>
      </c>
      <c r="AI40" s="42"/>
      <c r="AJ40" s="2">
        <f t="shared" si="38"/>
        <v>0</v>
      </c>
      <c r="AK40" s="2">
        <f t="shared" si="39"/>
        <v>0</v>
      </c>
      <c r="AL40" s="2">
        <f t="shared" si="40"/>
        <v>0</v>
      </c>
      <c r="AN40" s="48">
        <v>21</v>
      </c>
      <c r="AO40" s="48">
        <f>G40*0</f>
        <v>0</v>
      </c>
      <c r="AP40" s="48">
        <f>G40*(1-0)</f>
        <v>0</v>
      </c>
      <c r="AQ40" s="46" t="s">
        <v>7</v>
      </c>
      <c r="AV40" s="48">
        <f t="shared" si="41"/>
        <v>0</v>
      </c>
      <c r="AW40" s="48">
        <f t="shared" si="42"/>
        <v>0</v>
      </c>
      <c r="AX40" s="48">
        <f t="shared" si="43"/>
        <v>0</v>
      </c>
      <c r="AY40" s="49" t="s">
        <v>183</v>
      </c>
      <c r="AZ40" s="49" t="s">
        <v>188</v>
      </c>
      <c r="BA40" s="42" t="s">
        <v>189</v>
      </c>
      <c r="BC40" s="48">
        <f t="shared" si="44"/>
        <v>0</v>
      </c>
      <c r="BD40" s="48">
        <f t="shared" si="45"/>
        <v>0</v>
      </c>
      <c r="BE40" s="48">
        <v>0</v>
      </c>
      <c r="BF40" s="48">
        <f t="shared" si="46"/>
        <v>0</v>
      </c>
      <c r="BH40" s="2">
        <f t="shared" si="47"/>
        <v>0</v>
      </c>
      <c r="BI40" s="2">
        <f t="shared" si="48"/>
        <v>0</v>
      </c>
      <c r="BJ40" s="2">
        <f t="shared" si="49"/>
        <v>0</v>
      </c>
    </row>
    <row r="41" spans="1:47" ht="12.75">
      <c r="A41" s="27"/>
      <c r="B41" s="33"/>
      <c r="C41" s="33" t="s">
        <v>52</v>
      </c>
      <c r="D41" s="33" t="s">
        <v>84</v>
      </c>
      <c r="E41" s="27" t="s">
        <v>6</v>
      </c>
      <c r="F41" s="27" t="s">
        <v>6</v>
      </c>
      <c r="G41" s="27" t="s">
        <v>6</v>
      </c>
      <c r="H41" s="4">
        <f>SUM(H42:H42)</f>
        <v>0</v>
      </c>
      <c r="I41" s="4">
        <f>SUM(I42:I42)</f>
        <v>0</v>
      </c>
      <c r="J41" s="4">
        <f>SUM(J42:J42)</f>
        <v>0</v>
      </c>
      <c r="K41" s="42"/>
      <c r="L41" s="4">
        <f>SUM(L42:L42)</f>
        <v>0</v>
      </c>
      <c r="M41" s="42"/>
      <c r="AI41" s="42"/>
      <c r="AS41" s="4">
        <f>SUM(AJ42:AJ42)</f>
        <v>0</v>
      </c>
      <c r="AT41" s="4">
        <f>SUM(AK42:AK42)</f>
        <v>0</v>
      </c>
      <c r="AU41" s="4">
        <f>SUM(AL42:AL42)</f>
        <v>0</v>
      </c>
    </row>
    <row r="42" spans="1:62" ht="12.75">
      <c r="A42" s="28" t="s">
        <v>31</v>
      </c>
      <c r="B42" s="28"/>
      <c r="C42" s="28" t="s">
        <v>53</v>
      </c>
      <c r="D42" s="28" t="s">
        <v>85</v>
      </c>
      <c r="E42" s="28" t="s">
        <v>92</v>
      </c>
      <c r="F42" s="43">
        <f>'Rozpočet - vybrané sloupce'!AN41</f>
        <v>1</v>
      </c>
      <c r="G42" s="43">
        <f>'Rozpočet - vybrané sloupce'!AS41</f>
        <v>0</v>
      </c>
      <c r="H42" s="43">
        <f>F42*AO42</f>
        <v>0</v>
      </c>
      <c r="I42" s="43">
        <f>F42*AP42</f>
        <v>0</v>
      </c>
      <c r="J42" s="43">
        <f>F42*G42</f>
        <v>0</v>
      </c>
      <c r="K42" s="43">
        <v>0</v>
      </c>
      <c r="L42" s="43">
        <f>F42*K42</f>
        <v>0</v>
      </c>
      <c r="M42" s="47" t="s">
        <v>169</v>
      </c>
      <c r="Z42" s="48">
        <f>IF(AQ42="5",BJ42,0)</f>
        <v>0</v>
      </c>
      <c r="AB42" s="48">
        <f>IF(AQ42="1",BH42,0)</f>
        <v>0</v>
      </c>
      <c r="AC42" s="48">
        <f>IF(AQ42="1",BI42,0)</f>
        <v>0</v>
      </c>
      <c r="AD42" s="48">
        <f>IF(AQ42="7",BH42,0)</f>
        <v>0</v>
      </c>
      <c r="AE42" s="48">
        <f>IF(AQ42="7",BI42,0)</f>
        <v>0</v>
      </c>
      <c r="AF42" s="48">
        <f>IF(AQ42="2",BH42,0)</f>
        <v>0</v>
      </c>
      <c r="AG42" s="48">
        <f>IF(AQ42="2",BI42,0)</f>
        <v>0</v>
      </c>
      <c r="AH42" s="48">
        <f>IF(AQ42="0",BJ42,0)</f>
        <v>0</v>
      </c>
      <c r="AI42" s="42"/>
      <c r="AJ42" s="2">
        <f>IF(AN42=0,J42,0)</f>
        <v>0</v>
      </c>
      <c r="AK42" s="2">
        <f>IF(AN42=15,J42,0)</f>
        <v>0</v>
      </c>
      <c r="AL42" s="2">
        <f>IF(AN42=21,J42,0)</f>
        <v>0</v>
      </c>
      <c r="AN42" s="48">
        <v>21</v>
      </c>
      <c r="AO42" s="48">
        <f>G42*0</f>
        <v>0</v>
      </c>
      <c r="AP42" s="48">
        <f>G42*(1-0)</f>
        <v>0</v>
      </c>
      <c r="AQ42" s="46" t="s">
        <v>11</v>
      </c>
      <c r="AV42" s="48">
        <f>AW42+AX42</f>
        <v>0</v>
      </c>
      <c r="AW42" s="48">
        <f>F42*AO42</f>
        <v>0</v>
      </c>
      <c r="AX42" s="48">
        <f>F42*AP42</f>
        <v>0</v>
      </c>
      <c r="AY42" s="49" t="s">
        <v>184</v>
      </c>
      <c r="AZ42" s="49" t="s">
        <v>188</v>
      </c>
      <c r="BA42" s="42" t="s">
        <v>189</v>
      </c>
      <c r="BC42" s="48">
        <f>AW42+AX42</f>
        <v>0</v>
      </c>
      <c r="BD42" s="48">
        <f>G42/(100-BE42)*100</f>
        <v>0</v>
      </c>
      <c r="BE42" s="48">
        <v>0</v>
      </c>
      <c r="BF42" s="48">
        <f>L42</f>
        <v>0</v>
      </c>
      <c r="BH42" s="2">
        <f>F42*AO42</f>
        <v>0</v>
      </c>
      <c r="BI42" s="2">
        <f>F42*AP42</f>
        <v>0</v>
      </c>
      <c r="BJ42" s="2">
        <f>F42*G42</f>
        <v>0</v>
      </c>
    </row>
    <row r="43" spans="1:13" ht="12.75">
      <c r="A43" s="10"/>
      <c r="B43" s="10"/>
      <c r="C43" s="10"/>
      <c r="D43" s="10"/>
      <c r="E43" s="10"/>
      <c r="F43" s="10"/>
      <c r="G43" s="10"/>
      <c r="H43" s="122" t="s">
        <v>96</v>
      </c>
      <c r="I43" s="92"/>
      <c r="J43" s="51">
        <f>J12+J27+J29+J32+J34+J41</f>
        <v>0</v>
      </c>
      <c r="K43" s="10"/>
      <c r="L43" s="10"/>
      <c r="M43" s="10"/>
    </row>
    <row r="44" ht="11.25" customHeight="1">
      <c r="A44" s="29" t="s">
        <v>115</v>
      </c>
    </row>
    <row r="45" spans="1:13" ht="12.75">
      <c r="A45" s="8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</sheetData>
  <sheetProtection/>
  <mergeCells count="29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I6:M7"/>
    <mergeCell ref="H10:J10"/>
    <mergeCell ref="K10:L10"/>
    <mergeCell ref="H43:I43"/>
    <mergeCell ref="A45:M45"/>
    <mergeCell ref="A8:C9"/>
    <mergeCell ref="D8:D9"/>
    <mergeCell ref="E8:F9"/>
    <mergeCell ref="G8:G9"/>
    <mergeCell ref="H8:H9"/>
    <mergeCell ref="I8:M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dcterms:created xsi:type="dcterms:W3CDTF">2019-06-20T05:05:04Z</dcterms:created>
  <dcterms:modified xsi:type="dcterms:W3CDTF">2019-06-20T05:06:25Z</dcterms:modified>
  <cp:category/>
  <cp:version/>
  <cp:contentType/>
  <cp:contentStatus/>
</cp:coreProperties>
</file>