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D:\04 Práce\_zakázky\201910-019 - OPATŘENÍ PROTI VLHKOSTI CHALOUPKA MAXE ŠVABINSKÉHO (KIP)\05_Rozpočet\2019 11 14\"/>
    </mc:Choice>
  </mc:AlternateContent>
  <xr:revisionPtr revIDLastSave="0" documentId="13_ncr:1_{4ACD2FD2-5395-401A-838A-3B15E69878B6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Rekapitulace stavby" sheetId="1" r:id="rId1"/>
    <sheet name="D.1.1 - Architeknoticko s..." sheetId="2" r:id="rId2"/>
    <sheet name="D.1.4.3 - Silnoproudá ele..." sheetId="3" r:id="rId3"/>
    <sheet name="D.1.4.4 - TPS - Vzduchote..." sheetId="4" r:id="rId4"/>
    <sheet name="V.1 - Venkovní úpravy" sheetId="5" r:id="rId5"/>
    <sheet name="SO 02 - VENKOVNÍ KANALIZACE" sheetId="6" r:id="rId6"/>
    <sheet name="VRN - Vedlejší rozpočtové..." sheetId="7" r:id="rId7"/>
    <sheet name="Pokyny pro vyplnění" sheetId="8" r:id="rId8"/>
  </sheets>
  <definedNames>
    <definedName name="_xlnm._FilterDatabase" localSheetId="1" hidden="1">'D.1.1 - Architeknoticko s...'!$C$99:$K$306</definedName>
    <definedName name="_xlnm._FilterDatabase" localSheetId="2" hidden="1">'D.1.4.3 - Silnoproudá ele...'!$C$84:$K$118</definedName>
    <definedName name="_xlnm._FilterDatabase" localSheetId="3" hidden="1">'D.1.4.4 - TPS - Vzduchote...'!$C$89:$K$165</definedName>
    <definedName name="_xlnm._FilterDatabase" localSheetId="5" hidden="1">'SO 02 - VENKOVNÍ KANALIZACE'!$C$89:$K$260</definedName>
    <definedName name="_xlnm._FilterDatabase" localSheetId="4" hidden="1">'V.1 - Venkovní úpravy'!$C$87:$K$120</definedName>
    <definedName name="_xlnm._FilterDatabase" localSheetId="6" hidden="1">'VRN - Vedlejší rozpočtové...'!$C$83:$K$100</definedName>
    <definedName name="_xlnm.Print_Titles" localSheetId="1">'D.1.1 - Architeknoticko s...'!$99:$99</definedName>
    <definedName name="_xlnm.Print_Titles" localSheetId="2">'D.1.4.3 - Silnoproudá ele...'!$84:$84</definedName>
    <definedName name="_xlnm.Print_Titles" localSheetId="3">'D.1.4.4 - TPS - Vzduchote...'!$89:$89</definedName>
    <definedName name="_xlnm.Print_Titles" localSheetId="0">'Rekapitulace stavby'!$49:$49</definedName>
    <definedName name="_xlnm.Print_Titles" localSheetId="5">'SO 02 - VENKOVNÍ KANALIZACE'!$89:$89</definedName>
    <definedName name="_xlnm.Print_Titles" localSheetId="4">'V.1 - Venkovní úpravy'!$87:$87</definedName>
    <definedName name="_xlnm.Print_Titles" localSheetId="6">'VRN - Vedlejší rozpočtové...'!$83:$83</definedName>
    <definedName name="_xlnm.Print_Area" localSheetId="1">'D.1.1 - Architeknoticko s...'!$C$4:$J$38,'D.1.1 - Architeknoticko s...'!$C$44:$J$79,'D.1.1 - Architeknoticko s...'!$C$85:$K$306</definedName>
    <definedName name="_xlnm.Print_Area" localSheetId="2">'D.1.4.3 - Silnoproudá ele...'!$C$4:$J$38,'D.1.4.3 - Silnoproudá ele...'!$C$44:$J$64,'D.1.4.3 - Silnoproudá ele...'!$C$70:$K$118</definedName>
    <definedName name="_xlnm.Print_Area" localSheetId="3">'D.1.4.4 - TPS - Vzduchote...'!$C$4:$J$38,'D.1.4.4 - TPS - Vzduchote...'!$C$44:$J$69,'D.1.4.4 - TPS - Vzduchote...'!$C$75:$K$165</definedName>
    <definedName name="_xlnm.Print_Area" localSheetId="7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stavby'!$C$39:$AQ$59</definedName>
    <definedName name="_xlnm.Print_Area" localSheetId="5">'SO 02 - VENKOVNÍ KANALIZACE'!$C$4:$J$36,'SO 02 - VENKOVNÍ KANALIZACE'!$C$42:$J$71,'SO 02 - VENKOVNÍ KANALIZACE'!$C$77:$K$260</definedName>
    <definedName name="_xlnm.Print_Area" localSheetId="4">'V.1 - Venkovní úpravy'!$C$4:$J$38,'V.1 - Venkovní úpravy'!$C$44:$J$67,'V.1 - Venkovní úpravy'!$C$73:$K$120</definedName>
    <definedName name="_xlnm.Print_Area" localSheetId="6">'VRN - Vedlejší rozpočtové...'!$C$4:$J$36,'VRN - Vedlejší rozpočtové...'!$C$42:$J$65,'VRN - Vedlejší rozpočtové...'!$C$71:$K$100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58" i="1" l="1"/>
  <c r="AX58" i="1"/>
  <c r="BI100" i="7"/>
  <c r="BH100" i="7"/>
  <c r="BG100" i="7"/>
  <c r="BF100" i="7"/>
  <c r="T100" i="7"/>
  <c r="T99" i="7" s="1"/>
  <c r="R100" i="7"/>
  <c r="R99" i="7" s="1"/>
  <c r="P100" i="7"/>
  <c r="P99" i="7"/>
  <c r="BK100" i="7"/>
  <c r="BK99" i="7" s="1"/>
  <c r="J99" i="7"/>
  <c r="J100" i="7"/>
  <c r="BE100" i="7"/>
  <c r="J64" i="7"/>
  <c r="BI98" i="7"/>
  <c r="BH98" i="7"/>
  <c r="BG98" i="7"/>
  <c r="BF98" i="7"/>
  <c r="T98" i="7"/>
  <c r="R98" i="7"/>
  <c r="P98" i="7"/>
  <c r="BK98" i="7"/>
  <c r="J98" i="7"/>
  <c r="BE98" i="7" s="1"/>
  <c r="BI97" i="7"/>
  <c r="BH97" i="7"/>
  <c r="BG97" i="7"/>
  <c r="BF97" i="7"/>
  <c r="T97" i="7"/>
  <c r="T95" i="7" s="1"/>
  <c r="R97" i="7"/>
  <c r="P97" i="7"/>
  <c r="BK97" i="7"/>
  <c r="BK95" i="7" s="1"/>
  <c r="J97" i="7"/>
  <c r="BE97" i="7"/>
  <c r="BI96" i="7"/>
  <c r="BH96" i="7"/>
  <c r="BG96" i="7"/>
  <c r="BF96" i="7"/>
  <c r="T96" i="7"/>
  <c r="R96" i="7"/>
  <c r="P96" i="7"/>
  <c r="P95" i="7"/>
  <c r="BK96" i="7"/>
  <c r="J95" i="7"/>
  <c r="J96" i="7"/>
  <c r="BE96" i="7"/>
  <c r="J63" i="7"/>
  <c r="BI94" i="7"/>
  <c r="BH94" i="7"/>
  <c r="BG94" i="7"/>
  <c r="BF94" i="7"/>
  <c r="T94" i="7"/>
  <c r="R94" i="7"/>
  <c r="P94" i="7"/>
  <c r="BK94" i="7"/>
  <c r="J94" i="7"/>
  <c r="BE94" i="7" s="1"/>
  <c r="BI93" i="7"/>
  <c r="BH93" i="7"/>
  <c r="F33" i="7" s="1"/>
  <c r="BG93" i="7"/>
  <c r="BF93" i="7"/>
  <c r="T93" i="7"/>
  <c r="T92" i="7" s="1"/>
  <c r="R93" i="7"/>
  <c r="P93" i="7"/>
  <c r="P92" i="7" s="1"/>
  <c r="P91" i="7" s="1"/>
  <c r="BK93" i="7"/>
  <c r="BK92" i="7" s="1"/>
  <c r="J92" i="7" s="1"/>
  <c r="J62" i="7" s="1"/>
  <c r="BK91" i="7"/>
  <c r="J91" i="7" s="1"/>
  <c r="J61" i="7" s="1"/>
  <c r="J93" i="7"/>
  <c r="BE93" i="7"/>
  <c r="BI90" i="7"/>
  <c r="BH90" i="7"/>
  <c r="BG90" i="7"/>
  <c r="BF90" i="7"/>
  <c r="T90" i="7"/>
  <c r="T89" i="7"/>
  <c r="T88" i="7"/>
  <c r="R90" i="7"/>
  <c r="R89" i="7"/>
  <c r="R88" i="7"/>
  <c r="P90" i="7"/>
  <c r="P89" i="7"/>
  <c r="P88" i="7"/>
  <c r="BK90" i="7"/>
  <c r="BK89" i="7"/>
  <c r="BK88" i="7" s="1"/>
  <c r="J88" i="7" s="1"/>
  <c r="J59" i="7" s="1"/>
  <c r="J89" i="7"/>
  <c r="J60" i="7" s="1"/>
  <c r="J90" i="7"/>
  <c r="BE90" i="7" s="1"/>
  <c r="BI87" i="7"/>
  <c r="BH87" i="7"/>
  <c r="BC58" i="1"/>
  <c r="BG87" i="7"/>
  <c r="BF87" i="7"/>
  <c r="T87" i="7"/>
  <c r="T86" i="7" s="1"/>
  <c r="T85" i="7" s="1"/>
  <c r="R87" i="7"/>
  <c r="R86" i="7"/>
  <c r="R85" i="7"/>
  <c r="P87" i="7"/>
  <c r="P86" i="7"/>
  <c r="P85" i="7" s="1"/>
  <c r="BK87" i="7"/>
  <c r="BK86" i="7"/>
  <c r="BK85" i="7" s="1"/>
  <c r="J85" i="7" s="1"/>
  <c r="J86" i="7"/>
  <c r="J58" i="7" s="1"/>
  <c r="BK84" i="7"/>
  <c r="J84" i="7" s="1"/>
  <c r="J87" i="7"/>
  <c r="BE87" i="7"/>
  <c r="J30" i="7" s="1"/>
  <c r="AV58" i="1" s="1"/>
  <c r="J57" i="7"/>
  <c r="J80" i="7"/>
  <c r="F80" i="7"/>
  <c r="F78" i="7"/>
  <c r="E76" i="7"/>
  <c r="J51" i="7"/>
  <c r="F51" i="7"/>
  <c r="F49" i="7"/>
  <c r="E47" i="7"/>
  <c r="J18" i="7"/>
  <c r="E18" i="7"/>
  <c r="F52" i="7" s="1"/>
  <c r="F81" i="7"/>
  <c r="J17" i="7"/>
  <c r="J12" i="7"/>
  <c r="E7" i="7"/>
  <c r="J214" i="6"/>
  <c r="J62" i="6" s="1"/>
  <c r="AY57" i="1"/>
  <c r="AX57" i="1"/>
  <c r="BI260" i="6"/>
  <c r="BH260" i="6"/>
  <c r="BG260" i="6"/>
  <c r="BF260" i="6"/>
  <c r="T260" i="6"/>
  <c r="T259" i="6"/>
  <c r="T258" i="6"/>
  <c r="R260" i="6"/>
  <c r="R259" i="6"/>
  <c r="R258" i="6"/>
  <c r="P260" i="6"/>
  <c r="P259" i="6" s="1"/>
  <c r="P258" i="6"/>
  <c r="BK260" i="6"/>
  <c r="BK259" i="6"/>
  <c r="J259" i="6"/>
  <c r="J70" i="6" s="1"/>
  <c r="BK258" i="6"/>
  <c r="J258" i="6" s="1"/>
  <c r="J69" i="6" s="1"/>
  <c r="J260" i="6"/>
  <c r="BE260" i="6" s="1"/>
  <c r="BI257" i="6"/>
  <c r="BH257" i="6"/>
  <c r="BG257" i="6"/>
  <c r="BF257" i="6"/>
  <c r="T257" i="6"/>
  <c r="T256" i="6"/>
  <c r="R257" i="6"/>
  <c r="R256" i="6" s="1"/>
  <c r="P257" i="6"/>
  <c r="P256" i="6" s="1"/>
  <c r="BK257" i="6"/>
  <c r="BK256" i="6"/>
  <c r="J256" i="6" s="1"/>
  <c r="J68" i="6" s="1"/>
  <c r="J257" i="6"/>
  <c r="BE257" i="6"/>
  <c r="BI255" i="6"/>
  <c r="BH255" i="6"/>
  <c r="BG255" i="6"/>
  <c r="BF255" i="6"/>
  <c r="T255" i="6"/>
  <c r="R255" i="6"/>
  <c r="P255" i="6"/>
  <c r="BK255" i="6"/>
  <c r="J255" i="6"/>
  <c r="BE255" i="6" s="1"/>
  <c r="BI253" i="6"/>
  <c r="BH253" i="6"/>
  <c r="BG253" i="6"/>
  <c r="BF253" i="6"/>
  <c r="T253" i="6"/>
  <c r="R253" i="6"/>
  <c r="P253" i="6"/>
  <c r="BK253" i="6"/>
  <c r="J253" i="6"/>
  <c r="BE253" i="6"/>
  <c r="BI251" i="6"/>
  <c r="BH251" i="6"/>
  <c r="BG251" i="6"/>
  <c r="BF251" i="6"/>
  <c r="T251" i="6"/>
  <c r="R251" i="6"/>
  <c r="R244" i="6" s="1"/>
  <c r="R243" i="6" s="1"/>
  <c r="P251" i="6"/>
  <c r="BK251" i="6"/>
  <c r="J251" i="6"/>
  <c r="BE251" i="6" s="1"/>
  <c r="BI249" i="6"/>
  <c r="BH249" i="6"/>
  <c r="BG249" i="6"/>
  <c r="BF249" i="6"/>
  <c r="T249" i="6"/>
  <c r="T244" i="6" s="1"/>
  <c r="T243" i="6" s="1"/>
  <c r="R249" i="6"/>
  <c r="P249" i="6"/>
  <c r="BK249" i="6"/>
  <c r="J249" i="6"/>
  <c r="BE249" i="6"/>
  <c r="BI247" i="6"/>
  <c r="BH247" i="6"/>
  <c r="BG247" i="6"/>
  <c r="BF247" i="6"/>
  <c r="T247" i="6"/>
  <c r="R247" i="6"/>
  <c r="P247" i="6"/>
  <c r="BK247" i="6"/>
  <c r="J247" i="6"/>
  <c r="BE247" i="6"/>
  <c r="BI245" i="6"/>
  <c r="BH245" i="6"/>
  <c r="BG245" i="6"/>
  <c r="BF245" i="6"/>
  <c r="T245" i="6"/>
  <c r="R245" i="6"/>
  <c r="P245" i="6"/>
  <c r="P244" i="6"/>
  <c r="P243" i="6" s="1"/>
  <c r="BK245" i="6"/>
  <c r="BK244" i="6"/>
  <c r="J245" i="6"/>
  <c r="BE245" i="6"/>
  <c r="BI242" i="6"/>
  <c r="BH242" i="6"/>
  <c r="BG242" i="6"/>
  <c r="BF242" i="6"/>
  <c r="T242" i="6"/>
  <c r="T241" i="6" s="1"/>
  <c r="R242" i="6"/>
  <c r="R241" i="6"/>
  <c r="P242" i="6"/>
  <c r="P241" i="6"/>
  <c r="BK242" i="6"/>
  <c r="BK241" i="6" s="1"/>
  <c r="J241" i="6" s="1"/>
  <c r="J65" i="6" s="1"/>
  <c r="J242" i="6"/>
  <c r="BE242" i="6" s="1"/>
  <c r="BI237" i="6"/>
  <c r="BH237" i="6"/>
  <c r="BG237" i="6"/>
  <c r="BF237" i="6"/>
  <c r="T237" i="6"/>
  <c r="T236" i="6" s="1"/>
  <c r="R237" i="6"/>
  <c r="R236" i="6" s="1"/>
  <c r="P237" i="6"/>
  <c r="P236" i="6"/>
  <c r="BK237" i="6"/>
  <c r="BK236" i="6" s="1"/>
  <c r="J236" i="6"/>
  <c r="J64" i="6" s="1"/>
  <c r="J237" i="6"/>
  <c r="BE237" i="6"/>
  <c r="BI234" i="6"/>
  <c r="BH234" i="6"/>
  <c r="BG234" i="6"/>
  <c r="BF234" i="6"/>
  <c r="T234" i="6"/>
  <c r="R234" i="6"/>
  <c r="P234" i="6"/>
  <c r="BK234" i="6"/>
  <c r="J234" i="6"/>
  <c r="BE234" i="6" s="1"/>
  <c r="BI232" i="6"/>
  <c r="BH232" i="6"/>
  <c r="BG232" i="6"/>
  <c r="BF232" i="6"/>
  <c r="T232" i="6"/>
  <c r="R232" i="6"/>
  <c r="P232" i="6"/>
  <c r="BK232" i="6"/>
  <c r="J232" i="6"/>
  <c r="BE232" i="6"/>
  <c r="BI231" i="6"/>
  <c r="BH231" i="6"/>
  <c r="BG231" i="6"/>
  <c r="BF231" i="6"/>
  <c r="T231" i="6"/>
  <c r="R231" i="6"/>
  <c r="P231" i="6"/>
  <c r="BK231" i="6"/>
  <c r="J231" i="6"/>
  <c r="BE231" i="6"/>
  <c r="BI230" i="6"/>
  <c r="BH230" i="6"/>
  <c r="BG230" i="6"/>
  <c r="BF230" i="6"/>
  <c r="T230" i="6"/>
  <c r="R230" i="6"/>
  <c r="P230" i="6"/>
  <c r="BK230" i="6"/>
  <c r="J230" i="6"/>
  <c r="BE230" i="6" s="1"/>
  <c r="BI229" i="6"/>
  <c r="BH229" i="6"/>
  <c r="BG229" i="6"/>
  <c r="BF229" i="6"/>
  <c r="T229" i="6"/>
  <c r="R229" i="6"/>
  <c r="P229" i="6"/>
  <c r="BK229" i="6"/>
  <c r="J229" i="6"/>
  <c r="BE229" i="6"/>
  <c r="BI228" i="6"/>
  <c r="BH228" i="6"/>
  <c r="BG228" i="6"/>
  <c r="BF228" i="6"/>
  <c r="T228" i="6"/>
  <c r="R228" i="6"/>
  <c r="P228" i="6"/>
  <c r="BK228" i="6"/>
  <c r="J228" i="6"/>
  <c r="BE228" i="6"/>
  <c r="BI227" i="6"/>
  <c r="BH227" i="6"/>
  <c r="BG227" i="6"/>
  <c r="BF227" i="6"/>
  <c r="T227" i="6"/>
  <c r="R227" i="6"/>
  <c r="P227" i="6"/>
  <c r="BK227" i="6"/>
  <c r="J227" i="6"/>
  <c r="BE227" i="6" s="1"/>
  <c r="BI226" i="6"/>
  <c r="BH226" i="6"/>
  <c r="BG226" i="6"/>
  <c r="BF226" i="6"/>
  <c r="T226" i="6"/>
  <c r="R226" i="6"/>
  <c r="P226" i="6"/>
  <c r="BK226" i="6"/>
  <c r="J226" i="6"/>
  <c r="BE226" i="6"/>
  <c r="BI225" i="6"/>
  <c r="BH225" i="6"/>
  <c r="BG225" i="6"/>
  <c r="BF225" i="6"/>
  <c r="T225" i="6"/>
  <c r="R225" i="6"/>
  <c r="P225" i="6"/>
  <c r="BK225" i="6"/>
  <c r="J225" i="6"/>
  <c r="BE225" i="6"/>
  <c r="BI221" i="6"/>
  <c r="BH221" i="6"/>
  <c r="BG221" i="6"/>
  <c r="BF221" i="6"/>
  <c r="T221" i="6"/>
  <c r="R221" i="6"/>
  <c r="P221" i="6"/>
  <c r="BK221" i="6"/>
  <c r="J221" i="6"/>
  <c r="BE221" i="6" s="1"/>
  <c r="BI218" i="6"/>
  <c r="BH218" i="6"/>
  <c r="BG218" i="6"/>
  <c r="BF218" i="6"/>
  <c r="T218" i="6"/>
  <c r="R218" i="6"/>
  <c r="P218" i="6"/>
  <c r="BK218" i="6"/>
  <c r="J218" i="6"/>
  <c r="BE218" i="6"/>
  <c r="BI216" i="6"/>
  <c r="BH216" i="6"/>
  <c r="BG216" i="6"/>
  <c r="BF216" i="6"/>
  <c r="T216" i="6"/>
  <c r="R216" i="6"/>
  <c r="P216" i="6"/>
  <c r="P215" i="6"/>
  <c r="BK216" i="6"/>
  <c r="J216" i="6"/>
  <c r="BE216" i="6"/>
  <c r="BI212" i="6"/>
  <c r="BH212" i="6"/>
  <c r="BG212" i="6"/>
  <c r="BF212" i="6"/>
  <c r="T212" i="6"/>
  <c r="R212" i="6"/>
  <c r="P212" i="6"/>
  <c r="BK212" i="6"/>
  <c r="J212" i="6"/>
  <c r="BE212" i="6"/>
  <c r="BI210" i="6"/>
  <c r="BH210" i="6"/>
  <c r="BG210" i="6"/>
  <c r="BF210" i="6"/>
  <c r="T210" i="6"/>
  <c r="R210" i="6"/>
  <c r="P210" i="6"/>
  <c r="BK210" i="6"/>
  <c r="J210" i="6"/>
  <c r="BE210" i="6"/>
  <c r="BI204" i="6"/>
  <c r="BH204" i="6"/>
  <c r="BG204" i="6"/>
  <c r="BF204" i="6"/>
  <c r="T204" i="6"/>
  <c r="T203" i="6"/>
  <c r="R204" i="6"/>
  <c r="R203" i="6"/>
  <c r="P204" i="6"/>
  <c r="P203" i="6" s="1"/>
  <c r="BK204" i="6"/>
  <c r="BK203" i="6"/>
  <c r="J203" i="6" s="1"/>
  <c r="J61" i="6" s="1"/>
  <c r="J204" i="6"/>
  <c r="BE204" i="6"/>
  <c r="BI202" i="6"/>
  <c r="BH202" i="6"/>
  <c r="BG202" i="6"/>
  <c r="BF202" i="6"/>
  <c r="T202" i="6"/>
  <c r="T201" i="6" s="1"/>
  <c r="R202" i="6"/>
  <c r="R201" i="6"/>
  <c r="P202" i="6"/>
  <c r="P201" i="6"/>
  <c r="BK202" i="6"/>
  <c r="BK201" i="6" s="1"/>
  <c r="J201" i="6" s="1"/>
  <c r="J60" i="6" s="1"/>
  <c r="J202" i="6"/>
  <c r="BE202" i="6" s="1"/>
  <c r="BI199" i="6"/>
  <c r="BH199" i="6"/>
  <c r="BG199" i="6"/>
  <c r="BF199" i="6"/>
  <c r="T199" i="6"/>
  <c r="R199" i="6"/>
  <c r="P199" i="6"/>
  <c r="BK199" i="6"/>
  <c r="J199" i="6"/>
  <c r="BE199" i="6"/>
  <c r="BI197" i="6"/>
  <c r="BH197" i="6"/>
  <c r="BG197" i="6"/>
  <c r="BF197" i="6"/>
  <c r="T197" i="6"/>
  <c r="T196" i="6"/>
  <c r="R197" i="6"/>
  <c r="R196" i="6" s="1"/>
  <c r="P197" i="6"/>
  <c r="BK197" i="6"/>
  <c r="BK196" i="6"/>
  <c r="J196" i="6" s="1"/>
  <c r="J59" i="6" s="1"/>
  <c r="J197" i="6"/>
  <c r="BE197" i="6"/>
  <c r="BI194" i="6"/>
  <c r="BH194" i="6"/>
  <c r="BG194" i="6"/>
  <c r="BF194" i="6"/>
  <c r="T194" i="6"/>
  <c r="R194" i="6"/>
  <c r="P194" i="6"/>
  <c r="BK194" i="6"/>
  <c r="J194" i="6"/>
  <c r="BE194" i="6"/>
  <c r="BI192" i="6"/>
  <c r="BH192" i="6"/>
  <c r="BG192" i="6"/>
  <c r="BF192" i="6"/>
  <c r="T192" i="6"/>
  <c r="R192" i="6"/>
  <c r="P192" i="6"/>
  <c r="BK192" i="6"/>
  <c r="J192" i="6"/>
  <c r="BE192" i="6"/>
  <c r="BI190" i="6"/>
  <c r="BH190" i="6"/>
  <c r="BG190" i="6"/>
  <c r="BF190" i="6"/>
  <c r="T190" i="6"/>
  <c r="R190" i="6"/>
  <c r="P190" i="6"/>
  <c r="BK190" i="6"/>
  <c r="J190" i="6"/>
  <c r="BE190" i="6" s="1"/>
  <c r="BI183" i="6"/>
  <c r="BH183" i="6"/>
  <c r="BG183" i="6"/>
  <c r="BF183" i="6"/>
  <c r="T183" i="6"/>
  <c r="R183" i="6"/>
  <c r="P183" i="6"/>
  <c r="BK183" i="6"/>
  <c r="J183" i="6"/>
  <c r="BE183" i="6"/>
  <c r="BI175" i="6"/>
  <c r="BH175" i="6"/>
  <c r="BG175" i="6"/>
  <c r="BF175" i="6"/>
  <c r="T175" i="6"/>
  <c r="R175" i="6"/>
  <c r="P175" i="6"/>
  <c r="BK175" i="6"/>
  <c r="J175" i="6"/>
  <c r="BE175" i="6"/>
  <c r="BI168" i="6"/>
  <c r="BH168" i="6"/>
  <c r="BG168" i="6"/>
  <c r="BF168" i="6"/>
  <c r="T168" i="6"/>
  <c r="R168" i="6"/>
  <c r="P168" i="6"/>
  <c r="BK168" i="6"/>
  <c r="J168" i="6"/>
  <c r="BE168" i="6" s="1"/>
  <c r="BI162" i="6"/>
  <c r="BH162" i="6"/>
  <c r="BG162" i="6"/>
  <c r="BF162" i="6"/>
  <c r="T162" i="6"/>
  <c r="R162" i="6"/>
  <c r="P162" i="6"/>
  <c r="BK162" i="6"/>
  <c r="J162" i="6"/>
  <c r="BE162" i="6"/>
  <c r="BI159" i="6"/>
  <c r="BH159" i="6"/>
  <c r="BG159" i="6"/>
  <c r="BF159" i="6"/>
  <c r="T159" i="6"/>
  <c r="R159" i="6"/>
  <c r="P159" i="6"/>
  <c r="BK159" i="6"/>
  <c r="J159" i="6"/>
  <c r="BE159" i="6"/>
  <c r="BI154" i="6"/>
  <c r="BH154" i="6"/>
  <c r="BG154" i="6"/>
  <c r="BF154" i="6"/>
  <c r="T154" i="6"/>
  <c r="R154" i="6"/>
  <c r="P154" i="6"/>
  <c r="BK154" i="6"/>
  <c r="J154" i="6"/>
  <c r="BE154" i="6" s="1"/>
  <c r="BI144" i="6"/>
  <c r="BH144" i="6"/>
  <c r="BG144" i="6"/>
  <c r="BF144" i="6"/>
  <c r="T144" i="6"/>
  <c r="R144" i="6"/>
  <c r="P144" i="6"/>
  <c r="BK144" i="6"/>
  <c r="J144" i="6"/>
  <c r="BE144" i="6"/>
  <c r="BI142" i="6"/>
  <c r="BH142" i="6"/>
  <c r="BG142" i="6"/>
  <c r="BF142" i="6"/>
  <c r="T142" i="6"/>
  <c r="R142" i="6"/>
  <c r="P142" i="6"/>
  <c r="BK142" i="6"/>
  <c r="J142" i="6"/>
  <c r="BE142" i="6"/>
  <c r="BI140" i="6"/>
  <c r="BH140" i="6"/>
  <c r="BG140" i="6"/>
  <c r="BF140" i="6"/>
  <c r="T140" i="6"/>
  <c r="R140" i="6"/>
  <c r="P140" i="6"/>
  <c r="BK140" i="6"/>
  <c r="J140" i="6"/>
  <c r="BE140" i="6" s="1"/>
  <c r="BI138" i="6"/>
  <c r="BH138" i="6"/>
  <c r="BG138" i="6"/>
  <c r="BF138" i="6"/>
  <c r="T138" i="6"/>
  <c r="R138" i="6"/>
  <c r="P138" i="6"/>
  <c r="BK138" i="6"/>
  <c r="J138" i="6"/>
  <c r="BE138" i="6"/>
  <c r="BI130" i="6"/>
  <c r="BH130" i="6"/>
  <c r="BG130" i="6"/>
  <c r="BF130" i="6"/>
  <c r="F31" i="6" s="1"/>
  <c r="BA57" i="1" s="1"/>
  <c r="T130" i="6"/>
  <c r="R130" i="6"/>
  <c r="P130" i="6"/>
  <c r="BK130" i="6"/>
  <c r="J130" i="6"/>
  <c r="BE130" i="6"/>
  <c r="BI118" i="6"/>
  <c r="BH118" i="6"/>
  <c r="BG118" i="6"/>
  <c r="BF118" i="6"/>
  <c r="T118" i="6"/>
  <c r="R118" i="6"/>
  <c r="P118" i="6"/>
  <c r="BK118" i="6"/>
  <c r="J118" i="6"/>
  <c r="BE118" i="6" s="1"/>
  <c r="BI116" i="6"/>
  <c r="BH116" i="6"/>
  <c r="BG116" i="6"/>
  <c r="BF116" i="6"/>
  <c r="T116" i="6"/>
  <c r="T92" i="6" s="1"/>
  <c r="R116" i="6"/>
  <c r="P116" i="6"/>
  <c r="BK116" i="6"/>
  <c r="J116" i="6"/>
  <c r="BE116" i="6"/>
  <c r="BI108" i="6"/>
  <c r="BH108" i="6"/>
  <c r="BG108" i="6"/>
  <c r="BF108" i="6"/>
  <c r="T108" i="6"/>
  <c r="R108" i="6"/>
  <c r="P108" i="6"/>
  <c r="BK108" i="6"/>
  <c r="J108" i="6"/>
  <c r="BE108" i="6"/>
  <c r="BI100" i="6"/>
  <c r="BH100" i="6"/>
  <c r="BG100" i="6"/>
  <c r="BF100" i="6"/>
  <c r="T100" i="6"/>
  <c r="R100" i="6"/>
  <c r="P100" i="6"/>
  <c r="BK100" i="6"/>
  <c r="J100" i="6"/>
  <c r="BE100" i="6" s="1"/>
  <c r="BI97" i="6"/>
  <c r="BH97" i="6"/>
  <c r="BG97" i="6"/>
  <c r="BF97" i="6"/>
  <c r="T97" i="6"/>
  <c r="R97" i="6"/>
  <c r="P97" i="6"/>
  <c r="BK97" i="6"/>
  <c r="J97" i="6"/>
  <c r="BE97" i="6"/>
  <c r="BI93" i="6"/>
  <c r="BH93" i="6"/>
  <c r="BG93" i="6"/>
  <c r="BF93" i="6"/>
  <c r="T93" i="6"/>
  <c r="R93" i="6"/>
  <c r="P93" i="6"/>
  <c r="BK93" i="6"/>
  <c r="BK92" i="6" s="1"/>
  <c r="J93" i="6"/>
  <c r="BE93" i="6"/>
  <c r="J30" i="6"/>
  <c r="AV57" i="1" s="1"/>
  <c r="J86" i="6"/>
  <c r="F86" i="6"/>
  <c r="F84" i="6"/>
  <c r="E82" i="6"/>
  <c r="J51" i="6"/>
  <c r="F51" i="6"/>
  <c r="F49" i="6"/>
  <c r="E47" i="6"/>
  <c r="J18" i="6"/>
  <c r="E18" i="6"/>
  <c r="F87" i="6" s="1"/>
  <c r="F52" i="6"/>
  <c r="J17" i="6"/>
  <c r="J12" i="6"/>
  <c r="J84" i="6"/>
  <c r="J49" i="6"/>
  <c r="E7" i="6"/>
  <c r="E80" i="6"/>
  <c r="E45" i="6"/>
  <c r="AY56" i="1"/>
  <c r="AX56" i="1"/>
  <c r="BI120" i="5"/>
  <c r="BH120" i="5"/>
  <c r="BG120" i="5"/>
  <c r="BF120" i="5"/>
  <c r="T120" i="5"/>
  <c r="T119" i="5"/>
  <c r="R120" i="5"/>
  <c r="R119" i="5" s="1"/>
  <c r="P120" i="5"/>
  <c r="P119" i="5" s="1"/>
  <c r="BK120" i="5"/>
  <c r="BK119" i="5"/>
  <c r="J119" i="5" s="1"/>
  <c r="J66" i="5" s="1"/>
  <c r="J120" i="5"/>
  <c r="BE120" i="5"/>
  <c r="BI118" i="5"/>
  <c r="BH118" i="5"/>
  <c r="BG118" i="5"/>
  <c r="BF118" i="5"/>
  <c r="T118" i="5"/>
  <c r="R118" i="5"/>
  <c r="P118" i="5"/>
  <c r="BK118" i="5"/>
  <c r="J118" i="5"/>
  <c r="BE118" i="5"/>
  <c r="BI117" i="5"/>
  <c r="BH117" i="5"/>
  <c r="BG117" i="5"/>
  <c r="BF117" i="5"/>
  <c r="T117" i="5"/>
  <c r="R117" i="5"/>
  <c r="P117" i="5"/>
  <c r="BK117" i="5"/>
  <c r="J117" i="5"/>
  <c r="BE117" i="5"/>
  <c r="BI115" i="5"/>
  <c r="BH115" i="5"/>
  <c r="BG115" i="5"/>
  <c r="BF115" i="5"/>
  <c r="T115" i="5"/>
  <c r="R115" i="5"/>
  <c r="P115" i="5"/>
  <c r="BK115" i="5"/>
  <c r="J115" i="5"/>
  <c r="BE115" i="5" s="1"/>
  <c r="BI114" i="5"/>
  <c r="BH114" i="5"/>
  <c r="BG114" i="5"/>
  <c r="BF114" i="5"/>
  <c r="T114" i="5"/>
  <c r="R114" i="5"/>
  <c r="P114" i="5"/>
  <c r="BK114" i="5"/>
  <c r="J114" i="5"/>
  <c r="BE114" i="5"/>
  <c r="BI113" i="5"/>
  <c r="BH113" i="5"/>
  <c r="BG113" i="5"/>
  <c r="BF113" i="5"/>
  <c r="T113" i="5"/>
  <c r="R113" i="5"/>
  <c r="R112" i="5" s="1"/>
  <c r="P113" i="5"/>
  <c r="P112" i="5"/>
  <c r="BK113" i="5"/>
  <c r="J113" i="5"/>
  <c r="BE113" i="5" s="1"/>
  <c r="BI111" i="5"/>
  <c r="BH111" i="5"/>
  <c r="BG111" i="5"/>
  <c r="BF111" i="5"/>
  <c r="T111" i="5"/>
  <c r="R111" i="5"/>
  <c r="P111" i="5"/>
  <c r="BK111" i="5"/>
  <c r="J111" i="5"/>
  <c r="BE111" i="5" s="1"/>
  <c r="BI109" i="5"/>
  <c r="BH109" i="5"/>
  <c r="BG109" i="5"/>
  <c r="BF109" i="5"/>
  <c r="T109" i="5"/>
  <c r="T106" i="5" s="1"/>
  <c r="R109" i="5"/>
  <c r="P109" i="5"/>
  <c r="BK109" i="5"/>
  <c r="BK106" i="5" s="1"/>
  <c r="J109" i="5"/>
  <c r="BE109" i="5"/>
  <c r="BI107" i="5"/>
  <c r="BH107" i="5"/>
  <c r="BG107" i="5"/>
  <c r="BF107" i="5"/>
  <c r="T107" i="5"/>
  <c r="R107" i="5"/>
  <c r="P107" i="5"/>
  <c r="P106" i="5"/>
  <c r="BK107" i="5"/>
  <c r="J106" i="5"/>
  <c r="J64" i="5" s="1"/>
  <c r="J107" i="5"/>
  <c r="BE107" i="5" s="1"/>
  <c r="BI105" i="5"/>
  <c r="BH105" i="5"/>
  <c r="BG105" i="5"/>
  <c r="BF105" i="5"/>
  <c r="T105" i="5"/>
  <c r="R105" i="5"/>
  <c r="P105" i="5"/>
  <c r="BK105" i="5"/>
  <c r="J105" i="5"/>
  <c r="BE105" i="5" s="1"/>
  <c r="BI104" i="5"/>
  <c r="BH104" i="5"/>
  <c r="BG104" i="5"/>
  <c r="BF104" i="5"/>
  <c r="T104" i="5"/>
  <c r="T103" i="5" s="1"/>
  <c r="R104" i="5"/>
  <c r="R103" i="5"/>
  <c r="P104" i="5"/>
  <c r="P103" i="5"/>
  <c r="BK104" i="5"/>
  <c r="BK103" i="5" s="1"/>
  <c r="J103" i="5" s="1"/>
  <c r="J63" i="5" s="1"/>
  <c r="J104" i="5"/>
  <c r="BE104" i="5" s="1"/>
  <c r="BI102" i="5"/>
  <c r="BH102" i="5"/>
  <c r="BG102" i="5"/>
  <c r="BF102" i="5"/>
  <c r="T102" i="5"/>
  <c r="R102" i="5"/>
  <c r="P102" i="5"/>
  <c r="BK102" i="5"/>
  <c r="J102" i="5"/>
  <c r="BE102" i="5"/>
  <c r="BI101" i="5"/>
  <c r="BH101" i="5"/>
  <c r="BG101" i="5"/>
  <c r="BF101" i="5"/>
  <c r="T101" i="5"/>
  <c r="R101" i="5"/>
  <c r="P101" i="5"/>
  <c r="BK101" i="5"/>
  <c r="J101" i="5"/>
  <c r="BE101" i="5" s="1"/>
  <c r="BI100" i="5"/>
  <c r="BH100" i="5"/>
  <c r="BG100" i="5"/>
  <c r="BF100" i="5"/>
  <c r="T100" i="5"/>
  <c r="R100" i="5"/>
  <c r="P100" i="5"/>
  <c r="BK100" i="5"/>
  <c r="J100" i="5"/>
  <c r="BE100" i="5"/>
  <c r="BI99" i="5"/>
  <c r="BH99" i="5"/>
  <c r="BG99" i="5"/>
  <c r="BF99" i="5"/>
  <c r="T99" i="5"/>
  <c r="R99" i="5"/>
  <c r="P99" i="5"/>
  <c r="BK99" i="5"/>
  <c r="J99" i="5"/>
  <c r="BE99" i="5"/>
  <c r="F32" i="5" s="1"/>
  <c r="AZ56" i="1" s="1"/>
  <c r="BI97" i="5"/>
  <c r="BH97" i="5"/>
  <c r="BG97" i="5"/>
  <c r="BF97" i="5"/>
  <c r="T97" i="5"/>
  <c r="R97" i="5"/>
  <c r="R90" i="5" s="1"/>
  <c r="P97" i="5"/>
  <c r="BK97" i="5"/>
  <c r="J97" i="5"/>
  <c r="BE97" i="5" s="1"/>
  <c r="BI96" i="5"/>
  <c r="BH96" i="5"/>
  <c r="BG96" i="5"/>
  <c r="BF96" i="5"/>
  <c r="T96" i="5"/>
  <c r="R96" i="5"/>
  <c r="P96" i="5"/>
  <c r="BK96" i="5"/>
  <c r="J96" i="5"/>
  <c r="BE96" i="5"/>
  <c r="BI95" i="5"/>
  <c r="BH95" i="5"/>
  <c r="BG95" i="5"/>
  <c r="BF95" i="5"/>
  <c r="T95" i="5"/>
  <c r="R95" i="5"/>
  <c r="P95" i="5"/>
  <c r="P90" i="5" s="1"/>
  <c r="P89" i="5" s="1"/>
  <c r="P88" i="5" s="1"/>
  <c r="AU56" i="1" s="1"/>
  <c r="BK95" i="5"/>
  <c r="J95" i="5"/>
  <c r="BE95" i="5"/>
  <c r="BI91" i="5"/>
  <c r="BH91" i="5"/>
  <c r="BG91" i="5"/>
  <c r="BF91" i="5"/>
  <c r="T91" i="5"/>
  <c r="R91" i="5"/>
  <c r="P91" i="5"/>
  <c r="BK91" i="5"/>
  <c r="J91" i="5"/>
  <c r="BE91" i="5"/>
  <c r="J84" i="5"/>
  <c r="F84" i="5"/>
  <c r="F82" i="5"/>
  <c r="E80" i="5"/>
  <c r="J55" i="5"/>
  <c r="F55" i="5"/>
  <c r="F53" i="5"/>
  <c r="E51" i="5"/>
  <c r="J20" i="5"/>
  <c r="E20" i="5"/>
  <c r="F56" i="5" s="1"/>
  <c r="F85" i="5"/>
  <c r="J19" i="5"/>
  <c r="J14" i="5"/>
  <c r="E7" i="5"/>
  <c r="AY55" i="1"/>
  <c r="AX55" i="1"/>
  <c r="BI165" i="4"/>
  <c r="BH165" i="4"/>
  <c r="BG165" i="4"/>
  <c r="BF165" i="4"/>
  <c r="T165" i="4"/>
  <c r="R165" i="4"/>
  <c r="P165" i="4"/>
  <c r="BK165" i="4"/>
  <c r="J165" i="4"/>
  <c r="BE165" i="4"/>
  <c r="BI164" i="4"/>
  <c r="BH164" i="4"/>
  <c r="BG164" i="4"/>
  <c r="BF164" i="4"/>
  <c r="T164" i="4"/>
  <c r="R164" i="4"/>
  <c r="P164" i="4"/>
  <c r="P161" i="4" s="1"/>
  <c r="BK164" i="4"/>
  <c r="J164" i="4"/>
  <c r="BE164" i="4"/>
  <c r="BI163" i="4"/>
  <c r="BH163" i="4"/>
  <c r="BG163" i="4"/>
  <c r="BF163" i="4"/>
  <c r="T163" i="4"/>
  <c r="R163" i="4"/>
  <c r="P163" i="4"/>
  <c r="BK163" i="4"/>
  <c r="J163" i="4"/>
  <c r="BE163" i="4" s="1"/>
  <c r="BI162" i="4"/>
  <c r="BH162" i="4"/>
  <c r="BG162" i="4"/>
  <c r="BF162" i="4"/>
  <c r="T162" i="4"/>
  <c r="R162" i="4"/>
  <c r="R161" i="4"/>
  <c r="P162" i="4"/>
  <c r="BK162" i="4"/>
  <c r="BK161" i="4" s="1"/>
  <c r="J161" i="4" s="1"/>
  <c r="J68" i="4" s="1"/>
  <c r="J162" i="4"/>
  <c r="BE162" i="4" s="1"/>
  <c r="BI160" i="4"/>
  <c r="BH160" i="4"/>
  <c r="BG160" i="4"/>
  <c r="BF160" i="4"/>
  <c r="T160" i="4"/>
  <c r="R160" i="4"/>
  <c r="P160" i="4"/>
  <c r="BK160" i="4"/>
  <c r="J160" i="4"/>
  <c r="BE160" i="4"/>
  <c r="BI159" i="4"/>
  <c r="BH159" i="4"/>
  <c r="BG159" i="4"/>
  <c r="BF159" i="4"/>
  <c r="T159" i="4"/>
  <c r="R159" i="4"/>
  <c r="P159" i="4"/>
  <c r="BK159" i="4"/>
  <c r="J159" i="4"/>
  <c r="BE159" i="4" s="1"/>
  <c r="BI158" i="4"/>
  <c r="BH158" i="4"/>
  <c r="BG158" i="4"/>
  <c r="BF158" i="4"/>
  <c r="T158" i="4"/>
  <c r="R158" i="4"/>
  <c r="P158" i="4"/>
  <c r="BK158" i="4"/>
  <c r="J158" i="4"/>
  <c r="BE158" i="4"/>
  <c r="BI157" i="4"/>
  <c r="BH157" i="4"/>
  <c r="BG157" i="4"/>
  <c r="BF157" i="4"/>
  <c r="T157" i="4"/>
  <c r="R157" i="4"/>
  <c r="P157" i="4"/>
  <c r="BK157" i="4"/>
  <c r="J157" i="4"/>
  <c r="BE157" i="4"/>
  <c r="BI156" i="4"/>
  <c r="BH156" i="4"/>
  <c r="BG156" i="4"/>
  <c r="BF156" i="4"/>
  <c r="T156" i="4"/>
  <c r="R156" i="4"/>
  <c r="P156" i="4"/>
  <c r="BK156" i="4"/>
  <c r="J156" i="4"/>
  <c r="BE156" i="4" s="1"/>
  <c r="BI155" i="4"/>
  <c r="BH155" i="4"/>
  <c r="BG155" i="4"/>
  <c r="BF155" i="4"/>
  <c r="T155" i="4"/>
  <c r="R155" i="4"/>
  <c r="P155" i="4"/>
  <c r="BK155" i="4"/>
  <c r="J155" i="4"/>
  <c r="BE155" i="4"/>
  <c r="BI154" i="4"/>
  <c r="BH154" i="4"/>
  <c r="BG154" i="4"/>
  <c r="BF154" i="4"/>
  <c r="T154" i="4"/>
  <c r="R154" i="4"/>
  <c r="P154" i="4"/>
  <c r="BK154" i="4"/>
  <c r="J154" i="4"/>
  <c r="BE154" i="4"/>
  <c r="BI153" i="4"/>
  <c r="BH153" i="4"/>
  <c r="BG153" i="4"/>
  <c r="BF153" i="4"/>
  <c r="T153" i="4"/>
  <c r="R153" i="4"/>
  <c r="P153" i="4"/>
  <c r="BK153" i="4"/>
  <c r="J153" i="4"/>
  <c r="BE153" i="4" s="1"/>
  <c r="BI152" i="4"/>
  <c r="BH152" i="4"/>
  <c r="BG152" i="4"/>
  <c r="BF152" i="4"/>
  <c r="T152" i="4"/>
  <c r="R152" i="4"/>
  <c r="P152" i="4"/>
  <c r="BK152" i="4"/>
  <c r="J152" i="4"/>
  <c r="BE152" i="4"/>
  <c r="BI151" i="4"/>
  <c r="BH151" i="4"/>
  <c r="BG151" i="4"/>
  <c r="BF151" i="4"/>
  <c r="T151" i="4"/>
  <c r="R151" i="4"/>
  <c r="P151" i="4"/>
  <c r="BK151" i="4"/>
  <c r="J151" i="4"/>
  <c r="BE151" i="4"/>
  <c r="BI150" i="4"/>
  <c r="BH150" i="4"/>
  <c r="BG150" i="4"/>
  <c r="BF150" i="4"/>
  <c r="T150" i="4"/>
  <c r="R150" i="4"/>
  <c r="P150" i="4"/>
  <c r="BK150" i="4"/>
  <c r="J150" i="4"/>
  <c r="BE150" i="4" s="1"/>
  <c r="BI149" i="4"/>
  <c r="BH149" i="4"/>
  <c r="BG149" i="4"/>
  <c r="BF149" i="4"/>
  <c r="T149" i="4"/>
  <c r="R149" i="4"/>
  <c r="P149" i="4"/>
  <c r="BK149" i="4"/>
  <c r="J149" i="4"/>
  <c r="BE149" i="4"/>
  <c r="BI148" i="4"/>
  <c r="BH148" i="4"/>
  <c r="BG148" i="4"/>
  <c r="BF148" i="4"/>
  <c r="T148" i="4"/>
  <c r="R148" i="4"/>
  <c r="P148" i="4"/>
  <c r="BK148" i="4"/>
  <c r="J148" i="4"/>
  <c r="BE148" i="4"/>
  <c r="BI147" i="4"/>
  <c r="BH147" i="4"/>
  <c r="BG147" i="4"/>
  <c r="BF147" i="4"/>
  <c r="T147" i="4"/>
  <c r="R147" i="4"/>
  <c r="P147" i="4"/>
  <c r="BK147" i="4"/>
  <c r="J147" i="4"/>
  <c r="BE147" i="4" s="1"/>
  <c r="BI146" i="4"/>
  <c r="BH146" i="4"/>
  <c r="BG146" i="4"/>
  <c r="BF146" i="4"/>
  <c r="T146" i="4"/>
  <c r="R146" i="4"/>
  <c r="P146" i="4"/>
  <c r="BK146" i="4"/>
  <c r="J146" i="4"/>
  <c r="BE146" i="4"/>
  <c r="BI145" i="4"/>
  <c r="BH145" i="4"/>
  <c r="BG145" i="4"/>
  <c r="BF145" i="4"/>
  <c r="T145" i="4"/>
  <c r="R145" i="4"/>
  <c r="P145" i="4"/>
  <c r="BK145" i="4"/>
  <c r="J145" i="4"/>
  <c r="BE145" i="4"/>
  <c r="BI144" i="4"/>
  <c r="BH144" i="4"/>
  <c r="BG144" i="4"/>
  <c r="BF144" i="4"/>
  <c r="T144" i="4"/>
  <c r="R144" i="4"/>
  <c r="P144" i="4"/>
  <c r="BK144" i="4"/>
  <c r="J144" i="4"/>
  <c r="BE144" i="4" s="1"/>
  <c r="BI143" i="4"/>
  <c r="BH143" i="4"/>
  <c r="BG143" i="4"/>
  <c r="BF143" i="4"/>
  <c r="T143" i="4"/>
  <c r="R143" i="4"/>
  <c r="P143" i="4"/>
  <c r="BK143" i="4"/>
  <c r="J143" i="4"/>
  <c r="BE143" i="4"/>
  <c r="BI142" i="4"/>
  <c r="BH142" i="4"/>
  <c r="BG142" i="4"/>
  <c r="BF142" i="4"/>
  <c r="T142" i="4"/>
  <c r="R142" i="4"/>
  <c r="P142" i="4"/>
  <c r="BK142" i="4"/>
  <c r="J142" i="4"/>
  <c r="BE142" i="4"/>
  <c r="BI141" i="4"/>
  <c r="BH141" i="4"/>
  <c r="BG141" i="4"/>
  <c r="BF141" i="4"/>
  <c r="T141" i="4"/>
  <c r="R141" i="4"/>
  <c r="P141" i="4"/>
  <c r="BK141" i="4"/>
  <c r="J141" i="4"/>
  <c r="BE141" i="4" s="1"/>
  <c r="BI140" i="4"/>
  <c r="BH140" i="4"/>
  <c r="BG140" i="4"/>
  <c r="BF140" i="4"/>
  <c r="T140" i="4"/>
  <c r="R140" i="4"/>
  <c r="P140" i="4"/>
  <c r="BK140" i="4"/>
  <c r="J140" i="4"/>
  <c r="BE140" i="4"/>
  <c r="BI139" i="4"/>
  <c r="BH139" i="4"/>
  <c r="BG139" i="4"/>
  <c r="BF139" i="4"/>
  <c r="T139" i="4"/>
  <c r="R139" i="4"/>
  <c r="P139" i="4"/>
  <c r="BK139" i="4"/>
  <c r="J139" i="4"/>
  <c r="BE139" i="4"/>
  <c r="BI138" i="4"/>
  <c r="BH138" i="4"/>
  <c r="BG138" i="4"/>
  <c r="BF138" i="4"/>
  <c r="T138" i="4"/>
  <c r="R138" i="4"/>
  <c r="P138" i="4"/>
  <c r="BK138" i="4"/>
  <c r="J138" i="4"/>
  <c r="BE138" i="4" s="1"/>
  <c r="BI137" i="4"/>
  <c r="BH137" i="4"/>
  <c r="BG137" i="4"/>
  <c r="BF137" i="4"/>
  <c r="T137" i="4"/>
  <c r="R137" i="4"/>
  <c r="P137" i="4"/>
  <c r="BK137" i="4"/>
  <c r="J137" i="4"/>
  <c r="BE137" i="4"/>
  <c r="BI136" i="4"/>
  <c r="BH136" i="4"/>
  <c r="BG136" i="4"/>
  <c r="BF136" i="4"/>
  <c r="T136" i="4"/>
  <c r="R136" i="4"/>
  <c r="P136" i="4"/>
  <c r="BK136" i="4"/>
  <c r="J136" i="4"/>
  <c r="BE136" i="4"/>
  <c r="BI135" i="4"/>
  <c r="BH135" i="4"/>
  <c r="BG135" i="4"/>
  <c r="BF135" i="4"/>
  <c r="T135" i="4"/>
  <c r="R135" i="4"/>
  <c r="P135" i="4"/>
  <c r="BK135" i="4"/>
  <c r="J135" i="4"/>
  <c r="BE135" i="4" s="1"/>
  <c r="BI134" i="4"/>
  <c r="BH134" i="4"/>
  <c r="BG134" i="4"/>
  <c r="BF134" i="4"/>
  <c r="T134" i="4"/>
  <c r="R134" i="4"/>
  <c r="P134" i="4"/>
  <c r="BK134" i="4"/>
  <c r="J134" i="4"/>
  <c r="BE134" i="4"/>
  <c r="BI133" i="4"/>
  <c r="BH133" i="4"/>
  <c r="BG133" i="4"/>
  <c r="BF133" i="4"/>
  <c r="T133" i="4"/>
  <c r="R133" i="4"/>
  <c r="P133" i="4"/>
  <c r="BK133" i="4"/>
  <c r="J133" i="4"/>
  <c r="BE133" i="4"/>
  <c r="BI132" i="4"/>
  <c r="BH132" i="4"/>
  <c r="BG132" i="4"/>
  <c r="BF132" i="4"/>
  <c r="T132" i="4"/>
  <c r="R132" i="4"/>
  <c r="P132" i="4"/>
  <c r="BK132" i="4"/>
  <c r="J132" i="4"/>
  <c r="BE132" i="4" s="1"/>
  <c r="BI131" i="4"/>
  <c r="BH131" i="4"/>
  <c r="BG131" i="4"/>
  <c r="BF131" i="4"/>
  <c r="T131" i="4"/>
  <c r="R131" i="4"/>
  <c r="P131" i="4"/>
  <c r="BK131" i="4"/>
  <c r="BK116" i="4" s="1"/>
  <c r="J116" i="4" s="1"/>
  <c r="J67" i="4" s="1"/>
  <c r="J131" i="4"/>
  <c r="BE131" i="4"/>
  <c r="BI130" i="4"/>
  <c r="BH130" i="4"/>
  <c r="BG130" i="4"/>
  <c r="BF130" i="4"/>
  <c r="T130" i="4"/>
  <c r="R130" i="4"/>
  <c r="P130" i="4"/>
  <c r="BK130" i="4"/>
  <c r="J130" i="4"/>
  <c r="BE130" i="4"/>
  <c r="BI129" i="4"/>
  <c r="BH129" i="4"/>
  <c r="BG129" i="4"/>
  <c r="BF129" i="4"/>
  <c r="T129" i="4"/>
  <c r="R129" i="4"/>
  <c r="P129" i="4"/>
  <c r="BK129" i="4"/>
  <c r="J129" i="4"/>
  <c r="BE129" i="4" s="1"/>
  <c r="BI128" i="4"/>
  <c r="BH128" i="4"/>
  <c r="BG128" i="4"/>
  <c r="BF128" i="4"/>
  <c r="T128" i="4"/>
  <c r="R128" i="4"/>
  <c r="P128" i="4"/>
  <c r="BK128" i="4"/>
  <c r="J128" i="4"/>
  <c r="BE128" i="4"/>
  <c r="BI127" i="4"/>
  <c r="BH127" i="4"/>
  <c r="BG127" i="4"/>
  <c r="BF127" i="4"/>
  <c r="T127" i="4"/>
  <c r="R127" i="4"/>
  <c r="P127" i="4"/>
  <c r="BK127" i="4"/>
  <c r="J127" i="4"/>
  <c r="BE127" i="4"/>
  <c r="BI126" i="4"/>
  <c r="BH126" i="4"/>
  <c r="BG126" i="4"/>
  <c r="BF126" i="4"/>
  <c r="T126" i="4"/>
  <c r="R126" i="4"/>
  <c r="P126" i="4"/>
  <c r="BK126" i="4"/>
  <c r="J126" i="4"/>
  <c r="BE126" i="4" s="1"/>
  <c r="BI125" i="4"/>
  <c r="BH125" i="4"/>
  <c r="BG125" i="4"/>
  <c r="BF125" i="4"/>
  <c r="T125" i="4"/>
  <c r="R125" i="4"/>
  <c r="P125" i="4"/>
  <c r="BK125" i="4"/>
  <c r="J125" i="4"/>
  <c r="BE125" i="4"/>
  <c r="BI124" i="4"/>
  <c r="BH124" i="4"/>
  <c r="BG124" i="4"/>
  <c r="BF124" i="4"/>
  <c r="T124" i="4"/>
  <c r="R124" i="4"/>
  <c r="P124" i="4"/>
  <c r="BK124" i="4"/>
  <c r="J124" i="4"/>
  <c r="BE124" i="4"/>
  <c r="BI123" i="4"/>
  <c r="BH123" i="4"/>
  <c r="BG123" i="4"/>
  <c r="BF123" i="4"/>
  <c r="T123" i="4"/>
  <c r="R123" i="4"/>
  <c r="P123" i="4"/>
  <c r="BK123" i="4"/>
  <c r="J123" i="4"/>
  <c r="BE123" i="4" s="1"/>
  <c r="BI122" i="4"/>
  <c r="BH122" i="4"/>
  <c r="BG122" i="4"/>
  <c r="BF122" i="4"/>
  <c r="T122" i="4"/>
  <c r="T116" i="4" s="1"/>
  <c r="R122" i="4"/>
  <c r="P122" i="4"/>
  <c r="BK122" i="4"/>
  <c r="J122" i="4"/>
  <c r="BE122" i="4"/>
  <c r="BI121" i="4"/>
  <c r="BH121" i="4"/>
  <c r="BG121" i="4"/>
  <c r="BF121" i="4"/>
  <c r="T121" i="4"/>
  <c r="R121" i="4"/>
  <c r="P121" i="4"/>
  <c r="BK121" i="4"/>
  <c r="J121" i="4"/>
  <c r="BE121" i="4"/>
  <c r="BI120" i="4"/>
  <c r="BH120" i="4"/>
  <c r="BG120" i="4"/>
  <c r="BF120" i="4"/>
  <c r="T120" i="4"/>
  <c r="R120" i="4"/>
  <c r="P120" i="4"/>
  <c r="BK120" i="4"/>
  <c r="J120" i="4"/>
  <c r="BE120" i="4" s="1"/>
  <c r="BI119" i="4"/>
  <c r="BH119" i="4"/>
  <c r="BG119" i="4"/>
  <c r="BF119" i="4"/>
  <c r="T119" i="4"/>
  <c r="R119" i="4"/>
  <c r="P119" i="4"/>
  <c r="BK119" i="4"/>
  <c r="J119" i="4"/>
  <c r="BE119" i="4"/>
  <c r="BI118" i="4"/>
  <c r="BH118" i="4"/>
  <c r="BG118" i="4"/>
  <c r="BF118" i="4"/>
  <c r="T118" i="4"/>
  <c r="R118" i="4"/>
  <c r="P118" i="4"/>
  <c r="BK118" i="4"/>
  <c r="J118" i="4"/>
  <c r="BE118" i="4"/>
  <c r="BI117" i="4"/>
  <c r="BH117" i="4"/>
  <c r="BG117" i="4"/>
  <c r="BF117" i="4"/>
  <c r="T117" i="4"/>
  <c r="R117" i="4"/>
  <c r="P117" i="4"/>
  <c r="BK117" i="4"/>
  <c r="J117" i="4"/>
  <c r="BE117" i="4"/>
  <c r="BI115" i="4"/>
  <c r="BH115" i="4"/>
  <c r="BG115" i="4"/>
  <c r="BF115" i="4"/>
  <c r="T115" i="4"/>
  <c r="R115" i="4"/>
  <c r="P115" i="4"/>
  <c r="BK115" i="4"/>
  <c r="J115" i="4"/>
  <c r="BE115" i="4"/>
  <c r="BI114" i="4"/>
  <c r="BH114" i="4"/>
  <c r="BG114" i="4"/>
  <c r="BF114" i="4"/>
  <c r="T114" i="4"/>
  <c r="R114" i="4"/>
  <c r="P114" i="4"/>
  <c r="P111" i="4" s="1"/>
  <c r="BK114" i="4"/>
  <c r="J114" i="4"/>
  <c r="BE114" i="4"/>
  <c r="BI113" i="4"/>
  <c r="BH113" i="4"/>
  <c r="BG113" i="4"/>
  <c r="BF113" i="4"/>
  <c r="T113" i="4"/>
  <c r="R113" i="4"/>
  <c r="P113" i="4"/>
  <c r="BK113" i="4"/>
  <c r="J113" i="4"/>
  <c r="BE113" i="4" s="1"/>
  <c r="BI112" i="4"/>
  <c r="BH112" i="4"/>
  <c r="BG112" i="4"/>
  <c r="BF112" i="4"/>
  <c r="T112" i="4"/>
  <c r="T111" i="4" s="1"/>
  <c r="R112" i="4"/>
  <c r="R111" i="4"/>
  <c r="P112" i="4"/>
  <c r="BK112" i="4"/>
  <c r="BK111" i="4" s="1"/>
  <c r="J111" i="4" s="1"/>
  <c r="J112" i="4"/>
  <c r="BE112" i="4" s="1"/>
  <c r="J66" i="4"/>
  <c r="BI110" i="4"/>
  <c r="BH110" i="4"/>
  <c r="BG110" i="4"/>
  <c r="BF110" i="4"/>
  <c r="T110" i="4"/>
  <c r="R110" i="4"/>
  <c r="P110" i="4"/>
  <c r="BK110" i="4"/>
  <c r="J110" i="4"/>
  <c r="BE110" i="4"/>
  <c r="BI109" i="4"/>
  <c r="BH109" i="4"/>
  <c r="BG109" i="4"/>
  <c r="BF109" i="4"/>
  <c r="T109" i="4"/>
  <c r="R109" i="4"/>
  <c r="P109" i="4"/>
  <c r="BK109" i="4"/>
  <c r="J109" i="4"/>
  <c r="BE109" i="4" s="1"/>
  <c r="BI108" i="4"/>
  <c r="BH108" i="4"/>
  <c r="BG108" i="4"/>
  <c r="BF108" i="4"/>
  <c r="J33" i="4" s="1"/>
  <c r="AW55" i="1" s="1"/>
  <c r="T108" i="4"/>
  <c r="R108" i="4"/>
  <c r="P108" i="4"/>
  <c r="BK108" i="4"/>
  <c r="J108" i="4"/>
  <c r="BE108" i="4"/>
  <c r="BI107" i="4"/>
  <c r="BH107" i="4"/>
  <c r="BG107" i="4"/>
  <c r="BF107" i="4"/>
  <c r="T107" i="4"/>
  <c r="R107" i="4"/>
  <c r="P107" i="4"/>
  <c r="BK107" i="4"/>
  <c r="J107" i="4"/>
  <c r="BE107" i="4"/>
  <c r="BI106" i="4"/>
  <c r="BH106" i="4"/>
  <c r="BG106" i="4"/>
  <c r="BF106" i="4"/>
  <c r="T106" i="4"/>
  <c r="R106" i="4"/>
  <c r="P106" i="4"/>
  <c r="BK106" i="4"/>
  <c r="J106" i="4"/>
  <c r="BE106" i="4" s="1"/>
  <c r="BI105" i="4"/>
  <c r="BH105" i="4"/>
  <c r="BG105" i="4"/>
  <c r="BF105" i="4"/>
  <c r="T105" i="4"/>
  <c r="R105" i="4"/>
  <c r="P105" i="4"/>
  <c r="BK105" i="4"/>
  <c r="J105" i="4"/>
  <c r="BE105" i="4"/>
  <c r="BI104" i="4"/>
  <c r="F36" i="4" s="1"/>
  <c r="BD55" i="1" s="1"/>
  <c r="BH104" i="4"/>
  <c r="BG104" i="4"/>
  <c r="BF104" i="4"/>
  <c r="T104" i="4"/>
  <c r="R104" i="4"/>
  <c r="P104" i="4"/>
  <c r="BK104" i="4"/>
  <c r="J104" i="4"/>
  <c r="BE104" i="4"/>
  <c r="BI103" i="4"/>
  <c r="BH103" i="4"/>
  <c r="BG103" i="4"/>
  <c r="F34" i="4" s="1"/>
  <c r="BB55" i="1" s="1"/>
  <c r="BF103" i="4"/>
  <c r="T103" i="4"/>
  <c r="R103" i="4"/>
  <c r="P103" i="4"/>
  <c r="BK103" i="4"/>
  <c r="J103" i="4"/>
  <c r="BE103" i="4" s="1"/>
  <c r="BI102" i="4"/>
  <c r="BH102" i="4"/>
  <c r="BG102" i="4"/>
  <c r="BF102" i="4"/>
  <c r="T102" i="4"/>
  <c r="R102" i="4"/>
  <c r="P102" i="4"/>
  <c r="BK102" i="4"/>
  <c r="J102" i="4"/>
  <c r="BE102" i="4"/>
  <c r="BI101" i="4"/>
  <c r="BH101" i="4"/>
  <c r="BG101" i="4"/>
  <c r="BF101" i="4"/>
  <c r="T101" i="4"/>
  <c r="R101" i="4"/>
  <c r="P101" i="4"/>
  <c r="BK101" i="4"/>
  <c r="J101" i="4"/>
  <c r="BE101" i="4"/>
  <c r="BI100" i="4"/>
  <c r="BH100" i="4"/>
  <c r="BG100" i="4"/>
  <c r="BF100" i="4"/>
  <c r="T100" i="4"/>
  <c r="R100" i="4"/>
  <c r="P100" i="4"/>
  <c r="BK100" i="4"/>
  <c r="J100" i="4"/>
  <c r="BE100" i="4" s="1"/>
  <c r="BI99" i="4"/>
  <c r="BH99" i="4"/>
  <c r="BG99" i="4"/>
  <c r="BF99" i="4"/>
  <c r="T99" i="4"/>
  <c r="R99" i="4"/>
  <c r="P99" i="4"/>
  <c r="BK99" i="4"/>
  <c r="J99" i="4"/>
  <c r="BE99" i="4"/>
  <c r="BI96" i="4"/>
  <c r="BH96" i="4"/>
  <c r="BG96" i="4"/>
  <c r="BF96" i="4"/>
  <c r="T96" i="4"/>
  <c r="T95" i="4"/>
  <c r="R96" i="4"/>
  <c r="R95" i="4" s="1"/>
  <c r="P96" i="4"/>
  <c r="P95" i="4"/>
  <c r="BK96" i="4"/>
  <c r="BK95" i="4"/>
  <c r="J95" i="4" s="1"/>
  <c r="J63" i="4" s="1"/>
  <c r="J96" i="4"/>
  <c r="BE96" i="4"/>
  <c r="BI94" i="4"/>
  <c r="BH94" i="4"/>
  <c r="BG94" i="4"/>
  <c r="BF94" i="4"/>
  <c r="T94" i="4"/>
  <c r="R94" i="4"/>
  <c r="P94" i="4"/>
  <c r="BK94" i="4"/>
  <c r="J94" i="4"/>
  <c r="BE94" i="4" s="1"/>
  <c r="BI93" i="4"/>
  <c r="BH93" i="4"/>
  <c r="BG93" i="4"/>
  <c r="BF93" i="4"/>
  <c r="T93" i="4"/>
  <c r="T92" i="4"/>
  <c r="T91" i="4" s="1"/>
  <c r="R93" i="4"/>
  <c r="R92" i="4"/>
  <c r="R91" i="4" s="1"/>
  <c r="P93" i="4"/>
  <c r="P92" i="4" s="1"/>
  <c r="P91" i="4" s="1"/>
  <c r="BK93" i="4"/>
  <c r="BK92" i="4" s="1"/>
  <c r="J93" i="4"/>
  <c r="BE93" i="4" s="1"/>
  <c r="J86" i="4"/>
  <c r="F86" i="4"/>
  <c r="F84" i="4"/>
  <c r="E82" i="4"/>
  <c r="J55" i="4"/>
  <c r="F55" i="4"/>
  <c r="F53" i="4"/>
  <c r="E51" i="4"/>
  <c r="J20" i="4"/>
  <c r="E20" i="4"/>
  <c r="F87" i="4" s="1"/>
  <c r="J19" i="4"/>
  <c r="J14" i="4"/>
  <c r="J84" i="4"/>
  <c r="J53" i="4"/>
  <c r="E7" i="4"/>
  <c r="E78" i="4"/>
  <c r="E47" i="4"/>
  <c r="AY54" i="1"/>
  <c r="AX54" i="1"/>
  <c r="BI118" i="3"/>
  <c r="BH118" i="3"/>
  <c r="BG118" i="3"/>
  <c r="BF118" i="3"/>
  <c r="T118" i="3"/>
  <c r="R118" i="3"/>
  <c r="P118" i="3"/>
  <c r="BK118" i="3"/>
  <c r="J118" i="3"/>
  <c r="BE118" i="3"/>
  <c r="BI117" i="3"/>
  <c r="BH117" i="3"/>
  <c r="BG117" i="3"/>
  <c r="BF117" i="3"/>
  <c r="T117" i="3"/>
  <c r="R117" i="3"/>
  <c r="P117" i="3"/>
  <c r="BK117" i="3"/>
  <c r="J117" i="3"/>
  <c r="BE117" i="3" s="1"/>
  <c r="BI116" i="3"/>
  <c r="BH116" i="3"/>
  <c r="BG116" i="3"/>
  <c r="BF116" i="3"/>
  <c r="T116" i="3"/>
  <c r="R116" i="3"/>
  <c r="P116" i="3"/>
  <c r="BK116" i="3"/>
  <c r="J116" i="3"/>
  <c r="BE116" i="3"/>
  <c r="BI115" i="3"/>
  <c r="BH115" i="3"/>
  <c r="BG115" i="3"/>
  <c r="BF115" i="3"/>
  <c r="T115" i="3"/>
  <c r="R115" i="3"/>
  <c r="P115" i="3"/>
  <c r="BK115" i="3"/>
  <c r="J115" i="3"/>
  <c r="BE115" i="3" s="1"/>
  <c r="BI114" i="3"/>
  <c r="BH114" i="3"/>
  <c r="BG114" i="3"/>
  <c r="BF114" i="3"/>
  <c r="T114" i="3"/>
  <c r="R114" i="3"/>
  <c r="P114" i="3"/>
  <c r="BK114" i="3"/>
  <c r="J114" i="3"/>
  <c r="BE114" i="3" s="1"/>
  <c r="BI113" i="3"/>
  <c r="BH113" i="3"/>
  <c r="BG113" i="3"/>
  <c r="BF113" i="3"/>
  <c r="T113" i="3"/>
  <c r="R113" i="3"/>
  <c r="P113" i="3"/>
  <c r="BK113" i="3"/>
  <c r="J113" i="3"/>
  <c r="BE113" i="3"/>
  <c r="BI112" i="3"/>
  <c r="BH112" i="3"/>
  <c r="BG112" i="3"/>
  <c r="BF112" i="3"/>
  <c r="T112" i="3"/>
  <c r="R112" i="3"/>
  <c r="P112" i="3"/>
  <c r="BK112" i="3"/>
  <c r="J112" i="3"/>
  <c r="BE112" i="3" s="1"/>
  <c r="BI111" i="3"/>
  <c r="BH111" i="3"/>
  <c r="BG111" i="3"/>
  <c r="BF111" i="3"/>
  <c r="T111" i="3"/>
  <c r="R111" i="3"/>
  <c r="R109" i="3" s="1"/>
  <c r="P111" i="3"/>
  <c r="BK111" i="3"/>
  <c r="J111" i="3"/>
  <c r="BE111" i="3" s="1"/>
  <c r="BI110" i="3"/>
  <c r="BH110" i="3"/>
  <c r="BG110" i="3"/>
  <c r="BF110" i="3"/>
  <c r="T110" i="3"/>
  <c r="R110" i="3"/>
  <c r="P110" i="3"/>
  <c r="BK110" i="3"/>
  <c r="BK109" i="3" s="1"/>
  <c r="J109" i="3" s="1"/>
  <c r="J63" i="3" s="1"/>
  <c r="J110" i="3"/>
  <c r="BE110" i="3" s="1"/>
  <c r="BI108" i="3"/>
  <c r="BH108" i="3"/>
  <c r="BG108" i="3"/>
  <c r="BF108" i="3"/>
  <c r="T108" i="3"/>
  <c r="R108" i="3"/>
  <c r="P108" i="3"/>
  <c r="BK108" i="3"/>
  <c r="J108" i="3"/>
  <c r="BE108" i="3" s="1"/>
  <c r="BI107" i="3"/>
  <c r="BH107" i="3"/>
  <c r="BG107" i="3"/>
  <c r="BF107" i="3"/>
  <c r="T107" i="3"/>
  <c r="R107" i="3"/>
  <c r="P107" i="3"/>
  <c r="BK107" i="3"/>
  <c r="J107" i="3"/>
  <c r="BE107" i="3" s="1"/>
  <c r="BI106" i="3"/>
  <c r="BH106" i="3"/>
  <c r="BG106" i="3"/>
  <c r="BF106" i="3"/>
  <c r="T106" i="3"/>
  <c r="R106" i="3"/>
  <c r="P106" i="3"/>
  <c r="BK106" i="3"/>
  <c r="J106" i="3"/>
  <c r="BE106" i="3"/>
  <c r="BI105" i="3"/>
  <c r="BH105" i="3"/>
  <c r="BG105" i="3"/>
  <c r="BF105" i="3"/>
  <c r="T105" i="3"/>
  <c r="R105" i="3"/>
  <c r="P105" i="3"/>
  <c r="BK105" i="3"/>
  <c r="J105" i="3"/>
  <c r="BE105" i="3"/>
  <c r="BI104" i="3"/>
  <c r="BH104" i="3"/>
  <c r="BG104" i="3"/>
  <c r="BF104" i="3"/>
  <c r="T104" i="3"/>
  <c r="R104" i="3"/>
  <c r="P104" i="3"/>
  <c r="BK104" i="3"/>
  <c r="J104" i="3"/>
  <c r="BE104" i="3" s="1"/>
  <c r="BI103" i="3"/>
  <c r="BH103" i="3"/>
  <c r="BG103" i="3"/>
  <c r="BF103" i="3"/>
  <c r="T103" i="3"/>
  <c r="R103" i="3"/>
  <c r="R102" i="3" s="1"/>
  <c r="P103" i="3"/>
  <c r="BK103" i="3"/>
  <c r="J103" i="3"/>
  <c r="BE103" i="3" s="1"/>
  <c r="BI101" i="3"/>
  <c r="BH101" i="3"/>
  <c r="BG101" i="3"/>
  <c r="BF101" i="3"/>
  <c r="T101" i="3"/>
  <c r="R101" i="3"/>
  <c r="P101" i="3"/>
  <c r="BK101" i="3"/>
  <c r="J101" i="3"/>
  <c r="BE101" i="3"/>
  <c r="BI100" i="3"/>
  <c r="BH100" i="3"/>
  <c r="BG100" i="3"/>
  <c r="BF100" i="3"/>
  <c r="T100" i="3"/>
  <c r="R100" i="3"/>
  <c r="P100" i="3"/>
  <c r="BK100" i="3"/>
  <c r="J100" i="3"/>
  <c r="BE100" i="3" s="1"/>
  <c r="BI99" i="3"/>
  <c r="BH99" i="3"/>
  <c r="BG99" i="3"/>
  <c r="BF99" i="3"/>
  <c r="T99" i="3"/>
  <c r="R99" i="3"/>
  <c r="P99" i="3"/>
  <c r="BK99" i="3"/>
  <c r="J99" i="3"/>
  <c r="BE99" i="3"/>
  <c r="BI98" i="3"/>
  <c r="BH98" i="3"/>
  <c r="BG98" i="3"/>
  <c r="BF98" i="3"/>
  <c r="T98" i="3"/>
  <c r="R98" i="3"/>
  <c r="P98" i="3"/>
  <c r="BK98" i="3"/>
  <c r="J98" i="3"/>
  <c r="BE98" i="3"/>
  <c r="BI97" i="3"/>
  <c r="BH97" i="3"/>
  <c r="BG97" i="3"/>
  <c r="BF97" i="3"/>
  <c r="T97" i="3"/>
  <c r="R97" i="3"/>
  <c r="P97" i="3"/>
  <c r="BK97" i="3"/>
  <c r="J97" i="3"/>
  <c r="BE97" i="3" s="1"/>
  <c r="BI96" i="3"/>
  <c r="BH96" i="3"/>
  <c r="BG96" i="3"/>
  <c r="BF96" i="3"/>
  <c r="T96" i="3"/>
  <c r="R96" i="3"/>
  <c r="P96" i="3"/>
  <c r="BK96" i="3"/>
  <c r="J96" i="3"/>
  <c r="BE96" i="3"/>
  <c r="BI95" i="3"/>
  <c r="BH95" i="3"/>
  <c r="BG95" i="3"/>
  <c r="BF95" i="3"/>
  <c r="T95" i="3"/>
  <c r="R95" i="3"/>
  <c r="P95" i="3"/>
  <c r="BK95" i="3"/>
  <c r="J95" i="3"/>
  <c r="BE95" i="3" s="1"/>
  <c r="BI94" i="3"/>
  <c r="BH94" i="3"/>
  <c r="BG94" i="3"/>
  <c r="BF94" i="3"/>
  <c r="T94" i="3"/>
  <c r="R94" i="3"/>
  <c r="P94" i="3"/>
  <c r="BK94" i="3"/>
  <c r="J94" i="3"/>
  <c r="BE94" i="3" s="1"/>
  <c r="BI93" i="3"/>
  <c r="BH93" i="3"/>
  <c r="BG93" i="3"/>
  <c r="BF93" i="3"/>
  <c r="T93" i="3"/>
  <c r="R93" i="3"/>
  <c r="P93" i="3"/>
  <c r="BK93" i="3"/>
  <c r="J93" i="3"/>
  <c r="BE93" i="3"/>
  <c r="BI92" i="3"/>
  <c r="BH92" i="3"/>
  <c r="BG92" i="3"/>
  <c r="BF92" i="3"/>
  <c r="T92" i="3"/>
  <c r="R92" i="3"/>
  <c r="P92" i="3"/>
  <c r="BK92" i="3"/>
  <c r="J92" i="3"/>
  <c r="BE92" i="3"/>
  <c r="BI91" i="3"/>
  <c r="BH91" i="3"/>
  <c r="BG91" i="3"/>
  <c r="F34" i="3" s="1"/>
  <c r="BB54" i="1" s="1"/>
  <c r="BF91" i="3"/>
  <c r="T91" i="3"/>
  <c r="R91" i="3"/>
  <c r="P91" i="3"/>
  <c r="BK91" i="3"/>
  <c r="J91" i="3"/>
  <c r="BE91" i="3" s="1"/>
  <c r="BI90" i="3"/>
  <c r="BH90" i="3"/>
  <c r="BG90" i="3"/>
  <c r="BF90" i="3"/>
  <c r="T90" i="3"/>
  <c r="R90" i="3"/>
  <c r="P90" i="3"/>
  <c r="BK90" i="3"/>
  <c r="J90" i="3"/>
  <c r="BE90" i="3"/>
  <c r="BI89" i="3"/>
  <c r="BH89" i="3"/>
  <c r="BG89" i="3"/>
  <c r="BF89" i="3"/>
  <c r="T89" i="3"/>
  <c r="R89" i="3"/>
  <c r="P89" i="3"/>
  <c r="BK89" i="3"/>
  <c r="J89" i="3"/>
  <c r="BE89" i="3" s="1"/>
  <c r="BI88" i="3"/>
  <c r="BH88" i="3"/>
  <c r="BG88" i="3"/>
  <c r="BF88" i="3"/>
  <c r="T88" i="3"/>
  <c r="R88" i="3"/>
  <c r="P88" i="3"/>
  <c r="BK88" i="3"/>
  <c r="J88" i="3"/>
  <c r="BE88" i="3" s="1"/>
  <c r="BI87" i="3"/>
  <c r="BH87" i="3"/>
  <c r="F35" i="3"/>
  <c r="BC54" i="1" s="1"/>
  <c r="BG87" i="3"/>
  <c r="BF87" i="3"/>
  <c r="F33" i="3" s="1"/>
  <c r="BA54" i="1" s="1"/>
  <c r="T87" i="3"/>
  <c r="T86" i="3" s="1"/>
  <c r="R87" i="3"/>
  <c r="R86" i="3" s="1"/>
  <c r="R85" i="3" s="1"/>
  <c r="P87" i="3"/>
  <c r="BK87" i="3"/>
  <c r="J87" i="3"/>
  <c r="BE87" i="3" s="1"/>
  <c r="J81" i="3"/>
  <c r="F81" i="3"/>
  <c r="F79" i="3"/>
  <c r="E77" i="3"/>
  <c r="J55" i="3"/>
  <c r="F55" i="3"/>
  <c r="F53" i="3"/>
  <c r="E51" i="3"/>
  <c r="J20" i="3"/>
  <c r="E20" i="3"/>
  <c r="F82" i="3"/>
  <c r="F56" i="3"/>
  <c r="J19" i="3"/>
  <c r="J14" i="3"/>
  <c r="E7" i="3"/>
  <c r="AY53" i="1"/>
  <c r="AX53" i="1"/>
  <c r="BI306" i="2"/>
  <c r="BH306" i="2"/>
  <c r="BG306" i="2"/>
  <c r="BF306" i="2"/>
  <c r="T306" i="2"/>
  <c r="T305" i="2" s="1"/>
  <c r="T304" i="2" s="1"/>
  <c r="R306" i="2"/>
  <c r="R305" i="2" s="1"/>
  <c r="R304" i="2" s="1"/>
  <c r="P306" i="2"/>
  <c r="P305" i="2" s="1"/>
  <c r="P304" i="2" s="1"/>
  <c r="BK306" i="2"/>
  <c r="BK305" i="2" s="1"/>
  <c r="J305" i="2" s="1"/>
  <c r="J78" i="2" s="1"/>
  <c r="BK304" i="2"/>
  <c r="J304" i="2" s="1"/>
  <c r="J77" i="2" s="1"/>
  <c r="J306" i="2"/>
  <c r="BE306" i="2"/>
  <c r="BI303" i="2"/>
  <c r="BH303" i="2"/>
  <c r="BG303" i="2"/>
  <c r="BF303" i="2"/>
  <c r="T303" i="2"/>
  <c r="R303" i="2"/>
  <c r="P303" i="2"/>
  <c r="BK303" i="2"/>
  <c r="J303" i="2"/>
  <c r="BE303" i="2"/>
  <c r="BI298" i="2"/>
  <c r="BH298" i="2"/>
  <c r="BG298" i="2"/>
  <c r="BF298" i="2"/>
  <c r="T298" i="2"/>
  <c r="R298" i="2"/>
  <c r="P298" i="2"/>
  <c r="BK298" i="2"/>
  <c r="J298" i="2"/>
  <c r="BE298" i="2" s="1"/>
  <c r="BI297" i="2"/>
  <c r="BH297" i="2"/>
  <c r="BG297" i="2"/>
  <c r="BF297" i="2"/>
  <c r="T297" i="2"/>
  <c r="R297" i="2"/>
  <c r="P297" i="2"/>
  <c r="BK297" i="2"/>
  <c r="J297" i="2"/>
  <c r="BE297" i="2" s="1"/>
  <c r="BI292" i="2"/>
  <c r="BH292" i="2"/>
  <c r="BG292" i="2"/>
  <c r="BF292" i="2"/>
  <c r="T292" i="2"/>
  <c r="R292" i="2"/>
  <c r="P292" i="2"/>
  <c r="BK292" i="2"/>
  <c r="J292" i="2"/>
  <c r="BE292" i="2"/>
  <c r="BI280" i="2"/>
  <c r="BH280" i="2"/>
  <c r="BG280" i="2"/>
  <c r="BF280" i="2"/>
  <c r="T280" i="2"/>
  <c r="T279" i="2"/>
  <c r="R280" i="2"/>
  <c r="P280" i="2"/>
  <c r="P279" i="2" s="1"/>
  <c r="BK280" i="2"/>
  <c r="BK279" i="2"/>
  <c r="J279" i="2" s="1"/>
  <c r="J76" i="2" s="1"/>
  <c r="J280" i="2"/>
  <c r="BE280" i="2"/>
  <c r="BI275" i="2"/>
  <c r="BH275" i="2"/>
  <c r="BG275" i="2"/>
  <c r="BF275" i="2"/>
  <c r="T275" i="2"/>
  <c r="R275" i="2"/>
  <c r="P275" i="2"/>
  <c r="BK275" i="2"/>
  <c r="J275" i="2"/>
  <c r="BE275" i="2" s="1"/>
  <c r="BI274" i="2"/>
  <c r="BH274" i="2"/>
  <c r="BG274" i="2"/>
  <c r="BF274" i="2"/>
  <c r="T274" i="2"/>
  <c r="R274" i="2"/>
  <c r="P274" i="2"/>
  <c r="BK274" i="2"/>
  <c r="J274" i="2"/>
  <c r="BE274" i="2"/>
  <c r="BI273" i="2"/>
  <c r="BH273" i="2"/>
  <c r="BG273" i="2"/>
  <c r="BF273" i="2"/>
  <c r="T273" i="2"/>
  <c r="R273" i="2"/>
  <c r="P273" i="2"/>
  <c r="BK273" i="2"/>
  <c r="J273" i="2"/>
  <c r="BE273" i="2" s="1"/>
  <c r="BI272" i="2"/>
  <c r="BH272" i="2"/>
  <c r="BG272" i="2"/>
  <c r="BF272" i="2"/>
  <c r="T272" i="2"/>
  <c r="R272" i="2"/>
  <c r="P272" i="2"/>
  <c r="BK272" i="2"/>
  <c r="J272" i="2"/>
  <c r="BE272" i="2" s="1"/>
  <c r="BI269" i="2"/>
  <c r="BH269" i="2"/>
  <c r="BG269" i="2"/>
  <c r="BF269" i="2"/>
  <c r="T269" i="2"/>
  <c r="R269" i="2"/>
  <c r="P269" i="2"/>
  <c r="BK269" i="2"/>
  <c r="J269" i="2"/>
  <c r="BE269" i="2"/>
  <c r="BI268" i="2"/>
  <c r="BH268" i="2"/>
  <c r="BG268" i="2"/>
  <c r="BF268" i="2"/>
  <c r="T268" i="2"/>
  <c r="R268" i="2"/>
  <c r="P268" i="2"/>
  <c r="BK268" i="2"/>
  <c r="J268" i="2"/>
  <c r="BE268" i="2" s="1"/>
  <c r="BI267" i="2"/>
  <c r="BH267" i="2"/>
  <c r="BG267" i="2"/>
  <c r="BF267" i="2"/>
  <c r="T267" i="2"/>
  <c r="R267" i="2"/>
  <c r="R266" i="2"/>
  <c r="P267" i="2"/>
  <c r="BK267" i="2"/>
  <c r="J267" i="2"/>
  <c r="BE267" i="2" s="1"/>
  <c r="BI265" i="2"/>
  <c r="BH265" i="2"/>
  <c r="BG265" i="2"/>
  <c r="BF265" i="2"/>
  <c r="T265" i="2"/>
  <c r="R265" i="2"/>
  <c r="P265" i="2"/>
  <c r="BK265" i="2"/>
  <c r="J265" i="2"/>
  <c r="BE265" i="2"/>
  <c r="BI260" i="2"/>
  <c r="BH260" i="2"/>
  <c r="BG260" i="2"/>
  <c r="BF260" i="2"/>
  <c r="T260" i="2"/>
  <c r="R260" i="2"/>
  <c r="P260" i="2"/>
  <c r="BK260" i="2"/>
  <c r="J260" i="2"/>
  <c r="BE260" i="2" s="1"/>
  <c r="BI257" i="2"/>
  <c r="BH257" i="2"/>
  <c r="BG257" i="2"/>
  <c r="BF257" i="2"/>
  <c r="T257" i="2"/>
  <c r="R257" i="2"/>
  <c r="P257" i="2"/>
  <c r="BK257" i="2"/>
  <c r="J257" i="2"/>
  <c r="BE257" i="2" s="1"/>
  <c r="BI256" i="2"/>
  <c r="BH256" i="2"/>
  <c r="BG256" i="2"/>
  <c r="BF256" i="2"/>
  <c r="T256" i="2"/>
  <c r="R256" i="2"/>
  <c r="P256" i="2"/>
  <c r="BK256" i="2"/>
  <c r="J256" i="2"/>
  <c r="BE256" i="2"/>
  <c r="BI255" i="2"/>
  <c r="BH255" i="2"/>
  <c r="BG255" i="2"/>
  <c r="BF255" i="2"/>
  <c r="T255" i="2"/>
  <c r="R255" i="2"/>
  <c r="P255" i="2"/>
  <c r="BK255" i="2"/>
  <c r="J255" i="2"/>
  <c r="BE255" i="2" s="1"/>
  <c r="BI252" i="2"/>
  <c r="BH252" i="2"/>
  <c r="BG252" i="2"/>
  <c r="BF252" i="2"/>
  <c r="T252" i="2"/>
  <c r="R252" i="2"/>
  <c r="P252" i="2"/>
  <c r="BK252" i="2"/>
  <c r="J252" i="2"/>
  <c r="BE252" i="2" s="1"/>
  <c r="BI249" i="2"/>
  <c r="BH249" i="2"/>
  <c r="BG249" i="2"/>
  <c r="BF249" i="2"/>
  <c r="T249" i="2"/>
  <c r="R249" i="2"/>
  <c r="P249" i="2"/>
  <c r="BK249" i="2"/>
  <c r="J249" i="2"/>
  <c r="BE249" i="2"/>
  <c r="BI246" i="2"/>
  <c r="BH246" i="2"/>
  <c r="BG246" i="2"/>
  <c r="BF246" i="2"/>
  <c r="T246" i="2"/>
  <c r="R246" i="2"/>
  <c r="R236" i="2" s="1"/>
  <c r="P246" i="2"/>
  <c r="BK246" i="2"/>
  <c r="J246" i="2"/>
  <c r="BE246" i="2" s="1"/>
  <c r="BI243" i="2"/>
  <c r="BH243" i="2"/>
  <c r="BG243" i="2"/>
  <c r="BF243" i="2"/>
  <c r="T243" i="2"/>
  <c r="R243" i="2"/>
  <c r="P243" i="2"/>
  <c r="BK243" i="2"/>
  <c r="J243" i="2"/>
  <c r="BE243" i="2" s="1"/>
  <c r="BI241" i="2"/>
  <c r="BH241" i="2"/>
  <c r="BG241" i="2"/>
  <c r="BF241" i="2"/>
  <c r="T241" i="2"/>
  <c r="R241" i="2"/>
  <c r="P241" i="2"/>
  <c r="BK241" i="2"/>
  <c r="J241" i="2"/>
  <c r="BE241" i="2"/>
  <c r="BI239" i="2"/>
  <c r="BH239" i="2"/>
  <c r="BG239" i="2"/>
  <c r="BF239" i="2"/>
  <c r="T239" i="2"/>
  <c r="R239" i="2"/>
  <c r="P239" i="2"/>
  <c r="BK239" i="2"/>
  <c r="J239" i="2"/>
  <c r="BE239" i="2" s="1"/>
  <c r="BI237" i="2"/>
  <c r="BH237" i="2"/>
  <c r="BG237" i="2"/>
  <c r="BF237" i="2"/>
  <c r="T237" i="2"/>
  <c r="T236" i="2" s="1"/>
  <c r="R237" i="2"/>
  <c r="P237" i="2"/>
  <c r="P236" i="2" s="1"/>
  <c r="BK237" i="2"/>
  <c r="J237" i="2"/>
  <c r="BE237" i="2" s="1"/>
  <c r="BI235" i="2"/>
  <c r="BH235" i="2"/>
  <c r="BG235" i="2"/>
  <c r="BF235" i="2"/>
  <c r="T235" i="2"/>
  <c r="R235" i="2"/>
  <c r="P235" i="2"/>
  <c r="BK235" i="2"/>
  <c r="J235" i="2"/>
  <c r="BE235" i="2"/>
  <c r="BI234" i="2"/>
  <c r="BH234" i="2"/>
  <c r="BG234" i="2"/>
  <c r="BF234" i="2"/>
  <c r="T234" i="2"/>
  <c r="R234" i="2"/>
  <c r="R232" i="2" s="1"/>
  <c r="P234" i="2"/>
  <c r="BK234" i="2"/>
  <c r="J234" i="2"/>
  <c r="BE234" i="2" s="1"/>
  <c r="BI233" i="2"/>
  <c r="BH233" i="2"/>
  <c r="BG233" i="2"/>
  <c r="BF233" i="2"/>
  <c r="T233" i="2"/>
  <c r="T232" i="2" s="1"/>
  <c r="R233" i="2"/>
  <c r="P233" i="2"/>
  <c r="BK233" i="2"/>
  <c r="BK232" i="2" s="1"/>
  <c r="J232" i="2" s="1"/>
  <c r="J73" i="2" s="1"/>
  <c r="J233" i="2"/>
  <c r="BE233" i="2" s="1"/>
  <c r="BI231" i="2"/>
  <c r="BH231" i="2"/>
  <c r="BG231" i="2"/>
  <c r="BF231" i="2"/>
  <c r="T231" i="2"/>
  <c r="R231" i="2"/>
  <c r="P231" i="2"/>
  <c r="BK231" i="2"/>
  <c r="J231" i="2"/>
  <c r="BE231" i="2"/>
  <c r="BI230" i="2"/>
  <c r="BH230" i="2"/>
  <c r="BG230" i="2"/>
  <c r="BF230" i="2"/>
  <c r="T230" i="2"/>
  <c r="R230" i="2"/>
  <c r="P230" i="2"/>
  <c r="BK230" i="2"/>
  <c r="J230" i="2"/>
  <c r="BE230" i="2" s="1"/>
  <c r="BI229" i="2"/>
  <c r="BH229" i="2"/>
  <c r="BG229" i="2"/>
  <c r="BF229" i="2"/>
  <c r="T229" i="2"/>
  <c r="R229" i="2"/>
  <c r="P229" i="2"/>
  <c r="BK229" i="2"/>
  <c r="J229" i="2"/>
  <c r="BE229" i="2" s="1"/>
  <c r="BI228" i="2"/>
  <c r="BH228" i="2"/>
  <c r="BG228" i="2"/>
  <c r="BF228" i="2"/>
  <c r="T228" i="2"/>
  <c r="R228" i="2"/>
  <c r="P228" i="2"/>
  <c r="BK228" i="2"/>
  <c r="J228" i="2"/>
  <c r="BE228" i="2"/>
  <c r="BI223" i="2"/>
  <c r="BH223" i="2"/>
  <c r="BG223" i="2"/>
  <c r="BF223" i="2"/>
  <c r="T223" i="2"/>
  <c r="T222" i="2"/>
  <c r="R223" i="2"/>
  <c r="P223" i="2"/>
  <c r="P222" i="2" s="1"/>
  <c r="BK223" i="2"/>
  <c r="BK222" i="2"/>
  <c r="J222" i="2" s="1"/>
  <c r="J72" i="2" s="1"/>
  <c r="J223" i="2"/>
  <c r="BE223" i="2"/>
  <c r="BI221" i="2"/>
  <c r="BH221" i="2"/>
  <c r="BG221" i="2"/>
  <c r="BF221" i="2"/>
  <c r="T221" i="2"/>
  <c r="R221" i="2"/>
  <c r="P221" i="2"/>
  <c r="BK221" i="2"/>
  <c r="J221" i="2"/>
  <c r="BE221" i="2" s="1"/>
  <c r="BI220" i="2"/>
  <c r="BH220" i="2"/>
  <c r="BG220" i="2"/>
  <c r="BF220" i="2"/>
  <c r="T220" i="2"/>
  <c r="R220" i="2"/>
  <c r="P220" i="2"/>
  <c r="BK220" i="2"/>
  <c r="J220" i="2"/>
  <c r="BE220" i="2"/>
  <c r="BI218" i="2"/>
  <c r="BH218" i="2"/>
  <c r="BG218" i="2"/>
  <c r="BF218" i="2"/>
  <c r="T218" i="2"/>
  <c r="R218" i="2"/>
  <c r="P218" i="2"/>
  <c r="BK218" i="2"/>
  <c r="J218" i="2"/>
  <c r="BE218" i="2" s="1"/>
  <c r="BI216" i="2"/>
  <c r="BH216" i="2"/>
  <c r="BG216" i="2"/>
  <c r="BF216" i="2"/>
  <c r="T216" i="2"/>
  <c r="R216" i="2"/>
  <c r="P216" i="2"/>
  <c r="BK216" i="2"/>
  <c r="J216" i="2"/>
  <c r="BE216" i="2" s="1"/>
  <c r="BI214" i="2"/>
  <c r="BH214" i="2"/>
  <c r="BG214" i="2"/>
  <c r="BF214" i="2"/>
  <c r="T214" i="2"/>
  <c r="R214" i="2"/>
  <c r="P214" i="2"/>
  <c r="BK214" i="2"/>
  <c r="J214" i="2"/>
  <c r="BE214" i="2"/>
  <c r="BI213" i="2"/>
  <c r="BH213" i="2"/>
  <c r="BG213" i="2"/>
  <c r="BF213" i="2"/>
  <c r="T213" i="2"/>
  <c r="R213" i="2"/>
  <c r="P213" i="2"/>
  <c r="BK213" i="2"/>
  <c r="J213" i="2"/>
  <c r="BE213" i="2" s="1"/>
  <c r="BI212" i="2"/>
  <c r="BH212" i="2"/>
  <c r="BG212" i="2"/>
  <c r="BF212" i="2"/>
  <c r="T212" i="2"/>
  <c r="R212" i="2"/>
  <c r="P212" i="2"/>
  <c r="BK212" i="2"/>
  <c r="J212" i="2"/>
  <c r="BE212" i="2" s="1"/>
  <c r="BI210" i="2"/>
  <c r="BH210" i="2"/>
  <c r="BG210" i="2"/>
  <c r="BF210" i="2"/>
  <c r="T210" i="2"/>
  <c r="R210" i="2"/>
  <c r="P210" i="2"/>
  <c r="BK210" i="2"/>
  <c r="J210" i="2"/>
  <c r="BE210" i="2"/>
  <c r="BI209" i="2"/>
  <c r="BH209" i="2"/>
  <c r="BG209" i="2"/>
  <c r="BF209" i="2"/>
  <c r="T209" i="2"/>
  <c r="R209" i="2"/>
  <c r="P209" i="2"/>
  <c r="BK209" i="2"/>
  <c r="J209" i="2"/>
  <c r="BE209" i="2" s="1"/>
  <c r="BI205" i="2"/>
  <c r="BH205" i="2"/>
  <c r="BG205" i="2"/>
  <c r="BF205" i="2"/>
  <c r="T205" i="2"/>
  <c r="T196" i="2" s="1"/>
  <c r="R205" i="2"/>
  <c r="P205" i="2"/>
  <c r="BK205" i="2"/>
  <c r="BK196" i="2" s="1"/>
  <c r="J196" i="2" s="1"/>
  <c r="J71" i="2" s="1"/>
  <c r="J205" i="2"/>
  <c r="BE205" i="2" s="1"/>
  <c r="BI201" i="2"/>
  <c r="BH201" i="2"/>
  <c r="BG201" i="2"/>
  <c r="BF201" i="2"/>
  <c r="T201" i="2"/>
  <c r="R201" i="2"/>
  <c r="P201" i="2"/>
  <c r="BK201" i="2"/>
  <c r="J201" i="2"/>
  <c r="BE201" i="2"/>
  <c r="BI197" i="2"/>
  <c r="BH197" i="2"/>
  <c r="BG197" i="2"/>
  <c r="BF197" i="2"/>
  <c r="T197" i="2"/>
  <c r="R197" i="2"/>
  <c r="R196" i="2" s="1"/>
  <c r="P197" i="2"/>
  <c r="BK197" i="2"/>
  <c r="J197" i="2"/>
  <c r="BE197" i="2"/>
  <c r="BI195" i="2"/>
  <c r="BH195" i="2"/>
  <c r="BG195" i="2"/>
  <c r="BF195" i="2"/>
  <c r="T195" i="2"/>
  <c r="R195" i="2"/>
  <c r="P195" i="2"/>
  <c r="BK195" i="2"/>
  <c r="J195" i="2"/>
  <c r="BE195" i="2" s="1"/>
  <c r="BI193" i="2"/>
  <c r="BH193" i="2"/>
  <c r="BG193" i="2"/>
  <c r="BF193" i="2"/>
  <c r="T193" i="2"/>
  <c r="R193" i="2"/>
  <c r="P193" i="2"/>
  <c r="P185" i="2" s="1"/>
  <c r="BK193" i="2"/>
  <c r="J193" i="2"/>
  <c r="BE193" i="2"/>
  <c r="BI189" i="2"/>
  <c r="BH189" i="2"/>
  <c r="BG189" i="2"/>
  <c r="BF189" i="2"/>
  <c r="T189" i="2"/>
  <c r="R189" i="2"/>
  <c r="P189" i="2"/>
  <c r="BK189" i="2"/>
  <c r="J189" i="2"/>
  <c r="BE189" i="2" s="1"/>
  <c r="BI187" i="2"/>
  <c r="BH187" i="2"/>
  <c r="BG187" i="2"/>
  <c r="BF187" i="2"/>
  <c r="T187" i="2"/>
  <c r="R187" i="2"/>
  <c r="P187" i="2"/>
  <c r="BK187" i="2"/>
  <c r="J187" i="2"/>
  <c r="BE187" i="2" s="1"/>
  <c r="BI186" i="2"/>
  <c r="BH186" i="2"/>
  <c r="BG186" i="2"/>
  <c r="BF186" i="2"/>
  <c r="T186" i="2"/>
  <c r="R186" i="2"/>
  <c r="R185" i="2" s="1"/>
  <c r="P186" i="2"/>
  <c r="BK186" i="2"/>
  <c r="J186" i="2"/>
  <c r="BE186" i="2"/>
  <c r="BI184" i="2"/>
  <c r="BH184" i="2"/>
  <c r="BG184" i="2"/>
  <c r="BF184" i="2"/>
  <c r="T184" i="2"/>
  <c r="R184" i="2"/>
  <c r="P184" i="2"/>
  <c r="BK184" i="2"/>
  <c r="J184" i="2"/>
  <c r="BE184" i="2" s="1"/>
  <c r="BI181" i="2"/>
  <c r="BH181" i="2"/>
  <c r="BG181" i="2"/>
  <c r="BF181" i="2"/>
  <c r="T181" i="2"/>
  <c r="R181" i="2"/>
  <c r="P181" i="2"/>
  <c r="BK181" i="2"/>
  <c r="J181" i="2"/>
  <c r="BE181" i="2" s="1"/>
  <c r="BI178" i="2"/>
  <c r="BH178" i="2"/>
  <c r="BG178" i="2"/>
  <c r="BF178" i="2"/>
  <c r="T178" i="2"/>
  <c r="R178" i="2"/>
  <c r="P178" i="2"/>
  <c r="BK178" i="2"/>
  <c r="J178" i="2"/>
  <c r="BE178" i="2"/>
  <c r="BI174" i="2"/>
  <c r="BH174" i="2"/>
  <c r="BG174" i="2"/>
  <c r="BF174" i="2"/>
  <c r="T174" i="2"/>
  <c r="R174" i="2"/>
  <c r="P174" i="2"/>
  <c r="BK174" i="2"/>
  <c r="J174" i="2"/>
  <c r="BE174" i="2" s="1"/>
  <c r="BI172" i="2"/>
  <c r="BH172" i="2"/>
  <c r="BG172" i="2"/>
  <c r="BF172" i="2"/>
  <c r="T172" i="2"/>
  <c r="R172" i="2"/>
  <c r="P172" i="2"/>
  <c r="BK172" i="2"/>
  <c r="J172" i="2"/>
  <c r="BE172" i="2" s="1"/>
  <c r="BI168" i="2"/>
  <c r="BH168" i="2"/>
  <c r="BG168" i="2"/>
  <c r="BF168" i="2"/>
  <c r="T168" i="2"/>
  <c r="R168" i="2"/>
  <c r="P168" i="2"/>
  <c r="BK168" i="2"/>
  <c r="J168" i="2"/>
  <c r="BE168" i="2"/>
  <c r="BI166" i="2"/>
  <c r="BH166" i="2"/>
  <c r="BG166" i="2"/>
  <c r="BF166" i="2"/>
  <c r="T166" i="2"/>
  <c r="R166" i="2"/>
  <c r="P166" i="2"/>
  <c r="BK166" i="2"/>
  <c r="J166" i="2"/>
  <c r="BE166" i="2" s="1"/>
  <c r="BI165" i="2"/>
  <c r="BH165" i="2"/>
  <c r="BG165" i="2"/>
  <c r="BF165" i="2"/>
  <c r="T165" i="2"/>
  <c r="R165" i="2"/>
  <c r="R164" i="2" s="1"/>
  <c r="P165" i="2"/>
  <c r="BK165" i="2"/>
  <c r="J165" i="2"/>
  <c r="BE165" i="2"/>
  <c r="BI162" i="2"/>
  <c r="BH162" i="2"/>
  <c r="BG162" i="2"/>
  <c r="BF162" i="2"/>
  <c r="T162" i="2"/>
  <c r="T161" i="2" s="1"/>
  <c r="R162" i="2"/>
  <c r="R161" i="2" s="1"/>
  <c r="P162" i="2"/>
  <c r="P161" i="2"/>
  <c r="BK162" i="2"/>
  <c r="BK161" i="2" s="1"/>
  <c r="J161" i="2"/>
  <c r="J162" i="2"/>
  <c r="BE162" i="2"/>
  <c r="J67" i="2"/>
  <c r="BI160" i="2"/>
  <c r="BH160" i="2"/>
  <c r="BG160" i="2"/>
  <c r="BF160" i="2"/>
  <c r="T160" i="2"/>
  <c r="R160" i="2"/>
  <c r="P160" i="2"/>
  <c r="BK160" i="2"/>
  <c r="J160" i="2"/>
  <c r="BE160" i="2" s="1"/>
  <c r="BI159" i="2"/>
  <c r="BH159" i="2"/>
  <c r="BG159" i="2"/>
  <c r="BF159" i="2"/>
  <c r="T159" i="2"/>
  <c r="R159" i="2"/>
  <c r="P159" i="2"/>
  <c r="BK159" i="2"/>
  <c r="J159" i="2"/>
  <c r="BE159" i="2" s="1"/>
  <c r="BI157" i="2"/>
  <c r="BH157" i="2"/>
  <c r="BG157" i="2"/>
  <c r="BF157" i="2"/>
  <c r="T157" i="2"/>
  <c r="R157" i="2"/>
  <c r="P157" i="2"/>
  <c r="BK157" i="2"/>
  <c r="J157" i="2"/>
  <c r="BE157" i="2"/>
  <c r="BI156" i="2"/>
  <c r="BH156" i="2"/>
  <c r="BG156" i="2"/>
  <c r="BF156" i="2"/>
  <c r="T156" i="2"/>
  <c r="R156" i="2"/>
  <c r="R154" i="2" s="1"/>
  <c r="P156" i="2"/>
  <c r="BK156" i="2"/>
  <c r="J156" i="2"/>
  <c r="BE156" i="2" s="1"/>
  <c r="BI155" i="2"/>
  <c r="BH155" i="2"/>
  <c r="BG155" i="2"/>
  <c r="BF155" i="2"/>
  <c r="T155" i="2"/>
  <c r="T154" i="2" s="1"/>
  <c r="R155" i="2"/>
  <c r="P155" i="2"/>
  <c r="BK155" i="2"/>
  <c r="BK154" i="2" s="1"/>
  <c r="J154" i="2" s="1"/>
  <c r="J66" i="2" s="1"/>
  <c r="J155" i="2"/>
  <c r="BE155" i="2" s="1"/>
  <c r="BI153" i="2"/>
  <c r="BH153" i="2"/>
  <c r="BG153" i="2"/>
  <c r="BF153" i="2"/>
  <c r="T153" i="2"/>
  <c r="R153" i="2"/>
  <c r="P153" i="2"/>
  <c r="BK153" i="2"/>
  <c r="J153" i="2"/>
  <c r="BE153" i="2"/>
  <c r="BI152" i="2"/>
  <c r="BH152" i="2"/>
  <c r="BG152" i="2"/>
  <c r="BF152" i="2"/>
  <c r="T152" i="2"/>
  <c r="R152" i="2"/>
  <c r="P152" i="2"/>
  <c r="BK152" i="2"/>
  <c r="J152" i="2"/>
  <c r="BE152" i="2" s="1"/>
  <c r="BI148" i="2"/>
  <c r="BH148" i="2"/>
  <c r="BG148" i="2"/>
  <c r="BF148" i="2"/>
  <c r="T148" i="2"/>
  <c r="R148" i="2"/>
  <c r="P148" i="2"/>
  <c r="BK148" i="2"/>
  <c r="J148" i="2"/>
  <c r="BE148" i="2" s="1"/>
  <c r="BI146" i="2"/>
  <c r="BH146" i="2"/>
  <c r="BG146" i="2"/>
  <c r="BF146" i="2"/>
  <c r="T146" i="2"/>
  <c r="R146" i="2"/>
  <c r="P146" i="2"/>
  <c r="BK146" i="2"/>
  <c r="J146" i="2"/>
  <c r="BE146" i="2"/>
  <c r="BI142" i="2"/>
  <c r="BH142" i="2"/>
  <c r="BG142" i="2"/>
  <c r="BF142" i="2"/>
  <c r="T142" i="2"/>
  <c r="R142" i="2"/>
  <c r="P142" i="2"/>
  <c r="BK142" i="2"/>
  <c r="J142" i="2"/>
  <c r="BE142" i="2" s="1"/>
  <c r="F32" i="2" s="1"/>
  <c r="AZ53" i="1" s="1"/>
  <c r="BI140" i="2"/>
  <c r="BH140" i="2"/>
  <c r="BG140" i="2"/>
  <c r="BF140" i="2"/>
  <c r="T140" i="2"/>
  <c r="R140" i="2"/>
  <c r="P140" i="2"/>
  <c r="BK140" i="2"/>
  <c r="J140" i="2"/>
  <c r="BE140" i="2" s="1"/>
  <c r="BI139" i="2"/>
  <c r="BH139" i="2"/>
  <c r="BG139" i="2"/>
  <c r="BF139" i="2"/>
  <c r="T139" i="2"/>
  <c r="R139" i="2"/>
  <c r="P139" i="2"/>
  <c r="BK139" i="2"/>
  <c r="J139" i="2"/>
  <c r="BE139" i="2"/>
  <c r="BI138" i="2"/>
  <c r="BH138" i="2"/>
  <c r="BG138" i="2"/>
  <c r="BF138" i="2"/>
  <c r="T138" i="2"/>
  <c r="R138" i="2"/>
  <c r="P138" i="2"/>
  <c r="BK138" i="2"/>
  <c r="J138" i="2"/>
  <c r="BE138" i="2" s="1"/>
  <c r="BI137" i="2"/>
  <c r="BH137" i="2"/>
  <c r="BG137" i="2"/>
  <c r="BF137" i="2"/>
  <c r="T137" i="2"/>
  <c r="R137" i="2"/>
  <c r="P137" i="2"/>
  <c r="BK137" i="2"/>
  <c r="J137" i="2"/>
  <c r="BE137" i="2" s="1"/>
  <c r="BI136" i="2"/>
  <c r="BH136" i="2"/>
  <c r="BG136" i="2"/>
  <c r="BF136" i="2"/>
  <c r="T136" i="2"/>
  <c r="R136" i="2"/>
  <c r="P136" i="2"/>
  <c r="BK136" i="2"/>
  <c r="J136" i="2"/>
  <c r="BE136" i="2"/>
  <c r="BI135" i="2"/>
  <c r="BH135" i="2"/>
  <c r="BG135" i="2"/>
  <c r="BF135" i="2"/>
  <c r="T135" i="2"/>
  <c r="R135" i="2"/>
  <c r="P135" i="2"/>
  <c r="BK135" i="2"/>
  <c r="J135" i="2"/>
  <c r="BE135" i="2" s="1"/>
  <c r="BI131" i="2"/>
  <c r="BH131" i="2"/>
  <c r="BG131" i="2"/>
  <c r="BF131" i="2"/>
  <c r="T131" i="2"/>
  <c r="R131" i="2"/>
  <c r="P131" i="2"/>
  <c r="BK131" i="2"/>
  <c r="BK123" i="2" s="1"/>
  <c r="J123" i="2" s="1"/>
  <c r="J65" i="2" s="1"/>
  <c r="J131" i="2"/>
  <c r="BE131" i="2" s="1"/>
  <c r="BI126" i="2"/>
  <c r="BH126" i="2"/>
  <c r="BG126" i="2"/>
  <c r="BF126" i="2"/>
  <c r="T126" i="2"/>
  <c r="R126" i="2"/>
  <c r="P126" i="2"/>
  <c r="BK126" i="2"/>
  <c r="J126" i="2"/>
  <c r="BE126" i="2"/>
  <c r="BI124" i="2"/>
  <c r="BH124" i="2"/>
  <c r="BG124" i="2"/>
  <c r="BF124" i="2"/>
  <c r="T124" i="2"/>
  <c r="T123" i="2"/>
  <c r="R124" i="2"/>
  <c r="P124" i="2"/>
  <c r="BK124" i="2"/>
  <c r="J124" i="2"/>
  <c r="BE124" i="2"/>
  <c r="BI121" i="2"/>
  <c r="BH121" i="2"/>
  <c r="BG121" i="2"/>
  <c r="BF121" i="2"/>
  <c r="T121" i="2"/>
  <c r="R121" i="2"/>
  <c r="P121" i="2"/>
  <c r="BK121" i="2"/>
  <c r="J121" i="2"/>
  <c r="BE121" i="2"/>
  <c r="BI119" i="2"/>
  <c r="BH119" i="2"/>
  <c r="BG119" i="2"/>
  <c r="BF119" i="2"/>
  <c r="T119" i="2"/>
  <c r="R119" i="2"/>
  <c r="P119" i="2"/>
  <c r="BK119" i="2"/>
  <c r="J119" i="2"/>
  <c r="BE119" i="2"/>
  <c r="BI118" i="2"/>
  <c r="BH118" i="2"/>
  <c r="BG118" i="2"/>
  <c r="BF118" i="2"/>
  <c r="T118" i="2"/>
  <c r="R118" i="2"/>
  <c r="P118" i="2"/>
  <c r="BK118" i="2"/>
  <c r="J118" i="2"/>
  <c r="BE118" i="2" s="1"/>
  <c r="BI117" i="2"/>
  <c r="BH117" i="2"/>
  <c r="BG117" i="2"/>
  <c r="BF117" i="2"/>
  <c r="T117" i="2"/>
  <c r="R117" i="2"/>
  <c r="P117" i="2"/>
  <c r="BK117" i="2"/>
  <c r="J117" i="2"/>
  <c r="BE117" i="2"/>
  <c r="BI116" i="2"/>
  <c r="BH116" i="2"/>
  <c r="BG116" i="2"/>
  <c r="BF116" i="2"/>
  <c r="T116" i="2"/>
  <c r="R116" i="2"/>
  <c r="P116" i="2"/>
  <c r="BK116" i="2"/>
  <c r="J116" i="2"/>
  <c r="BE116" i="2"/>
  <c r="BI115" i="2"/>
  <c r="BH115" i="2"/>
  <c r="BG115" i="2"/>
  <c r="BF115" i="2"/>
  <c r="T115" i="2"/>
  <c r="R115" i="2"/>
  <c r="P115" i="2"/>
  <c r="BK115" i="2"/>
  <c r="J115" i="2"/>
  <c r="BE115" i="2" s="1"/>
  <c r="BI110" i="2"/>
  <c r="BH110" i="2"/>
  <c r="BG110" i="2"/>
  <c r="BF110" i="2"/>
  <c r="T110" i="2"/>
  <c r="T109" i="2" s="1"/>
  <c r="R110" i="2"/>
  <c r="R109" i="2"/>
  <c r="P110" i="2"/>
  <c r="BK110" i="2"/>
  <c r="J110" i="2"/>
  <c r="BE110" i="2" s="1"/>
  <c r="BI105" i="2"/>
  <c r="F36" i="2" s="1"/>
  <c r="BD53" i="1" s="1"/>
  <c r="BH105" i="2"/>
  <c r="BG105" i="2"/>
  <c r="BF105" i="2"/>
  <c r="T105" i="2"/>
  <c r="T104" i="2"/>
  <c r="R105" i="2"/>
  <c r="R104" i="2" s="1"/>
  <c r="P105" i="2"/>
  <c r="P104" i="2"/>
  <c r="BK105" i="2"/>
  <c r="BK104" i="2"/>
  <c r="J104" i="2"/>
  <c r="J105" i="2"/>
  <c r="BE105" i="2"/>
  <c r="J63" i="2"/>
  <c r="BI103" i="2"/>
  <c r="BH103" i="2"/>
  <c r="BG103" i="2"/>
  <c r="BF103" i="2"/>
  <c r="T103" i="2"/>
  <c r="T102" i="2" s="1"/>
  <c r="R103" i="2"/>
  <c r="R102" i="2"/>
  <c r="P103" i="2"/>
  <c r="P102" i="2"/>
  <c r="BK103" i="2"/>
  <c r="BK102" i="2"/>
  <c r="J102" i="2"/>
  <c r="J62" i="2" s="1"/>
  <c r="J103" i="2"/>
  <c r="BE103" i="2"/>
  <c r="J96" i="2"/>
  <c r="F96" i="2"/>
  <c r="F94" i="2"/>
  <c r="E92" i="2"/>
  <c r="J55" i="2"/>
  <c r="F55" i="2"/>
  <c r="F53" i="2"/>
  <c r="E51" i="2"/>
  <c r="J20" i="2"/>
  <c r="E20" i="2"/>
  <c r="F56" i="2" s="1"/>
  <c r="F97" i="2"/>
  <c r="J19" i="2"/>
  <c r="J14" i="2"/>
  <c r="E7" i="2"/>
  <c r="AS52" i="1"/>
  <c r="AS51" i="1"/>
  <c r="L47" i="1"/>
  <c r="AM46" i="1"/>
  <c r="L46" i="1"/>
  <c r="AM44" i="1"/>
  <c r="L44" i="1"/>
  <c r="L42" i="1"/>
  <c r="L41" i="1"/>
  <c r="E88" i="2" l="1"/>
  <c r="E47" i="2"/>
  <c r="J94" i="2"/>
  <c r="J53" i="2"/>
  <c r="T101" i="2"/>
  <c r="P123" i="2"/>
  <c r="R123" i="2"/>
  <c r="R101" i="2" s="1"/>
  <c r="R100" i="2" s="1"/>
  <c r="P154" i="2"/>
  <c r="BK185" i="2"/>
  <c r="J185" i="2" s="1"/>
  <c r="J70" i="2" s="1"/>
  <c r="BK266" i="2"/>
  <c r="J266" i="2" s="1"/>
  <c r="J75" i="2" s="1"/>
  <c r="J56" i="7"/>
  <c r="J27" i="7"/>
  <c r="BK109" i="2"/>
  <c r="BK164" i="2"/>
  <c r="BK236" i="2"/>
  <c r="J236" i="2" s="1"/>
  <c r="J74" i="2" s="1"/>
  <c r="P266" i="2"/>
  <c r="P86" i="3"/>
  <c r="BK86" i="3"/>
  <c r="BK102" i="3"/>
  <c r="J102" i="3" s="1"/>
  <c r="J62" i="3" s="1"/>
  <c r="F35" i="4"/>
  <c r="BC55" i="1" s="1"/>
  <c r="J33" i="2"/>
  <c r="AW53" i="1" s="1"/>
  <c r="F33" i="2"/>
  <c r="BA53" i="1" s="1"/>
  <c r="F35" i="2"/>
  <c r="BC53" i="1" s="1"/>
  <c r="P164" i="2"/>
  <c r="P163" i="2" s="1"/>
  <c r="P196" i="2"/>
  <c r="E73" i="3"/>
  <c r="E47" i="3"/>
  <c r="F32" i="3"/>
  <c r="AZ54" i="1" s="1"/>
  <c r="AZ52" i="1" s="1"/>
  <c r="J32" i="3"/>
  <c r="AV54" i="1" s="1"/>
  <c r="J92" i="6"/>
  <c r="J58" i="6" s="1"/>
  <c r="R163" i="2"/>
  <c r="P232" i="2"/>
  <c r="J79" i="3"/>
  <c r="J53" i="3"/>
  <c r="F32" i="4"/>
  <c r="AZ55" i="1" s="1"/>
  <c r="J32" i="4"/>
  <c r="AV55" i="1" s="1"/>
  <c r="AT55" i="1" s="1"/>
  <c r="J82" i="5"/>
  <c r="J53" i="5"/>
  <c r="J32" i="2"/>
  <c r="AV53" i="1" s="1"/>
  <c r="AT53" i="1" s="1"/>
  <c r="F34" i="2"/>
  <c r="BB53" i="1" s="1"/>
  <c r="P109" i="2"/>
  <c r="P101" i="2" s="1"/>
  <c r="P100" i="2" s="1"/>
  <c r="AU53" i="1" s="1"/>
  <c r="T164" i="2"/>
  <c r="T185" i="2"/>
  <c r="R222" i="2"/>
  <c r="T266" i="2"/>
  <c r="R279" i="2"/>
  <c r="F36" i="3"/>
  <c r="BD54" i="1" s="1"/>
  <c r="BD52" i="1" s="1"/>
  <c r="BD51" i="1" s="1"/>
  <c r="W30" i="1" s="1"/>
  <c r="J92" i="4"/>
  <c r="J62" i="4" s="1"/>
  <c r="BK91" i="4"/>
  <c r="T109" i="3"/>
  <c r="R116" i="4"/>
  <c r="F34" i="5"/>
  <c r="BB56" i="1" s="1"/>
  <c r="F32" i="6"/>
  <c r="BB57" i="1" s="1"/>
  <c r="J33" i="3"/>
  <c r="AW54" i="1" s="1"/>
  <c r="T102" i="3"/>
  <c r="T85" i="3" s="1"/>
  <c r="F56" i="4"/>
  <c r="F33" i="4"/>
  <c r="BA55" i="1" s="1"/>
  <c r="BK98" i="4"/>
  <c r="J32" i="5"/>
  <c r="AV56" i="1" s="1"/>
  <c r="AT56" i="1" s="1"/>
  <c r="T90" i="5"/>
  <c r="T89" i="5" s="1"/>
  <c r="T88" i="5" s="1"/>
  <c r="F35" i="5"/>
  <c r="BC56" i="1" s="1"/>
  <c r="F36" i="5"/>
  <c r="BD56" i="1" s="1"/>
  <c r="R92" i="6"/>
  <c r="F33" i="6"/>
  <c r="BC57" i="1" s="1"/>
  <c r="T215" i="6"/>
  <c r="T91" i="6" s="1"/>
  <c r="T90" i="6" s="1"/>
  <c r="E74" i="7"/>
  <c r="E45" i="7"/>
  <c r="J31" i="7"/>
  <c r="AW58" i="1" s="1"/>
  <c r="AT58" i="1" s="1"/>
  <c r="P98" i="4"/>
  <c r="T161" i="4"/>
  <c r="E76" i="5"/>
  <c r="E47" i="5"/>
  <c r="R106" i="5"/>
  <c r="R89" i="5" s="1"/>
  <c r="R88" i="5" s="1"/>
  <c r="F34" i="6"/>
  <c r="BD57" i="1" s="1"/>
  <c r="R215" i="6"/>
  <c r="J78" i="7"/>
  <c r="J49" i="7"/>
  <c r="P84" i="7"/>
  <c r="AU58" i="1" s="1"/>
  <c r="F32" i="7"/>
  <c r="BB58" i="1" s="1"/>
  <c r="R95" i="7"/>
  <c r="P102" i="3"/>
  <c r="R98" i="4"/>
  <c r="F33" i="5"/>
  <c r="BA56" i="1" s="1"/>
  <c r="J33" i="5"/>
  <c r="AW56" i="1" s="1"/>
  <c r="BK90" i="5"/>
  <c r="T112" i="5"/>
  <c r="F30" i="6"/>
  <c r="AZ57" i="1" s="1"/>
  <c r="BK215" i="6"/>
  <c r="J215" i="6" s="1"/>
  <c r="J63" i="6" s="1"/>
  <c r="J244" i="6"/>
  <c r="J67" i="6" s="1"/>
  <c r="BK243" i="6"/>
  <c r="J243" i="6" s="1"/>
  <c r="J66" i="6" s="1"/>
  <c r="R84" i="7"/>
  <c r="F31" i="7"/>
  <c r="BA58" i="1" s="1"/>
  <c r="F34" i="7"/>
  <c r="BD58" i="1" s="1"/>
  <c r="R92" i="7"/>
  <c r="R91" i="7" s="1"/>
  <c r="P109" i="3"/>
  <c r="T98" i="4"/>
  <c r="P116" i="4"/>
  <c r="BK112" i="5"/>
  <c r="J112" i="5" s="1"/>
  <c r="J65" i="5" s="1"/>
  <c r="P92" i="6"/>
  <c r="J31" i="6"/>
  <c r="AW57" i="1" s="1"/>
  <c r="AT57" i="1" s="1"/>
  <c r="P196" i="6"/>
  <c r="F30" i="7"/>
  <c r="AZ58" i="1" s="1"/>
  <c r="T91" i="7"/>
  <c r="T84" i="7" s="1"/>
  <c r="AV52" i="1" l="1"/>
  <c r="AZ51" i="1"/>
  <c r="P91" i="6"/>
  <c r="P90" i="6" s="1"/>
  <c r="AU57" i="1" s="1"/>
  <c r="BK89" i="5"/>
  <c r="J90" i="5"/>
  <c r="J62" i="5" s="1"/>
  <c r="J91" i="4"/>
  <c r="J61" i="4" s="1"/>
  <c r="J109" i="2"/>
  <c r="J64" i="2" s="1"/>
  <c r="BK101" i="2"/>
  <c r="T97" i="4"/>
  <c r="T90" i="4" s="1"/>
  <c r="T163" i="2"/>
  <c r="T100" i="2" s="1"/>
  <c r="AT54" i="1"/>
  <c r="BC52" i="1"/>
  <c r="BK85" i="3"/>
  <c r="J85" i="3" s="1"/>
  <c r="J86" i="3"/>
  <c r="J61" i="3" s="1"/>
  <c r="AG58" i="1"/>
  <c r="AN58" i="1" s="1"/>
  <c r="J36" i="7"/>
  <c r="BA52" i="1"/>
  <c r="P85" i="3"/>
  <c r="AU54" i="1" s="1"/>
  <c r="AU52" i="1" s="1"/>
  <c r="AU51" i="1" s="1"/>
  <c r="R97" i="4"/>
  <c r="R90" i="4" s="1"/>
  <c r="BK97" i="4"/>
  <c r="J97" i="4" s="1"/>
  <c r="J64" i="4" s="1"/>
  <c r="J98" i="4"/>
  <c r="J65" i="4" s="1"/>
  <c r="BB52" i="1"/>
  <c r="P97" i="4"/>
  <c r="P90" i="4" s="1"/>
  <c r="AU55" i="1" s="1"/>
  <c r="R91" i="6"/>
  <c r="R90" i="6" s="1"/>
  <c r="BK91" i="6"/>
  <c r="J164" i="2"/>
  <c r="J69" i="2" s="1"/>
  <c r="BK163" i="2"/>
  <c r="J163" i="2" s="1"/>
  <c r="J68" i="2" s="1"/>
  <c r="J89" i="5" l="1"/>
  <c r="J61" i="5" s="1"/>
  <c r="BK88" i="5"/>
  <c r="J88" i="5" s="1"/>
  <c r="J91" i="6"/>
  <c r="J57" i="6" s="1"/>
  <c r="BK90" i="6"/>
  <c r="J90" i="6" s="1"/>
  <c r="J101" i="2"/>
  <c r="J61" i="2" s="1"/>
  <c r="BK100" i="2"/>
  <c r="J100" i="2" s="1"/>
  <c r="J29" i="3"/>
  <c r="J60" i="3"/>
  <c r="W26" i="1"/>
  <c r="AV51" i="1"/>
  <c r="AY52" i="1"/>
  <c r="BC51" i="1"/>
  <c r="BB51" i="1"/>
  <c r="AX52" i="1"/>
  <c r="AW52" i="1"/>
  <c r="AT52" i="1" s="1"/>
  <c r="BA51" i="1"/>
  <c r="BK90" i="4"/>
  <c r="J90" i="4" s="1"/>
  <c r="J60" i="2" l="1"/>
  <c r="J29" i="2"/>
  <c r="W27" i="1"/>
  <c r="AW51" i="1"/>
  <c r="AK27" i="1" s="1"/>
  <c r="J29" i="4"/>
  <c r="J60" i="4"/>
  <c r="W29" i="1"/>
  <c r="AY51" i="1"/>
  <c r="AK26" i="1"/>
  <c r="AT51" i="1"/>
  <c r="J56" i="6"/>
  <c r="J27" i="6"/>
  <c r="AX51" i="1"/>
  <c r="W28" i="1"/>
  <c r="J60" i="5"/>
  <c r="J29" i="5"/>
  <c r="AG54" i="1"/>
  <c r="AN54" i="1" s="1"/>
  <c r="J38" i="3"/>
  <c r="J36" i="6" l="1"/>
  <c r="AG57" i="1"/>
  <c r="AN57" i="1" s="1"/>
  <c r="J38" i="4"/>
  <c r="AG55" i="1"/>
  <c r="AN55" i="1" s="1"/>
  <c r="AG56" i="1"/>
  <c r="AN56" i="1" s="1"/>
  <c r="J38" i="5"/>
  <c r="AG53" i="1"/>
  <c r="J38" i="2"/>
  <c r="AG52" i="1" l="1"/>
  <c r="AN53" i="1"/>
  <c r="AG51" i="1" l="1"/>
  <c r="AN52" i="1"/>
  <c r="AN51" i="1" l="1"/>
  <c r="AK23" i="1"/>
  <c r="AK32" i="1" s="1"/>
</calcChain>
</file>

<file path=xl/sharedStrings.xml><?xml version="1.0" encoding="utf-8"?>
<sst xmlns="http://schemas.openxmlformats.org/spreadsheetml/2006/main" count="7262" uniqueCount="1354">
  <si>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</si>
  <si>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</si>
  <si>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</si>
  <si>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</si>
  <si>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</si>
  <si>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</si>
  <si>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</si>
  <si>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{d9ecc4b4-d30b-474b-8d3d-625adbb83508}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</si>
  <si>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</si>
  <si>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</si>
  <si>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</si>
  <si>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</si>
  <si>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</si>
  <si>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</si>
  <si>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</si>
  <si>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</si>
  <si>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</si>
  <si>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201910-019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</si>
  <si>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</si>
  <si>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</si>
  <si>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OPATŘENÍ PROTI VLHKOSTI CHALOUPKA MAXE ŠVABINSKÉHO</t>
  </si>
  <si>
    <t>KSO:</t>
  </si>
  <si>
    <t>CC-CZ:</t>
  </si>
  <si>
    <t>Místo:</t>
  </si>
  <si>
    <t>Kozlov</t>
  </si>
  <si>
    <t>Datum:</t>
  </si>
  <si>
    <t>30. 10. 2019</t>
  </si>
  <si>
    <t>Zadavatel:</t>
  </si>
  <si>
    <t>IČ:</t>
  </si>
  <si>
    <t>MĚSTO ČESKÁ TŘEBOVÁ</t>
  </si>
  <si>
    <t>DIČ:</t>
  </si>
  <si>
    <t>Uchazeč:</t>
  </si>
  <si>
    <t>Vyplň údaj</t>
  </si>
  <si>
    <t>Projektant:</t>
  </si>
  <si>
    <t>15036499</t>
  </si>
  <si>
    <t>KIP spol. s r.o.</t>
  </si>
  <si>
    <t>CZ15036499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</si>
  <si>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</si>
  <si>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</si>
  <si>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</si>
  <si>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</si>
  <si>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</si>
  <si>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</si>
  <si>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</si>
  <si>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</si>
  <si>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</si>
  <si>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</si>
  <si>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</si>
  <si>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</si>
  <si>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</si>
  <si>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</si>
  <si>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</si>
  <si>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</si>
  <si>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</si>
  <si>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</si>
  <si>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</si>
  <si>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</si>
  <si>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</si>
  <si>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</si>
  <si>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</si>
  <si>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</si>
  <si>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</si>
  <si>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</si>
  <si>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</si>
  <si>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</si>
  <si>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</si>
  <si>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</si>
  <si>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</si>
  <si>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</si>
  <si>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</si>
  <si>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</si>
  <si>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</si>
  <si>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</si>
  <si>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</si>
  <si>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</si>
  <si>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</si>
  <si>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</si>
  <si>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01</t>
  </si>
  <si>
    <t>Budova</t>
  </si>
  <si>
    <t>STA</t>
  </si>
  <si>
    <t>1</t>
  </si>
  <si>
    <t>{9ccef85a-2732-441a-a1f8-61498228ae36}</t>
  </si>
  <si>
    <t>2</t>
  </si>
  <si>
    <t>/</t>
  </si>
  <si>
    <t>D.1.1</t>
  </si>
  <si>
    <t>Architeknoticko stavební řešení</t>
  </si>
  <si>
    <t>Soupis</t>
  </si>
  <si>
    <t>{2d951e43-71c7-45c4-afba-01745269c070}</t>
  </si>
  <si>
    <t>D.1.4.3</t>
  </si>
  <si>
    <t>Silnoproudá elektroinstalace</t>
  </si>
  <si>
    <t>{a9c8109c-b51b-4be4-ad71-a6695d26e830}</t>
  </si>
  <si>
    <t>D.1.4.4</t>
  </si>
  <si>
    <t>TPS - Vzduchotechnika</t>
  </si>
  <si>
    <t>{649a7a95-9de9-466f-9208-52dc37f125a2}</t>
  </si>
  <si>
    <t>801 45</t>
  </si>
  <si>
    <t>V.1</t>
  </si>
  <si>
    <t>Venkovní úpravy</t>
  </si>
  <si>
    <t>{2c04c7d7-1974-4856-9f10-3a05b121b2bd}</t>
  </si>
  <si>
    <t>SO 02</t>
  </si>
  <si>
    <t>VENKOVNÍ KANALIZACE</t>
  </si>
  <si>
    <t>{0ba6b6d8-c592-460c-8860-1538e8027309}</t>
  </si>
  <si>
    <t>VRN</t>
  </si>
  <si>
    <t>Vedlejší rozpočtové náklady</t>
  </si>
  <si>
    <t>{a08af142-8d94-46b9-bde8-053b0891deda}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</si>
  <si>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</si>
  <si>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</si>
  <si>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</si>
  <si>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</si>
  <si>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</si>
  <si>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</si>
  <si>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</si>
  <si>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01 - Budova</t>
  </si>
  <si>
    <t>Soupis:</t>
  </si>
  <si>
    <t>D.1.1 - Architeknoticko stavební řešení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</si>
  <si>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</si>
  <si>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</si>
  <si>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</si>
  <si>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</si>
  <si>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</si>
  <si>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</si>
  <si>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3 - Svislé a kompletní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</si>
  <si>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</si>
  <si>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</si>
  <si>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</si>
  <si>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</si>
  <si>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</si>
  <si>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</si>
  <si>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</si>
  <si>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</si>
  <si>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</si>
  <si>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</si>
  <si>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</si>
  <si>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</si>
  <si>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783 - Dokončovací práce - nátěry</t>
  </si>
  <si>
    <t xml:space="preserve">    784 - Dokončovací práce - malby a tapety</t>
  </si>
  <si>
    <t>M - Práce a dodávky M</t>
  </si>
  <si>
    <t xml:space="preserve">    21-M - Elektromontáže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</si>
  <si>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</si>
  <si>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</si>
  <si>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</si>
  <si>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</si>
  <si>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</si>
  <si>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</si>
  <si>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</si>
  <si>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</si>
  <si>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</si>
  <si>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</si>
  <si>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</si>
  <si>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</si>
  <si>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</si>
  <si>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</si>
  <si>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</si>
  <si>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</si>
  <si>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</si>
  <si>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3</t>
  </si>
  <si>
    <t>Svislé a kompletní konstrukce</t>
  </si>
  <si>
    <t>K</t>
  </si>
  <si>
    <t>319231212</t>
  </si>
  <si>
    <t>Dodatečná izolace PE fólií zdiva cihelného tl do 300 mm podřezáním řetězovou pilou</t>
  </si>
  <si>
    <t>m2</t>
  </si>
  <si>
    <t>4</t>
  </si>
  <si>
    <t>-1299934468</t>
  </si>
  <si>
    <t>5</t>
  </si>
  <si>
    <t>Komunikace pozemní</t>
  </si>
  <si>
    <t>564811111</t>
  </si>
  <si>
    <t>Podklad ze štěrkodrtě ŠD tl 50 mm</t>
  </si>
  <si>
    <t>1852917585</t>
  </si>
  <si>
    <t>VV</t>
  </si>
  <si>
    <t>"bílý pokoj"5,27*5,84</t>
  </si>
  <si>
    <t>"návštěvnická expozice"4,77*4,235</t>
  </si>
  <si>
    <t>Součet</t>
  </si>
  <si>
    <t>6</t>
  </si>
  <si>
    <t>Úpravy povrchů, podlahy a osazování výplní</t>
  </si>
  <si>
    <t>612311141a</t>
  </si>
  <si>
    <t>Vápenná omítka štuková dvouvrstvá vnitřních stěn nanášená ručně, vystužená skelným vláknem</t>
  </si>
  <si>
    <t>1754371458</t>
  </si>
  <si>
    <t>P</t>
  </si>
  <si>
    <t>Poznámka k položce:
Omítku možno míchat s tzv. románským cementem (není cement -  je to vysoce hydraulické pojivo ze slínovců, vápenců a jílovitých materiálů s kratší dobou tuhnutí dle PD.</t>
  </si>
  <si>
    <t>(5,84*2+5,27*2+4,77*2+4,235*2)*1*1,1</t>
  </si>
  <si>
    <t>-1,08*1*2-1,1*1-0,98*1</t>
  </si>
  <si>
    <t>89</t>
  </si>
  <si>
    <t>622325303</t>
  </si>
  <si>
    <t>Oprava vnější vápenné štukové omítky složitosti 2 v rozsahu do 30% - opravy soklové části</t>
  </si>
  <si>
    <t>-1288657105</t>
  </si>
  <si>
    <t>63245111a</t>
  </si>
  <si>
    <t>Cementový samonivelační potěr ze suchých směsí tloušťky do 50 mm</t>
  </si>
  <si>
    <t>931438450</t>
  </si>
  <si>
    <t>632481213</t>
  </si>
  <si>
    <t>Separační vrstva z PE fólie tl. 0,2mm</t>
  </si>
  <si>
    <t>1801964067</t>
  </si>
  <si>
    <t>7</t>
  </si>
  <si>
    <t>635000010</t>
  </si>
  <si>
    <t>Přespárování kameného soklu pod verandou cementovou maltou</t>
  </si>
  <si>
    <t>-1084799153</t>
  </si>
  <si>
    <t>8</t>
  </si>
  <si>
    <t>635000020</t>
  </si>
  <si>
    <t>Spárování roubeného zdiva dřevitou vatou a pružným jílovým těsněšnímn - postup a materiál dle PD</t>
  </si>
  <si>
    <t>m</t>
  </si>
  <si>
    <t>-1571731853</t>
  </si>
  <si>
    <t>10,735+6,37</t>
  </si>
  <si>
    <t>9</t>
  </si>
  <si>
    <t>635000030</t>
  </si>
  <si>
    <t>Kontrola, případné drobné opravy spárování dřevěných trámů</t>
  </si>
  <si>
    <t>-1241803943</t>
  </si>
  <si>
    <t>(10,735+6,37+5,094+2,645)*10</t>
  </si>
  <si>
    <t>Ostatní konstrukce a práce, bourání</t>
  </si>
  <si>
    <t>83</t>
  </si>
  <si>
    <t>952901111</t>
  </si>
  <si>
    <t>Vyčištění budov bytové a občanské výstavby při výšce podlaží do 4 m</t>
  </si>
  <si>
    <t>1205576425</t>
  </si>
  <si>
    <t>30,78+20,1+8,92+14,22+8,71+6,89+4,51+1,26+3,66</t>
  </si>
  <si>
    <t>10</t>
  </si>
  <si>
    <t>961044111</t>
  </si>
  <si>
    <t>Bourání základů z betonu prostého</t>
  </si>
  <si>
    <t>m3</t>
  </si>
  <si>
    <t>-205695880</t>
  </si>
  <si>
    <t>0,45*0,45*0,4*</t>
  </si>
  <si>
    <t>"bílý pokoj"0,45*0,45*0,4*5*7</t>
  </si>
  <si>
    <t>"návštěvnická expozice"0,45*0,45*0,4*6*4</t>
  </si>
  <si>
    <t>11</t>
  </si>
  <si>
    <t>962032314</t>
  </si>
  <si>
    <t>Bourání pilířů cihelných z dutých nebo plných cihel pálených i nepálených na jakoukoli maltu</t>
  </si>
  <si>
    <t>-1486627726</t>
  </si>
  <si>
    <t>"bílý pokoj"0,3*0,3*0,175*5*7</t>
  </si>
  <si>
    <t>"návštěvnická expozice"0,3*0,3*0,175*6*4</t>
  </si>
  <si>
    <t>12</t>
  </si>
  <si>
    <t>965500010</t>
  </si>
  <si>
    <t>Úprava stávajících větracích otvorů - zvětšení na velikost 100/100m, a dodávka a montáž větrací mřížky se sítí 150/150mm</t>
  </si>
  <si>
    <t>kus</t>
  </si>
  <si>
    <t>1856468846</t>
  </si>
  <si>
    <t>13</t>
  </si>
  <si>
    <t>965500020</t>
  </si>
  <si>
    <t>Zhotovení větracích otvorů ve zdivu pro provětrání prostoru pod podlahou s PVC potrubím  DN 100mm a 125mm (vč. přívodů do komína)</t>
  </si>
  <si>
    <t>1688108378</t>
  </si>
  <si>
    <t>14</t>
  </si>
  <si>
    <t>965500030</t>
  </si>
  <si>
    <t>Nový přívodní větrací otvor osazeno potrubím DN 100mm a měděnou ventilační mřížkou 150/150mm se sítí, délka 1,5m</t>
  </si>
  <si>
    <t>-1552701142</t>
  </si>
  <si>
    <t>965500040</t>
  </si>
  <si>
    <t>D+M odvětracího potrubí vedeného komínem, vč. napojení na větrací potrubí podlah</t>
  </si>
  <si>
    <t>-1187925216</t>
  </si>
  <si>
    <t>16</t>
  </si>
  <si>
    <t>971024471</t>
  </si>
  <si>
    <t>Vybourání otvorů ve zdivu kamenném pl do 0,25 m2 na MV nebo MVC tl do 750 mm</t>
  </si>
  <si>
    <t>-2988765</t>
  </si>
  <si>
    <t>17</t>
  </si>
  <si>
    <t>97102447a</t>
  </si>
  <si>
    <t>Zhotovení otvorů pro VZT ve zděných konstrukcích, mezi trámy a ve stropech</t>
  </si>
  <si>
    <t>-200236094</t>
  </si>
  <si>
    <t>18</t>
  </si>
  <si>
    <t>978013191</t>
  </si>
  <si>
    <t>Otlučení (osekání) vnitřní vápenné nebo vápenocementové omítky stěn v rozsahu do 100 %</t>
  </si>
  <si>
    <t>1773255935</t>
  </si>
  <si>
    <t>19</t>
  </si>
  <si>
    <t>978023251</t>
  </si>
  <si>
    <t>Vyškrabání spár zdiva kamenného režného</t>
  </si>
  <si>
    <t>-77186268</t>
  </si>
  <si>
    <t>"sanace střední zdi"4,235*1,2*2</t>
  </si>
  <si>
    <t>20</t>
  </si>
  <si>
    <t>97802325a</t>
  </si>
  <si>
    <t>Vyškrabání spár po odstranění omítek</t>
  </si>
  <si>
    <t>-1256006860</t>
  </si>
  <si>
    <t>(5,84*2+5,27*2+4,77*2+4,235)*1*1,1</t>
  </si>
  <si>
    <t>-1,08*1-1,1*1-0,98*1</t>
  </si>
  <si>
    <t>81</t>
  </si>
  <si>
    <t>987500010</t>
  </si>
  <si>
    <t>Zakrytí a zajištění stávajících kamen proti poškození</t>
  </si>
  <si>
    <t>355852533</t>
  </si>
  <si>
    <t>82</t>
  </si>
  <si>
    <t>987500020</t>
  </si>
  <si>
    <t>Zakrytí a zajištění stávajících výplní otvorů proti poškození - způsob dle potřeb dodavatele</t>
  </si>
  <si>
    <t>kpl</t>
  </si>
  <si>
    <t>-1789114130</t>
  </si>
  <si>
    <t>997</t>
  </si>
  <si>
    <t>Přesun sutě</t>
  </si>
  <si>
    <t>997013211</t>
  </si>
  <si>
    <t>Vnitrostaveništní doprava suti a vybouraných hmot pro budovy v do 6 m ručně</t>
  </si>
  <si>
    <t>t</t>
  </si>
  <si>
    <t>-1508188313</t>
  </si>
  <si>
    <t>22</t>
  </si>
  <si>
    <t>997013501</t>
  </si>
  <si>
    <t>Odvoz suti a vybouraných hmot na skládku nebo meziskládku do 1 km se složením</t>
  </si>
  <si>
    <t>-599067979</t>
  </si>
  <si>
    <t>23</t>
  </si>
  <si>
    <t>997013509</t>
  </si>
  <si>
    <t>Příplatek k odvozu suti a vybouraných hmot na skládku ZKD 1 km přes 1 km</t>
  </si>
  <si>
    <t>-196000944</t>
  </si>
  <si>
    <t>25,834*10 'Přepočtené koeficientem množství</t>
  </si>
  <si>
    <t>24</t>
  </si>
  <si>
    <t>997013811</t>
  </si>
  <si>
    <t>Poplatek za uložení stavebního dřevěného odpadu na skládce (skládkovné)</t>
  </si>
  <si>
    <t>-2008168854</t>
  </si>
  <si>
    <t>25</t>
  </si>
  <si>
    <t>997013831</t>
  </si>
  <si>
    <t>Poplatek za uložení stavebního směsného odpadu na skládce (skládkovné)</t>
  </si>
  <si>
    <t>-480594692</t>
  </si>
  <si>
    <t>998</t>
  </si>
  <si>
    <t>Přesun hmot</t>
  </si>
  <si>
    <t>26</t>
  </si>
  <si>
    <t>998018001</t>
  </si>
  <si>
    <t>Přesun hmot ruční pro budovy v do 6 m</t>
  </si>
  <si>
    <t>-309437963</t>
  </si>
  <si>
    <t>PSV</t>
  </si>
  <si>
    <t>Práce a dodávky PSV</t>
  </si>
  <si>
    <t>711</t>
  </si>
  <si>
    <t>Izolace proti vodě, vlhkosti a plynům</t>
  </si>
  <si>
    <t>27</t>
  </si>
  <si>
    <t>711111001</t>
  </si>
  <si>
    <t>Provedení izolace proti zemní vlhkosti vodorovné za studena nátěrem penetračním</t>
  </si>
  <si>
    <t>-2134585059</t>
  </si>
  <si>
    <t>28</t>
  </si>
  <si>
    <t>M</t>
  </si>
  <si>
    <t>111631510</t>
  </si>
  <si>
    <t>lak asfaltový ALP/9 (MJ kg) bal 9 kg</t>
  </si>
  <si>
    <t>kg</t>
  </si>
  <si>
    <t>32</t>
  </si>
  <si>
    <t>-1524990020</t>
  </si>
  <si>
    <t>50,978*0,0003 'Přepočtené koeficientem množství</t>
  </si>
  <si>
    <t>29</t>
  </si>
  <si>
    <t>711141559</t>
  </si>
  <si>
    <t>Provedení izolace proti zemní vlhkosti pásy přitavením vodorovné NAIP vč. napojení na stávajícíasfaltové pásy pod trámy</t>
  </si>
  <si>
    <t>-293969964</t>
  </si>
  <si>
    <t>"bílý pokoj"(5,27+0,265)*6,37</t>
  </si>
  <si>
    <t>"návštěvnická expozice"4,77*(4,235+0,265)</t>
  </si>
  <si>
    <t>30</t>
  </si>
  <si>
    <t>62852254a</t>
  </si>
  <si>
    <t>pás asfaltovaný modifikovaný</t>
  </si>
  <si>
    <t>-49944698</t>
  </si>
  <si>
    <t>56,723*1,15 'Přepočtené koeficientem množství</t>
  </si>
  <si>
    <t>31</t>
  </si>
  <si>
    <t>711211115</t>
  </si>
  <si>
    <t>Izolace provětrávaná dutinová proti zemní vlhkosti a plynu radonu z plastových segmentů ztraceného bednění zalitých betonem [typu Iglú] včetně betonové desky tl. 50 mm s armovací sítí, výšky segmentů 200 mm</t>
  </si>
  <si>
    <t>-1139977744</t>
  </si>
  <si>
    <t>711800010</t>
  </si>
  <si>
    <t>Sanace zdiva mikrovlnnou technologií</t>
  </si>
  <si>
    <t>1515195957</t>
  </si>
  <si>
    <t>"sanace po otlučení omítek 0,85*(5,84+4,77+4,235)"13</t>
  </si>
  <si>
    <t>33</t>
  </si>
  <si>
    <t>711800020</t>
  </si>
  <si>
    <t>Sanace roubení mikrovlnou technoligií</t>
  </si>
  <si>
    <t>738786229</t>
  </si>
  <si>
    <t>"sanace roubení"21</t>
  </si>
  <si>
    <t>34</t>
  </si>
  <si>
    <t>998711203</t>
  </si>
  <si>
    <t>Přesun hmot procentní pro izolace proti vodě, vlhkosti a plynům v objektech v do 60 m</t>
  </si>
  <si>
    <t>%</t>
  </si>
  <si>
    <t>-2057537851</t>
  </si>
  <si>
    <t>713</t>
  </si>
  <si>
    <t>Izolace tepelné</t>
  </si>
  <si>
    <t>35</t>
  </si>
  <si>
    <t>713121111a</t>
  </si>
  <si>
    <t>Montáž izolace tepelné podlah volně kladenými rohožemi, pásy, dílci, deskami 1 vrstva - vložení do roštu</t>
  </si>
  <si>
    <t>1757563449</t>
  </si>
  <si>
    <t>36</t>
  </si>
  <si>
    <t>631514340</t>
  </si>
  <si>
    <t>deska minerální huhá vata izolační tl.20 mm</t>
  </si>
  <si>
    <t>1280683147</t>
  </si>
  <si>
    <t>50,978*1,02 'Přepočtené koeficientem množství</t>
  </si>
  <si>
    <t>37</t>
  </si>
  <si>
    <t>713121121</t>
  </si>
  <si>
    <t>Montáž izolace tepelné podlah volně kladenými rohožemi, pásy, dílci, deskami 2 vrstvy</t>
  </si>
  <si>
    <t>-1817130955</t>
  </si>
  <si>
    <t>38</t>
  </si>
  <si>
    <t>28372303a</t>
  </si>
  <si>
    <t>deska z pěnového polystyrenu EPS 40 mm</t>
  </si>
  <si>
    <t>-1530390641</t>
  </si>
  <si>
    <t>50,978*2,04 'Přepočtené koeficientem množství</t>
  </si>
  <si>
    <t>39</t>
  </si>
  <si>
    <t>998713201</t>
  </si>
  <si>
    <t>Přesun hmot procentní pro izolace tepelné v objektech v do 6 m</t>
  </si>
  <si>
    <t>1725057927</t>
  </si>
  <si>
    <t>762</t>
  </si>
  <si>
    <t>Konstrukce tesařské</t>
  </si>
  <si>
    <t>40</t>
  </si>
  <si>
    <t>762521811</t>
  </si>
  <si>
    <t>Demontáž podlah bez polštářů z prken tloušťky do 32 mm</t>
  </si>
  <si>
    <t>826883333</t>
  </si>
  <si>
    <t>41</t>
  </si>
  <si>
    <t>762550010</t>
  </si>
  <si>
    <t>D+M dřevěný rošt podlah, fošny sušené 50/100 po 650mm impregnovaný</t>
  </si>
  <si>
    <t>-1858378140</t>
  </si>
  <si>
    <t>42</t>
  </si>
  <si>
    <t>762822810a</t>
  </si>
  <si>
    <t>Demontáž podlahových trámů z hraněného řeziva průřezové plochy do 144 cm2</t>
  </si>
  <si>
    <t>-301395534</t>
  </si>
  <si>
    <t>"bílý pokoj"5,27*7</t>
  </si>
  <si>
    <t>"návštěvnická expozice"4,235*6</t>
  </si>
  <si>
    <t>43</t>
  </si>
  <si>
    <t>762524104</t>
  </si>
  <si>
    <t>Položení podlahy z hoblovaných prken na pero a drážku</t>
  </si>
  <si>
    <t>-1239341001</t>
  </si>
  <si>
    <t>44</t>
  </si>
  <si>
    <t>605161000a</t>
  </si>
  <si>
    <t>řezivo smrkové hoblované sušené 28/196mm P+D</t>
  </si>
  <si>
    <t>260711264</t>
  </si>
  <si>
    <t>50,978*0,028*1,15</t>
  </si>
  <si>
    <t>45</t>
  </si>
  <si>
    <t>762800010</t>
  </si>
  <si>
    <t>Zvedání konstrukcí, montážní práce heverem</t>
  </si>
  <si>
    <t>1733294325</t>
  </si>
  <si>
    <t>46</t>
  </si>
  <si>
    <t>762800020</t>
  </si>
  <si>
    <t>Zajištění stability stěn výdřevou a fošnami z vnitřní i vnější strany</t>
  </si>
  <si>
    <t>403629542</t>
  </si>
  <si>
    <t>47</t>
  </si>
  <si>
    <t>762822850</t>
  </si>
  <si>
    <t xml:space="preserve">Demontáž trámů roubení vč. statické stabilizace budovy </t>
  </si>
  <si>
    <t>-1796053493</t>
  </si>
  <si>
    <t>48</t>
  </si>
  <si>
    <t>762832850</t>
  </si>
  <si>
    <t>Montáž trámů roubení - dodatečné vkládáních dubových trámů, vč. otesání</t>
  </si>
  <si>
    <t>-1131342193</t>
  </si>
  <si>
    <t>49</t>
  </si>
  <si>
    <t>6055610a</t>
  </si>
  <si>
    <t>řezivo dubové sušené, otesané trámy dle původních</t>
  </si>
  <si>
    <t>2082278955</t>
  </si>
  <si>
    <t>17,105*0,2*0,25*1,1</t>
  </si>
  <si>
    <t>50</t>
  </si>
  <si>
    <t>762860010</t>
  </si>
  <si>
    <t>Opláštění VZT potrubí prkny</t>
  </si>
  <si>
    <t>-133495620</t>
  </si>
  <si>
    <t>51</t>
  </si>
  <si>
    <t>998762201</t>
  </si>
  <si>
    <t>Přesun hmot procentní pro kce tesařské v objektech v do 6 m</t>
  </si>
  <si>
    <t>-527618248</t>
  </si>
  <si>
    <t>763</t>
  </si>
  <si>
    <t>Konstrukce suché výstavby</t>
  </si>
  <si>
    <t>52</t>
  </si>
  <si>
    <t>763131371</t>
  </si>
  <si>
    <t>SDK podhled deska 1xH2DF 12,5 bez TI dvouvrstvá dřevěná spodní kce</t>
  </si>
  <si>
    <t>-1003901444</t>
  </si>
  <si>
    <t>"m. č. 109"1,51</t>
  </si>
  <si>
    <t>"m. č. 110"1,26</t>
  </si>
  <si>
    <t>"m. č. 111"3,66</t>
  </si>
  <si>
    <t>84</t>
  </si>
  <si>
    <t>763172313</t>
  </si>
  <si>
    <t>Montáž revizních dvířek SDK kcí vel. 400x400 mm</t>
  </si>
  <si>
    <t>170881460</t>
  </si>
  <si>
    <t>85</t>
  </si>
  <si>
    <t>590307120</t>
  </si>
  <si>
    <t>dvířka revizní 400 x 400 mm</t>
  </si>
  <si>
    <t>1289763044</t>
  </si>
  <si>
    <t>90</t>
  </si>
  <si>
    <t>76317231a</t>
  </si>
  <si>
    <t>D+M revizní otvor v SDK podhledu v chodbě pod VZT jednotuku pro výměnu filtrů, vel. 800/1000mm - atyp</t>
  </si>
  <si>
    <t>-293346003</t>
  </si>
  <si>
    <t>86</t>
  </si>
  <si>
    <t>998763201</t>
  </si>
  <si>
    <t>Přesun hmot procentní pro dřevostavby v objektech v do 12 m</t>
  </si>
  <si>
    <t>-1163757100</t>
  </si>
  <si>
    <t>764</t>
  </si>
  <si>
    <t>Konstrukce klempířské</t>
  </si>
  <si>
    <t>53</t>
  </si>
  <si>
    <t>764212633</t>
  </si>
  <si>
    <t>Krycí lišta nopové folie z Pz s povrchovou úpravou</t>
  </si>
  <si>
    <t>1743146053</t>
  </si>
  <si>
    <t>54</t>
  </si>
  <si>
    <t>764314411</t>
  </si>
  <si>
    <t>Lemování prostupů střech s krytinou prejzovou nebo vlnitou bez lišty z Pz plechu</t>
  </si>
  <si>
    <t>1490018480</t>
  </si>
  <si>
    <t>55</t>
  </si>
  <si>
    <t>998764201</t>
  </si>
  <si>
    <t>Přesun hmot procentní pro konstrukce klempířské v objektech v do 6 m</t>
  </si>
  <si>
    <t>-519692857</t>
  </si>
  <si>
    <t>766</t>
  </si>
  <si>
    <t>Konstrukce truhlářské</t>
  </si>
  <si>
    <t>56</t>
  </si>
  <si>
    <t>766500010</t>
  </si>
  <si>
    <t>Dřevěné okno dvojité dvoukřídlové 1000/1600mm</t>
  </si>
  <si>
    <t>2076528088</t>
  </si>
  <si>
    <t>Poznámka k položce:
Repase vnějších křídel zahrnující odstranění starých nátěrů,  přebroušení, vytmelení pružným tmelem, očištění, zakrytí, impregnační nátěr, 2x základní nátěr, přebr oušení, 2xkvalitní vrchní nátěr bílý(např. Herbol, Remmers)</t>
  </si>
  <si>
    <t>57</t>
  </si>
  <si>
    <t>766500020</t>
  </si>
  <si>
    <t>Dřevěná okenice dvoukřídlového okna 860/960mm</t>
  </si>
  <si>
    <t>427680389</t>
  </si>
  <si>
    <t>Poznámka k položce:
Repase okenic zahrnující opravu nátěru, přebroušení, vytmelení pružným tmelem, očištění, impregnační nátěr, 2x základní nátěr, přebr oušení, 2xkvalitní vrchní nátěr kvalitní vrchní nátěr zelená barva (např. Herbol, Remmers)</t>
  </si>
  <si>
    <t>58</t>
  </si>
  <si>
    <t>766500030</t>
  </si>
  <si>
    <t>Dřevěné okénko  300/300</t>
  </si>
  <si>
    <t>-2095538188</t>
  </si>
  <si>
    <t>Poznámka k položce:
Repase zahrnující opravu nátěru, přebroušení, vytmelení pružným tmelem, očištění, zakrytí, 2x základní nátěr, přebroušení, 2xkvalitní vrchní nátěr zelená barva (např. Herbol, Remmers)</t>
  </si>
  <si>
    <t>59</t>
  </si>
  <si>
    <t>766500040</t>
  </si>
  <si>
    <t>Dřevěné dveře dvoukřídlové, plné, s nadsvětlíkem osazené do obložkové zárubně 1170/2600mm</t>
  </si>
  <si>
    <t>-1099933353</t>
  </si>
  <si>
    <t>Poznámka k položce:
 Repase křídel i zárubně z vnější strany zahrnující odstranění starých nátěrů, přebroušení, vytmelení pružným tmelem, očištění, zakrytí, impregnační nátěr, 2x základní nátěr, přebroušení, 2x kvalitní vrchní nátěr - zelená barva ve dvou odstínech, (např. Herbol, Remmers), na rám osazeno samolepící těsnění a do dveří zespodu zafrézována skrytá zapuštěná padací těsnící lišta.</t>
  </si>
  <si>
    <t>60</t>
  </si>
  <si>
    <t>766500050</t>
  </si>
  <si>
    <t>Dřevěné dveře jednokřídlové plné s nadsvětlíkem do obložkové zárubně 1070/2300mm</t>
  </si>
  <si>
    <t>1340277615</t>
  </si>
  <si>
    <t>Poznámka k položce:
Oprava nátěru křídla a zárubně  z vnější strany zahrnující  přebroušení, vytmelení pružným tmelem, očištění, impregnační nátěr, 2x základní nátěr, přebr oušení, 2xkvalitní vrchní nátěr zelený(např. Herbol, Remmers</t>
  </si>
  <si>
    <t>61</t>
  </si>
  <si>
    <t>766500060</t>
  </si>
  <si>
    <t>Dřevěné okno tabulkové  verandy s jednoduchým pevným zasklením  1900/1300mm + 2450/1300 + 1050/1300</t>
  </si>
  <si>
    <t>-1570518826</t>
  </si>
  <si>
    <t>Poznámka k položce:
Odstranění starých nátěrů,  přebroušení, vytmelení pružným tmelem, očištění, zakrytí, impregnační nátěr, 2x základní nátěr, přebr oušení, 2xkvalitní vrchní nátěr bílý(např. Herbol, Remmers</t>
  </si>
  <si>
    <t>62</t>
  </si>
  <si>
    <t>766500070</t>
  </si>
  <si>
    <t>Dřevěné okno tabulkové  (sklad) s jednoduchým pevným zasklením  800/1000mm</t>
  </si>
  <si>
    <t>1578896615</t>
  </si>
  <si>
    <t>Poznámka k položce:
zahrnující přebroušení, vytmelení pružným tmelem, očištění, zakrytí, impregnační nátěr, 2x základní nátěr, přebr oušení, 2xkvalitní vrchní nátěr dle původního odstínu</t>
  </si>
  <si>
    <t>63</t>
  </si>
  <si>
    <t>766500081</t>
  </si>
  <si>
    <t>Demontáž stávajícího poklopu a rámu kameného schodiště do sklepa</t>
  </si>
  <si>
    <t>1839534717</t>
  </si>
  <si>
    <t>64</t>
  </si>
  <si>
    <t>766500082</t>
  </si>
  <si>
    <t>Nový dřevěnný poklop  1700/1080mm na schodišti do sklepa z dubových prken z 1/3 pevná část, dubový rám 90/90mm kotvený do kamen. obezdívky, přírodní olejový nátěr, (replika původního)</t>
  </si>
  <si>
    <t>-1689054301</t>
  </si>
  <si>
    <t>65</t>
  </si>
  <si>
    <t>766500150</t>
  </si>
  <si>
    <t>Oprava zábradlí předloženého vstupního schodiště a zápraží vč. nového madla a povrchové úpravy</t>
  </si>
  <si>
    <t>1116193452</t>
  </si>
  <si>
    <t>Poznámka k položce:
Oprava dř. zábradlí,  v. 1,05m , očištění + nový nátěr, nová šikmá část u schodů dl. 2,3m řádně přikotvena do ocel. botek , nová část – madlo 40/100 dl. 2,3m, spodní část 20/70mm dl. 2,3m, sloupky80/80mm- dl. 1,0m – 2ks, výplň 20/50 dl. 0,7m 10ks</t>
  </si>
  <si>
    <t>66</t>
  </si>
  <si>
    <t>766500160</t>
  </si>
  <si>
    <t>D+M nové lemování základového kamenného pasu krycím prknem vč. latě</t>
  </si>
  <si>
    <t>1003479463</t>
  </si>
  <si>
    <t>Poznámka k položce:
Nové lemování základového kamenného pasu krycím prknem š. 120mm tl. 28mm podél roubení včetně kotevní latě 60/40mm. V místě přístavku skladu bude provedeno také nové prken. lemování nad stávající přizdívkou.</t>
  </si>
  <si>
    <t>"roubení"10,735+6,37+5,094</t>
  </si>
  <si>
    <t>"sklad"1,4+3,5+2,8+1</t>
  </si>
  <si>
    <t>67</t>
  </si>
  <si>
    <t>998766201</t>
  </si>
  <si>
    <t>Přesun hmot procentní pro konstrukce truhlářské v objektech v do 6 m</t>
  </si>
  <si>
    <t>-45658723</t>
  </si>
  <si>
    <t>783</t>
  </si>
  <si>
    <t>Dokončovací práce - nátěry</t>
  </si>
  <si>
    <t>68</t>
  </si>
  <si>
    <t>783268111</t>
  </si>
  <si>
    <t>Lazurovací dvojnásobný olejový nátěr tesařských konstrukcí v místech, kde je původní nátěr vybledlý dle původního</t>
  </si>
  <si>
    <t>1036821539</t>
  </si>
  <si>
    <t>69</t>
  </si>
  <si>
    <t>783500010</t>
  </si>
  <si>
    <t>Lněný, případně konopný olejový nátěr vnějšího roubení</t>
  </si>
  <si>
    <t>-299659633</t>
  </si>
  <si>
    <t>70</t>
  </si>
  <si>
    <t>783500020</t>
  </si>
  <si>
    <t>Ošetření spar roubení hustým vápenným nátěrem</t>
  </si>
  <si>
    <t>1736201257</t>
  </si>
  <si>
    <t>0,1*11*(10,735*2+6,37)</t>
  </si>
  <si>
    <t>71</t>
  </si>
  <si>
    <t>783500030</t>
  </si>
  <si>
    <t>Konzevační bezbarvý prodyšný nátěr tesařských konstrukcí</t>
  </si>
  <si>
    <t>-557574119</t>
  </si>
  <si>
    <t>72</t>
  </si>
  <si>
    <t>783901403</t>
  </si>
  <si>
    <t>Vysátí dřevěných podlah před provedením nátěru</t>
  </si>
  <si>
    <t>-1491644638</t>
  </si>
  <si>
    <t>73</t>
  </si>
  <si>
    <t>783963101</t>
  </si>
  <si>
    <t>Napouštěcí jednonásobný olejový nátěr dřevěných podlah</t>
  </si>
  <si>
    <t>-1352612505</t>
  </si>
  <si>
    <t>74</t>
  </si>
  <si>
    <t>783968211</t>
  </si>
  <si>
    <t>Ochranný dvojnásobný olejový transparentní nátěr dřevěné podlahy</t>
  </si>
  <si>
    <t>-1716951885</t>
  </si>
  <si>
    <t>784</t>
  </si>
  <si>
    <t>Dokončovací práce - malby a tapety</t>
  </si>
  <si>
    <t>75</t>
  </si>
  <si>
    <t>784121001</t>
  </si>
  <si>
    <t>Oškrabání malby v mísnostech výšky do 3,80 m</t>
  </si>
  <si>
    <t>-1224642344</t>
  </si>
  <si>
    <t>"Bílý pokoj 101"</t>
  </si>
  <si>
    <t>(5,84*2+5,27*2)*3,15</t>
  </si>
  <si>
    <t>-(1*1,6*4+1,08*1,9)</t>
  </si>
  <si>
    <t>5,27*5,84</t>
  </si>
  <si>
    <t>Mezisoučet</t>
  </si>
  <si>
    <t>"Návštěvnická expozice 102"</t>
  </si>
  <si>
    <t>(4,77*2+4,235*2+0,3*2)*3,15</t>
  </si>
  <si>
    <t>-(1*1,6*2+1,08*1,9+1,1*2+0,98*1,9)</t>
  </si>
  <si>
    <t>"roubená stěna místnosti 107"18,5</t>
  </si>
  <si>
    <t>76</t>
  </si>
  <si>
    <t>78418112a</t>
  </si>
  <si>
    <t>Hloubková impregnace dřeva a zdiva po odstrtanění omítek</t>
  </si>
  <si>
    <t>-670122311</t>
  </si>
  <si>
    <t>"sanace střední zdi"4,235*1,2</t>
  </si>
  <si>
    <t>"sanace po otlučení omítek"13</t>
  </si>
  <si>
    <t>77</t>
  </si>
  <si>
    <t>784312001</t>
  </si>
  <si>
    <t>Vnější bílé vápenné prodyšné malby</t>
  </si>
  <si>
    <t>397663000</t>
  </si>
  <si>
    <t>78</t>
  </si>
  <si>
    <t>784312021</t>
  </si>
  <si>
    <t>Dvojnásobné bílé vápenné malby s obsahemn odolnějších složek hydraulického vápna v místnostech výšky do 3,80 m</t>
  </si>
  <si>
    <t>321564936</t>
  </si>
  <si>
    <t xml:space="preserve">Poznámka k položce:
Směsy maleb budou obsahovat odolnější složky z hydraulického vápna. </t>
  </si>
  <si>
    <t>"místnosti muzea"160,126</t>
  </si>
  <si>
    <t>"nové malby SDK podhledů" 2+1,5+4</t>
  </si>
  <si>
    <t>79</t>
  </si>
  <si>
    <t>784312061</t>
  </si>
  <si>
    <t>Příplatek k cenám vápenných maleb za provádění barevné malby tónované tónovacími přípravky</t>
  </si>
  <si>
    <t>40857130</t>
  </si>
  <si>
    <t>Práce a dodávky M</t>
  </si>
  <si>
    <t>21-M</t>
  </si>
  <si>
    <t>Elektromontáže</t>
  </si>
  <si>
    <t>80</t>
  </si>
  <si>
    <t>921000010</t>
  </si>
  <si>
    <t>Přesunutí pohybového čidla a svítidla z důvodu SDK podhledu</t>
  </si>
  <si>
    <t>1142462630</t>
  </si>
  <si>
    <t>D.1.4.3 - Silnoproudá elektroinstalace</t>
  </si>
  <si>
    <t>VC 21-M - MONTÁŽE SILNOPROUDÉ ELEKTROROZVODY</t>
  </si>
  <si>
    <t>VC C801-3 - STAVEBNÍ PRÁCE SILNOPROUDÉ ELEKTROROZVODY</t>
  </si>
  <si>
    <t>MAT - MATERIÁLY SILNOPROUDÉ ELEKTROROZVODY</t>
  </si>
  <si>
    <t>VC 21-M</t>
  </si>
  <si>
    <t>MONTÁŽE SILNOPROUDÉ ELEKTROROZVODY</t>
  </si>
  <si>
    <t>Pol1</t>
  </si>
  <si>
    <t>vyhledání stávající elektroinstalace, zjištění současného stavu</t>
  </si>
  <si>
    <t>hod</t>
  </si>
  <si>
    <t>Pol2</t>
  </si>
  <si>
    <t>zajištění ochrany stávající elektroinstalace po dobu stavby</t>
  </si>
  <si>
    <t>Pol3</t>
  </si>
  <si>
    <t>demontáž stáv.konvektoru 0,5kW v m.110, vč.zajiětění ekologické likvidace</t>
  </si>
  <si>
    <t>ks</t>
  </si>
  <si>
    <t>Pol4</t>
  </si>
  <si>
    <t>osazení jističe 10A/1/C do RD</t>
  </si>
  <si>
    <t>Pol5</t>
  </si>
  <si>
    <t>přenosný el.konvektor 2kW/230V IP20 s vestavěným termostatem a přívodní šnůrou s vidlicí</t>
  </si>
  <si>
    <t>Pol6</t>
  </si>
  <si>
    <t>nástěnný el.konvektor 0,5kW/230V IP20 s vestavěným termostatem a přívodní šnůrou do krabice</t>
  </si>
  <si>
    <t>Pol29</t>
  </si>
  <si>
    <t>tlačítko bílé řaz.1/0 IP20 komplet PO</t>
  </si>
  <si>
    <t>Pol7</t>
  </si>
  <si>
    <t>kabel CYKY 3Ox1,5 PU</t>
  </si>
  <si>
    <t>Pol8</t>
  </si>
  <si>
    <t>kabel CYKY 3Jx1,5 PU</t>
  </si>
  <si>
    <t>Pol9</t>
  </si>
  <si>
    <t>kabel SYKFY 2x2x0,5 PU</t>
  </si>
  <si>
    <t>Pol10</t>
  </si>
  <si>
    <t>kabel SYKFY 5x2x0,5 PU</t>
  </si>
  <si>
    <t>Pol11</t>
  </si>
  <si>
    <t>ukončení kabelů do 5x4</t>
  </si>
  <si>
    <t>Pol12</t>
  </si>
  <si>
    <t>krabice přístrojová, kruhová 68mm, do duté, cih.stěny IP20</t>
  </si>
  <si>
    <t>Pol13</t>
  </si>
  <si>
    <t>projektová dokumentace skutečného stavu</t>
  </si>
  <si>
    <t>Pol14</t>
  </si>
  <si>
    <t>výchozí revizní zpráva</t>
  </si>
  <si>
    <t>VC C801-3</t>
  </si>
  <si>
    <t>STAVEBNÍ PRÁCE SILNOPROUDÉ ELEKTROROZVODY</t>
  </si>
  <si>
    <t>Pol15</t>
  </si>
  <si>
    <t>vybourání otvoru do R=60mm tl.do 600mm v cih.zdi</t>
  </si>
  <si>
    <t>Pol16</t>
  </si>
  <si>
    <t>vyřezání otvoru pro krabice 68mm</t>
  </si>
  <si>
    <t>Pol17</t>
  </si>
  <si>
    <t>vyřezání spáry ve zdi cihla/tvár.do hl.30mm š.do 30mm</t>
  </si>
  <si>
    <t>Pol18</t>
  </si>
  <si>
    <t>zapravení maltou spáry ve zdi cihla/tvár.do hl.30mm š.do 30mm(bez vymalování stěn)</t>
  </si>
  <si>
    <t>Pol19</t>
  </si>
  <si>
    <t>vyřezání spáry ve zdi cihla/tvár.do hl.30mm š.do 70mm</t>
  </si>
  <si>
    <t>Pol20</t>
  </si>
  <si>
    <t>zapravení maltou spáry ve zdi cihla/tvár.do hl.30mm š.do 70mm(bez vymalování stěn)</t>
  </si>
  <si>
    <t>MAT</t>
  </si>
  <si>
    <t>MATERIÁLY SILNOPROUDÉ ELEKTROROZVODY</t>
  </si>
  <si>
    <t>Pol21</t>
  </si>
  <si>
    <t>jistič 10A/1/C</t>
  </si>
  <si>
    <t>256</t>
  </si>
  <si>
    <t>Pol22</t>
  </si>
  <si>
    <t>Pol23</t>
  </si>
  <si>
    <t>Pol30</t>
  </si>
  <si>
    <t>tlačítko bílé řaz.1/0 IP20 komplet</t>
  </si>
  <si>
    <t>Pol31</t>
  </si>
  <si>
    <t>kabel CYKY 3Ox1,5</t>
  </si>
  <si>
    <t>Pol32</t>
  </si>
  <si>
    <t>kabel CYKY 3Jx1,5</t>
  </si>
  <si>
    <t>Pol26</t>
  </si>
  <si>
    <t>kabel SYKFY 2x2x0,5</t>
  </si>
  <si>
    <t>Pol27</t>
  </si>
  <si>
    <t>kabel SYKFY 5x2x0,5</t>
  </si>
  <si>
    <t>Pol28</t>
  </si>
  <si>
    <t>D.1.4.4 - TPS - Vzduchotechnika</t>
  </si>
  <si>
    <t>PSV - PSV</t>
  </si>
  <si>
    <t xml:space="preserve">    721 - Zdravotechnika - vnitřní kanalizace</t>
  </si>
  <si>
    <t xml:space="preserve">    751-1 - Vzduchotechnika - Zařízení "1"</t>
  </si>
  <si>
    <t>949101111</t>
  </si>
  <si>
    <t>Lešení pomocné pracovní pro objekty pozemních staveb pro zatížení do 150 kg/m2, o výšce lešeňové podlahy do 1,9 m</t>
  </si>
  <si>
    <t>644071743</t>
  </si>
  <si>
    <t>99998X002</t>
  </si>
  <si>
    <t>Zpracování provozního řádu pro obsluhu a údržbu zaškolení obsluhy schémata doklady o revizích</t>
  </si>
  <si>
    <t>soubor</t>
  </si>
  <si>
    <t>1001385170</t>
  </si>
  <si>
    <t>Přesun hmot pro budovy občanské výstavby, bydlení, výrobu a služby ruční - bez užití mechanizace vodorovná dopravní vzdálenost do 100 m pro budovy s jakoukoliv nosnou konstrukcí výšky do 6 m</t>
  </si>
  <si>
    <t>-1993588643</t>
  </si>
  <si>
    <t>713361213X01</t>
  </si>
  <si>
    <t>Kompletní montáž tepelné izolace na bázi syntetického kaučuku vzduchotechnického potrubí včetně spojovacího, pomocného a montážního materiálu</t>
  </si>
  <si>
    <t>746049058</t>
  </si>
  <si>
    <t>283777431X02</t>
  </si>
  <si>
    <t>Tepelná izolace potrubí na bázi syntetického kaučuku - pásy svinuté do role z jedné strany lepivé se sítí zabraňující nežádoucímu protažení pásu s ochrannou fólií opatřenou tenkou vrstvou silikonu tl.19 mm</t>
  </si>
  <si>
    <t>2010047704</t>
  </si>
  <si>
    <t>713311132X03</t>
  </si>
  <si>
    <t>Kompletní montáž tepelné izolace z minerální plsti tl.30 mm vzduchotechnického potrubí včetně spojovacího, pomocného a montážního materiálu</t>
  </si>
  <si>
    <t>-2101630611</t>
  </si>
  <si>
    <t>6312531X04</t>
  </si>
  <si>
    <t>Lamelový skružovaný pás vyrobený z kamenné (minerální) plsti tl.30 mm hydrofobizovaný s hliníkovou fóliíi třída reakce na oheň A2 objemová hmotnost 55 kg/m3</t>
  </si>
  <si>
    <t>-325576968</t>
  </si>
  <si>
    <t>713311133X05</t>
  </si>
  <si>
    <t>Kompletní montáž tepelné izolace z minerální plsti tl.50 mm vzduchotechnického potrubí včetně spojovacího, pomocného a montážního materiálu</t>
  </si>
  <si>
    <t>174773928</t>
  </si>
  <si>
    <t>6312541X06</t>
  </si>
  <si>
    <t>1060498813</t>
  </si>
  <si>
    <t>713463512X07</t>
  </si>
  <si>
    <t>Kompletní montáž tepelné izolace - návlek z minerální plsti tl.25 mm kruhového vzduchotechnického potrubí včetně spojovacího, pomocného a montážního materiálu</t>
  </si>
  <si>
    <t>2147421697</t>
  </si>
  <si>
    <t>63177752X08</t>
  </si>
  <si>
    <t>Vysoce ohebný tepelně izolační návlek pro izolaci potrubí tl.tepelné izolace 25 mm průměr 80 mm</t>
  </si>
  <si>
    <t>-1192655469</t>
  </si>
  <si>
    <t>63177753X09</t>
  </si>
  <si>
    <t>Vysoce ohebný tepelně izolační návlek pro izolaci potrubí tl.tepelné izolace 25 mm průměr 127 mm</t>
  </si>
  <si>
    <t>-1606169831</t>
  </si>
  <si>
    <t>63177754X10</t>
  </si>
  <si>
    <t>Vysoce ohebný tepelně izolační návlek pro izolaci potrubí tl.tepelné izolace 25 mm průměr 160 mm</t>
  </si>
  <si>
    <t>830354260</t>
  </si>
  <si>
    <t>998713101</t>
  </si>
  <si>
    <t>Přesun hmot pro izolace tepelné stanovený z hmotnosti přesunovaného materiálu vodorovná dopravní vzdálenost do 50 m v objektech výšky do 6 m</t>
  </si>
  <si>
    <t>1482502542</t>
  </si>
  <si>
    <t>998713192</t>
  </si>
  <si>
    <t>Přesun hmot pro izolace tepelné stanovený z hmotnosti přesunovaného materiálu Příplatek k cenám za zvětšený přesun přes vymezenou největší dopravní vzdálenost do 100 m</t>
  </si>
  <si>
    <t>1233991678</t>
  </si>
  <si>
    <t>721</t>
  </si>
  <si>
    <t>Zdravotechnika - vnitřní kanalizace</t>
  </si>
  <si>
    <t>721176111X01</t>
  </si>
  <si>
    <t xml:space="preserve">Potrubí odvodu kondenzátu z vzd jednotky a stoupačky VZD z polypropylenu PP-R DN 25 mm polyfuzně svařované včetně vytvoření potrubní zápachové úzávěry H=150 mm u vzd.jednotky (včetně napojení na vzd jednotku) svislé potrubí v kuchyňce vedeno pod omítkou </t>
  </si>
  <si>
    <t>-1029064525</t>
  </si>
  <si>
    <t>721176112X02</t>
  </si>
  <si>
    <t>Úprava potrubí kanalizace pod umyvadlem v kuchyňce (m.č109) pro napojení potrubí odvodu kondenzátu</t>
  </si>
  <si>
    <t>1562609769</t>
  </si>
  <si>
    <t>998721101</t>
  </si>
  <si>
    <t>Přesun hmot pro vnitřní kanalizace stanovený z hmotnosti přesunovaného materiálu vodorovná dopravní vzdálenost do 50 m v objektech výšky do 6 m</t>
  </si>
  <si>
    <t>-527792382</t>
  </si>
  <si>
    <t>998721192</t>
  </si>
  <si>
    <t>Přesun hmot pro vnitřní kanalizace stanovený z hmotnosti přesunovaného materiálu Příplatek k ceně za zvětšený přesun přes vymezenou největší dopravní vzdálenost do 100 m</t>
  </si>
  <si>
    <t>176119345</t>
  </si>
  <si>
    <t>751-1</t>
  </si>
  <si>
    <t>Vzduchotechnika - Zařízení "1"</t>
  </si>
  <si>
    <t>75114X001</t>
  </si>
  <si>
    <t>Montáž vzduchotechnické jednotky 1.01</t>
  </si>
  <si>
    <t>-590030659</t>
  </si>
  <si>
    <t>42911111X01</t>
  </si>
  <si>
    <t xml:space="preserve">Kompaktní vnitřní obousměrná větrací jednotka (přívod, odvod) s rekuperací tepla včetně vestavěného elektro ohřívače 0,25 kW (230V/50Hz) a regulace podstropní provedení – protiproudý deskový  rekuperátor tepelná účinnost ZZT 85% EC motory ventilátorů š x </t>
  </si>
  <si>
    <t>-1500895125</t>
  </si>
  <si>
    <t>42911112X02</t>
  </si>
  <si>
    <t>Tlumící spojovací manžety průměr160 mm</t>
  </si>
  <si>
    <t>-1941566789</t>
  </si>
  <si>
    <t>75114X002</t>
  </si>
  <si>
    <t>Montáž dálkového ovladače-regulátoru vzduchotechnické jednotky (elektro propojení viz. část elektro)</t>
  </si>
  <si>
    <t>-322096558</t>
  </si>
  <si>
    <t>42911113X03</t>
  </si>
  <si>
    <t>Dálkový digitální ovladač - regulátor vzduchotechnické jednotky</t>
  </si>
  <si>
    <t>-78734313</t>
  </si>
  <si>
    <t>751151115X04</t>
  </si>
  <si>
    <t>Montáž prostorového čidla relativní vlhkosti (elektro propojení viz.část elektro)</t>
  </si>
  <si>
    <t>479624537</t>
  </si>
  <si>
    <t>429177051X05</t>
  </si>
  <si>
    <t>Prostorové čidlo relativní vlhkosti 24 V (0-10 V)</t>
  </si>
  <si>
    <t>-1736032582</t>
  </si>
  <si>
    <t>751151114X05</t>
  </si>
  <si>
    <t xml:space="preserve">Zprovoznění a seřízení vzduchotechnické jednotky servisním technikem </t>
  </si>
  <si>
    <t>-1603974661</t>
  </si>
  <si>
    <t>751344112</t>
  </si>
  <si>
    <t>Montáž tlumičů hluku pro kruhové potrubí, průměru přes 100 do 200 mm</t>
  </si>
  <si>
    <t>-979895036</t>
  </si>
  <si>
    <t>42911147X06</t>
  </si>
  <si>
    <t>Kruhový tlumič hluku absorpční průměr 125 mm (vnější průměr 225 mm) napojení spiro dl.300 mm</t>
  </si>
  <si>
    <t>1413603794</t>
  </si>
  <si>
    <t>-573844755</t>
  </si>
  <si>
    <t>42911148X07</t>
  </si>
  <si>
    <t>Kruhový tlumič hluku absorpční průměr 125 mm (vnější průměr 225 mm) napojení spiro dl.500 mm</t>
  </si>
  <si>
    <t>1704014440</t>
  </si>
  <si>
    <t>909994487</t>
  </si>
  <si>
    <t>42911149X08</t>
  </si>
  <si>
    <t>Kruhový tlumič hluku absorpční průměr 125 mm (vnější průměr 225 mm) napojení spiro dl.900 mm</t>
  </si>
  <si>
    <t>1047502355</t>
  </si>
  <si>
    <t>751514679</t>
  </si>
  <si>
    <t>Montáž škrtící klapky nebo zpětné klapky do plechového potrubí kruhové bez příruby, průměru přes 100 do 200 mm</t>
  </si>
  <si>
    <t>2016180722</t>
  </si>
  <si>
    <t>429177181X09</t>
  </si>
  <si>
    <t>Kruhová regulační klapka průměr 125 mm (spiro) ruční ovládání</t>
  </si>
  <si>
    <t>-1657381891</t>
  </si>
  <si>
    <t>-2066387113</t>
  </si>
  <si>
    <t>429177191X10</t>
  </si>
  <si>
    <t>Kruhová těsná uzavírací klapka průměr 125 mm (spiro) včetně servopohonu 24V</t>
  </si>
  <si>
    <t>281648340</t>
  </si>
  <si>
    <t>808741198</t>
  </si>
  <si>
    <t>429177201X11</t>
  </si>
  <si>
    <t>Kruhová těsná uzavírací klapka průměr 160 mm (spiro) včetně servopohonu 24V</t>
  </si>
  <si>
    <t>-1215643391</t>
  </si>
  <si>
    <t>751322211</t>
  </si>
  <si>
    <t>Montáž talířových ventilů, anemostatů, dýz dýzy kruhové, průměru do 100 mm</t>
  </si>
  <si>
    <t>297222809</t>
  </si>
  <si>
    <t>429177211X12</t>
  </si>
  <si>
    <t>Přívodní úhlová vzduchotechnická dýza štěrbinová DA 45° 100 průměr připojení 100 mm (úhlová 45°)</t>
  </si>
  <si>
    <t>-1289507321</t>
  </si>
  <si>
    <t>751322212</t>
  </si>
  <si>
    <t>Montáž talířových ventilů, anemostatů, dýz dýzy kruhové, průměru přes 100 do 200 mm</t>
  </si>
  <si>
    <t>-1278628519</t>
  </si>
  <si>
    <t>429177221X13</t>
  </si>
  <si>
    <t>Přívodní úhlová vzduchotechnická dýza štěrbinová DA 45° 125 průměr připojení 125 mm (úhlová 45°)</t>
  </si>
  <si>
    <t>500748223</t>
  </si>
  <si>
    <t>751311091</t>
  </si>
  <si>
    <t>Montáž vyústí čtyřhranné do čtyřhranného potrubí, průřezu do 0,040 m2</t>
  </si>
  <si>
    <t>-310807519</t>
  </si>
  <si>
    <t>42911115X14</t>
  </si>
  <si>
    <t>Obdélníková stěnová vzduchotechnická výústka jednořadá 200x50 mm (Aef=0,0072 m2) regulace R1 pevné vodorovné lamely rozteč 12,5 mm skryté uchycení barva RAL 9010 bílá</t>
  </si>
  <si>
    <t>-1161152046</t>
  </si>
  <si>
    <t>751322011</t>
  </si>
  <si>
    <t>Montáž talířových ventilů, anemostatů, dýz talířového ventilu, průměru do 100 mm</t>
  </si>
  <si>
    <t>-917148071</t>
  </si>
  <si>
    <t>42911116X15</t>
  </si>
  <si>
    <t>Kovový talířový přívodní ventil průměr 80 mm</t>
  </si>
  <si>
    <t>-1972454257</t>
  </si>
  <si>
    <t>524612379</t>
  </si>
  <si>
    <t>42911117X16</t>
  </si>
  <si>
    <t>Kovový talířový odvodní ventil průměr 80 mm</t>
  </si>
  <si>
    <t>1519162670</t>
  </si>
  <si>
    <t>751398051</t>
  </si>
  <si>
    <t>Montáž ostatních zařízení protidešťové žaluzie nebo žaluziové klapky na čtyřhranné potrubí, průřezu do 0,150 m2</t>
  </si>
  <si>
    <t>721175780</t>
  </si>
  <si>
    <t>429177121X17</t>
  </si>
  <si>
    <t>Protidešťová žaluzie hliníková 250x200 mm včetně upevňovacího rámu a síta barva RAL hnědá (odstín bude upřesněn dle stavající barvy podbití)</t>
  </si>
  <si>
    <t>1437533804</t>
  </si>
  <si>
    <t>751510011</t>
  </si>
  <si>
    <t>Vzduchotechnické potrubí z pozinkovaného plechu čtyřhranné s přírubou, průřezu přes 0,01 do 0,03 m2</t>
  </si>
  <si>
    <t>-998568832</t>
  </si>
  <si>
    <t>751510041</t>
  </si>
  <si>
    <t>Vzduchotechnické potrubí z pozinkovaného plechu kruhové, trouba spirálně vinutá bez příruby, průměru do 100 mm</t>
  </si>
  <si>
    <t>1057838560</t>
  </si>
  <si>
    <t>751510042</t>
  </si>
  <si>
    <t>Vzduchotechnické potrubí z pozinkovaného plechu kruhové, trouba spirálně vinutá bez příruby, průměru přes 100 do 200 mm</t>
  </si>
  <si>
    <t>-901948078</t>
  </si>
  <si>
    <t>751537011</t>
  </si>
  <si>
    <t>Montáž kruhového potrubí ohebného neizolovaného z Al laminátové hadice, průměru do 100 mm</t>
  </si>
  <si>
    <t>-2054664062</t>
  </si>
  <si>
    <t>42911131X18</t>
  </si>
  <si>
    <t>Ohebné potrubí hliníkové 1-vrstvé tl. hliníku 100 mikronů průměr 82 mm</t>
  </si>
  <si>
    <t>123186003</t>
  </si>
  <si>
    <t>42911141X19</t>
  </si>
  <si>
    <t>Ohebné potrubí hliníkové 1-vrstvé tl. hliníku 100 mikronů průměr 102 mm</t>
  </si>
  <si>
    <t>1109155630</t>
  </si>
  <si>
    <t>751537012</t>
  </si>
  <si>
    <t>Montáž kruhového potrubí ohebného neizolovaného z Al laminátové hadice, průměru přes 100 do 200 mm</t>
  </si>
  <si>
    <t>-1922513181</t>
  </si>
  <si>
    <t>42911151X20</t>
  </si>
  <si>
    <t>Ohebné potrubí hliníkové 1-vrstvé tl. hliníku 100 mikronů průměr 127 mm</t>
  </si>
  <si>
    <t>-651810332</t>
  </si>
  <si>
    <t>75199X001</t>
  </si>
  <si>
    <t>Pomocný spojovací, těsnící a montážní materiál zařízení "1"</t>
  </si>
  <si>
    <t>1052157232</t>
  </si>
  <si>
    <t>75199X101</t>
  </si>
  <si>
    <t>Zaregulování vzduchotechnických rozvodů dodavatelem vzduchotechniky</t>
  </si>
  <si>
    <t>hodina</t>
  </si>
  <si>
    <t>-1719686485</t>
  </si>
  <si>
    <t>998751101</t>
  </si>
  <si>
    <t>Přesun hmot pro vzduchotechniku stanovený z hmotnosti přesunovaného materiálu vodorovná dopravní vzdálenost do 100 m v objektech výšky do 12 m</t>
  </si>
  <si>
    <t>1015503603</t>
  </si>
  <si>
    <t>998751191</t>
  </si>
  <si>
    <t>Přesun hmot pro vzduchotechniku stanovený z hmotnosti přesunovaného materiálu Příplatek k cenám za zvětšený přesun přes vymezenou největší dopravní vzdálenost do 500 m</t>
  </si>
  <si>
    <t>1507743461</t>
  </si>
  <si>
    <t>783601755</t>
  </si>
  <si>
    <t>Příprava podkladu armatur a kovových potrubí před provedením nátěru potrubí přes DN 100 do DN 150 mm odmaštěním, odmašťovačem vodou ředitelným</t>
  </si>
  <si>
    <t>-1983462324</t>
  </si>
  <si>
    <t>783614571</t>
  </si>
  <si>
    <t>Základní nátěr armatur a kovových potrubí jednonásobný potrubí přes DN 100 do DN 150 mm syntetický</t>
  </si>
  <si>
    <t>-1684145734</t>
  </si>
  <si>
    <t>783615571</t>
  </si>
  <si>
    <t>Mezinátěr armatur a kovových potrubí potrubí přes DN 100 do DN 150 mm syntetický standardní</t>
  </si>
  <si>
    <t>1070645992</t>
  </si>
  <si>
    <t>783617641</t>
  </si>
  <si>
    <t>Krycí nátěr (email) armatur a kovových potrubí potrubí přes DN 100 do DN 150 mm jednonásobný syntetický standardní</t>
  </si>
  <si>
    <t>1179964394</t>
  </si>
  <si>
    <t>V.1 - Venkovní úpravy</t>
  </si>
  <si>
    <t xml:space="preserve">    1 - Zemní práce</t>
  </si>
  <si>
    <t>Zemní práce</t>
  </si>
  <si>
    <t>114203103a</t>
  </si>
  <si>
    <t>Rozebrání dlažeb z lomového kamene nebo betonových tvárnic do cementové malty</t>
  </si>
  <si>
    <t>-382087882</t>
  </si>
  <si>
    <t>0,36*10,955</t>
  </si>
  <si>
    <t>0,22*6,37</t>
  </si>
  <si>
    <t>185803111</t>
  </si>
  <si>
    <t>Ošetření trávníku shrabáním v rovině a svahu do 1:5</t>
  </si>
  <si>
    <t>476920345</t>
  </si>
  <si>
    <t>181411121</t>
  </si>
  <si>
    <t>Výsev travní směsy plochy do 1000 m2 v rovině a ve svahu do 1:5</t>
  </si>
  <si>
    <t>-1857791738</t>
  </si>
  <si>
    <t>005724720</t>
  </si>
  <si>
    <t>osivo směs travní krajinná - rovinná</t>
  </si>
  <si>
    <t>404828154</t>
  </si>
  <si>
    <t>162*0,015 'Přepočtené koeficientem množství</t>
  </si>
  <si>
    <t>184102116</t>
  </si>
  <si>
    <t>Výsadba dřeviny s balem D do 0,8 m do jamky se zalitím v rovině a svahu do 1:5</t>
  </si>
  <si>
    <t>1787007768</t>
  </si>
  <si>
    <t>184401111</t>
  </si>
  <si>
    <t>Příprava dřevin k přesazení bez výměny půdy s vyhnojením s balem D do 0,8 m v rovině a svahu do 1:5</t>
  </si>
  <si>
    <t>718718581</t>
  </si>
  <si>
    <t>184502114</t>
  </si>
  <si>
    <t>Vyzvednutí dřeviny k přesazení s balem D do 0,8 m v rovině a svahu do 1:5</t>
  </si>
  <si>
    <t>1345946484</t>
  </si>
  <si>
    <t>184813121</t>
  </si>
  <si>
    <t>Ochrana dřevin před výstavbou svázáním a prořezáním</t>
  </si>
  <si>
    <t>-1508349152</t>
  </si>
  <si>
    <t>594411111</t>
  </si>
  <si>
    <t>Dlažba z lomového kamene s provedením lože z MC</t>
  </si>
  <si>
    <t>1650855158</t>
  </si>
  <si>
    <t>594611111</t>
  </si>
  <si>
    <t>Dlažba z lomového kamene s provedením lože ze štěrkopísku smíchaného s cementem</t>
  </si>
  <si>
    <t>508867599</t>
  </si>
  <si>
    <t>935112111</t>
  </si>
  <si>
    <t>Osazení žlabu do betonu tl 100 mm z betonových tvárnic š 210 mm</t>
  </si>
  <si>
    <t>829277774</t>
  </si>
  <si>
    <t>18,1+7,3</t>
  </si>
  <si>
    <t>592277240a</t>
  </si>
  <si>
    <t>žlab betonový dvouvrstvý BEST ŽLAB II  7/10 x 28 x 21, karamelová</t>
  </si>
  <si>
    <t>-1950211405</t>
  </si>
  <si>
    <t>"25,4/0,28*1,05"95</t>
  </si>
  <si>
    <t>93694212a</t>
  </si>
  <si>
    <t>D+M žlabové vpusti betonového žlabu s litinovou mříží vč. obetonování  a zabetonování rámu mříže</t>
  </si>
  <si>
    <t>1779479233</t>
  </si>
  <si>
    <t>-1815705674</t>
  </si>
  <si>
    <t>308785684</t>
  </si>
  <si>
    <t>405697251</t>
  </si>
  <si>
    <t>0,695*10 'Přepočtené koeficientem množství</t>
  </si>
  <si>
    <t>-1647696349</t>
  </si>
  <si>
    <t>846699601</t>
  </si>
  <si>
    <t>1967047065</t>
  </si>
  <si>
    <t>SO 02 - VENKOVNÍ KANALIZACE</t>
  </si>
  <si>
    <t xml:space="preserve">    2 - Zakládání</t>
  </si>
  <si>
    <t xml:space="preserve">    4 - Vodorovné konstrukce</t>
  </si>
  <si>
    <t xml:space="preserve">    8 - Trubní vedení</t>
  </si>
  <si>
    <t>131303101</t>
  </si>
  <si>
    <t>Hloubení jam ručním nebo pneum nářadím v soudržných horninách tř. 4</t>
  </si>
  <si>
    <t>-1299097695</t>
  </si>
  <si>
    <t>"vsakovací objekt"9*2*2,5</t>
  </si>
  <si>
    <t>"plastová jímka"3,5*3,5*2,2</t>
  </si>
  <si>
    <t>131303109</t>
  </si>
  <si>
    <t>Příplatek za lepivost u hloubení jam ručním nebo pneum nářadím v hornině tř. 4</t>
  </si>
  <si>
    <t>1988917194</t>
  </si>
  <si>
    <t>"vsakovací objekt"45,000*0,5</t>
  </si>
  <si>
    <t>"plastová jímka"3,5*3,5*2,2*0,5</t>
  </si>
  <si>
    <t>132312201</t>
  </si>
  <si>
    <t>Hloubení rýh š přes 600 do 2000 mm ručním nebo pneum nářadím v soudržných horninách tř. 4</t>
  </si>
  <si>
    <t>2000481107</t>
  </si>
  <si>
    <t>dešťová kanalizace</t>
  </si>
  <si>
    <t>(30,36-9+3,5)*0,9*0,85</t>
  </si>
  <si>
    <t>drenážní potrubí</t>
  </si>
  <si>
    <t>(3,7+14,7)*0,8*0,8</t>
  </si>
  <si>
    <t>splašková kanalizace</t>
  </si>
  <si>
    <t>8,24*0,9*0,825</t>
  </si>
  <si>
    <t>132312209</t>
  </si>
  <si>
    <t>Příplatek za lepivost u hloubení rýh š do 2000 mm ručním nebo pneum nářadím v hornině tř. 4</t>
  </si>
  <si>
    <t>-456758869</t>
  </si>
  <si>
    <t>132312202</t>
  </si>
  <si>
    <t>Hloubení rýh š přes 600 do 2000 mm ručním nebo pneum nářadím v nesoudržných horninách tř. 4</t>
  </si>
  <si>
    <t>1369029743</t>
  </si>
  <si>
    <t>0,75*0,95*(18,1+8,179)</t>
  </si>
  <si>
    <t>174101101</t>
  </si>
  <si>
    <t>Zásyp jam, šachet rýh nebo kolem objektů sypaninou se zhutněním</t>
  </si>
  <si>
    <t>1570250998</t>
  </si>
  <si>
    <t>drenáže dosypání</t>
  </si>
  <si>
    <t>(3,7+14,7+1,5)*0,8*0,3</t>
  </si>
  <si>
    <t>dešťová kanalizace kolem objektu - vrstva pod dlažbu</t>
  </si>
  <si>
    <t>(18,1+8,1)*0,75*0,15</t>
  </si>
  <si>
    <t>dešťová kanalizace - vrstva nad obsypáním potrubí</t>
  </si>
  <si>
    <t>(30,36-9+3,5)*0,45*0,85</t>
  </si>
  <si>
    <t>splašková kanalizace - vrstva nad obsypáním potrubí</t>
  </si>
  <si>
    <t>8,24*0,45*0,825</t>
  </si>
  <si>
    <t>jímka splaškové kanalizace</t>
  </si>
  <si>
    <t>"plastová jímka"3,5*3,5*2,2-(1,5*1,5*3,14*2)</t>
  </si>
  <si>
    <t>17410110a</t>
  </si>
  <si>
    <t>Zásyp jam, šachet rýh nebo kolem objektů nepropustnou zeminou se zhutněním</t>
  </si>
  <si>
    <t>-1472876402</t>
  </si>
  <si>
    <t>drenáže</t>
  </si>
  <si>
    <t>"hrubý štěrk - drenáže"(3,7+14,7+1,5)*0,8*0,2</t>
  </si>
  <si>
    <t>dešťová kanalizace kolem objektu</t>
  </si>
  <si>
    <t>0,2*0,75*(18,1+8,1)</t>
  </si>
  <si>
    <t>vsakovací objekt</t>
  </si>
  <si>
    <t>2*9*0,5</t>
  </si>
  <si>
    <t>174201101</t>
  </si>
  <si>
    <t>Zásyp jam, šachet rýh nebo kolem objektů sypaninou bez zhutnění</t>
  </si>
  <si>
    <t>-420803859</t>
  </si>
  <si>
    <t>"vsakovací objekt, dvě vrstvy"9*2*2</t>
  </si>
  <si>
    <t>583439840</t>
  </si>
  <si>
    <t>kamenivo drcené hrubé (Olbramovice) frakce 63-125 MN</t>
  </si>
  <si>
    <t>-973064218</t>
  </si>
  <si>
    <t>9*2*1,8*1,8</t>
  </si>
  <si>
    <t>583312000</t>
  </si>
  <si>
    <t>štěrkopísek (Bratčice) netříděný zásypový materiál</t>
  </si>
  <si>
    <t>461661085</t>
  </si>
  <si>
    <t>9*2*0,2*1,8</t>
  </si>
  <si>
    <t>175111101</t>
  </si>
  <si>
    <t>Obsypání potrubí ručně sypaninou bez prohození, uloženou do 3 m</t>
  </si>
  <si>
    <t>276156338</t>
  </si>
  <si>
    <t>"hrubý štěrk - drenáž kolem objektu"(8,1+18,1)*0,75*0,2</t>
  </si>
  <si>
    <t>"jemný štěrk - drenáž a dešťová kanalizace kolem objektu"(8,1+18,1)*0,4*0,75</t>
  </si>
  <si>
    <t>dešťová kanalizace - prohozená vytěžená zemina</t>
  </si>
  <si>
    <t>(30,36-9+3,5)*0,35*0,85</t>
  </si>
  <si>
    <t>splašková kanalizace - prohozená vytěžená zemina</t>
  </si>
  <si>
    <t>8,24*0,35*0,825</t>
  </si>
  <si>
    <t>583336500</t>
  </si>
  <si>
    <t>kamenivo těžené hrubé prané (Bratčice) frakce 16-22</t>
  </si>
  <si>
    <t>-654995904</t>
  </si>
  <si>
    <t>"hrubý štěrk - drenáže"(3,7+14,7+1,5)*0,8*0,2*1,8</t>
  </si>
  <si>
    <t>"hrubý štěrk - drenáž kolem objektu"(8,1+18,1)*0,75*0,2*1,8</t>
  </si>
  <si>
    <t>583438160</t>
  </si>
  <si>
    <t>kamenivo drcené hrubé frakce 4-8 praná</t>
  </si>
  <si>
    <t>729942186</t>
  </si>
  <si>
    <t>drenáž a dešťová kanalizace kolem objektu</t>
  </si>
  <si>
    <t>(18,1+8,1)*0,75*0,4*1,8</t>
  </si>
  <si>
    <t>175111109</t>
  </si>
  <si>
    <t>Příplatek k obsypání potrubí za ruční prohození sypaniny, uložené do 3 m</t>
  </si>
  <si>
    <t>-1351226079</t>
  </si>
  <si>
    <t>162201211</t>
  </si>
  <si>
    <t>Vodorovné přemístění výkopku z horniny tř. 1 až 4 stavebním kolečkem do 10 m</t>
  </si>
  <si>
    <t>-360247325</t>
  </si>
  <si>
    <t>"za štěrk 63-125"9*2*1,8</t>
  </si>
  <si>
    <t>"za štěrkopísek"9*2*0,2</t>
  </si>
  <si>
    <t>"za hrubý štěrk - drenáže"(3,7+14,7+1,5)*0,8*0,2</t>
  </si>
  <si>
    <t>"za hrubý štěrk - drenáž kolem objektu"(8,1+18,1)*0,75*0,2</t>
  </si>
  <si>
    <t>"za drenáž a dešťová kanalizace kolem objektu"(18,1+8,1)*0,75*0,4</t>
  </si>
  <si>
    <t>162201219</t>
  </si>
  <si>
    <t>Příplatek k vodorovnému přemístění výkopku z horniny tř. 1 až 4 stavebním kolečkem ZKD 10 m</t>
  </si>
  <si>
    <t>646886245</t>
  </si>
  <si>
    <t>50,974*3 'Přepočtené koeficientem množství</t>
  </si>
  <si>
    <t>162701105</t>
  </si>
  <si>
    <t>Vodorovné přemístění do 10000 m výkopku/sypaniny z horniny tř. 1 až 4</t>
  </si>
  <si>
    <t>-180706657</t>
  </si>
  <si>
    <t>167101101</t>
  </si>
  <si>
    <t>Nakládání výkopku z hornin tř. 1 až 4 do 100 m3</t>
  </si>
  <si>
    <t>1416213050</t>
  </si>
  <si>
    <t>50,974</t>
  </si>
  <si>
    <t>171201201</t>
  </si>
  <si>
    <t>Uložení sypaniny na skládky</t>
  </si>
  <si>
    <t>181987790</t>
  </si>
  <si>
    <t>171201211</t>
  </si>
  <si>
    <t>Poplatek za uložení odpadu ze sypaniny na skládce (skládkovné)</t>
  </si>
  <si>
    <t>1402600876</t>
  </si>
  <si>
    <t>Zakládání</t>
  </si>
  <si>
    <t>272362021</t>
  </si>
  <si>
    <t>Výztuž základových kleneb svařovanými sítěmi Kari</t>
  </si>
  <si>
    <t>1838005616</t>
  </si>
  <si>
    <t>"výztuž základu pod jímku"3*3*7/1000</t>
  </si>
  <si>
    <t>273321311</t>
  </si>
  <si>
    <t>Základové desky ze ŽB bez zvýšených nároků na prostředí tř. C 16/20</t>
  </si>
  <si>
    <t>-911966678</t>
  </si>
  <si>
    <t>"základ pod jímku"2,5*2,5*0,2</t>
  </si>
  <si>
    <t>382411115</t>
  </si>
  <si>
    <t>Zemní nádrž objemu 6500 l z PE na dešťovou a splaškovou vodu samonosná pro běžné zatížení</t>
  </si>
  <si>
    <t>819941963</t>
  </si>
  <si>
    <t>Vodorovné konstrukce</t>
  </si>
  <si>
    <t>451573111</t>
  </si>
  <si>
    <t>Lože pod potrubí otevřený výkop ze štěrkopísku</t>
  </si>
  <si>
    <t>-2094106950</t>
  </si>
  <si>
    <t>(30,36-9+3,5)*0,1*0,85</t>
  </si>
  <si>
    <t>8,24*0,1*0,825</t>
  </si>
  <si>
    <t>452311151</t>
  </si>
  <si>
    <t>Podkladní desky z betonu prostého tř. C 20/25 otevřený výkop ve spádu</t>
  </si>
  <si>
    <t>-32200829</t>
  </si>
  <si>
    <t>(18,1+8,2)*0,18*1</t>
  </si>
  <si>
    <t>452311151a</t>
  </si>
  <si>
    <t>Příplatek za tvarování podkladního betonu</t>
  </si>
  <si>
    <t>-311109844</t>
  </si>
  <si>
    <t>Trubní vedení</t>
  </si>
  <si>
    <t>212752311</t>
  </si>
  <si>
    <t>Trativod z drenážních trubek plastových tuhých DN 100 mm včetně obalení geotextilií a lože otevřený výkop</t>
  </si>
  <si>
    <t>512927109</t>
  </si>
  <si>
    <t>8,1+18,1+3,7+14,7+1,5</t>
  </si>
  <si>
    <t>87127521a</t>
  </si>
  <si>
    <t>Kanalizační potrubí z tvrdého PVC jednovrstvé DN 125 mm vč. kolen, odboček a napojení</t>
  </si>
  <si>
    <t>-290194253</t>
  </si>
  <si>
    <t>"splašková kanalizace"8,24</t>
  </si>
  <si>
    <t>87131521b</t>
  </si>
  <si>
    <t>Kanalizační potrubí z tvrdého PVC jednovrstvé DN 150 mm vč. kolen, odboček a napojení</t>
  </si>
  <si>
    <t>-2075833421</t>
  </si>
  <si>
    <t>"dešťová kanalizace - hlavní řád"25,75+30,6-4,5</t>
  </si>
  <si>
    <t>"dešťová kanalizace - přípojky"1,2+1,2+1,3+3,2+1,2</t>
  </si>
  <si>
    <t>894811131</t>
  </si>
  <si>
    <t>Revizní šachta z PVC, DN 400/160 tlak 12,5 t do 1230 mm, litinová mříž 500/500mm</t>
  </si>
  <si>
    <t>1790102238</t>
  </si>
  <si>
    <t>89481113a</t>
  </si>
  <si>
    <t>Revizní šachta z PVC, DN 400/160 tlak 12,5 t hl do 1800 mm</t>
  </si>
  <si>
    <t>-774771163</t>
  </si>
  <si>
    <t>89481113b</t>
  </si>
  <si>
    <t>Filtrační šachta z PVC DN 400/160 tlak 12,5 t hl do 3200 mm</t>
  </si>
  <si>
    <t>957363408</t>
  </si>
  <si>
    <t>895170101</t>
  </si>
  <si>
    <t>Drenážní šachta z PP DN 300  pro napojení potrubí D 80/110</t>
  </si>
  <si>
    <t>1298717677</t>
  </si>
  <si>
    <t>895170199</t>
  </si>
  <si>
    <t>Drenážní šachta z PP DN 300  pro napojení potrubí D 80/110 vč. zpětné klapky s hliníkovou tyčí</t>
  </si>
  <si>
    <t>1164250894</t>
  </si>
  <si>
    <t>895170402</t>
  </si>
  <si>
    <t>Drenážní  šachta z PP DN 400 poklop litinový pochůzí pro zatížení 1,5 t</t>
  </si>
  <si>
    <t>-627082812</t>
  </si>
  <si>
    <t>895900010</t>
  </si>
  <si>
    <t>Napojení splaškové kanalizace na stávající šachtu</t>
  </si>
  <si>
    <t>1588702689</t>
  </si>
  <si>
    <t>899620141</t>
  </si>
  <si>
    <t>Obetonování plastové šachty z polypropylenu betonem prostým tř. C 20/25 otevřený výkop</t>
  </si>
  <si>
    <t>1364110734</t>
  </si>
  <si>
    <t>((3,14*(1,5)^2)-(3,14*(1,25)^2))*1,5</t>
  </si>
  <si>
    <t>899640112</t>
  </si>
  <si>
    <t>Bednění pro obetonování plastových šachet  kruhových otevřený výkop</t>
  </si>
  <si>
    <t>-419950937</t>
  </si>
  <si>
    <t>1,6*(3,14*(1,5)^2)</t>
  </si>
  <si>
    <t>919726122</t>
  </si>
  <si>
    <t>Geotextilie pro ochranu, separaci a filtraci netkaná měrná hmotnost do 300 g/m2</t>
  </si>
  <si>
    <t>-1914773827</t>
  </si>
  <si>
    <t>"vsakovací objekt"2*9*2+2*2*2+2*9*2</t>
  </si>
  <si>
    <t>"dešťová kanalizace kolem objektu"(8,1+18,1)*(0,795+0,7+0,45)</t>
  </si>
  <si>
    <t>998276101</t>
  </si>
  <si>
    <t>Přesun hmot pro trubní vedení z trub z plastických hmot otevřený výkop</t>
  </si>
  <si>
    <t>-1327967670</t>
  </si>
  <si>
    <t>711112001</t>
  </si>
  <si>
    <t>Provedení izolace proti zemní vlhkosti svislé za studena nátěrem penetračním</t>
  </si>
  <si>
    <t>-110884087</t>
  </si>
  <si>
    <t>(18,1+8,2)*(0,5+0,6+0,3)</t>
  </si>
  <si>
    <t>-1951333412</t>
  </si>
  <si>
    <t>36,82*0,00035 'Přepočtené koeficientem množství</t>
  </si>
  <si>
    <t>711132210a</t>
  </si>
  <si>
    <t>Izolace proti zemní vlhkosti na svislé ploše na sucho pásy nopové folie s nakašírovanou textilií</t>
  </si>
  <si>
    <t>-959063668</t>
  </si>
  <si>
    <t>711142559</t>
  </si>
  <si>
    <t>Provedení izolace proti zemní vlhkosti pásy přitavením svislé NAIP</t>
  </si>
  <si>
    <t>-28335705</t>
  </si>
  <si>
    <t>628331590</t>
  </si>
  <si>
    <t>pás těžký asfaltovaný SKLOBIT 40 MINERAL G 200 S40</t>
  </si>
  <si>
    <t>-1426376577</t>
  </si>
  <si>
    <t>36,82*1,2 'Přepočtené koeficientem množství</t>
  </si>
  <si>
    <t>998711201</t>
  </si>
  <si>
    <t>Přesun hmot procentní pro izolace proti vodě, vlhkosti a plynům v objektech v do 6 m</t>
  </si>
  <si>
    <t>1250629704</t>
  </si>
  <si>
    <t>721241102</t>
  </si>
  <si>
    <t>Lapač střešních splavenin z litiny DN 125</t>
  </si>
  <si>
    <t>-1130691851</t>
  </si>
  <si>
    <t>921500010</t>
  </si>
  <si>
    <t>Úpravy zemního vedení elektro - obnažený kabel podepřen a oložen do dělené chráničky</t>
  </si>
  <si>
    <t>-1890754810</t>
  </si>
  <si>
    <t>VRN - Vedlejší rozpočtové náklady</t>
  </si>
  <si>
    <t xml:space="preserve">    46-M - Zemní práce při extr.mont.pracích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</si>
  <si>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</si>
  <si>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</si>
  <si>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</si>
  <si>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949101112</t>
  </si>
  <si>
    <t>Pomocné lešení pro potřeby rekonstrukce - doprava lešení, montáž, nájem, demontáže a přesouvání</t>
  </si>
  <si>
    <t>-1569034059</t>
  </si>
  <si>
    <t>46-M</t>
  </si>
  <si>
    <t>Zemní práce při extr.mont.pracích</t>
  </si>
  <si>
    <t>460010025</t>
  </si>
  <si>
    <t>Vytyčení trasy inženýrských sítí v zastavěném prostoru</t>
  </si>
  <si>
    <t>km</t>
  </si>
  <si>
    <t>-1230176167</t>
  </si>
  <si>
    <t>VRN1</t>
  </si>
  <si>
    <t>Průzkumné, geodetické a projektové práce</t>
  </si>
  <si>
    <t>011503000</t>
  </si>
  <si>
    <t>Stavební průzkum po odkrytí omítek</t>
  </si>
  <si>
    <t>1024</t>
  </si>
  <si>
    <t>-1815292231</t>
  </si>
  <si>
    <t>013254000</t>
  </si>
  <si>
    <t>Dokumentace skutečného provedení stavby</t>
  </si>
  <si>
    <t>1897265426</t>
  </si>
  <si>
    <t>VRN3</t>
  </si>
  <si>
    <t>Zařízení staveniště</t>
  </si>
  <si>
    <t>030001000</t>
  </si>
  <si>
    <t>-430231524</t>
  </si>
  <si>
    <t>033002000</t>
  </si>
  <si>
    <t>Připojení staveniště na inženýrské sítě a spotřeba energií</t>
  </si>
  <si>
    <t>236510571</t>
  </si>
  <si>
    <t>034002000</t>
  </si>
  <si>
    <t>Zabezpečení staveniště</t>
  </si>
  <si>
    <t>-1608665951</t>
  </si>
  <si>
    <t>VRN4</t>
  </si>
  <si>
    <t>Inženýrská činnost</t>
  </si>
  <si>
    <t>044002000</t>
  </si>
  <si>
    <t>Revize, posudky, sondy</t>
  </si>
  <si>
    <t>-144770164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</si>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</sst>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8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47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7" fillId="0" borderId="0" xfId="0" applyFont="1" applyBorder="1" applyAlignment="1">
      <alignment horizontal="left" vertical="center"/>
    </xf>
    <xf numFmtId="0" fontId="0" fillId="0" borderId="6" xfId="0" applyBorder="1"/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center"/>
    </xf>
    <xf numFmtId="0" fontId="2" fillId="5" borderId="0" xfId="0" applyFont="1" applyFill="1" applyBorder="1" applyAlignment="1" applyProtection="1">
      <alignment horizontal="left" vertical="center"/>
      <protection locked="0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7" borderId="10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8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9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4" fontId="29" fillId="0" borderId="18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" fontId="32" fillId="0" borderId="18" xfId="0" applyNumberFormat="1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166" fontId="32" fillId="0" borderId="0" xfId="0" applyNumberFormat="1" applyFont="1" applyBorder="1" applyAlignment="1">
      <alignment vertical="center"/>
    </xf>
    <xf numFmtId="4" fontId="32" fillId="0" borderId="19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23" xfId="0" applyNumberFormat="1" applyFont="1" applyBorder="1" applyAlignment="1">
      <alignment vertical="center"/>
    </xf>
    <xf numFmtId="4" fontId="29" fillId="0" borderId="24" xfId="0" applyNumberFormat="1" applyFont="1" applyBorder="1" applyAlignment="1">
      <alignment vertical="center"/>
    </xf>
    <xf numFmtId="166" fontId="29" fillId="0" borderId="24" xfId="0" applyNumberFormat="1" applyFont="1" applyBorder="1" applyAlignment="1">
      <alignment vertical="center"/>
    </xf>
    <xf numFmtId="4" fontId="29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5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3" fillId="3" borderId="0" xfId="1" applyFont="1" applyFill="1" applyAlignment="1">
      <alignment vertical="center"/>
    </xf>
    <xf numFmtId="0" fontId="5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4" fontId="24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7" borderId="0" xfId="0" applyFont="1" applyFill="1" applyBorder="1" applyAlignment="1">
      <alignment vertical="center"/>
    </xf>
    <xf numFmtId="0" fontId="3" fillId="7" borderId="9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right" vertical="center"/>
    </xf>
    <xf numFmtId="0" fontId="3" fillId="7" borderId="10" xfId="0" applyFont="1" applyFill="1" applyBorder="1" applyAlignment="1">
      <alignment horizontal="center" vertical="center"/>
    </xf>
    <xf numFmtId="0" fontId="0" fillId="7" borderId="10" xfId="0" applyFont="1" applyFill="1" applyBorder="1" applyAlignment="1" applyProtection="1">
      <alignment vertical="center"/>
      <protection locked="0"/>
    </xf>
    <xf numFmtId="4" fontId="3" fillId="7" borderId="10" xfId="0" applyNumberFormat="1" applyFont="1" applyFill="1" applyBorder="1" applyAlignment="1">
      <alignment vertical="center"/>
    </xf>
    <xf numFmtId="0" fontId="0" fillId="7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7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>
      <alignment horizontal="right" vertical="center"/>
    </xf>
    <xf numFmtId="0" fontId="0" fillId="7" borderId="6" xfId="0" applyFont="1" applyFill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 applyProtection="1">
      <alignment horizontal="center" vertical="center" wrapText="1"/>
      <protection locked="0"/>
    </xf>
    <xf numFmtId="0" fontId="2" fillId="7" borderId="22" xfId="0" applyFont="1" applyFill="1" applyBorder="1" applyAlignment="1">
      <alignment horizontal="center" vertical="center" wrapText="1"/>
    </xf>
    <xf numFmtId="4" fontId="24" fillId="0" borderId="0" xfId="0" applyNumberFormat="1" applyFont="1" applyAlignment="1"/>
    <xf numFmtId="166" fontId="35" fillId="0" borderId="16" xfId="0" applyNumberFormat="1" applyFont="1" applyBorder="1" applyAlignment="1"/>
    <xf numFmtId="166" fontId="35" fillId="0" borderId="17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8" fillId="0" borderId="5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8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9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5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5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38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8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39" fillId="0" borderId="28" xfId="0" applyFont="1" applyBorder="1" applyAlignment="1" applyProtection="1">
      <alignment horizontal="center" vertical="center"/>
      <protection locked="0"/>
    </xf>
    <xf numFmtId="49" fontId="39" fillId="0" borderId="28" xfId="0" applyNumberFormat="1" applyFont="1" applyBorder="1" applyAlignment="1" applyProtection="1">
      <alignment horizontal="left" vertical="center" wrapText="1"/>
      <protection locked="0"/>
    </xf>
    <xf numFmtId="0" fontId="39" fillId="0" borderId="28" xfId="0" applyFont="1" applyBorder="1" applyAlignment="1" applyProtection="1">
      <alignment horizontal="left" vertical="center" wrapText="1"/>
      <protection locked="0"/>
    </xf>
    <xf numFmtId="0" fontId="39" fillId="0" borderId="28" xfId="0" applyFont="1" applyBorder="1" applyAlignment="1" applyProtection="1">
      <alignment horizontal="center" vertical="center" wrapText="1"/>
      <protection locked="0"/>
    </xf>
    <xf numFmtId="167" fontId="39" fillId="0" borderId="28" xfId="0" applyNumberFormat="1" applyFont="1" applyBorder="1" applyAlignment="1" applyProtection="1">
      <alignment vertical="center"/>
      <protection locked="0"/>
    </xf>
    <xf numFmtId="4" fontId="39" fillId="5" borderId="28" xfId="0" applyNumberFormat="1" applyFont="1" applyFill="1" applyBorder="1" applyAlignment="1" applyProtection="1">
      <alignment vertical="center"/>
      <protection locked="0"/>
    </xf>
    <xf numFmtId="4" fontId="39" fillId="0" borderId="28" xfId="0" applyNumberFormat="1" applyFont="1" applyBorder="1" applyAlignment="1" applyProtection="1">
      <alignment vertical="center"/>
      <protection locked="0"/>
    </xf>
    <xf numFmtId="0" fontId="39" fillId="0" borderId="5" xfId="0" applyFont="1" applyBorder="1" applyAlignment="1">
      <alignment vertical="center"/>
    </xf>
    <xf numFmtId="0" fontId="39" fillId="5" borderId="28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>
      <alignment horizontal="center" vertical="center"/>
    </xf>
    <xf numFmtId="167" fontId="0" fillId="5" borderId="28" xfId="0" applyNumberFormat="1" applyFont="1" applyFill="1" applyBorder="1" applyAlignment="1" applyProtection="1">
      <alignment vertical="center"/>
      <protection locked="0"/>
    </xf>
    <xf numFmtId="0" fontId="12" fillId="0" borderId="5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8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39" fillId="0" borderId="24" xfId="0" applyFont="1" applyBorder="1" applyAlignment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40" fillId="0" borderId="29" xfId="0" applyFont="1" applyBorder="1" applyAlignment="1" applyProtection="1">
      <alignment vertical="center" wrapText="1"/>
      <protection locked="0"/>
    </xf>
    <xf numFmtId="0" fontId="40" fillId="0" borderId="30" xfId="0" applyFont="1" applyBorder="1" applyAlignment="1" applyProtection="1">
      <alignment vertical="center" wrapText="1"/>
      <protection locked="0"/>
    </xf>
    <xf numFmtId="0" fontId="40" fillId="0" borderId="31" xfId="0" applyFont="1" applyBorder="1" applyAlignment="1" applyProtection="1">
      <alignment vertical="center" wrapText="1"/>
      <protection locked="0"/>
    </xf>
    <xf numFmtId="0" fontId="40" fillId="0" borderId="32" xfId="0" applyFont="1" applyBorder="1" applyAlignment="1" applyProtection="1">
      <alignment horizontal="center" vertical="center" wrapText="1"/>
      <protection locked="0"/>
    </xf>
    <xf numFmtId="0" fontId="40" fillId="0" borderId="33" xfId="0" applyFont="1" applyBorder="1" applyAlignment="1" applyProtection="1">
      <alignment horizontal="center" vertical="center" wrapText="1"/>
      <protection locked="0"/>
    </xf>
    <xf numFmtId="0" fontId="40" fillId="0" borderId="32" xfId="0" applyFont="1" applyBorder="1" applyAlignment="1" applyProtection="1">
      <alignment vertical="center" wrapText="1"/>
      <protection locked="0"/>
    </xf>
    <xf numFmtId="0" fontId="40" fillId="0" borderId="33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49" fontId="43" fillId="0" borderId="1" xfId="0" applyNumberFormat="1" applyFont="1" applyBorder="1" applyAlignment="1" applyProtection="1">
      <alignment vertical="center" wrapText="1"/>
      <protection locked="0"/>
    </xf>
    <xf numFmtId="0" fontId="40" fillId="0" borderId="35" xfId="0" applyFont="1" applyBorder="1" applyAlignment="1" applyProtection="1">
      <alignment vertical="center" wrapText="1"/>
      <protection locked="0"/>
    </xf>
    <xf numFmtId="0" fontId="44" fillId="0" borderId="34" xfId="0" applyFont="1" applyBorder="1" applyAlignment="1" applyProtection="1">
      <alignment vertical="center" wrapText="1"/>
      <protection locked="0"/>
    </xf>
    <xf numFmtId="0" fontId="40" fillId="0" borderId="36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top"/>
      <protection locked="0"/>
    </xf>
    <xf numFmtId="0" fontId="40" fillId="0" borderId="0" xfId="0" applyFont="1" applyAlignment="1" applyProtection="1">
      <alignment vertical="top"/>
      <protection locked="0"/>
    </xf>
    <xf numFmtId="0" fontId="40" fillId="0" borderId="29" xfId="0" applyFont="1" applyBorder="1" applyAlignment="1" applyProtection="1">
      <alignment horizontal="left" vertical="center"/>
      <protection locked="0"/>
    </xf>
    <xf numFmtId="0" fontId="40" fillId="0" borderId="30" xfId="0" applyFont="1" applyBorder="1" applyAlignment="1" applyProtection="1">
      <alignment horizontal="left" vertical="center"/>
      <protection locked="0"/>
    </xf>
    <xf numFmtId="0" fontId="40" fillId="0" borderId="31" xfId="0" applyFont="1" applyBorder="1" applyAlignment="1" applyProtection="1">
      <alignment horizontal="left" vertical="center"/>
      <protection locked="0"/>
    </xf>
    <xf numFmtId="0" fontId="40" fillId="0" borderId="32" xfId="0" applyFont="1" applyBorder="1" applyAlignment="1" applyProtection="1">
      <alignment horizontal="left" vertical="center"/>
      <protection locked="0"/>
    </xf>
    <xf numFmtId="0" fontId="40" fillId="0" borderId="33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center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0" fontId="43" fillId="0" borderId="32" xfId="0" applyFont="1" applyBorder="1" applyAlignment="1" applyProtection="1">
      <alignment horizontal="left" vertical="center"/>
      <protection locked="0"/>
    </xf>
    <xf numFmtId="0" fontId="43" fillId="2" borderId="1" xfId="0" applyFont="1" applyFill="1" applyBorder="1" applyAlignment="1" applyProtection="1">
      <alignment horizontal="left" vertical="center"/>
      <protection locked="0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0" fontId="40" fillId="0" borderId="35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0" fillId="0" borderId="36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0" fillId="0" borderId="29" xfId="0" applyFont="1" applyBorder="1" applyAlignment="1" applyProtection="1">
      <alignment horizontal="left" vertical="center" wrapText="1"/>
      <protection locked="0"/>
    </xf>
    <xf numFmtId="0" fontId="40" fillId="0" borderId="30" xfId="0" applyFont="1" applyBorder="1" applyAlignment="1" applyProtection="1">
      <alignment horizontal="left" vertical="center" wrapText="1"/>
      <protection locked="0"/>
    </xf>
    <xf numFmtId="0" fontId="40" fillId="0" borderId="31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45" fillId="0" borderId="32" xfId="0" applyFont="1" applyBorder="1" applyAlignment="1" applyProtection="1">
      <alignment horizontal="left" vertical="center" wrapText="1"/>
      <protection locked="0"/>
    </xf>
    <xf numFmtId="0" fontId="45" fillId="0" borderId="33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/>
      <protection locked="0"/>
    </xf>
    <xf numFmtId="0" fontId="43" fillId="0" borderId="35" xfId="0" applyFont="1" applyBorder="1" applyAlignment="1" applyProtection="1">
      <alignment horizontal="left" vertical="center" wrapText="1"/>
      <protection locked="0"/>
    </xf>
    <xf numFmtId="0" fontId="43" fillId="0" borderId="34" xfId="0" applyFont="1" applyBorder="1" applyAlignment="1" applyProtection="1">
      <alignment horizontal="left" vertical="center" wrapText="1"/>
      <protection locked="0"/>
    </xf>
    <xf numFmtId="0" fontId="43" fillId="0" borderId="36" xfId="0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left" vertical="top"/>
      <protection locked="0"/>
    </xf>
    <xf numFmtId="0" fontId="43" fillId="0" borderId="1" xfId="0" applyFont="1" applyBorder="1" applyAlignment="1" applyProtection="1">
      <alignment horizontal="center" vertical="top"/>
      <protection locked="0"/>
    </xf>
    <xf numFmtId="0" fontId="43" fillId="0" borderId="35" xfId="0" applyFont="1" applyBorder="1" applyAlignment="1" applyProtection="1">
      <alignment horizontal="left" vertical="center"/>
      <protection locked="0"/>
    </xf>
    <xf numFmtId="0" fontId="43" fillId="0" borderId="36" xfId="0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2" fillId="0" borderId="1" xfId="0" applyFont="1" applyBorder="1" applyAlignment="1" applyProtection="1">
      <alignment vertical="center"/>
      <protection locked="0"/>
    </xf>
    <xf numFmtId="0" fontId="45" fillId="0" borderId="34" xfId="0" applyFont="1" applyBorder="1" applyAlignment="1" applyProtection="1">
      <alignment vertical="center"/>
      <protection locked="0"/>
    </xf>
    <xf numFmtId="0" fontId="42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3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2" fillId="0" borderId="34" xfId="0" applyFont="1" applyBorder="1" applyAlignment="1" applyProtection="1">
      <alignment horizontal="left"/>
      <protection locked="0"/>
    </xf>
    <xf numFmtId="0" fontId="45" fillId="0" borderId="34" xfId="0" applyFont="1" applyBorder="1" applyAlignment="1" applyProtection="1">
      <protection locked="0"/>
    </xf>
    <xf numFmtId="0" fontId="40" fillId="0" borderId="32" xfId="0" applyFont="1" applyBorder="1" applyAlignment="1" applyProtection="1">
      <alignment vertical="top"/>
      <protection locked="0"/>
    </xf>
    <xf numFmtId="0" fontId="40" fillId="0" borderId="33" xfId="0" applyFont="1" applyBorder="1" applyAlignment="1" applyProtection="1">
      <alignment vertical="top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35" xfId="0" applyFont="1" applyBorder="1" applyAlignment="1" applyProtection="1">
      <alignment vertical="top"/>
      <protection locked="0"/>
    </xf>
    <xf numFmtId="0" fontId="40" fillId="0" borderId="34" xfId="0" applyFont="1" applyBorder="1" applyAlignment="1" applyProtection="1">
      <alignment vertical="top"/>
      <protection locked="0"/>
    </xf>
    <xf numFmtId="0" fontId="40" fillId="0" borderId="36" xfId="0" applyFont="1" applyBorder="1" applyAlignment="1" applyProtection="1">
      <alignment vertical="top"/>
      <protection locked="0"/>
    </xf>
    <xf numFmtId="0" fontId="16" fillId="4" borderId="0" xfId="0" applyFont="1" applyFill="1" applyAlignment="1">
      <alignment horizontal="center" vertical="center"/>
    </xf>
    <xf numFmtId="0" fontId="0" fillId="0" borderId="0" xfId="0"/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1" fillId="0" borderId="0" xfId="0" applyFont="1" applyAlignment="1">
      <alignment horizontal="left" vertical="center" wrapText="1"/>
    </xf>
    <xf numFmtId="4" fontId="27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3" fillId="6" borderId="10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0" fillId="6" borderId="11" xfId="0" applyFont="1" applyFill="1" applyBorder="1" applyAlignment="1">
      <alignment vertic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21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33" fillId="3" borderId="0" xfId="1" applyFont="1" applyFill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42" fillId="0" borderId="34" xfId="0" applyFont="1" applyBorder="1" applyAlignment="1" applyProtection="1">
      <alignment horizontal="left" wrapText="1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49" fontId="43" fillId="0" borderId="1" xfId="0" applyNumberFormat="1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2" fillId="0" borderId="34" xfId="0" applyFont="1" applyBorder="1" applyAlignment="1" applyProtection="1">
      <alignment horizontal="left"/>
      <protection locked="0"/>
    </xf>
    <xf numFmtId="0" fontId="43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60"/>
  <sheetViews>
    <sheetView showGridLines="0" tabSelected="1" workbookViewId="0">
      <pane ySplit="1" topLeftCell="A20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7" t="s">
        <v>0</v>
      </c>
      <c r="B1" s="18"/>
      <c r="C1" s="18"/>
      <c r="D1" s="19" t="s">
        <v>1</v>
      </c>
      <c r="E1" s="18"/>
      <c r="F1" s="18"/>
      <c r="G1" s="18"/>
      <c r="H1" s="18"/>
      <c r="I1" s="18"/>
      <c r="J1" s="18"/>
      <c r="K1" s="20" t="s">
        <v>2</v>
      </c>
      <c r="L1" s="20"/>
      <c r="M1" s="20"/>
      <c r="N1" s="20"/>
      <c r="O1" s="20"/>
      <c r="P1" s="20"/>
      <c r="Q1" s="20"/>
      <c r="R1" s="20"/>
      <c r="S1" s="20"/>
      <c r="T1" s="18"/>
      <c r="U1" s="18"/>
      <c r="V1" s="18"/>
      <c r="W1" s="20" t="s">
        <v>3</v>
      </c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1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3" t="s">
        <v>4</v>
      </c>
      <c r="BB1" s="23" t="s">
        <v>5</v>
      </c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T1" s="24" t="s">
        <v>6</v>
      </c>
      <c r="BU1" s="24" t="s">
        <v>6</v>
      </c>
      <c r="BV1" s="24" t="s">
        <v>7</v>
      </c>
    </row>
    <row r="2" spans="1:74" ht="36.950000000000003" customHeight="1">
      <c r="AR2" s="323" t="s">
        <v>8</v>
      </c>
      <c r="AS2" s="324"/>
      <c r="AT2" s="324"/>
      <c r="AU2" s="324"/>
      <c r="AV2" s="324"/>
      <c r="AW2" s="324"/>
      <c r="AX2" s="324"/>
      <c r="AY2" s="324"/>
      <c r="AZ2" s="324"/>
      <c r="BA2" s="324"/>
      <c r="BB2" s="324"/>
      <c r="BC2" s="324"/>
      <c r="BD2" s="324"/>
      <c r="BE2" s="324"/>
      <c r="BS2" s="25" t="s">
        <v>9</v>
      </c>
      <c r="BT2" s="25" t="s">
        <v>10</v>
      </c>
    </row>
    <row r="3" spans="1:74" ht="6.95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8"/>
      <c r="BS3" s="25" t="s">
        <v>9</v>
      </c>
      <c r="BT3" s="25" t="s">
        <v>11</v>
      </c>
    </row>
    <row r="4" spans="1:74" ht="36.950000000000003" customHeight="1">
      <c r="B4" s="29"/>
      <c r="C4" s="30"/>
      <c r="D4" s="31" t="s">
        <v>12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2"/>
      <c r="AS4" s="33" t="s">
        <v>13</v>
      </c>
      <c r="BE4" s="34" t="s">
        <v>14</v>
      </c>
      <c r="BS4" s="25" t="s">
        <v>15</v>
      </c>
    </row>
    <row r="5" spans="1:74" ht="14.45" customHeight="1">
      <c r="B5" s="29"/>
      <c r="C5" s="30"/>
      <c r="D5" s="35" t="s">
        <v>16</v>
      </c>
      <c r="E5" s="30"/>
      <c r="F5" s="30"/>
      <c r="G5" s="30"/>
      <c r="H5" s="30"/>
      <c r="I5" s="30"/>
      <c r="J5" s="30"/>
      <c r="K5" s="355" t="s">
        <v>17</v>
      </c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AP5" s="30"/>
      <c r="AQ5" s="32"/>
      <c r="BE5" s="353" t="s">
        <v>18</v>
      </c>
      <c r="BS5" s="25" t="s">
        <v>9</v>
      </c>
    </row>
    <row r="6" spans="1:74" ht="36.950000000000003" customHeight="1">
      <c r="B6" s="29"/>
      <c r="C6" s="30"/>
      <c r="D6" s="37" t="s">
        <v>19</v>
      </c>
      <c r="E6" s="30"/>
      <c r="F6" s="30"/>
      <c r="G6" s="30"/>
      <c r="H6" s="30"/>
      <c r="I6" s="30"/>
      <c r="J6" s="30"/>
      <c r="K6" s="357" t="s">
        <v>20</v>
      </c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30"/>
      <c r="AQ6" s="32"/>
      <c r="BE6" s="354"/>
      <c r="BS6" s="25" t="s">
        <v>9</v>
      </c>
    </row>
    <row r="7" spans="1:74" ht="14.45" customHeight="1">
      <c r="B7" s="29"/>
      <c r="C7" s="30"/>
      <c r="D7" s="38" t="s">
        <v>21</v>
      </c>
      <c r="E7" s="30"/>
      <c r="F7" s="30"/>
      <c r="G7" s="30"/>
      <c r="H7" s="30"/>
      <c r="I7" s="30"/>
      <c r="J7" s="30"/>
      <c r="K7" s="36" t="s">
        <v>5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8" t="s">
        <v>22</v>
      </c>
      <c r="AL7" s="30"/>
      <c r="AM7" s="30"/>
      <c r="AN7" s="36" t="s">
        <v>5</v>
      </c>
      <c r="AO7" s="30"/>
      <c r="AP7" s="30"/>
      <c r="AQ7" s="32"/>
      <c r="BE7" s="354"/>
      <c r="BS7" s="25" t="s">
        <v>9</v>
      </c>
    </row>
    <row r="8" spans="1:74" ht="14.45" customHeight="1">
      <c r="B8" s="29"/>
      <c r="C8" s="30"/>
      <c r="D8" s="38" t="s">
        <v>23</v>
      </c>
      <c r="E8" s="30"/>
      <c r="F8" s="30"/>
      <c r="G8" s="30"/>
      <c r="H8" s="30"/>
      <c r="I8" s="30"/>
      <c r="J8" s="30"/>
      <c r="K8" s="36" t="s">
        <v>24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8" t="s">
        <v>25</v>
      </c>
      <c r="AL8" s="30"/>
      <c r="AM8" s="30"/>
      <c r="AN8" s="39" t="s">
        <v>26</v>
      </c>
      <c r="AO8" s="30"/>
      <c r="AP8" s="30"/>
      <c r="AQ8" s="32"/>
      <c r="BE8" s="354"/>
      <c r="BS8" s="25" t="s">
        <v>9</v>
      </c>
    </row>
    <row r="9" spans="1:74" ht="14.45" customHeight="1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2"/>
      <c r="BE9" s="354"/>
      <c r="BS9" s="25" t="s">
        <v>9</v>
      </c>
    </row>
    <row r="10" spans="1:74" ht="14.45" customHeight="1">
      <c r="B10" s="29"/>
      <c r="C10" s="30"/>
      <c r="D10" s="38" t="s">
        <v>27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8" t="s">
        <v>28</v>
      </c>
      <c r="AL10" s="30"/>
      <c r="AM10" s="30"/>
      <c r="AN10" s="36" t="s">
        <v>5</v>
      </c>
      <c r="AO10" s="30"/>
      <c r="AP10" s="30"/>
      <c r="AQ10" s="32"/>
      <c r="BE10" s="354"/>
      <c r="BS10" s="25" t="s">
        <v>9</v>
      </c>
    </row>
    <row r="11" spans="1:74" ht="18.399999999999999" customHeight="1">
      <c r="B11" s="29"/>
      <c r="C11" s="30"/>
      <c r="D11" s="30"/>
      <c r="E11" s="36" t="s">
        <v>29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8" t="s">
        <v>30</v>
      </c>
      <c r="AL11" s="30"/>
      <c r="AM11" s="30"/>
      <c r="AN11" s="36" t="s">
        <v>5</v>
      </c>
      <c r="AO11" s="30"/>
      <c r="AP11" s="30"/>
      <c r="AQ11" s="32"/>
      <c r="BE11" s="354"/>
      <c r="BS11" s="25" t="s">
        <v>9</v>
      </c>
    </row>
    <row r="12" spans="1:74" ht="6.95" customHeight="1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2"/>
      <c r="BE12" s="354"/>
      <c r="BS12" s="25" t="s">
        <v>9</v>
      </c>
    </row>
    <row r="13" spans="1:74" ht="14.45" customHeight="1">
      <c r="B13" s="29"/>
      <c r="C13" s="30"/>
      <c r="D13" s="38" t="s">
        <v>31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8" t="s">
        <v>28</v>
      </c>
      <c r="AL13" s="30"/>
      <c r="AM13" s="30"/>
      <c r="AN13" s="40" t="s">
        <v>32</v>
      </c>
      <c r="AO13" s="30"/>
      <c r="AP13" s="30"/>
      <c r="AQ13" s="32"/>
      <c r="BE13" s="354"/>
      <c r="BS13" s="25" t="s">
        <v>9</v>
      </c>
    </row>
    <row r="14" spans="1:74" ht="15">
      <c r="B14" s="29"/>
      <c r="C14" s="30"/>
      <c r="D14" s="30"/>
      <c r="E14" s="358" t="s">
        <v>32</v>
      </c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59"/>
      <c r="AD14" s="359"/>
      <c r="AE14" s="359"/>
      <c r="AF14" s="359"/>
      <c r="AG14" s="359"/>
      <c r="AH14" s="359"/>
      <c r="AI14" s="359"/>
      <c r="AJ14" s="359"/>
      <c r="AK14" s="38" t="s">
        <v>30</v>
      </c>
      <c r="AL14" s="30"/>
      <c r="AM14" s="30"/>
      <c r="AN14" s="40" t="s">
        <v>32</v>
      </c>
      <c r="AO14" s="30"/>
      <c r="AP14" s="30"/>
      <c r="AQ14" s="32"/>
      <c r="BE14" s="354"/>
      <c r="BS14" s="25" t="s">
        <v>9</v>
      </c>
    </row>
    <row r="15" spans="1:74" ht="6.9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2"/>
      <c r="BE15" s="354"/>
      <c r="BS15" s="25" t="s">
        <v>6</v>
      </c>
    </row>
    <row r="16" spans="1:74" ht="14.45" customHeight="1">
      <c r="B16" s="29"/>
      <c r="C16" s="30"/>
      <c r="D16" s="38" t="s">
        <v>33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8" t="s">
        <v>28</v>
      </c>
      <c r="AL16" s="30"/>
      <c r="AM16" s="30"/>
      <c r="AN16" s="36" t="s">
        <v>34</v>
      </c>
      <c r="AO16" s="30"/>
      <c r="AP16" s="30"/>
      <c r="AQ16" s="32"/>
      <c r="BE16" s="354"/>
      <c r="BS16" s="25" t="s">
        <v>6</v>
      </c>
    </row>
    <row r="17" spans="2:71" ht="18.399999999999999" customHeight="1">
      <c r="B17" s="29"/>
      <c r="C17" s="30"/>
      <c r="D17" s="30"/>
      <c r="E17" s="36" t="s">
        <v>35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8" t="s">
        <v>30</v>
      </c>
      <c r="AL17" s="30"/>
      <c r="AM17" s="30"/>
      <c r="AN17" s="36" t="s">
        <v>36</v>
      </c>
      <c r="AO17" s="30"/>
      <c r="AP17" s="30"/>
      <c r="AQ17" s="32"/>
      <c r="BE17" s="354"/>
      <c r="BS17" s="25" t="s">
        <v>37</v>
      </c>
    </row>
    <row r="18" spans="2:71" ht="6.95" customHeight="1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2"/>
      <c r="BE18" s="354"/>
      <c r="BS18" s="25" t="s">
        <v>9</v>
      </c>
    </row>
    <row r="19" spans="2:71" ht="14.45" customHeight="1">
      <c r="B19" s="29"/>
      <c r="C19" s="30"/>
      <c r="D19" s="38" t="s">
        <v>38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2"/>
      <c r="BE19" s="354"/>
      <c r="BS19" s="25" t="s">
        <v>9</v>
      </c>
    </row>
    <row r="20" spans="2:71" ht="16.5" customHeight="1">
      <c r="B20" s="29"/>
      <c r="C20" s="30"/>
      <c r="D20" s="30"/>
      <c r="E20" s="360" t="s">
        <v>5</v>
      </c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  <c r="AJ20" s="360"/>
      <c r="AK20" s="360"/>
      <c r="AL20" s="360"/>
      <c r="AM20" s="360"/>
      <c r="AN20" s="360"/>
      <c r="AO20" s="30"/>
      <c r="AP20" s="30"/>
      <c r="AQ20" s="32"/>
      <c r="BE20" s="354"/>
      <c r="BS20" s="25" t="s">
        <v>37</v>
      </c>
    </row>
    <row r="21" spans="2:71" ht="6.95" customHeight="1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2"/>
      <c r="BE21" s="354"/>
    </row>
    <row r="22" spans="2:71" ht="6.95" customHeight="1">
      <c r="B22" s="29"/>
      <c r="C22" s="3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30"/>
      <c r="AQ22" s="32"/>
      <c r="BE22" s="354"/>
    </row>
    <row r="23" spans="2:71" s="1" customFormat="1" ht="25.9" customHeight="1">
      <c r="B23" s="42"/>
      <c r="C23" s="43"/>
      <c r="D23" s="44" t="s">
        <v>39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361">
        <f>ROUND(AG51,2)</f>
        <v>0</v>
      </c>
      <c r="AL23" s="362"/>
      <c r="AM23" s="362"/>
      <c r="AN23" s="362"/>
      <c r="AO23" s="362"/>
      <c r="AP23" s="43"/>
      <c r="AQ23" s="46"/>
      <c r="BE23" s="354"/>
    </row>
    <row r="24" spans="2:71" s="1" customFormat="1" ht="6.95" customHeight="1"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6"/>
      <c r="BE24" s="354"/>
    </row>
    <row r="25" spans="2:71" s="1" customFormat="1"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363" t="s">
        <v>40</v>
      </c>
      <c r="M25" s="363"/>
      <c r="N25" s="363"/>
      <c r="O25" s="363"/>
      <c r="P25" s="43"/>
      <c r="Q25" s="43"/>
      <c r="R25" s="43"/>
      <c r="S25" s="43"/>
      <c r="T25" s="43"/>
      <c r="U25" s="43"/>
      <c r="V25" s="43"/>
      <c r="W25" s="363" t="s">
        <v>41</v>
      </c>
      <c r="X25" s="363"/>
      <c r="Y25" s="363"/>
      <c r="Z25" s="363"/>
      <c r="AA25" s="363"/>
      <c r="AB25" s="363"/>
      <c r="AC25" s="363"/>
      <c r="AD25" s="363"/>
      <c r="AE25" s="363"/>
      <c r="AF25" s="43"/>
      <c r="AG25" s="43"/>
      <c r="AH25" s="43"/>
      <c r="AI25" s="43"/>
      <c r="AJ25" s="43"/>
      <c r="AK25" s="363" t="s">
        <v>42</v>
      </c>
      <c r="AL25" s="363"/>
      <c r="AM25" s="363"/>
      <c r="AN25" s="363"/>
      <c r="AO25" s="363"/>
      <c r="AP25" s="43"/>
      <c r="AQ25" s="46"/>
      <c r="BE25" s="354"/>
    </row>
    <row r="26" spans="2:71" s="2" customFormat="1" ht="14.45" customHeight="1">
      <c r="B26" s="48"/>
      <c r="C26" s="49"/>
      <c r="D26" s="50" t="s">
        <v>43</v>
      </c>
      <c r="E26" s="49"/>
      <c r="F26" s="50" t="s">
        <v>44</v>
      </c>
      <c r="G26" s="49"/>
      <c r="H26" s="49"/>
      <c r="I26" s="49"/>
      <c r="J26" s="49"/>
      <c r="K26" s="49"/>
      <c r="L26" s="346">
        <v>0.21</v>
      </c>
      <c r="M26" s="347"/>
      <c r="N26" s="347"/>
      <c r="O26" s="347"/>
      <c r="P26" s="49"/>
      <c r="Q26" s="49"/>
      <c r="R26" s="49"/>
      <c r="S26" s="49"/>
      <c r="T26" s="49"/>
      <c r="U26" s="49"/>
      <c r="V26" s="49"/>
      <c r="W26" s="348">
        <f>ROUND(AZ51,2)</f>
        <v>0</v>
      </c>
      <c r="X26" s="347"/>
      <c r="Y26" s="347"/>
      <c r="Z26" s="347"/>
      <c r="AA26" s="347"/>
      <c r="AB26" s="347"/>
      <c r="AC26" s="347"/>
      <c r="AD26" s="347"/>
      <c r="AE26" s="347"/>
      <c r="AF26" s="49"/>
      <c r="AG26" s="49"/>
      <c r="AH26" s="49"/>
      <c r="AI26" s="49"/>
      <c r="AJ26" s="49"/>
      <c r="AK26" s="348">
        <f>ROUND(AV51,2)</f>
        <v>0</v>
      </c>
      <c r="AL26" s="347"/>
      <c r="AM26" s="347"/>
      <c r="AN26" s="347"/>
      <c r="AO26" s="347"/>
      <c r="AP26" s="49"/>
      <c r="AQ26" s="51"/>
      <c r="BE26" s="354"/>
    </row>
    <row r="27" spans="2:71" s="2" customFormat="1" ht="14.45" customHeight="1">
      <c r="B27" s="48"/>
      <c r="C27" s="49"/>
      <c r="D27" s="49"/>
      <c r="E27" s="49"/>
      <c r="F27" s="50" t="s">
        <v>45</v>
      </c>
      <c r="G27" s="49"/>
      <c r="H27" s="49"/>
      <c r="I27" s="49"/>
      <c r="J27" s="49"/>
      <c r="K27" s="49"/>
      <c r="L27" s="346">
        <v>0.15</v>
      </c>
      <c r="M27" s="347"/>
      <c r="N27" s="347"/>
      <c r="O27" s="347"/>
      <c r="P27" s="49"/>
      <c r="Q27" s="49"/>
      <c r="R27" s="49"/>
      <c r="S27" s="49"/>
      <c r="T27" s="49"/>
      <c r="U27" s="49"/>
      <c r="V27" s="49"/>
      <c r="W27" s="348">
        <f>ROUND(BA51,2)</f>
        <v>0</v>
      </c>
      <c r="X27" s="347"/>
      <c r="Y27" s="347"/>
      <c r="Z27" s="347"/>
      <c r="AA27" s="347"/>
      <c r="AB27" s="347"/>
      <c r="AC27" s="347"/>
      <c r="AD27" s="347"/>
      <c r="AE27" s="347"/>
      <c r="AF27" s="49"/>
      <c r="AG27" s="49"/>
      <c r="AH27" s="49"/>
      <c r="AI27" s="49"/>
      <c r="AJ27" s="49"/>
      <c r="AK27" s="348">
        <f>ROUND(AW51,2)</f>
        <v>0</v>
      </c>
      <c r="AL27" s="347"/>
      <c r="AM27" s="347"/>
      <c r="AN27" s="347"/>
      <c r="AO27" s="347"/>
      <c r="AP27" s="49"/>
      <c r="AQ27" s="51"/>
      <c r="BE27" s="354"/>
    </row>
    <row r="28" spans="2:71" s="2" customFormat="1" ht="14.45" hidden="1" customHeight="1">
      <c r="B28" s="48"/>
      <c r="C28" s="49"/>
      <c r="D28" s="49"/>
      <c r="E28" s="49"/>
      <c r="F28" s="50" t="s">
        <v>46</v>
      </c>
      <c r="G28" s="49"/>
      <c r="H28" s="49"/>
      <c r="I28" s="49"/>
      <c r="J28" s="49"/>
      <c r="K28" s="49"/>
      <c r="L28" s="346">
        <v>0.21</v>
      </c>
      <c r="M28" s="347"/>
      <c r="N28" s="347"/>
      <c r="O28" s="347"/>
      <c r="P28" s="49"/>
      <c r="Q28" s="49"/>
      <c r="R28" s="49"/>
      <c r="S28" s="49"/>
      <c r="T28" s="49"/>
      <c r="U28" s="49"/>
      <c r="V28" s="49"/>
      <c r="W28" s="348">
        <f>ROUND(BB51,2)</f>
        <v>0</v>
      </c>
      <c r="X28" s="347"/>
      <c r="Y28" s="347"/>
      <c r="Z28" s="347"/>
      <c r="AA28" s="347"/>
      <c r="AB28" s="347"/>
      <c r="AC28" s="347"/>
      <c r="AD28" s="347"/>
      <c r="AE28" s="347"/>
      <c r="AF28" s="49"/>
      <c r="AG28" s="49"/>
      <c r="AH28" s="49"/>
      <c r="AI28" s="49"/>
      <c r="AJ28" s="49"/>
      <c r="AK28" s="348">
        <v>0</v>
      </c>
      <c r="AL28" s="347"/>
      <c r="AM28" s="347"/>
      <c r="AN28" s="347"/>
      <c r="AO28" s="347"/>
      <c r="AP28" s="49"/>
      <c r="AQ28" s="51"/>
      <c r="BE28" s="354"/>
    </row>
    <row r="29" spans="2:71" s="2" customFormat="1" ht="14.45" hidden="1" customHeight="1">
      <c r="B29" s="48"/>
      <c r="C29" s="49"/>
      <c r="D29" s="49"/>
      <c r="E29" s="49"/>
      <c r="F29" s="50" t="s">
        <v>47</v>
      </c>
      <c r="G29" s="49"/>
      <c r="H29" s="49"/>
      <c r="I29" s="49"/>
      <c r="J29" s="49"/>
      <c r="K29" s="49"/>
      <c r="L29" s="346">
        <v>0.15</v>
      </c>
      <c r="M29" s="347"/>
      <c r="N29" s="347"/>
      <c r="O29" s="347"/>
      <c r="P29" s="49"/>
      <c r="Q29" s="49"/>
      <c r="R29" s="49"/>
      <c r="S29" s="49"/>
      <c r="T29" s="49"/>
      <c r="U29" s="49"/>
      <c r="V29" s="49"/>
      <c r="W29" s="348">
        <f>ROUND(BC51,2)</f>
        <v>0</v>
      </c>
      <c r="X29" s="347"/>
      <c r="Y29" s="347"/>
      <c r="Z29" s="347"/>
      <c r="AA29" s="347"/>
      <c r="AB29" s="347"/>
      <c r="AC29" s="347"/>
      <c r="AD29" s="347"/>
      <c r="AE29" s="347"/>
      <c r="AF29" s="49"/>
      <c r="AG29" s="49"/>
      <c r="AH29" s="49"/>
      <c r="AI29" s="49"/>
      <c r="AJ29" s="49"/>
      <c r="AK29" s="348">
        <v>0</v>
      </c>
      <c r="AL29" s="347"/>
      <c r="AM29" s="347"/>
      <c r="AN29" s="347"/>
      <c r="AO29" s="347"/>
      <c r="AP29" s="49"/>
      <c r="AQ29" s="51"/>
      <c r="BE29" s="354"/>
    </row>
    <row r="30" spans="2:71" s="2" customFormat="1" ht="14.45" hidden="1" customHeight="1">
      <c r="B30" s="48"/>
      <c r="C30" s="49"/>
      <c r="D30" s="49"/>
      <c r="E30" s="49"/>
      <c r="F30" s="50" t="s">
        <v>48</v>
      </c>
      <c r="G30" s="49"/>
      <c r="H30" s="49"/>
      <c r="I30" s="49"/>
      <c r="J30" s="49"/>
      <c r="K30" s="49"/>
      <c r="L30" s="346">
        <v>0</v>
      </c>
      <c r="M30" s="347"/>
      <c r="N30" s="347"/>
      <c r="O30" s="347"/>
      <c r="P30" s="49"/>
      <c r="Q30" s="49"/>
      <c r="R30" s="49"/>
      <c r="S30" s="49"/>
      <c r="T30" s="49"/>
      <c r="U30" s="49"/>
      <c r="V30" s="49"/>
      <c r="W30" s="348">
        <f>ROUND(BD51,2)</f>
        <v>0</v>
      </c>
      <c r="X30" s="347"/>
      <c r="Y30" s="347"/>
      <c r="Z30" s="347"/>
      <c r="AA30" s="347"/>
      <c r="AB30" s="347"/>
      <c r="AC30" s="347"/>
      <c r="AD30" s="347"/>
      <c r="AE30" s="347"/>
      <c r="AF30" s="49"/>
      <c r="AG30" s="49"/>
      <c r="AH30" s="49"/>
      <c r="AI30" s="49"/>
      <c r="AJ30" s="49"/>
      <c r="AK30" s="348">
        <v>0</v>
      </c>
      <c r="AL30" s="347"/>
      <c r="AM30" s="347"/>
      <c r="AN30" s="347"/>
      <c r="AO30" s="347"/>
      <c r="AP30" s="49"/>
      <c r="AQ30" s="51"/>
      <c r="BE30" s="354"/>
    </row>
    <row r="31" spans="2:71" s="1" customFormat="1" ht="6.95" customHeight="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6"/>
      <c r="BE31" s="354"/>
    </row>
    <row r="32" spans="2:71" s="1" customFormat="1" ht="25.9" customHeight="1">
      <c r="B32" s="42"/>
      <c r="C32" s="52"/>
      <c r="D32" s="53" t="s">
        <v>49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5" t="s">
        <v>50</v>
      </c>
      <c r="U32" s="54"/>
      <c r="V32" s="54"/>
      <c r="W32" s="54"/>
      <c r="X32" s="349" t="s">
        <v>51</v>
      </c>
      <c r="Y32" s="350"/>
      <c r="Z32" s="350"/>
      <c r="AA32" s="350"/>
      <c r="AB32" s="350"/>
      <c r="AC32" s="54"/>
      <c r="AD32" s="54"/>
      <c r="AE32" s="54"/>
      <c r="AF32" s="54"/>
      <c r="AG32" s="54"/>
      <c r="AH32" s="54"/>
      <c r="AI32" s="54"/>
      <c r="AJ32" s="54"/>
      <c r="AK32" s="351">
        <f>SUM(AK23:AK30)</f>
        <v>0</v>
      </c>
      <c r="AL32" s="350"/>
      <c r="AM32" s="350"/>
      <c r="AN32" s="350"/>
      <c r="AO32" s="352"/>
      <c r="AP32" s="52"/>
      <c r="AQ32" s="56"/>
      <c r="BE32" s="354"/>
    </row>
    <row r="33" spans="2:56" s="1" customFormat="1" ht="6.95" customHeight="1"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6"/>
    </row>
    <row r="34" spans="2:56" s="1" customFormat="1" ht="6.95" customHeight="1"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9"/>
    </row>
    <row r="38" spans="2:56" s="1" customFormat="1" ht="6.95" customHeight="1"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42"/>
    </row>
    <row r="39" spans="2:56" s="1" customFormat="1" ht="36.950000000000003" customHeight="1">
      <c r="B39" s="42"/>
      <c r="C39" s="62" t="s">
        <v>52</v>
      </c>
      <c r="AR39" s="42"/>
    </row>
    <row r="40" spans="2:56" s="1" customFormat="1" ht="6.95" customHeight="1">
      <c r="B40" s="42"/>
      <c r="AR40" s="42"/>
    </row>
    <row r="41" spans="2:56" s="3" customFormat="1" ht="14.45" customHeight="1">
      <c r="B41" s="63"/>
      <c r="C41" s="64" t="s">
        <v>16</v>
      </c>
      <c r="L41" s="3" t="str">
        <f>K5</f>
        <v>201910-019</v>
      </c>
      <c r="AR41" s="63"/>
    </row>
    <row r="42" spans="2:56" s="4" customFormat="1" ht="36.950000000000003" customHeight="1">
      <c r="B42" s="65"/>
      <c r="C42" s="66" t="s">
        <v>19</v>
      </c>
      <c r="L42" s="334" t="str">
        <f>K6</f>
        <v>OPATŘENÍ PROTI VLHKOSTI CHALOUPKA MAXE ŠVABINSKÉHO</v>
      </c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5"/>
      <c r="AK42" s="335"/>
      <c r="AL42" s="335"/>
      <c r="AM42" s="335"/>
      <c r="AN42" s="335"/>
      <c r="AO42" s="335"/>
      <c r="AR42" s="65"/>
    </row>
    <row r="43" spans="2:56" s="1" customFormat="1" ht="6.95" customHeight="1">
      <c r="B43" s="42"/>
      <c r="AR43" s="42"/>
    </row>
    <row r="44" spans="2:56" s="1" customFormat="1" ht="15">
      <c r="B44" s="42"/>
      <c r="C44" s="64" t="s">
        <v>23</v>
      </c>
      <c r="L44" s="67" t="str">
        <f>IF(K8="","",K8)</f>
        <v>Kozlov</v>
      </c>
      <c r="AI44" s="64" t="s">
        <v>25</v>
      </c>
      <c r="AM44" s="336" t="str">
        <f>IF(AN8= "","",AN8)</f>
        <v>30. 10. 2019</v>
      </c>
      <c r="AN44" s="336"/>
      <c r="AR44" s="42"/>
    </row>
    <row r="45" spans="2:56" s="1" customFormat="1" ht="6.95" customHeight="1">
      <c r="B45" s="42"/>
      <c r="AR45" s="42"/>
    </row>
    <row r="46" spans="2:56" s="1" customFormat="1" ht="15">
      <c r="B46" s="42"/>
      <c r="C46" s="64" t="s">
        <v>27</v>
      </c>
      <c r="L46" s="3" t="str">
        <f>IF(E11= "","",E11)</f>
        <v>MĚSTO ČESKÁ TŘEBOVÁ</v>
      </c>
      <c r="AI46" s="64" t="s">
        <v>33</v>
      </c>
      <c r="AM46" s="337" t="str">
        <f>IF(E17="","",E17)</f>
        <v>KIP spol. s r.o.</v>
      </c>
      <c r="AN46" s="337"/>
      <c r="AO46" s="337"/>
      <c r="AP46" s="337"/>
      <c r="AR46" s="42"/>
      <c r="AS46" s="338" t="s">
        <v>53</v>
      </c>
      <c r="AT46" s="339"/>
      <c r="AU46" s="69"/>
      <c r="AV46" s="69"/>
      <c r="AW46" s="69"/>
      <c r="AX46" s="69"/>
      <c r="AY46" s="69"/>
      <c r="AZ46" s="69"/>
      <c r="BA46" s="69"/>
      <c r="BB46" s="69"/>
      <c r="BC46" s="69"/>
      <c r="BD46" s="70"/>
    </row>
    <row r="47" spans="2:56" s="1" customFormat="1" ht="15">
      <c r="B47" s="42"/>
      <c r="C47" s="64" t="s">
        <v>31</v>
      </c>
      <c r="L47" s="3" t="str">
        <f>IF(E14= "Vyplň údaj","",E14)</f>
        <v/>
      </c>
      <c r="AR47" s="42"/>
      <c r="AS47" s="340"/>
      <c r="AT47" s="341"/>
      <c r="AU47" s="43"/>
      <c r="AV47" s="43"/>
      <c r="AW47" s="43"/>
      <c r="AX47" s="43"/>
      <c r="AY47" s="43"/>
      <c r="AZ47" s="43"/>
      <c r="BA47" s="43"/>
      <c r="BB47" s="43"/>
      <c r="BC47" s="43"/>
      <c r="BD47" s="71"/>
    </row>
    <row r="48" spans="2:56" s="1" customFormat="1" ht="10.9" customHeight="1">
      <c r="B48" s="42"/>
      <c r="AR48" s="42"/>
      <c r="AS48" s="340"/>
      <c r="AT48" s="341"/>
      <c r="AU48" s="43"/>
      <c r="AV48" s="43"/>
      <c r="AW48" s="43"/>
      <c r="AX48" s="43"/>
      <c r="AY48" s="43"/>
      <c r="AZ48" s="43"/>
      <c r="BA48" s="43"/>
      <c r="BB48" s="43"/>
      <c r="BC48" s="43"/>
      <c r="BD48" s="71"/>
    </row>
    <row r="49" spans="1:91" s="1" customFormat="1" ht="29.25" customHeight="1">
      <c r="B49" s="42"/>
      <c r="C49" s="342" t="s">
        <v>54</v>
      </c>
      <c r="D49" s="343"/>
      <c r="E49" s="343"/>
      <c r="F49" s="343"/>
      <c r="G49" s="343"/>
      <c r="H49" s="72"/>
      <c r="I49" s="344" t="s">
        <v>55</v>
      </c>
      <c r="J49" s="343"/>
      <c r="K49" s="343"/>
      <c r="L49" s="343"/>
      <c r="M49" s="343"/>
      <c r="N49" s="343"/>
      <c r="O49" s="343"/>
      <c r="P49" s="343"/>
      <c r="Q49" s="343"/>
      <c r="R49" s="343"/>
      <c r="S49" s="343"/>
      <c r="T49" s="343"/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43"/>
      <c r="AG49" s="345" t="s">
        <v>56</v>
      </c>
      <c r="AH49" s="343"/>
      <c r="AI49" s="343"/>
      <c r="AJ49" s="343"/>
      <c r="AK49" s="343"/>
      <c r="AL49" s="343"/>
      <c r="AM49" s="343"/>
      <c r="AN49" s="344" t="s">
        <v>57</v>
      </c>
      <c r="AO49" s="343"/>
      <c r="AP49" s="343"/>
      <c r="AQ49" s="73" t="s">
        <v>58</v>
      </c>
      <c r="AR49" s="42"/>
      <c r="AS49" s="74" t="s">
        <v>59</v>
      </c>
      <c r="AT49" s="75" t="s">
        <v>60</v>
      </c>
      <c r="AU49" s="75" t="s">
        <v>61</v>
      </c>
      <c r="AV49" s="75" t="s">
        <v>62</v>
      </c>
      <c r="AW49" s="75" t="s">
        <v>63</v>
      </c>
      <c r="AX49" s="75" t="s">
        <v>64</v>
      </c>
      <c r="AY49" s="75" t="s">
        <v>65</v>
      </c>
      <c r="AZ49" s="75" t="s">
        <v>66</v>
      </c>
      <c r="BA49" s="75" t="s">
        <v>67</v>
      </c>
      <c r="BB49" s="75" t="s">
        <v>68</v>
      </c>
      <c r="BC49" s="75" t="s">
        <v>69</v>
      </c>
      <c r="BD49" s="76" t="s">
        <v>70</v>
      </c>
    </row>
    <row r="50" spans="1:91" s="1" customFormat="1" ht="10.9" customHeight="1">
      <c r="B50" s="42"/>
      <c r="AR50" s="42"/>
      <c r="AS50" s="77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70"/>
    </row>
    <row r="51" spans="1:91" s="4" customFormat="1" ht="32.450000000000003" customHeight="1">
      <c r="B51" s="65"/>
      <c r="C51" s="78" t="s">
        <v>71</v>
      </c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328">
        <f>ROUND(AG52+AG57+AG58,2)</f>
        <v>0</v>
      </c>
      <c r="AH51" s="328"/>
      <c r="AI51" s="328"/>
      <c r="AJ51" s="328"/>
      <c r="AK51" s="328"/>
      <c r="AL51" s="328"/>
      <c r="AM51" s="328"/>
      <c r="AN51" s="329">
        <f t="shared" ref="AN51:AN58" si="0">SUM(AG51,AT51)</f>
        <v>0</v>
      </c>
      <c r="AO51" s="329"/>
      <c r="AP51" s="329"/>
      <c r="AQ51" s="80" t="s">
        <v>5</v>
      </c>
      <c r="AR51" s="65"/>
      <c r="AS51" s="81">
        <f>ROUND(AS52+AS57+AS58,2)</f>
        <v>0</v>
      </c>
      <c r="AT51" s="82">
        <f t="shared" ref="AT51:AT58" si="1">ROUND(SUM(AV51:AW51),2)</f>
        <v>0</v>
      </c>
      <c r="AU51" s="83">
        <f>ROUND(AU52+AU57+AU58,5)</f>
        <v>0</v>
      </c>
      <c r="AV51" s="82">
        <f>ROUND(AZ51*L26,2)</f>
        <v>0</v>
      </c>
      <c r="AW51" s="82">
        <f>ROUND(BA51*L27,2)</f>
        <v>0</v>
      </c>
      <c r="AX51" s="82">
        <f>ROUND(BB51*L26,2)</f>
        <v>0</v>
      </c>
      <c r="AY51" s="82">
        <f>ROUND(BC51*L27,2)</f>
        <v>0</v>
      </c>
      <c r="AZ51" s="82">
        <f>ROUND(AZ52+AZ57+AZ58,2)</f>
        <v>0</v>
      </c>
      <c r="BA51" s="82">
        <f>ROUND(BA52+BA57+BA58,2)</f>
        <v>0</v>
      </c>
      <c r="BB51" s="82">
        <f>ROUND(BB52+BB57+BB58,2)</f>
        <v>0</v>
      </c>
      <c r="BC51" s="82">
        <f>ROUND(BC52+BC57+BC58,2)</f>
        <v>0</v>
      </c>
      <c r="BD51" s="84">
        <f>ROUND(BD52+BD57+BD58,2)</f>
        <v>0</v>
      </c>
      <c r="BS51" s="66" t="s">
        <v>72</v>
      </c>
      <c r="BT51" s="66" t="s">
        <v>73</v>
      </c>
      <c r="BU51" s="85" t="s">
        <v>74</v>
      </c>
      <c r="BV51" s="66" t="s">
        <v>75</v>
      </c>
      <c r="BW51" s="66" t="s">
        <v>7</v>
      </c>
      <c r="BX51" s="66" t="s">
        <v>76</v>
      </c>
      <c r="CL51" s="66" t="s">
        <v>5</v>
      </c>
    </row>
    <row r="52" spans="1:91" s="5" customFormat="1" ht="16.5" customHeight="1">
      <c r="B52" s="86"/>
      <c r="C52" s="87"/>
      <c r="D52" s="327" t="s">
        <v>77</v>
      </c>
      <c r="E52" s="327"/>
      <c r="F52" s="327"/>
      <c r="G52" s="327"/>
      <c r="H52" s="327"/>
      <c r="I52" s="88"/>
      <c r="J52" s="327" t="s">
        <v>78</v>
      </c>
      <c r="K52" s="327"/>
      <c r="L52" s="327"/>
      <c r="M52" s="327"/>
      <c r="N52" s="327"/>
      <c r="O52" s="327"/>
      <c r="P52" s="327"/>
      <c r="Q52" s="327"/>
      <c r="R52" s="327"/>
      <c r="S52" s="327"/>
      <c r="T52" s="327"/>
      <c r="U52" s="327"/>
      <c r="V52" s="327"/>
      <c r="W52" s="327"/>
      <c r="X52" s="327"/>
      <c r="Y52" s="327"/>
      <c r="Z52" s="327"/>
      <c r="AA52" s="327"/>
      <c r="AB52" s="327"/>
      <c r="AC52" s="327"/>
      <c r="AD52" s="327"/>
      <c r="AE52" s="327"/>
      <c r="AF52" s="327"/>
      <c r="AG52" s="333">
        <f>ROUND(SUM(AG53:AG56),2)</f>
        <v>0</v>
      </c>
      <c r="AH52" s="326"/>
      <c r="AI52" s="326"/>
      <c r="AJ52" s="326"/>
      <c r="AK52" s="326"/>
      <c r="AL52" s="326"/>
      <c r="AM52" s="326"/>
      <c r="AN52" s="325">
        <f t="shared" si="0"/>
        <v>0</v>
      </c>
      <c r="AO52" s="326"/>
      <c r="AP52" s="326"/>
      <c r="AQ52" s="89" t="s">
        <v>79</v>
      </c>
      <c r="AR52" s="86"/>
      <c r="AS52" s="90">
        <f>ROUND(SUM(AS53:AS56),2)</f>
        <v>0</v>
      </c>
      <c r="AT52" s="91">
        <f t="shared" si="1"/>
        <v>0</v>
      </c>
      <c r="AU52" s="92">
        <f>ROUND(SUM(AU53:AU56),5)</f>
        <v>0</v>
      </c>
      <c r="AV52" s="91">
        <f>ROUND(AZ52*L26,2)</f>
        <v>0</v>
      </c>
      <c r="AW52" s="91">
        <f>ROUND(BA52*L27,2)</f>
        <v>0</v>
      </c>
      <c r="AX52" s="91">
        <f>ROUND(BB52*L26,2)</f>
        <v>0</v>
      </c>
      <c r="AY52" s="91">
        <f>ROUND(BC52*L27,2)</f>
        <v>0</v>
      </c>
      <c r="AZ52" s="91">
        <f>ROUND(SUM(AZ53:AZ56),2)</f>
        <v>0</v>
      </c>
      <c r="BA52" s="91">
        <f>ROUND(SUM(BA53:BA56),2)</f>
        <v>0</v>
      </c>
      <c r="BB52" s="91">
        <f>ROUND(SUM(BB53:BB56),2)</f>
        <v>0</v>
      </c>
      <c r="BC52" s="91">
        <f>ROUND(SUM(BC53:BC56),2)</f>
        <v>0</v>
      </c>
      <c r="BD52" s="93">
        <f>ROUND(SUM(BD53:BD56),2)</f>
        <v>0</v>
      </c>
      <c r="BS52" s="94" t="s">
        <v>72</v>
      </c>
      <c r="BT52" s="94" t="s">
        <v>80</v>
      </c>
      <c r="BU52" s="94" t="s">
        <v>74</v>
      </c>
      <c r="BV52" s="94" t="s">
        <v>75</v>
      </c>
      <c r="BW52" s="94" t="s">
        <v>81</v>
      </c>
      <c r="BX52" s="94" t="s">
        <v>7</v>
      </c>
      <c r="CL52" s="94" t="s">
        <v>5</v>
      </c>
      <c r="CM52" s="94" t="s">
        <v>82</v>
      </c>
    </row>
    <row r="53" spans="1:91" s="6" customFormat="1" ht="16.5" customHeight="1">
      <c r="A53" s="95" t="s">
        <v>83</v>
      </c>
      <c r="B53" s="96"/>
      <c r="C53" s="9"/>
      <c r="D53" s="9"/>
      <c r="E53" s="332" t="s">
        <v>84</v>
      </c>
      <c r="F53" s="332"/>
      <c r="G53" s="332"/>
      <c r="H53" s="332"/>
      <c r="I53" s="332"/>
      <c r="J53" s="9"/>
      <c r="K53" s="332" t="s">
        <v>85</v>
      </c>
      <c r="L53" s="332"/>
      <c r="M53" s="332"/>
      <c r="N53" s="332"/>
      <c r="O53" s="332"/>
      <c r="P53" s="332"/>
      <c r="Q53" s="332"/>
      <c r="R53" s="332"/>
      <c r="S53" s="332"/>
      <c r="T53" s="332"/>
      <c r="U53" s="332"/>
      <c r="V53" s="332"/>
      <c r="W53" s="332"/>
      <c r="X53" s="332"/>
      <c r="Y53" s="332"/>
      <c r="Z53" s="332"/>
      <c r="AA53" s="332"/>
      <c r="AB53" s="332"/>
      <c r="AC53" s="332"/>
      <c r="AD53" s="332"/>
      <c r="AE53" s="332"/>
      <c r="AF53" s="332"/>
      <c r="AG53" s="330">
        <f>'D.1.1 - Architeknoticko s...'!J29</f>
        <v>0</v>
      </c>
      <c r="AH53" s="331"/>
      <c r="AI53" s="331"/>
      <c r="AJ53" s="331"/>
      <c r="AK53" s="331"/>
      <c r="AL53" s="331"/>
      <c r="AM53" s="331"/>
      <c r="AN53" s="330">
        <f t="shared" si="0"/>
        <v>0</v>
      </c>
      <c r="AO53" s="331"/>
      <c r="AP53" s="331"/>
      <c r="AQ53" s="97" t="s">
        <v>86</v>
      </c>
      <c r="AR53" s="96"/>
      <c r="AS53" s="98">
        <v>0</v>
      </c>
      <c r="AT53" s="99">
        <f t="shared" si="1"/>
        <v>0</v>
      </c>
      <c r="AU53" s="100">
        <f>'D.1.1 - Architeknoticko s...'!P100</f>
        <v>0</v>
      </c>
      <c r="AV53" s="99">
        <f>'D.1.1 - Architeknoticko s...'!J32</f>
        <v>0</v>
      </c>
      <c r="AW53" s="99">
        <f>'D.1.1 - Architeknoticko s...'!J33</f>
        <v>0</v>
      </c>
      <c r="AX53" s="99">
        <f>'D.1.1 - Architeknoticko s...'!J34</f>
        <v>0</v>
      </c>
      <c r="AY53" s="99">
        <f>'D.1.1 - Architeknoticko s...'!J35</f>
        <v>0</v>
      </c>
      <c r="AZ53" s="99">
        <f>'D.1.1 - Architeknoticko s...'!F32</f>
        <v>0</v>
      </c>
      <c r="BA53" s="99">
        <f>'D.1.1 - Architeknoticko s...'!F33</f>
        <v>0</v>
      </c>
      <c r="BB53" s="99">
        <f>'D.1.1 - Architeknoticko s...'!F34</f>
        <v>0</v>
      </c>
      <c r="BC53" s="99">
        <f>'D.1.1 - Architeknoticko s...'!F35</f>
        <v>0</v>
      </c>
      <c r="BD53" s="101">
        <f>'D.1.1 - Architeknoticko s...'!F36</f>
        <v>0</v>
      </c>
      <c r="BT53" s="102" t="s">
        <v>82</v>
      </c>
      <c r="BV53" s="102" t="s">
        <v>75</v>
      </c>
      <c r="BW53" s="102" t="s">
        <v>87</v>
      </c>
      <c r="BX53" s="102" t="s">
        <v>81</v>
      </c>
      <c r="CL53" s="102" t="s">
        <v>5</v>
      </c>
    </row>
    <row r="54" spans="1:91" s="6" customFormat="1" ht="16.5" customHeight="1">
      <c r="A54" s="95" t="s">
        <v>83</v>
      </c>
      <c r="B54" s="96"/>
      <c r="C54" s="9"/>
      <c r="D54" s="9"/>
      <c r="E54" s="332" t="s">
        <v>88</v>
      </c>
      <c r="F54" s="332"/>
      <c r="G54" s="332"/>
      <c r="H54" s="332"/>
      <c r="I54" s="332"/>
      <c r="J54" s="9"/>
      <c r="K54" s="332" t="s">
        <v>89</v>
      </c>
      <c r="L54" s="332"/>
      <c r="M54" s="332"/>
      <c r="N54" s="332"/>
      <c r="O54" s="332"/>
      <c r="P54" s="332"/>
      <c r="Q54" s="332"/>
      <c r="R54" s="332"/>
      <c r="S54" s="332"/>
      <c r="T54" s="332"/>
      <c r="U54" s="332"/>
      <c r="V54" s="332"/>
      <c r="W54" s="332"/>
      <c r="X54" s="332"/>
      <c r="Y54" s="332"/>
      <c r="Z54" s="332"/>
      <c r="AA54" s="332"/>
      <c r="AB54" s="332"/>
      <c r="AC54" s="332"/>
      <c r="AD54" s="332"/>
      <c r="AE54" s="332"/>
      <c r="AF54" s="332"/>
      <c r="AG54" s="330">
        <f>'D.1.4.3 - Silnoproudá ele...'!J29</f>
        <v>0</v>
      </c>
      <c r="AH54" s="331"/>
      <c r="AI54" s="331"/>
      <c r="AJ54" s="331"/>
      <c r="AK54" s="331"/>
      <c r="AL54" s="331"/>
      <c r="AM54" s="331"/>
      <c r="AN54" s="330">
        <f t="shared" si="0"/>
        <v>0</v>
      </c>
      <c r="AO54" s="331"/>
      <c r="AP54" s="331"/>
      <c r="AQ54" s="97" t="s">
        <v>86</v>
      </c>
      <c r="AR54" s="96"/>
      <c r="AS54" s="98">
        <v>0</v>
      </c>
      <c r="AT54" s="99">
        <f t="shared" si="1"/>
        <v>0</v>
      </c>
      <c r="AU54" s="100">
        <f>'D.1.4.3 - Silnoproudá ele...'!P85</f>
        <v>0</v>
      </c>
      <c r="AV54" s="99">
        <f>'D.1.4.3 - Silnoproudá ele...'!J32</f>
        <v>0</v>
      </c>
      <c r="AW54" s="99">
        <f>'D.1.4.3 - Silnoproudá ele...'!J33</f>
        <v>0</v>
      </c>
      <c r="AX54" s="99">
        <f>'D.1.4.3 - Silnoproudá ele...'!J34</f>
        <v>0</v>
      </c>
      <c r="AY54" s="99">
        <f>'D.1.4.3 - Silnoproudá ele...'!J35</f>
        <v>0</v>
      </c>
      <c r="AZ54" s="99">
        <f>'D.1.4.3 - Silnoproudá ele...'!F32</f>
        <v>0</v>
      </c>
      <c r="BA54" s="99">
        <f>'D.1.4.3 - Silnoproudá ele...'!F33</f>
        <v>0</v>
      </c>
      <c r="BB54" s="99">
        <f>'D.1.4.3 - Silnoproudá ele...'!F34</f>
        <v>0</v>
      </c>
      <c r="BC54" s="99">
        <f>'D.1.4.3 - Silnoproudá ele...'!F35</f>
        <v>0</v>
      </c>
      <c r="BD54" s="101">
        <f>'D.1.4.3 - Silnoproudá ele...'!F36</f>
        <v>0</v>
      </c>
      <c r="BT54" s="102" t="s">
        <v>82</v>
      </c>
      <c r="BV54" s="102" t="s">
        <v>75</v>
      </c>
      <c r="BW54" s="102" t="s">
        <v>90</v>
      </c>
      <c r="BX54" s="102" t="s">
        <v>81</v>
      </c>
      <c r="CL54" s="102" t="s">
        <v>5</v>
      </c>
    </row>
    <row r="55" spans="1:91" s="6" customFormat="1" ht="16.5" customHeight="1">
      <c r="A55" s="95" t="s">
        <v>83</v>
      </c>
      <c r="B55" s="96"/>
      <c r="C55" s="9"/>
      <c r="D55" s="9"/>
      <c r="E55" s="332" t="s">
        <v>91</v>
      </c>
      <c r="F55" s="332"/>
      <c r="G55" s="332"/>
      <c r="H55" s="332"/>
      <c r="I55" s="332"/>
      <c r="J55" s="9"/>
      <c r="K55" s="332" t="s">
        <v>92</v>
      </c>
      <c r="L55" s="332"/>
      <c r="M55" s="332"/>
      <c r="N55" s="332"/>
      <c r="O55" s="332"/>
      <c r="P55" s="332"/>
      <c r="Q55" s="332"/>
      <c r="R55" s="332"/>
      <c r="S55" s="332"/>
      <c r="T55" s="332"/>
      <c r="U55" s="332"/>
      <c r="V55" s="332"/>
      <c r="W55" s="332"/>
      <c r="X55" s="332"/>
      <c r="Y55" s="332"/>
      <c r="Z55" s="332"/>
      <c r="AA55" s="332"/>
      <c r="AB55" s="332"/>
      <c r="AC55" s="332"/>
      <c r="AD55" s="332"/>
      <c r="AE55" s="332"/>
      <c r="AF55" s="332"/>
      <c r="AG55" s="330">
        <f>'D.1.4.4 - TPS - Vzduchote...'!J29</f>
        <v>0</v>
      </c>
      <c r="AH55" s="331"/>
      <c r="AI55" s="331"/>
      <c r="AJ55" s="331"/>
      <c r="AK55" s="331"/>
      <c r="AL55" s="331"/>
      <c r="AM55" s="331"/>
      <c r="AN55" s="330">
        <f t="shared" si="0"/>
        <v>0</v>
      </c>
      <c r="AO55" s="331"/>
      <c r="AP55" s="331"/>
      <c r="AQ55" s="97" t="s">
        <v>86</v>
      </c>
      <c r="AR55" s="96"/>
      <c r="AS55" s="98">
        <v>0</v>
      </c>
      <c r="AT55" s="99">
        <f t="shared" si="1"/>
        <v>0</v>
      </c>
      <c r="AU55" s="100">
        <f>'D.1.4.4 - TPS - Vzduchote...'!P90</f>
        <v>0</v>
      </c>
      <c r="AV55" s="99">
        <f>'D.1.4.4 - TPS - Vzduchote...'!J32</f>
        <v>0</v>
      </c>
      <c r="AW55" s="99">
        <f>'D.1.4.4 - TPS - Vzduchote...'!J33</f>
        <v>0</v>
      </c>
      <c r="AX55" s="99">
        <f>'D.1.4.4 - TPS - Vzduchote...'!J34</f>
        <v>0</v>
      </c>
      <c r="AY55" s="99">
        <f>'D.1.4.4 - TPS - Vzduchote...'!J35</f>
        <v>0</v>
      </c>
      <c r="AZ55" s="99">
        <f>'D.1.4.4 - TPS - Vzduchote...'!F32</f>
        <v>0</v>
      </c>
      <c r="BA55" s="99">
        <f>'D.1.4.4 - TPS - Vzduchote...'!F33</f>
        <v>0</v>
      </c>
      <c r="BB55" s="99">
        <f>'D.1.4.4 - TPS - Vzduchote...'!F34</f>
        <v>0</v>
      </c>
      <c r="BC55" s="99">
        <f>'D.1.4.4 - TPS - Vzduchote...'!F35</f>
        <v>0</v>
      </c>
      <c r="BD55" s="101">
        <f>'D.1.4.4 - TPS - Vzduchote...'!F36</f>
        <v>0</v>
      </c>
      <c r="BT55" s="102" t="s">
        <v>82</v>
      </c>
      <c r="BV55" s="102" t="s">
        <v>75</v>
      </c>
      <c r="BW55" s="102" t="s">
        <v>93</v>
      </c>
      <c r="BX55" s="102" t="s">
        <v>81</v>
      </c>
      <c r="CL55" s="102" t="s">
        <v>94</v>
      </c>
    </row>
    <row r="56" spans="1:91" s="6" customFormat="1" ht="16.5" customHeight="1">
      <c r="A56" s="95" t="s">
        <v>83</v>
      </c>
      <c r="B56" s="96"/>
      <c r="C56" s="9"/>
      <c r="D56" s="9"/>
      <c r="E56" s="332" t="s">
        <v>95</v>
      </c>
      <c r="F56" s="332"/>
      <c r="G56" s="332"/>
      <c r="H56" s="332"/>
      <c r="I56" s="332"/>
      <c r="J56" s="9"/>
      <c r="K56" s="332" t="s">
        <v>96</v>
      </c>
      <c r="L56" s="332"/>
      <c r="M56" s="332"/>
      <c r="N56" s="332"/>
      <c r="O56" s="332"/>
      <c r="P56" s="332"/>
      <c r="Q56" s="332"/>
      <c r="R56" s="332"/>
      <c r="S56" s="332"/>
      <c r="T56" s="332"/>
      <c r="U56" s="332"/>
      <c r="V56" s="332"/>
      <c r="W56" s="332"/>
      <c r="X56" s="332"/>
      <c r="Y56" s="332"/>
      <c r="Z56" s="332"/>
      <c r="AA56" s="332"/>
      <c r="AB56" s="332"/>
      <c r="AC56" s="332"/>
      <c r="AD56" s="332"/>
      <c r="AE56" s="332"/>
      <c r="AF56" s="332"/>
      <c r="AG56" s="330">
        <f>'V.1 - Venkovní úpravy'!J29</f>
        <v>0</v>
      </c>
      <c r="AH56" s="331"/>
      <c r="AI56" s="331"/>
      <c r="AJ56" s="331"/>
      <c r="AK56" s="331"/>
      <c r="AL56" s="331"/>
      <c r="AM56" s="331"/>
      <c r="AN56" s="330">
        <f t="shared" si="0"/>
        <v>0</v>
      </c>
      <c r="AO56" s="331"/>
      <c r="AP56" s="331"/>
      <c r="AQ56" s="97" t="s">
        <v>86</v>
      </c>
      <c r="AR56" s="96"/>
      <c r="AS56" s="98">
        <v>0</v>
      </c>
      <c r="AT56" s="99">
        <f t="shared" si="1"/>
        <v>0</v>
      </c>
      <c r="AU56" s="100">
        <f>'V.1 - Venkovní úpravy'!P88</f>
        <v>0</v>
      </c>
      <c r="AV56" s="99">
        <f>'V.1 - Venkovní úpravy'!J32</f>
        <v>0</v>
      </c>
      <c r="AW56" s="99">
        <f>'V.1 - Venkovní úpravy'!J33</f>
        <v>0</v>
      </c>
      <c r="AX56" s="99">
        <f>'V.1 - Venkovní úpravy'!J34</f>
        <v>0</v>
      </c>
      <c r="AY56" s="99">
        <f>'V.1 - Venkovní úpravy'!J35</f>
        <v>0</v>
      </c>
      <c r="AZ56" s="99">
        <f>'V.1 - Venkovní úpravy'!F32</f>
        <v>0</v>
      </c>
      <c r="BA56" s="99">
        <f>'V.1 - Venkovní úpravy'!F33</f>
        <v>0</v>
      </c>
      <c r="BB56" s="99">
        <f>'V.1 - Venkovní úpravy'!F34</f>
        <v>0</v>
      </c>
      <c r="BC56" s="99">
        <f>'V.1 - Venkovní úpravy'!F35</f>
        <v>0</v>
      </c>
      <c r="BD56" s="101">
        <f>'V.1 - Venkovní úpravy'!F36</f>
        <v>0</v>
      </c>
      <c r="BT56" s="102" t="s">
        <v>82</v>
      </c>
      <c r="BV56" s="102" t="s">
        <v>75</v>
      </c>
      <c r="BW56" s="102" t="s">
        <v>97</v>
      </c>
      <c r="BX56" s="102" t="s">
        <v>81</v>
      </c>
      <c r="CL56" s="102" t="s">
        <v>5</v>
      </c>
    </row>
    <row r="57" spans="1:91" s="5" customFormat="1" ht="16.5" customHeight="1">
      <c r="A57" s="95" t="s">
        <v>83</v>
      </c>
      <c r="B57" s="86"/>
      <c r="C57" s="87"/>
      <c r="D57" s="327" t="s">
        <v>98</v>
      </c>
      <c r="E57" s="327"/>
      <c r="F57" s="327"/>
      <c r="G57" s="327"/>
      <c r="H57" s="327"/>
      <c r="I57" s="88"/>
      <c r="J57" s="327" t="s">
        <v>99</v>
      </c>
      <c r="K57" s="327"/>
      <c r="L57" s="327"/>
      <c r="M57" s="327"/>
      <c r="N57" s="327"/>
      <c r="O57" s="327"/>
      <c r="P57" s="327"/>
      <c r="Q57" s="327"/>
      <c r="R57" s="327"/>
      <c r="S57" s="327"/>
      <c r="T57" s="327"/>
      <c r="U57" s="327"/>
      <c r="V57" s="327"/>
      <c r="W57" s="327"/>
      <c r="X57" s="327"/>
      <c r="Y57" s="327"/>
      <c r="Z57" s="327"/>
      <c r="AA57" s="327"/>
      <c r="AB57" s="327"/>
      <c r="AC57" s="327"/>
      <c r="AD57" s="327"/>
      <c r="AE57" s="327"/>
      <c r="AF57" s="327"/>
      <c r="AG57" s="325">
        <f>'SO 02 - VENKOVNÍ KANALIZACE'!J27</f>
        <v>0</v>
      </c>
      <c r="AH57" s="326"/>
      <c r="AI57" s="326"/>
      <c r="AJ57" s="326"/>
      <c r="AK57" s="326"/>
      <c r="AL57" s="326"/>
      <c r="AM57" s="326"/>
      <c r="AN57" s="325">
        <f t="shared" si="0"/>
        <v>0</v>
      </c>
      <c r="AO57" s="326"/>
      <c r="AP57" s="326"/>
      <c r="AQ57" s="89" t="s">
        <v>79</v>
      </c>
      <c r="AR57" s="86"/>
      <c r="AS57" s="90">
        <v>0</v>
      </c>
      <c r="AT57" s="91">
        <f t="shared" si="1"/>
        <v>0</v>
      </c>
      <c r="AU57" s="92">
        <f>'SO 02 - VENKOVNÍ KANALIZACE'!P90</f>
        <v>0</v>
      </c>
      <c r="AV57" s="91">
        <f>'SO 02 - VENKOVNÍ KANALIZACE'!J30</f>
        <v>0</v>
      </c>
      <c r="AW57" s="91">
        <f>'SO 02 - VENKOVNÍ KANALIZACE'!J31</f>
        <v>0</v>
      </c>
      <c r="AX57" s="91">
        <f>'SO 02 - VENKOVNÍ KANALIZACE'!J32</f>
        <v>0</v>
      </c>
      <c r="AY57" s="91">
        <f>'SO 02 - VENKOVNÍ KANALIZACE'!J33</f>
        <v>0</v>
      </c>
      <c r="AZ57" s="91">
        <f>'SO 02 - VENKOVNÍ KANALIZACE'!F30</f>
        <v>0</v>
      </c>
      <c r="BA57" s="91">
        <f>'SO 02 - VENKOVNÍ KANALIZACE'!F31</f>
        <v>0</v>
      </c>
      <c r="BB57" s="91">
        <f>'SO 02 - VENKOVNÍ KANALIZACE'!F32</f>
        <v>0</v>
      </c>
      <c r="BC57" s="91">
        <f>'SO 02 - VENKOVNÍ KANALIZACE'!F33</f>
        <v>0</v>
      </c>
      <c r="BD57" s="93">
        <f>'SO 02 - VENKOVNÍ KANALIZACE'!F34</f>
        <v>0</v>
      </c>
      <c r="BT57" s="94" t="s">
        <v>80</v>
      </c>
      <c r="BV57" s="94" t="s">
        <v>75</v>
      </c>
      <c r="BW57" s="94" t="s">
        <v>100</v>
      </c>
      <c r="BX57" s="94" t="s">
        <v>7</v>
      </c>
      <c r="CL57" s="94" t="s">
        <v>5</v>
      </c>
      <c r="CM57" s="94" t="s">
        <v>82</v>
      </c>
    </row>
    <row r="58" spans="1:91" s="5" customFormat="1" ht="16.5" customHeight="1">
      <c r="A58" s="95" t="s">
        <v>83</v>
      </c>
      <c r="B58" s="86"/>
      <c r="C58" s="87"/>
      <c r="D58" s="327" t="s">
        <v>101</v>
      </c>
      <c r="E58" s="327"/>
      <c r="F58" s="327"/>
      <c r="G58" s="327"/>
      <c r="H58" s="327"/>
      <c r="I58" s="88"/>
      <c r="J58" s="327" t="s">
        <v>102</v>
      </c>
      <c r="K58" s="327"/>
      <c r="L58" s="327"/>
      <c r="M58" s="327"/>
      <c r="N58" s="327"/>
      <c r="O58" s="327"/>
      <c r="P58" s="327"/>
      <c r="Q58" s="327"/>
      <c r="R58" s="327"/>
      <c r="S58" s="327"/>
      <c r="T58" s="327"/>
      <c r="U58" s="327"/>
      <c r="V58" s="327"/>
      <c r="W58" s="327"/>
      <c r="X58" s="327"/>
      <c r="Y58" s="327"/>
      <c r="Z58" s="327"/>
      <c r="AA58" s="327"/>
      <c r="AB58" s="327"/>
      <c r="AC58" s="327"/>
      <c r="AD58" s="327"/>
      <c r="AE58" s="327"/>
      <c r="AF58" s="327"/>
      <c r="AG58" s="325">
        <f>'VRN - Vedlejší rozpočtové...'!J27</f>
        <v>0</v>
      </c>
      <c r="AH58" s="326"/>
      <c r="AI58" s="326"/>
      <c r="AJ58" s="326"/>
      <c r="AK58" s="326"/>
      <c r="AL58" s="326"/>
      <c r="AM58" s="326"/>
      <c r="AN58" s="325">
        <f t="shared" si="0"/>
        <v>0</v>
      </c>
      <c r="AO58" s="326"/>
      <c r="AP58" s="326"/>
      <c r="AQ58" s="89" t="s">
        <v>79</v>
      </c>
      <c r="AR58" s="86"/>
      <c r="AS58" s="103">
        <v>0</v>
      </c>
      <c r="AT58" s="104">
        <f t="shared" si="1"/>
        <v>0</v>
      </c>
      <c r="AU58" s="105">
        <f>'VRN - Vedlejší rozpočtové...'!P84</f>
        <v>0</v>
      </c>
      <c r="AV58" s="104">
        <f>'VRN - Vedlejší rozpočtové...'!J30</f>
        <v>0</v>
      </c>
      <c r="AW58" s="104">
        <f>'VRN - Vedlejší rozpočtové...'!J31</f>
        <v>0</v>
      </c>
      <c r="AX58" s="104">
        <f>'VRN - Vedlejší rozpočtové...'!J32</f>
        <v>0</v>
      </c>
      <c r="AY58" s="104">
        <f>'VRN - Vedlejší rozpočtové...'!J33</f>
        <v>0</v>
      </c>
      <c r="AZ58" s="104">
        <f>'VRN - Vedlejší rozpočtové...'!F30</f>
        <v>0</v>
      </c>
      <c r="BA58" s="104">
        <f>'VRN - Vedlejší rozpočtové...'!F31</f>
        <v>0</v>
      </c>
      <c r="BB58" s="104">
        <f>'VRN - Vedlejší rozpočtové...'!F32</f>
        <v>0</v>
      </c>
      <c r="BC58" s="104">
        <f>'VRN - Vedlejší rozpočtové...'!F33</f>
        <v>0</v>
      </c>
      <c r="BD58" s="106">
        <f>'VRN - Vedlejší rozpočtové...'!F34</f>
        <v>0</v>
      </c>
      <c r="BT58" s="94" t="s">
        <v>80</v>
      </c>
      <c r="BV58" s="94" t="s">
        <v>75</v>
      </c>
      <c r="BW58" s="94" t="s">
        <v>103</v>
      </c>
      <c r="BX58" s="94" t="s">
        <v>7</v>
      </c>
      <c r="CL58" s="94" t="s">
        <v>5</v>
      </c>
      <c r="CM58" s="94" t="s">
        <v>82</v>
      </c>
    </row>
    <row r="59" spans="1:91" s="1" customFormat="1" ht="30" customHeight="1">
      <c r="B59" s="42"/>
      <c r="AR59" s="42"/>
    </row>
    <row r="60" spans="1:91" s="1" customFormat="1" ht="6.95" customHeight="1">
      <c r="B60" s="57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42"/>
    </row>
  </sheetData>
  <mergeCells count="65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E53:I53"/>
    <mergeCell ref="K53:AF53"/>
    <mergeCell ref="AG54:AM54"/>
    <mergeCell ref="E54:I54"/>
    <mergeCell ref="K54:AF54"/>
    <mergeCell ref="AN55:AP55"/>
    <mergeCell ref="AG55:AM55"/>
    <mergeCell ref="E55:I55"/>
    <mergeCell ref="K55:AF55"/>
    <mergeCell ref="AR2:BE2"/>
    <mergeCell ref="AN58:AP58"/>
    <mergeCell ref="AG58:AM58"/>
    <mergeCell ref="D58:H58"/>
    <mergeCell ref="J58:AF58"/>
    <mergeCell ref="AG51:AM51"/>
    <mergeCell ref="AN51:AP51"/>
    <mergeCell ref="AN56:AP56"/>
    <mergeCell ref="AG56:AM56"/>
    <mergeCell ref="E56:I56"/>
    <mergeCell ref="K56:AF56"/>
    <mergeCell ref="AN57:AP57"/>
    <mergeCell ref="AG57:AM57"/>
    <mergeCell ref="D57:H57"/>
    <mergeCell ref="J57:AF57"/>
    <mergeCell ref="AN54:AP54"/>
  </mergeCells>
  <hyperlinks>
    <hyperlink ref="K1:S1" location="C2" display="1) Rekapitulace stavby" xr:uid="{00000000-0004-0000-0000-000000000000}"/>
    <hyperlink ref="W1:AI1" location="C51" display="2) Rekapitulace objektů stavby a soupisů prací" xr:uid="{00000000-0004-0000-0000-000001000000}"/>
    <hyperlink ref="A53" location="'D.1.1 - Architeknoticko s...'!C2" display="/" xr:uid="{00000000-0004-0000-0000-000002000000}"/>
    <hyperlink ref="A54" location="'D.1.4.3 - Silnoproudá ele...'!C2" display="/" xr:uid="{00000000-0004-0000-0000-000003000000}"/>
    <hyperlink ref="A55" location="'D.1.4.4 - TPS - Vzduchote...'!C2" display="/" xr:uid="{00000000-0004-0000-0000-000004000000}"/>
    <hyperlink ref="A56" location="'V.1 - Venkovní úpravy'!C2" display="/" xr:uid="{00000000-0004-0000-0000-000005000000}"/>
    <hyperlink ref="A57" location="'SO 02 - VENKOVNÍ KANALIZACE'!C2" display="/" xr:uid="{00000000-0004-0000-0000-000006000000}"/>
    <hyperlink ref="A58" location="'VRN - Vedlejší rozpočtové...'!C2" display="/" xr:uid="{00000000-0004-0000-0000-000007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307"/>
  <sheetViews>
    <sheetView showGridLines="0" workbookViewId="0">
      <pane ySplit="1" topLeftCell="A287" activePane="bottomLeft" state="frozen"/>
      <selection pane="bottomLeft" activeCell="H304" sqref="H30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08"/>
      <c r="C1" s="108"/>
      <c r="D1" s="109" t="s">
        <v>1</v>
      </c>
      <c r="E1" s="108"/>
      <c r="F1" s="110" t="s">
        <v>104</v>
      </c>
      <c r="G1" s="365" t="s">
        <v>105</v>
      </c>
      <c r="H1" s="365"/>
      <c r="I1" s="111"/>
      <c r="J1" s="110" t="s">
        <v>106</v>
      </c>
      <c r="K1" s="109" t="s">
        <v>107</v>
      </c>
      <c r="L1" s="110" t="s">
        <v>108</v>
      </c>
      <c r="M1" s="110"/>
      <c r="N1" s="110"/>
      <c r="O1" s="110"/>
      <c r="P1" s="110"/>
      <c r="Q1" s="110"/>
      <c r="R1" s="110"/>
      <c r="S1" s="110"/>
      <c r="T1" s="110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23" t="s">
        <v>8</v>
      </c>
      <c r="M2" s="324"/>
      <c r="N2" s="324"/>
      <c r="O2" s="324"/>
      <c r="P2" s="324"/>
      <c r="Q2" s="324"/>
      <c r="R2" s="324"/>
      <c r="S2" s="324"/>
      <c r="T2" s="324"/>
      <c r="U2" s="324"/>
      <c r="V2" s="324"/>
      <c r="AT2" s="25" t="s">
        <v>87</v>
      </c>
    </row>
    <row r="3" spans="1:70" ht="6.95" customHeight="1">
      <c r="B3" s="26"/>
      <c r="C3" s="27"/>
      <c r="D3" s="27"/>
      <c r="E3" s="27"/>
      <c r="F3" s="27"/>
      <c r="G3" s="27"/>
      <c r="H3" s="27"/>
      <c r="I3" s="112"/>
      <c r="J3" s="27"/>
      <c r="K3" s="28"/>
      <c r="AT3" s="25" t="s">
        <v>82</v>
      </c>
    </row>
    <row r="4" spans="1:70" ht="36.950000000000003" customHeight="1">
      <c r="B4" s="29"/>
      <c r="C4" s="30"/>
      <c r="D4" s="31" t="s">
        <v>109</v>
      </c>
      <c r="E4" s="30"/>
      <c r="F4" s="30"/>
      <c r="G4" s="30"/>
      <c r="H4" s="30"/>
      <c r="I4" s="113"/>
      <c r="J4" s="30"/>
      <c r="K4" s="32"/>
      <c r="M4" s="33" t="s">
        <v>13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13"/>
      <c r="J5" s="30"/>
      <c r="K5" s="32"/>
    </row>
    <row r="6" spans="1:70" ht="15">
      <c r="B6" s="29"/>
      <c r="C6" s="30"/>
      <c r="D6" s="38" t="s">
        <v>19</v>
      </c>
      <c r="E6" s="30"/>
      <c r="F6" s="30"/>
      <c r="G6" s="30"/>
      <c r="H6" s="30"/>
      <c r="I6" s="113"/>
      <c r="J6" s="30"/>
      <c r="K6" s="32"/>
    </row>
    <row r="7" spans="1:70" ht="16.5" customHeight="1">
      <c r="B7" s="29"/>
      <c r="C7" s="30"/>
      <c r="D7" s="30"/>
      <c r="E7" s="366" t="str">
        <f>'Rekapitulace stavby'!K6</f>
        <v>OPATŘENÍ PROTI VLHKOSTI CHALOUPKA MAXE ŠVABINSKÉHO</v>
      </c>
      <c r="F7" s="372"/>
      <c r="G7" s="372"/>
      <c r="H7" s="372"/>
      <c r="I7" s="113"/>
      <c r="J7" s="30"/>
      <c r="K7" s="32"/>
    </row>
    <row r="8" spans="1:70" ht="15">
      <c r="B8" s="29"/>
      <c r="C8" s="30"/>
      <c r="D8" s="38" t="s">
        <v>110</v>
      </c>
      <c r="E8" s="30"/>
      <c r="F8" s="30"/>
      <c r="G8" s="30"/>
      <c r="H8" s="30"/>
      <c r="I8" s="113"/>
      <c r="J8" s="30"/>
      <c r="K8" s="32"/>
    </row>
    <row r="9" spans="1:70" s="1" customFormat="1" ht="16.5" customHeight="1">
      <c r="B9" s="42"/>
      <c r="C9" s="43"/>
      <c r="D9" s="43"/>
      <c r="E9" s="366" t="s">
        <v>111</v>
      </c>
      <c r="F9" s="367"/>
      <c r="G9" s="367"/>
      <c r="H9" s="367"/>
      <c r="I9" s="114"/>
      <c r="J9" s="43"/>
      <c r="K9" s="46"/>
    </row>
    <row r="10" spans="1:70" s="1" customFormat="1" ht="15">
      <c r="B10" s="42"/>
      <c r="C10" s="43"/>
      <c r="D10" s="38" t="s">
        <v>112</v>
      </c>
      <c r="E10" s="43"/>
      <c r="F10" s="43"/>
      <c r="G10" s="43"/>
      <c r="H10" s="43"/>
      <c r="I10" s="114"/>
      <c r="J10" s="43"/>
      <c r="K10" s="46"/>
    </row>
    <row r="11" spans="1:70" s="1" customFormat="1" ht="36.950000000000003" customHeight="1">
      <c r="B11" s="42"/>
      <c r="C11" s="43"/>
      <c r="D11" s="43"/>
      <c r="E11" s="368" t="s">
        <v>113</v>
      </c>
      <c r="F11" s="367"/>
      <c r="G11" s="367"/>
      <c r="H11" s="367"/>
      <c r="I11" s="114"/>
      <c r="J11" s="43"/>
      <c r="K11" s="46"/>
    </row>
    <row r="12" spans="1:70" s="1" customFormat="1">
      <c r="B12" s="42"/>
      <c r="C12" s="43"/>
      <c r="D12" s="43"/>
      <c r="E12" s="43"/>
      <c r="F12" s="43"/>
      <c r="G12" s="43"/>
      <c r="H12" s="43"/>
      <c r="I12" s="114"/>
      <c r="J12" s="43"/>
      <c r="K12" s="46"/>
    </row>
    <row r="13" spans="1:70" s="1" customFormat="1" ht="14.45" customHeight="1">
      <c r="B13" s="42"/>
      <c r="C13" s="43"/>
      <c r="D13" s="38" t="s">
        <v>21</v>
      </c>
      <c r="E13" s="43"/>
      <c r="F13" s="36" t="s">
        <v>5</v>
      </c>
      <c r="G13" s="43"/>
      <c r="H13" s="43"/>
      <c r="I13" s="115" t="s">
        <v>22</v>
      </c>
      <c r="J13" s="36" t="s">
        <v>5</v>
      </c>
      <c r="K13" s="46"/>
    </row>
    <row r="14" spans="1:70" s="1" customFormat="1" ht="14.45" customHeight="1">
      <c r="B14" s="42"/>
      <c r="C14" s="43"/>
      <c r="D14" s="38" t="s">
        <v>23</v>
      </c>
      <c r="E14" s="43"/>
      <c r="F14" s="36" t="s">
        <v>24</v>
      </c>
      <c r="G14" s="43"/>
      <c r="H14" s="43"/>
      <c r="I14" s="115" t="s">
        <v>25</v>
      </c>
      <c r="J14" s="116" t="str">
        <f>'Rekapitulace stavby'!AN8</f>
        <v>30. 10. 2019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14"/>
      <c r="J15" s="43"/>
      <c r="K15" s="46"/>
    </row>
    <row r="16" spans="1:70" s="1" customFormat="1" ht="14.45" customHeight="1">
      <c r="B16" s="42"/>
      <c r="C16" s="43"/>
      <c r="D16" s="38" t="s">
        <v>27</v>
      </c>
      <c r="E16" s="43"/>
      <c r="F16" s="43"/>
      <c r="G16" s="43"/>
      <c r="H16" s="43"/>
      <c r="I16" s="115" t="s">
        <v>28</v>
      </c>
      <c r="J16" s="36" t="s">
        <v>5</v>
      </c>
      <c r="K16" s="46"/>
    </row>
    <row r="17" spans="2:11" s="1" customFormat="1" ht="18" customHeight="1">
      <c r="B17" s="42"/>
      <c r="C17" s="43"/>
      <c r="D17" s="43"/>
      <c r="E17" s="36" t="s">
        <v>29</v>
      </c>
      <c r="F17" s="43"/>
      <c r="G17" s="43"/>
      <c r="H17" s="43"/>
      <c r="I17" s="115" t="s">
        <v>30</v>
      </c>
      <c r="J17" s="36" t="s">
        <v>5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14"/>
      <c r="J18" s="43"/>
      <c r="K18" s="46"/>
    </row>
    <row r="19" spans="2:11" s="1" customFormat="1" ht="14.45" customHeight="1">
      <c r="B19" s="42"/>
      <c r="C19" s="43"/>
      <c r="D19" s="38" t="s">
        <v>31</v>
      </c>
      <c r="E19" s="43"/>
      <c r="F19" s="43"/>
      <c r="G19" s="43"/>
      <c r="H19" s="43"/>
      <c r="I19" s="115" t="s">
        <v>28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15" t="s">
        <v>30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14"/>
      <c r="J21" s="43"/>
      <c r="K21" s="46"/>
    </row>
    <row r="22" spans="2:11" s="1" customFormat="1" ht="14.45" customHeight="1">
      <c r="B22" s="42"/>
      <c r="C22" s="43"/>
      <c r="D22" s="38" t="s">
        <v>33</v>
      </c>
      <c r="E22" s="43"/>
      <c r="F22" s="43"/>
      <c r="G22" s="43"/>
      <c r="H22" s="43"/>
      <c r="I22" s="115" t="s">
        <v>28</v>
      </c>
      <c r="J22" s="36" t="s">
        <v>34</v>
      </c>
      <c r="K22" s="46"/>
    </row>
    <row r="23" spans="2:11" s="1" customFormat="1" ht="18" customHeight="1">
      <c r="B23" s="42"/>
      <c r="C23" s="43"/>
      <c r="D23" s="43"/>
      <c r="E23" s="36" t="s">
        <v>35</v>
      </c>
      <c r="F23" s="43"/>
      <c r="G23" s="43"/>
      <c r="H23" s="43"/>
      <c r="I23" s="115" t="s">
        <v>30</v>
      </c>
      <c r="J23" s="36" t="s">
        <v>36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14"/>
      <c r="J24" s="43"/>
      <c r="K24" s="46"/>
    </row>
    <row r="25" spans="2:11" s="1" customFormat="1" ht="14.45" customHeight="1">
      <c r="B25" s="42"/>
      <c r="C25" s="43"/>
      <c r="D25" s="38" t="s">
        <v>38</v>
      </c>
      <c r="E25" s="43"/>
      <c r="F25" s="43"/>
      <c r="G25" s="43"/>
      <c r="H25" s="43"/>
      <c r="I25" s="114"/>
      <c r="J25" s="43"/>
      <c r="K25" s="46"/>
    </row>
    <row r="26" spans="2:11" s="7" customFormat="1" ht="16.5" customHeight="1">
      <c r="B26" s="117"/>
      <c r="C26" s="118"/>
      <c r="D26" s="118"/>
      <c r="E26" s="360" t="s">
        <v>5</v>
      </c>
      <c r="F26" s="360"/>
      <c r="G26" s="360"/>
      <c r="H26" s="360"/>
      <c r="I26" s="119"/>
      <c r="J26" s="118"/>
      <c r="K26" s="120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14"/>
      <c r="J27" s="43"/>
      <c r="K27" s="46"/>
    </row>
    <row r="28" spans="2:11" s="1" customFormat="1" ht="6.95" customHeight="1">
      <c r="B28" s="42"/>
      <c r="C28" s="43"/>
      <c r="D28" s="69"/>
      <c r="E28" s="69"/>
      <c r="F28" s="69"/>
      <c r="G28" s="69"/>
      <c r="H28" s="69"/>
      <c r="I28" s="121"/>
      <c r="J28" s="69"/>
      <c r="K28" s="122"/>
    </row>
    <row r="29" spans="2:11" s="1" customFormat="1" ht="25.35" customHeight="1">
      <c r="B29" s="42"/>
      <c r="C29" s="43"/>
      <c r="D29" s="123" t="s">
        <v>39</v>
      </c>
      <c r="E29" s="43"/>
      <c r="F29" s="43"/>
      <c r="G29" s="43"/>
      <c r="H29" s="43"/>
      <c r="I29" s="114"/>
      <c r="J29" s="124">
        <f>ROUND(J100,2)</f>
        <v>0</v>
      </c>
      <c r="K29" s="46"/>
    </row>
    <row r="30" spans="2:11" s="1" customFormat="1" ht="6.95" customHeight="1">
      <c r="B30" s="42"/>
      <c r="C30" s="43"/>
      <c r="D30" s="69"/>
      <c r="E30" s="69"/>
      <c r="F30" s="69"/>
      <c r="G30" s="69"/>
      <c r="H30" s="69"/>
      <c r="I30" s="121"/>
      <c r="J30" s="69"/>
      <c r="K30" s="122"/>
    </row>
    <row r="31" spans="2:11" s="1" customFormat="1" ht="14.45" customHeight="1">
      <c r="B31" s="42"/>
      <c r="C31" s="43"/>
      <c r="D31" s="43"/>
      <c r="E31" s="43"/>
      <c r="F31" s="47" t="s">
        <v>41</v>
      </c>
      <c r="G31" s="43"/>
      <c r="H31" s="43"/>
      <c r="I31" s="125" t="s">
        <v>40</v>
      </c>
      <c r="J31" s="47" t="s">
        <v>42</v>
      </c>
      <c r="K31" s="46"/>
    </row>
    <row r="32" spans="2:11" s="1" customFormat="1" ht="14.45" customHeight="1">
      <c r="B32" s="42"/>
      <c r="C32" s="43"/>
      <c r="D32" s="50" t="s">
        <v>43</v>
      </c>
      <c r="E32" s="50" t="s">
        <v>44</v>
      </c>
      <c r="F32" s="126">
        <f>ROUND(SUM(BE100:BE306), 2)</f>
        <v>0</v>
      </c>
      <c r="G32" s="43"/>
      <c r="H32" s="43"/>
      <c r="I32" s="127">
        <v>0.21</v>
      </c>
      <c r="J32" s="126">
        <f>ROUND(ROUND((SUM(BE100:BE306)),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45</v>
      </c>
      <c r="F33" s="126">
        <f>ROUND(SUM(BF100:BF306), 2)</f>
        <v>0</v>
      </c>
      <c r="G33" s="43"/>
      <c r="H33" s="43"/>
      <c r="I33" s="127">
        <v>0.15</v>
      </c>
      <c r="J33" s="126">
        <f>ROUND(ROUND((SUM(BF100:BF306)),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46</v>
      </c>
      <c r="F34" s="126">
        <f>ROUND(SUM(BG100:BG306), 2)</f>
        <v>0</v>
      </c>
      <c r="G34" s="43"/>
      <c r="H34" s="43"/>
      <c r="I34" s="127">
        <v>0.21</v>
      </c>
      <c r="J34" s="126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47</v>
      </c>
      <c r="F35" s="126">
        <f>ROUND(SUM(BH100:BH306), 2)</f>
        <v>0</v>
      </c>
      <c r="G35" s="43"/>
      <c r="H35" s="43"/>
      <c r="I35" s="127">
        <v>0.15</v>
      </c>
      <c r="J35" s="126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48</v>
      </c>
      <c r="F36" s="126">
        <f>ROUND(SUM(BI100:BI306), 2)</f>
        <v>0</v>
      </c>
      <c r="G36" s="43"/>
      <c r="H36" s="43"/>
      <c r="I36" s="127">
        <v>0</v>
      </c>
      <c r="J36" s="126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14"/>
      <c r="J37" s="43"/>
      <c r="K37" s="46"/>
    </row>
    <row r="38" spans="2:11" s="1" customFormat="1" ht="25.35" customHeight="1">
      <c r="B38" s="42"/>
      <c r="C38" s="128"/>
      <c r="D38" s="129" t="s">
        <v>49</v>
      </c>
      <c r="E38" s="72"/>
      <c r="F38" s="72"/>
      <c r="G38" s="130" t="s">
        <v>50</v>
      </c>
      <c r="H38" s="131" t="s">
        <v>51</v>
      </c>
      <c r="I38" s="132"/>
      <c r="J38" s="133">
        <f>SUM(J29:J36)</f>
        <v>0</v>
      </c>
      <c r="K38" s="134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35"/>
      <c r="J39" s="58"/>
      <c r="K39" s="59"/>
    </row>
    <row r="43" spans="2:11" s="1" customFormat="1" ht="6.95" customHeight="1">
      <c r="B43" s="60"/>
      <c r="C43" s="61"/>
      <c r="D43" s="61"/>
      <c r="E43" s="61"/>
      <c r="F43" s="61"/>
      <c r="G43" s="61"/>
      <c r="H43" s="61"/>
      <c r="I43" s="136"/>
      <c r="J43" s="61"/>
      <c r="K43" s="137"/>
    </row>
    <row r="44" spans="2:11" s="1" customFormat="1" ht="36.950000000000003" customHeight="1">
      <c r="B44" s="42"/>
      <c r="C44" s="31" t="s">
        <v>114</v>
      </c>
      <c r="D44" s="43"/>
      <c r="E44" s="43"/>
      <c r="F44" s="43"/>
      <c r="G44" s="43"/>
      <c r="H44" s="43"/>
      <c r="I44" s="114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14"/>
      <c r="J45" s="43"/>
      <c r="K45" s="46"/>
    </row>
    <row r="46" spans="2:11" s="1" customFormat="1" ht="14.45" customHeight="1">
      <c r="B46" s="42"/>
      <c r="C46" s="38" t="s">
        <v>19</v>
      </c>
      <c r="D46" s="43"/>
      <c r="E46" s="43"/>
      <c r="F46" s="43"/>
      <c r="G46" s="43"/>
      <c r="H46" s="43"/>
      <c r="I46" s="114"/>
      <c r="J46" s="43"/>
      <c r="K46" s="46"/>
    </row>
    <row r="47" spans="2:11" s="1" customFormat="1" ht="16.5" customHeight="1">
      <c r="B47" s="42"/>
      <c r="C47" s="43"/>
      <c r="D47" s="43"/>
      <c r="E47" s="366" t="str">
        <f>E7</f>
        <v>OPATŘENÍ PROTI VLHKOSTI CHALOUPKA MAXE ŠVABINSKÉHO</v>
      </c>
      <c r="F47" s="372"/>
      <c r="G47" s="372"/>
      <c r="H47" s="372"/>
      <c r="I47" s="114"/>
      <c r="J47" s="43"/>
      <c r="K47" s="46"/>
    </row>
    <row r="48" spans="2:11" ht="15">
      <c r="B48" s="29"/>
      <c r="C48" s="38" t="s">
        <v>110</v>
      </c>
      <c r="D48" s="30"/>
      <c r="E48" s="30"/>
      <c r="F48" s="30"/>
      <c r="G48" s="30"/>
      <c r="H48" s="30"/>
      <c r="I48" s="113"/>
      <c r="J48" s="30"/>
      <c r="K48" s="32"/>
    </row>
    <row r="49" spans="2:47" s="1" customFormat="1" ht="16.5" customHeight="1">
      <c r="B49" s="42"/>
      <c r="C49" s="43"/>
      <c r="D49" s="43"/>
      <c r="E49" s="366" t="s">
        <v>111</v>
      </c>
      <c r="F49" s="367"/>
      <c r="G49" s="367"/>
      <c r="H49" s="367"/>
      <c r="I49" s="114"/>
      <c r="J49" s="43"/>
      <c r="K49" s="46"/>
    </row>
    <row r="50" spans="2:47" s="1" customFormat="1" ht="14.45" customHeight="1">
      <c r="B50" s="42"/>
      <c r="C50" s="38" t="s">
        <v>112</v>
      </c>
      <c r="D50" s="43"/>
      <c r="E50" s="43"/>
      <c r="F50" s="43"/>
      <c r="G50" s="43"/>
      <c r="H50" s="43"/>
      <c r="I50" s="114"/>
      <c r="J50" s="43"/>
      <c r="K50" s="46"/>
    </row>
    <row r="51" spans="2:47" s="1" customFormat="1" ht="17.25" customHeight="1">
      <c r="B51" s="42"/>
      <c r="C51" s="43"/>
      <c r="D51" s="43"/>
      <c r="E51" s="368" t="str">
        <f>E11</f>
        <v>D.1.1 - Architeknoticko stavební řešení</v>
      </c>
      <c r="F51" s="367"/>
      <c r="G51" s="367"/>
      <c r="H51" s="367"/>
      <c r="I51" s="114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14"/>
      <c r="J52" s="43"/>
      <c r="K52" s="46"/>
    </row>
    <row r="53" spans="2:47" s="1" customFormat="1" ht="18" customHeight="1">
      <c r="B53" s="42"/>
      <c r="C53" s="38" t="s">
        <v>23</v>
      </c>
      <c r="D53" s="43"/>
      <c r="E53" s="43"/>
      <c r="F53" s="36" t="str">
        <f>F14</f>
        <v>Kozlov</v>
      </c>
      <c r="G53" s="43"/>
      <c r="H53" s="43"/>
      <c r="I53" s="115" t="s">
        <v>25</v>
      </c>
      <c r="J53" s="116" t="str">
        <f>IF(J14="","",J14)</f>
        <v>30. 10. 2019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14"/>
      <c r="J54" s="43"/>
      <c r="K54" s="46"/>
    </row>
    <row r="55" spans="2:47" s="1" customFormat="1" ht="15">
      <c r="B55" s="42"/>
      <c r="C55" s="38" t="s">
        <v>27</v>
      </c>
      <c r="D55" s="43"/>
      <c r="E55" s="43"/>
      <c r="F55" s="36" t="str">
        <f>E17</f>
        <v>MĚSTO ČESKÁ TŘEBOVÁ</v>
      </c>
      <c r="G55" s="43"/>
      <c r="H55" s="43"/>
      <c r="I55" s="115" t="s">
        <v>33</v>
      </c>
      <c r="J55" s="360" t="str">
        <f>E23</f>
        <v>KIP spol. s r.o.</v>
      </c>
      <c r="K55" s="46"/>
    </row>
    <row r="56" spans="2:47" s="1" customFormat="1" ht="14.45" customHeight="1">
      <c r="B56" s="42"/>
      <c r="C56" s="38" t="s">
        <v>31</v>
      </c>
      <c r="D56" s="43"/>
      <c r="E56" s="43"/>
      <c r="F56" s="36" t="str">
        <f>IF(E20="","",E20)</f>
        <v/>
      </c>
      <c r="G56" s="43"/>
      <c r="H56" s="43"/>
      <c r="I56" s="114"/>
      <c r="J56" s="369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14"/>
      <c r="J57" s="43"/>
      <c r="K57" s="46"/>
    </row>
    <row r="58" spans="2:47" s="1" customFormat="1" ht="29.25" customHeight="1">
      <c r="B58" s="42"/>
      <c r="C58" s="138" t="s">
        <v>115</v>
      </c>
      <c r="D58" s="128"/>
      <c r="E58" s="128"/>
      <c r="F58" s="128"/>
      <c r="G58" s="128"/>
      <c r="H58" s="128"/>
      <c r="I58" s="139"/>
      <c r="J58" s="140" t="s">
        <v>116</v>
      </c>
      <c r="K58" s="141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14"/>
      <c r="J59" s="43"/>
      <c r="K59" s="46"/>
    </row>
    <row r="60" spans="2:47" s="1" customFormat="1" ht="29.25" customHeight="1">
      <c r="B60" s="42"/>
      <c r="C60" s="142" t="s">
        <v>117</v>
      </c>
      <c r="D60" s="43"/>
      <c r="E60" s="43"/>
      <c r="F60" s="43"/>
      <c r="G60" s="43"/>
      <c r="H60" s="43"/>
      <c r="I60" s="114"/>
      <c r="J60" s="124">
        <f>J100</f>
        <v>0</v>
      </c>
      <c r="K60" s="46"/>
      <c r="AU60" s="25" t="s">
        <v>118</v>
      </c>
    </row>
    <row r="61" spans="2:47" s="8" customFormat="1" ht="24.95" customHeight="1">
      <c r="B61" s="143"/>
      <c r="C61" s="144"/>
      <c r="D61" s="145" t="s">
        <v>119</v>
      </c>
      <c r="E61" s="146"/>
      <c r="F61" s="146"/>
      <c r="G61" s="146"/>
      <c r="H61" s="146"/>
      <c r="I61" s="147"/>
      <c r="J61" s="148">
        <f>J101</f>
        <v>0</v>
      </c>
      <c r="K61" s="149"/>
    </row>
    <row r="62" spans="2:47" s="9" customFormat="1" ht="19.899999999999999" customHeight="1">
      <c r="B62" s="150"/>
      <c r="C62" s="151"/>
      <c r="D62" s="152" t="s">
        <v>120</v>
      </c>
      <c r="E62" s="153"/>
      <c r="F62" s="153"/>
      <c r="G62" s="153"/>
      <c r="H62" s="153"/>
      <c r="I62" s="154"/>
      <c r="J62" s="155">
        <f>J102</f>
        <v>0</v>
      </c>
      <c r="K62" s="156"/>
    </row>
    <row r="63" spans="2:47" s="9" customFormat="1" ht="19.899999999999999" customHeight="1">
      <c r="B63" s="150"/>
      <c r="C63" s="151"/>
      <c r="D63" s="152" t="s">
        <v>121</v>
      </c>
      <c r="E63" s="153"/>
      <c r="F63" s="153"/>
      <c r="G63" s="153"/>
      <c r="H63" s="153"/>
      <c r="I63" s="154"/>
      <c r="J63" s="155">
        <f>J104</f>
        <v>0</v>
      </c>
      <c r="K63" s="156"/>
    </row>
    <row r="64" spans="2:47" s="9" customFormat="1" ht="19.899999999999999" customHeight="1">
      <c r="B64" s="150"/>
      <c r="C64" s="151"/>
      <c r="D64" s="152" t="s">
        <v>122</v>
      </c>
      <c r="E64" s="153"/>
      <c r="F64" s="153"/>
      <c r="G64" s="153"/>
      <c r="H64" s="153"/>
      <c r="I64" s="154"/>
      <c r="J64" s="155">
        <f>J109</f>
        <v>0</v>
      </c>
      <c r="K64" s="156"/>
    </row>
    <row r="65" spans="2:11" s="9" customFormat="1" ht="19.899999999999999" customHeight="1">
      <c r="B65" s="150"/>
      <c r="C65" s="151"/>
      <c r="D65" s="152" t="s">
        <v>123</v>
      </c>
      <c r="E65" s="153"/>
      <c r="F65" s="153"/>
      <c r="G65" s="153"/>
      <c r="H65" s="153"/>
      <c r="I65" s="154"/>
      <c r="J65" s="155">
        <f>J123</f>
        <v>0</v>
      </c>
      <c r="K65" s="156"/>
    </row>
    <row r="66" spans="2:11" s="9" customFormat="1" ht="19.899999999999999" customHeight="1">
      <c r="B66" s="150"/>
      <c r="C66" s="151"/>
      <c r="D66" s="152" t="s">
        <v>124</v>
      </c>
      <c r="E66" s="153"/>
      <c r="F66" s="153"/>
      <c r="G66" s="153"/>
      <c r="H66" s="153"/>
      <c r="I66" s="154"/>
      <c r="J66" s="155">
        <f>J154</f>
        <v>0</v>
      </c>
      <c r="K66" s="156"/>
    </row>
    <row r="67" spans="2:11" s="9" customFormat="1" ht="19.899999999999999" customHeight="1">
      <c r="B67" s="150"/>
      <c r="C67" s="151"/>
      <c r="D67" s="152" t="s">
        <v>125</v>
      </c>
      <c r="E67" s="153"/>
      <c r="F67" s="153"/>
      <c r="G67" s="153"/>
      <c r="H67" s="153"/>
      <c r="I67" s="154"/>
      <c r="J67" s="155">
        <f>J161</f>
        <v>0</v>
      </c>
      <c r="K67" s="156"/>
    </row>
    <row r="68" spans="2:11" s="8" customFormat="1" ht="24.95" customHeight="1">
      <c r="B68" s="143"/>
      <c r="C68" s="144"/>
      <c r="D68" s="145" t="s">
        <v>126</v>
      </c>
      <c r="E68" s="146"/>
      <c r="F68" s="146"/>
      <c r="G68" s="146"/>
      <c r="H68" s="146"/>
      <c r="I68" s="147"/>
      <c r="J68" s="148">
        <f>J163</f>
        <v>0</v>
      </c>
      <c r="K68" s="149"/>
    </row>
    <row r="69" spans="2:11" s="9" customFormat="1" ht="19.899999999999999" customHeight="1">
      <c r="B69" s="150"/>
      <c r="C69" s="151"/>
      <c r="D69" s="152" t="s">
        <v>127</v>
      </c>
      <c r="E69" s="153"/>
      <c r="F69" s="153"/>
      <c r="G69" s="153"/>
      <c r="H69" s="153"/>
      <c r="I69" s="154"/>
      <c r="J69" s="155">
        <f>J164</f>
        <v>0</v>
      </c>
      <c r="K69" s="156"/>
    </row>
    <row r="70" spans="2:11" s="9" customFormat="1" ht="19.899999999999999" customHeight="1">
      <c r="B70" s="150"/>
      <c r="C70" s="151"/>
      <c r="D70" s="152" t="s">
        <v>128</v>
      </c>
      <c r="E70" s="153"/>
      <c r="F70" s="153"/>
      <c r="G70" s="153"/>
      <c r="H70" s="153"/>
      <c r="I70" s="154"/>
      <c r="J70" s="155">
        <f>J185</f>
        <v>0</v>
      </c>
      <c r="K70" s="156"/>
    </row>
    <row r="71" spans="2:11" s="9" customFormat="1" ht="19.899999999999999" customHeight="1">
      <c r="B71" s="150"/>
      <c r="C71" s="151"/>
      <c r="D71" s="152" t="s">
        <v>129</v>
      </c>
      <c r="E71" s="153"/>
      <c r="F71" s="153"/>
      <c r="G71" s="153"/>
      <c r="H71" s="153"/>
      <c r="I71" s="154"/>
      <c r="J71" s="155">
        <f>J196</f>
        <v>0</v>
      </c>
      <c r="K71" s="156"/>
    </row>
    <row r="72" spans="2:11" s="9" customFormat="1" ht="19.899999999999999" customHeight="1">
      <c r="B72" s="150"/>
      <c r="C72" s="151"/>
      <c r="D72" s="152" t="s">
        <v>130</v>
      </c>
      <c r="E72" s="153"/>
      <c r="F72" s="153"/>
      <c r="G72" s="153"/>
      <c r="H72" s="153"/>
      <c r="I72" s="154"/>
      <c r="J72" s="155">
        <f>J222</f>
        <v>0</v>
      </c>
      <c r="K72" s="156"/>
    </row>
    <row r="73" spans="2:11" s="9" customFormat="1" ht="19.899999999999999" customHeight="1">
      <c r="B73" s="150"/>
      <c r="C73" s="151"/>
      <c r="D73" s="152" t="s">
        <v>131</v>
      </c>
      <c r="E73" s="153"/>
      <c r="F73" s="153"/>
      <c r="G73" s="153"/>
      <c r="H73" s="153"/>
      <c r="I73" s="154"/>
      <c r="J73" s="155">
        <f>J232</f>
        <v>0</v>
      </c>
      <c r="K73" s="156"/>
    </row>
    <row r="74" spans="2:11" s="9" customFormat="1" ht="19.899999999999999" customHeight="1">
      <c r="B74" s="150"/>
      <c r="C74" s="151"/>
      <c r="D74" s="152" t="s">
        <v>132</v>
      </c>
      <c r="E74" s="153"/>
      <c r="F74" s="153"/>
      <c r="G74" s="153"/>
      <c r="H74" s="153"/>
      <c r="I74" s="154"/>
      <c r="J74" s="155">
        <f>J236</f>
        <v>0</v>
      </c>
      <c r="K74" s="156"/>
    </row>
    <row r="75" spans="2:11" s="9" customFormat="1" ht="19.899999999999999" customHeight="1">
      <c r="B75" s="150"/>
      <c r="C75" s="151"/>
      <c r="D75" s="152" t="s">
        <v>133</v>
      </c>
      <c r="E75" s="153"/>
      <c r="F75" s="153"/>
      <c r="G75" s="153"/>
      <c r="H75" s="153"/>
      <c r="I75" s="154"/>
      <c r="J75" s="155">
        <f>J266</f>
        <v>0</v>
      </c>
      <c r="K75" s="156"/>
    </row>
    <row r="76" spans="2:11" s="9" customFormat="1" ht="19.899999999999999" customHeight="1">
      <c r="B76" s="150"/>
      <c r="C76" s="151"/>
      <c r="D76" s="152" t="s">
        <v>134</v>
      </c>
      <c r="E76" s="153"/>
      <c r="F76" s="153"/>
      <c r="G76" s="153"/>
      <c r="H76" s="153"/>
      <c r="I76" s="154"/>
      <c r="J76" s="155">
        <f>J279</f>
        <v>0</v>
      </c>
      <c r="K76" s="156"/>
    </row>
    <row r="77" spans="2:11" s="8" customFormat="1" ht="24.95" customHeight="1">
      <c r="B77" s="143"/>
      <c r="C77" s="144"/>
      <c r="D77" s="145" t="s">
        <v>135</v>
      </c>
      <c r="E77" s="146"/>
      <c r="F77" s="146"/>
      <c r="G77" s="146"/>
      <c r="H77" s="146"/>
      <c r="I77" s="147"/>
      <c r="J77" s="148">
        <f>J304</f>
        <v>0</v>
      </c>
      <c r="K77" s="149"/>
    </row>
    <row r="78" spans="2:11" s="9" customFormat="1" ht="19.899999999999999" customHeight="1">
      <c r="B78" s="150"/>
      <c r="C78" s="151"/>
      <c r="D78" s="152" t="s">
        <v>136</v>
      </c>
      <c r="E78" s="153"/>
      <c r="F78" s="153"/>
      <c r="G78" s="153"/>
      <c r="H78" s="153"/>
      <c r="I78" s="154"/>
      <c r="J78" s="155">
        <f>J305</f>
        <v>0</v>
      </c>
      <c r="K78" s="156"/>
    </row>
    <row r="79" spans="2:11" s="1" customFormat="1" ht="21.75" customHeight="1">
      <c r="B79" s="42"/>
      <c r="C79" s="43"/>
      <c r="D79" s="43"/>
      <c r="E79" s="43"/>
      <c r="F79" s="43"/>
      <c r="G79" s="43"/>
      <c r="H79" s="43"/>
      <c r="I79" s="114"/>
      <c r="J79" s="43"/>
      <c r="K79" s="46"/>
    </row>
    <row r="80" spans="2:11" s="1" customFormat="1" ht="6.95" customHeight="1">
      <c r="B80" s="57"/>
      <c r="C80" s="58"/>
      <c r="D80" s="58"/>
      <c r="E80" s="58"/>
      <c r="F80" s="58"/>
      <c r="G80" s="58"/>
      <c r="H80" s="58"/>
      <c r="I80" s="135"/>
      <c r="J80" s="58"/>
      <c r="K80" s="59"/>
    </row>
    <row r="84" spans="2:12" s="1" customFormat="1" ht="6.95" customHeight="1">
      <c r="B84" s="60"/>
      <c r="C84" s="61"/>
      <c r="D84" s="61"/>
      <c r="E84" s="61"/>
      <c r="F84" s="61"/>
      <c r="G84" s="61"/>
      <c r="H84" s="61"/>
      <c r="I84" s="136"/>
      <c r="J84" s="61"/>
      <c r="K84" s="61"/>
      <c r="L84" s="42"/>
    </row>
    <row r="85" spans="2:12" s="1" customFormat="1" ht="36.950000000000003" customHeight="1">
      <c r="B85" s="42"/>
      <c r="C85" s="62" t="s">
        <v>137</v>
      </c>
      <c r="L85" s="42"/>
    </row>
    <row r="86" spans="2:12" s="1" customFormat="1" ht="6.95" customHeight="1">
      <c r="B86" s="42"/>
      <c r="L86" s="42"/>
    </row>
    <row r="87" spans="2:12" s="1" customFormat="1" ht="14.45" customHeight="1">
      <c r="B87" s="42"/>
      <c r="C87" s="64" t="s">
        <v>19</v>
      </c>
      <c r="L87" s="42"/>
    </row>
    <row r="88" spans="2:12" s="1" customFormat="1" ht="16.5" customHeight="1">
      <c r="B88" s="42"/>
      <c r="E88" s="370" t="str">
        <f>E7</f>
        <v>OPATŘENÍ PROTI VLHKOSTI CHALOUPKA MAXE ŠVABINSKÉHO</v>
      </c>
      <c r="F88" s="371"/>
      <c r="G88" s="371"/>
      <c r="H88" s="371"/>
      <c r="L88" s="42"/>
    </row>
    <row r="89" spans="2:12" ht="15">
      <c r="B89" s="29"/>
      <c r="C89" s="64" t="s">
        <v>110</v>
      </c>
      <c r="L89" s="29"/>
    </row>
    <row r="90" spans="2:12" s="1" customFormat="1" ht="16.5" customHeight="1">
      <c r="B90" s="42"/>
      <c r="E90" s="370" t="s">
        <v>111</v>
      </c>
      <c r="F90" s="364"/>
      <c r="G90" s="364"/>
      <c r="H90" s="364"/>
      <c r="L90" s="42"/>
    </row>
    <row r="91" spans="2:12" s="1" customFormat="1" ht="14.45" customHeight="1">
      <c r="B91" s="42"/>
      <c r="C91" s="64" t="s">
        <v>112</v>
      </c>
      <c r="L91" s="42"/>
    </row>
    <row r="92" spans="2:12" s="1" customFormat="1" ht="17.25" customHeight="1">
      <c r="B92" s="42"/>
      <c r="E92" s="334" t="str">
        <f>E11</f>
        <v>D.1.1 - Architeknoticko stavební řešení</v>
      </c>
      <c r="F92" s="364"/>
      <c r="G92" s="364"/>
      <c r="H92" s="364"/>
      <c r="L92" s="42"/>
    </row>
    <row r="93" spans="2:12" s="1" customFormat="1" ht="6.95" customHeight="1">
      <c r="B93" s="42"/>
      <c r="L93" s="42"/>
    </row>
    <row r="94" spans="2:12" s="1" customFormat="1" ht="18" customHeight="1">
      <c r="B94" s="42"/>
      <c r="C94" s="64" t="s">
        <v>23</v>
      </c>
      <c r="F94" s="157" t="str">
        <f>F14</f>
        <v>Kozlov</v>
      </c>
      <c r="I94" s="158" t="s">
        <v>25</v>
      </c>
      <c r="J94" s="68" t="str">
        <f>IF(J14="","",J14)</f>
        <v>30. 10. 2019</v>
      </c>
      <c r="L94" s="42"/>
    </row>
    <row r="95" spans="2:12" s="1" customFormat="1" ht="6.95" customHeight="1">
      <c r="B95" s="42"/>
      <c r="L95" s="42"/>
    </row>
    <row r="96" spans="2:12" s="1" customFormat="1" ht="15">
      <c r="B96" s="42"/>
      <c r="C96" s="64" t="s">
        <v>27</v>
      </c>
      <c r="F96" s="157" t="str">
        <f>E17</f>
        <v>MĚSTO ČESKÁ TŘEBOVÁ</v>
      </c>
      <c r="I96" s="158" t="s">
        <v>33</v>
      </c>
      <c r="J96" s="157" t="str">
        <f>E23</f>
        <v>KIP spol. s r.o.</v>
      </c>
      <c r="L96" s="42"/>
    </row>
    <row r="97" spans="2:65" s="1" customFormat="1" ht="14.45" customHeight="1">
      <c r="B97" s="42"/>
      <c r="C97" s="64" t="s">
        <v>31</v>
      </c>
      <c r="F97" s="157" t="str">
        <f>IF(E20="","",E20)</f>
        <v/>
      </c>
      <c r="L97" s="42"/>
    </row>
    <row r="98" spans="2:65" s="1" customFormat="1" ht="10.35" customHeight="1">
      <c r="B98" s="42"/>
      <c r="L98" s="42"/>
    </row>
    <row r="99" spans="2:65" s="10" customFormat="1" ht="29.25" customHeight="1">
      <c r="B99" s="159"/>
      <c r="C99" s="160" t="s">
        <v>138</v>
      </c>
      <c r="D99" s="161" t="s">
        <v>58</v>
      </c>
      <c r="E99" s="161" t="s">
        <v>54</v>
      </c>
      <c r="F99" s="161" t="s">
        <v>139</v>
      </c>
      <c r="G99" s="161" t="s">
        <v>140</v>
      </c>
      <c r="H99" s="161" t="s">
        <v>141</v>
      </c>
      <c r="I99" s="162" t="s">
        <v>142</v>
      </c>
      <c r="J99" s="161" t="s">
        <v>116</v>
      </c>
      <c r="K99" s="163" t="s">
        <v>143</v>
      </c>
      <c r="L99" s="159"/>
      <c r="M99" s="74" t="s">
        <v>144</v>
      </c>
      <c r="N99" s="75" t="s">
        <v>43</v>
      </c>
      <c r="O99" s="75" t="s">
        <v>145</v>
      </c>
      <c r="P99" s="75" t="s">
        <v>146</v>
      </c>
      <c r="Q99" s="75" t="s">
        <v>147</v>
      </c>
      <c r="R99" s="75" t="s">
        <v>148</v>
      </c>
      <c r="S99" s="75" t="s">
        <v>149</v>
      </c>
      <c r="T99" s="76" t="s">
        <v>150</v>
      </c>
    </row>
    <row r="100" spans="2:65" s="1" customFormat="1" ht="29.25" customHeight="1">
      <c r="B100" s="42"/>
      <c r="C100" s="78" t="s">
        <v>117</v>
      </c>
      <c r="J100" s="164">
        <f>BK100</f>
        <v>0</v>
      </c>
      <c r="L100" s="42"/>
      <c r="M100" s="77"/>
      <c r="N100" s="69"/>
      <c r="O100" s="69"/>
      <c r="P100" s="165">
        <f>P101+P163+P304</f>
        <v>0</v>
      </c>
      <c r="Q100" s="69"/>
      <c r="R100" s="165">
        <f>R101+R163+R304</f>
        <v>19.346570370000002</v>
      </c>
      <c r="S100" s="69"/>
      <c r="T100" s="166">
        <f>T101+T163+T304</f>
        <v>25.833706060000001</v>
      </c>
      <c r="AT100" s="25" t="s">
        <v>72</v>
      </c>
      <c r="AU100" s="25" t="s">
        <v>118</v>
      </c>
      <c r="BK100" s="167">
        <f>BK101+BK163+BK304</f>
        <v>0</v>
      </c>
    </row>
    <row r="101" spans="2:65" s="11" customFormat="1" ht="37.35" customHeight="1">
      <c r="B101" s="168"/>
      <c r="D101" s="169" t="s">
        <v>72</v>
      </c>
      <c r="E101" s="170" t="s">
        <v>151</v>
      </c>
      <c r="F101" s="170" t="s">
        <v>152</v>
      </c>
      <c r="I101" s="171"/>
      <c r="J101" s="172">
        <f>BK101</f>
        <v>0</v>
      </c>
      <c r="L101" s="168"/>
      <c r="M101" s="173"/>
      <c r="N101" s="174"/>
      <c r="O101" s="174"/>
      <c r="P101" s="175">
        <f>P102+P104+P109+P123+P154+P161</f>
        <v>0</v>
      </c>
      <c r="Q101" s="174"/>
      <c r="R101" s="175">
        <f>R102+R104+R109+R123+R154+R161</f>
        <v>7.9099282500000001</v>
      </c>
      <c r="S101" s="174"/>
      <c r="T101" s="176">
        <f>T102+T104+T109+T123+T154+T161</f>
        <v>22.930569000000002</v>
      </c>
      <c r="AR101" s="169" t="s">
        <v>80</v>
      </c>
      <c r="AT101" s="177" t="s">
        <v>72</v>
      </c>
      <c r="AU101" s="177" t="s">
        <v>73</v>
      </c>
      <c r="AY101" s="169" t="s">
        <v>153</v>
      </c>
      <c r="BK101" s="178">
        <f>BK102+BK104+BK109+BK123+BK154+BK161</f>
        <v>0</v>
      </c>
    </row>
    <row r="102" spans="2:65" s="11" customFormat="1" ht="19.899999999999999" customHeight="1">
      <c r="B102" s="168"/>
      <c r="D102" s="169" t="s">
        <v>72</v>
      </c>
      <c r="E102" s="179" t="s">
        <v>154</v>
      </c>
      <c r="F102" s="179" t="s">
        <v>155</v>
      </c>
      <c r="I102" s="171"/>
      <c r="J102" s="180">
        <f>BK102</f>
        <v>0</v>
      </c>
      <c r="L102" s="168"/>
      <c r="M102" s="173"/>
      <c r="N102" s="174"/>
      <c r="O102" s="174"/>
      <c r="P102" s="175">
        <f>P103</f>
        <v>0</v>
      </c>
      <c r="Q102" s="174"/>
      <c r="R102" s="175">
        <f>R103</f>
        <v>1.61476</v>
      </c>
      <c r="S102" s="174"/>
      <c r="T102" s="176">
        <f>T103</f>
        <v>0</v>
      </c>
      <c r="AR102" s="169" t="s">
        <v>80</v>
      </c>
      <c r="AT102" s="177" t="s">
        <v>72</v>
      </c>
      <c r="AU102" s="177" t="s">
        <v>80</v>
      </c>
      <c r="AY102" s="169" t="s">
        <v>153</v>
      </c>
      <c r="BK102" s="178">
        <f>BK103</f>
        <v>0</v>
      </c>
    </row>
    <row r="103" spans="2:65" s="1" customFormat="1" ht="25.5" customHeight="1">
      <c r="B103" s="181"/>
      <c r="C103" s="182" t="s">
        <v>80</v>
      </c>
      <c r="D103" s="182" t="s">
        <v>156</v>
      </c>
      <c r="E103" s="183" t="s">
        <v>157</v>
      </c>
      <c r="F103" s="184" t="s">
        <v>158</v>
      </c>
      <c r="G103" s="185" t="s">
        <v>159</v>
      </c>
      <c r="H103" s="186">
        <v>73</v>
      </c>
      <c r="I103" s="187"/>
      <c r="J103" s="188">
        <f>ROUND(I103*H103,2)</f>
        <v>0</v>
      </c>
      <c r="K103" s="184"/>
      <c r="L103" s="42"/>
      <c r="M103" s="189" t="s">
        <v>5</v>
      </c>
      <c r="N103" s="190" t="s">
        <v>44</v>
      </c>
      <c r="O103" s="43"/>
      <c r="P103" s="191">
        <f>O103*H103</f>
        <v>0</v>
      </c>
      <c r="Q103" s="191">
        <v>2.2120000000000001E-2</v>
      </c>
      <c r="R103" s="191">
        <f>Q103*H103</f>
        <v>1.61476</v>
      </c>
      <c r="S103" s="191">
        <v>0</v>
      </c>
      <c r="T103" s="192">
        <f>S103*H103</f>
        <v>0</v>
      </c>
      <c r="AR103" s="25" t="s">
        <v>160</v>
      </c>
      <c r="AT103" s="25" t="s">
        <v>156</v>
      </c>
      <c r="AU103" s="25" t="s">
        <v>82</v>
      </c>
      <c r="AY103" s="25" t="s">
        <v>153</v>
      </c>
      <c r="BE103" s="193">
        <f>IF(N103="základní",J103,0)</f>
        <v>0</v>
      </c>
      <c r="BF103" s="193">
        <f>IF(N103="snížená",J103,0)</f>
        <v>0</v>
      </c>
      <c r="BG103" s="193">
        <f>IF(N103="zákl. přenesená",J103,0)</f>
        <v>0</v>
      </c>
      <c r="BH103" s="193">
        <f>IF(N103="sníž. přenesená",J103,0)</f>
        <v>0</v>
      </c>
      <c r="BI103" s="193">
        <f>IF(N103="nulová",J103,0)</f>
        <v>0</v>
      </c>
      <c r="BJ103" s="25" t="s">
        <v>80</v>
      </c>
      <c r="BK103" s="193">
        <f>ROUND(I103*H103,2)</f>
        <v>0</v>
      </c>
      <c r="BL103" s="25" t="s">
        <v>160</v>
      </c>
      <c r="BM103" s="25" t="s">
        <v>161</v>
      </c>
    </row>
    <row r="104" spans="2:65" s="11" customFormat="1" ht="29.85" customHeight="1">
      <c r="B104" s="168"/>
      <c r="D104" s="169" t="s">
        <v>72</v>
      </c>
      <c r="E104" s="179" t="s">
        <v>162</v>
      </c>
      <c r="F104" s="179" t="s">
        <v>163</v>
      </c>
      <c r="I104" s="171"/>
      <c r="J104" s="180">
        <f>BK104</f>
        <v>0</v>
      </c>
      <c r="L104" s="168"/>
      <c r="M104" s="173"/>
      <c r="N104" s="174"/>
      <c r="O104" s="174"/>
      <c r="P104" s="175">
        <f>SUM(P105:P108)</f>
        <v>0</v>
      </c>
      <c r="Q104" s="174"/>
      <c r="R104" s="175">
        <f>SUM(R105:R108)</f>
        <v>0</v>
      </c>
      <c r="S104" s="174"/>
      <c r="T104" s="176">
        <f>SUM(T105:T108)</f>
        <v>0</v>
      </c>
      <c r="AR104" s="169" t="s">
        <v>80</v>
      </c>
      <c r="AT104" s="177" t="s">
        <v>72</v>
      </c>
      <c r="AU104" s="177" t="s">
        <v>80</v>
      </c>
      <c r="AY104" s="169" t="s">
        <v>153</v>
      </c>
      <c r="BK104" s="178">
        <f>SUM(BK105:BK108)</f>
        <v>0</v>
      </c>
    </row>
    <row r="105" spans="2:65" s="1" customFormat="1" ht="16.5" customHeight="1">
      <c r="B105" s="181"/>
      <c r="C105" s="182" t="s">
        <v>82</v>
      </c>
      <c r="D105" s="182" t="s">
        <v>156</v>
      </c>
      <c r="E105" s="183" t="s">
        <v>164</v>
      </c>
      <c r="F105" s="184" t="s">
        <v>165</v>
      </c>
      <c r="G105" s="185" t="s">
        <v>159</v>
      </c>
      <c r="H105" s="186">
        <v>50.978000000000002</v>
      </c>
      <c r="I105" s="187"/>
      <c r="J105" s="188">
        <f>ROUND(I105*H105,2)</f>
        <v>0</v>
      </c>
      <c r="K105" s="184"/>
      <c r="L105" s="42"/>
      <c r="M105" s="189" t="s">
        <v>5</v>
      </c>
      <c r="N105" s="190" t="s">
        <v>44</v>
      </c>
      <c r="O105" s="43"/>
      <c r="P105" s="191">
        <f>O105*H105</f>
        <v>0</v>
      </c>
      <c r="Q105" s="191">
        <v>0</v>
      </c>
      <c r="R105" s="191">
        <f>Q105*H105</f>
        <v>0</v>
      </c>
      <c r="S105" s="191">
        <v>0</v>
      </c>
      <c r="T105" s="192">
        <f>S105*H105</f>
        <v>0</v>
      </c>
      <c r="AR105" s="25" t="s">
        <v>160</v>
      </c>
      <c r="AT105" s="25" t="s">
        <v>156</v>
      </c>
      <c r="AU105" s="25" t="s">
        <v>82</v>
      </c>
      <c r="AY105" s="25" t="s">
        <v>153</v>
      </c>
      <c r="BE105" s="193">
        <f>IF(N105="základní",J105,0)</f>
        <v>0</v>
      </c>
      <c r="BF105" s="193">
        <f>IF(N105="snížená",J105,0)</f>
        <v>0</v>
      </c>
      <c r="BG105" s="193">
        <f>IF(N105="zákl. přenesená",J105,0)</f>
        <v>0</v>
      </c>
      <c r="BH105" s="193">
        <f>IF(N105="sníž. přenesená",J105,0)</f>
        <v>0</v>
      </c>
      <c r="BI105" s="193">
        <f>IF(N105="nulová",J105,0)</f>
        <v>0</v>
      </c>
      <c r="BJ105" s="25" t="s">
        <v>80</v>
      </c>
      <c r="BK105" s="193">
        <f>ROUND(I105*H105,2)</f>
        <v>0</v>
      </c>
      <c r="BL105" s="25" t="s">
        <v>160</v>
      </c>
      <c r="BM105" s="25" t="s">
        <v>166</v>
      </c>
    </row>
    <row r="106" spans="2:65" s="12" customFormat="1">
      <c r="B106" s="194"/>
      <c r="D106" s="195" t="s">
        <v>167</v>
      </c>
      <c r="E106" s="196" t="s">
        <v>5</v>
      </c>
      <c r="F106" s="197" t="s">
        <v>168</v>
      </c>
      <c r="H106" s="198">
        <v>30.777000000000001</v>
      </c>
      <c r="I106" s="199"/>
      <c r="L106" s="194"/>
      <c r="M106" s="200"/>
      <c r="N106" s="201"/>
      <c r="O106" s="201"/>
      <c r="P106" s="201"/>
      <c r="Q106" s="201"/>
      <c r="R106" s="201"/>
      <c r="S106" s="201"/>
      <c r="T106" s="202"/>
      <c r="AT106" s="196" t="s">
        <v>167</v>
      </c>
      <c r="AU106" s="196" t="s">
        <v>82</v>
      </c>
      <c r="AV106" s="12" t="s">
        <v>82</v>
      </c>
      <c r="AW106" s="12" t="s">
        <v>37</v>
      </c>
      <c r="AX106" s="12" t="s">
        <v>73</v>
      </c>
      <c r="AY106" s="196" t="s">
        <v>153</v>
      </c>
    </row>
    <row r="107" spans="2:65" s="12" customFormat="1">
      <c r="B107" s="194"/>
      <c r="D107" s="195" t="s">
        <v>167</v>
      </c>
      <c r="E107" s="196" t="s">
        <v>5</v>
      </c>
      <c r="F107" s="197" t="s">
        <v>169</v>
      </c>
      <c r="H107" s="198">
        <v>20.201000000000001</v>
      </c>
      <c r="I107" s="199"/>
      <c r="L107" s="194"/>
      <c r="M107" s="200"/>
      <c r="N107" s="201"/>
      <c r="O107" s="201"/>
      <c r="P107" s="201"/>
      <c r="Q107" s="201"/>
      <c r="R107" s="201"/>
      <c r="S107" s="201"/>
      <c r="T107" s="202"/>
      <c r="AT107" s="196" t="s">
        <v>167</v>
      </c>
      <c r="AU107" s="196" t="s">
        <v>82</v>
      </c>
      <c r="AV107" s="12" t="s">
        <v>82</v>
      </c>
      <c r="AW107" s="12" t="s">
        <v>37</v>
      </c>
      <c r="AX107" s="12" t="s">
        <v>73</v>
      </c>
      <c r="AY107" s="196" t="s">
        <v>153</v>
      </c>
    </row>
    <row r="108" spans="2:65" s="13" customFormat="1">
      <c r="B108" s="203"/>
      <c r="D108" s="195" t="s">
        <v>167</v>
      </c>
      <c r="E108" s="204" t="s">
        <v>5</v>
      </c>
      <c r="F108" s="205" t="s">
        <v>170</v>
      </c>
      <c r="H108" s="206">
        <v>50.978000000000002</v>
      </c>
      <c r="I108" s="207"/>
      <c r="L108" s="203"/>
      <c r="M108" s="208"/>
      <c r="N108" s="209"/>
      <c r="O108" s="209"/>
      <c r="P108" s="209"/>
      <c r="Q108" s="209"/>
      <c r="R108" s="209"/>
      <c r="S108" s="209"/>
      <c r="T108" s="210"/>
      <c r="AT108" s="204" t="s">
        <v>167</v>
      </c>
      <c r="AU108" s="204" t="s">
        <v>82</v>
      </c>
      <c r="AV108" s="13" t="s">
        <v>160</v>
      </c>
      <c r="AW108" s="13" t="s">
        <v>37</v>
      </c>
      <c r="AX108" s="13" t="s">
        <v>80</v>
      </c>
      <c r="AY108" s="204" t="s">
        <v>153</v>
      </c>
    </row>
    <row r="109" spans="2:65" s="11" customFormat="1" ht="29.85" customHeight="1">
      <c r="B109" s="168"/>
      <c r="D109" s="169" t="s">
        <v>72</v>
      </c>
      <c r="E109" s="179" t="s">
        <v>171</v>
      </c>
      <c r="F109" s="179" t="s">
        <v>172</v>
      </c>
      <c r="I109" s="171"/>
      <c r="J109" s="180">
        <f>BK109</f>
        <v>0</v>
      </c>
      <c r="L109" s="168"/>
      <c r="M109" s="173"/>
      <c r="N109" s="174"/>
      <c r="O109" s="174"/>
      <c r="P109" s="175">
        <f>SUM(P110:P122)</f>
        <v>0</v>
      </c>
      <c r="Q109" s="174"/>
      <c r="R109" s="175">
        <f>SUM(R110:R122)</f>
        <v>6.2912062500000001</v>
      </c>
      <c r="S109" s="174"/>
      <c r="T109" s="176">
        <f>SUM(T110:T122)</f>
        <v>2.479905</v>
      </c>
      <c r="AR109" s="169" t="s">
        <v>80</v>
      </c>
      <c r="AT109" s="177" t="s">
        <v>72</v>
      </c>
      <c r="AU109" s="177" t="s">
        <v>80</v>
      </c>
      <c r="AY109" s="169" t="s">
        <v>153</v>
      </c>
      <c r="BK109" s="178">
        <f>SUM(BK110:BK122)</f>
        <v>0</v>
      </c>
    </row>
    <row r="110" spans="2:65" s="1" customFormat="1" ht="25.5" customHeight="1">
      <c r="B110" s="181"/>
      <c r="C110" s="182" t="s">
        <v>154</v>
      </c>
      <c r="D110" s="182" t="s">
        <v>156</v>
      </c>
      <c r="E110" s="183" t="s">
        <v>173</v>
      </c>
      <c r="F110" s="184" t="s">
        <v>174</v>
      </c>
      <c r="G110" s="185" t="s">
        <v>159</v>
      </c>
      <c r="H110" s="186">
        <v>40.012999999999998</v>
      </c>
      <c r="I110" s="187"/>
      <c r="J110" s="188">
        <f>ROUND(I110*H110,2)</f>
        <v>0</v>
      </c>
      <c r="K110" s="184"/>
      <c r="L110" s="42"/>
      <c r="M110" s="189" t="s">
        <v>5</v>
      </c>
      <c r="N110" s="190" t="s">
        <v>44</v>
      </c>
      <c r="O110" s="43"/>
      <c r="P110" s="191">
        <f>O110*H110</f>
        <v>0</v>
      </c>
      <c r="Q110" s="191">
        <v>1.7330000000000002E-2</v>
      </c>
      <c r="R110" s="191">
        <f>Q110*H110</f>
        <v>0.69342529000000008</v>
      </c>
      <c r="S110" s="191">
        <v>0</v>
      </c>
      <c r="T110" s="192">
        <f>S110*H110</f>
        <v>0</v>
      </c>
      <c r="AR110" s="25" t="s">
        <v>160</v>
      </c>
      <c r="AT110" s="25" t="s">
        <v>156</v>
      </c>
      <c r="AU110" s="25" t="s">
        <v>82</v>
      </c>
      <c r="AY110" s="25" t="s">
        <v>153</v>
      </c>
      <c r="BE110" s="193">
        <f>IF(N110="základní",J110,0)</f>
        <v>0</v>
      </c>
      <c r="BF110" s="193">
        <f>IF(N110="snížená",J110,0)</f>
        <v>0</v>
      </c>
      <c r="BG110" s="193">
        <f>IF(N110="zákl. přenesená",J110,0)</f>
        <v>0</v>
      </c>
      <c r="BH110" s="193">
        <f>IF(N110="sníž. přenesená",J110,0)</f>
        <v>0</v>
      </c>
      <c r="BI110" s="193">
        <f>IF(N110="nulová",J110,0)</f>
        <v>0</v>
      </c>
      <c r="BJ110" s="25" t="s">
        <v>80</v>
      </c>
      <c r="BK110" s="193">
        <f>ROUND(I110*H110,2)</f>
        <v>0</v>
      </c>
      <c r="BL110" s="25" t="s">
        <v>160</v>
      </c>
      <c r="BM110" s="25" t="s">
        <v>175</v>
      </c>
    </row>
    <row r="111" spans="2:65" s="1" customFormat="1" ht="40.5">
      <c r="B111" s="42"/>
      <c r="D111" s="195" t="s">
        <v>176</v>
      </c>
      <c r="F111" s="211" t="s">
        <v>177</v>
      </c>
      <c r="I111" s="212"/>
      <c r="L111" s="42"/>
      <c r="M111" s="213"/>
      <c r="N111" s="43"/>
      <c r="O111" s="43"/>
      <c r="P111" s="43"/>
      <c r="Q111" s="43"/>
      <c r="R111" s="43"/>
      <c r="S111" s="43"/>
      <c r="T111" s="71"/>
      <c r="AT111" s="25" t="s">
        <v>176</v>
      </c>
      <c r="AU111" s="25" t="s">
        <v>82</v>
      </c>
    </row>
    <row r="112" spans="2:65" s="12" customFormat="1">
      <c r="B112" s="194"/>
      <c r="D112" s="195" t="s">
        <v>167</v>
      </c>
      <c r="E112" s="196" t="s">
        <v>5</v>
      </c>
      <c r="F112" s="197" t="s">
        <v>178</v>
      </c>
      <c r="H112" s="198">
        <v>44.253</v>
      </c>
      <c r="I112" s="199"/>
      <c r="L112" s="194"/>
      <c r="M112" s="200"/>
      <c r="N112" s="201"/>
      <c r="O112" s="201"/>
      <c r="P112" s="201"/>
      <c r="Q112" s="201"/>
      <c r="R112" s="201"/>
      <c r="S112" s="201"/>
      <c r="T112" s="202"/>
      <c r="AT112" s="196" t="s">
        <v>167</v>
      </c>
      <c r="AU112" s="196" t="s">
        <v>82</v>
      </c>
      <c r="AV112" s="12" t="s">
        <v>82</v>
      </c>
      <c r="AW112" s="12" t="s">
        <v>37</v>
      </c>
      <c r="AX112" s="12" t="s">
        <v>73</v>
      </c>
      <c r="AY112" s="196" t="s">
        <v>153</v>
      </c>
    </row>
    <row r="113" spans="2:65" s="12" customFormat="1">
      <c r="B113" s="194"/>
      <c r="D113" s="195" t="s">
        <v>167</v>
      </c>
      <c r="E113" s="196" t="s">
        <v>5</v>
      </c>
      <c r="F113" s="197" t="s">
        <v>179</v>
      </c>
      <c r="H113" s="198">
        <v>-4.24</v>
      </c>
      <c r="I113" s="199"/>
      <c r="L113" s="194"/>
      <c r="M113" s="200"/>
      <c r="N113" s="201"/>
      <c r="O113" s="201"/>
      <c r="P113" s="201"/>
      <c r="Q113" s="201"/>
      <c r="R113" s="201"/>
      <c r="S113" s="201"/>
      <c r="T113" s="202"/>
      <c r="AT113" s="196" t="s">
        <v>167</v>
      </c>
      <c r="AU113" s="196" t="s">
        <v>82</v>
      </c>
      <c r="AV113" s="12" t="s">
        <v>82</v>
      </c>
      <c r="AW113" s="12" t="s">
        <v>37</v>
      </c>
      <c r="AX113" s="12" t="s">
        <v>73</v>
      </c>
      <c r="AY113" s="196" t="s">
        <v>153</v>
      </c>
    </row>
    <row r="114" spans="2:65" s="13" customFormat="1">
      <c r="B114" s="203"/>
      <c r="D114" s="195" t="s">
        <v>167</v>
      </c>
      <c r="E114" s="204" t="s">
        <v>5</v>
      </c>
      <c r="F114" s="205" t="s">
        <v>170</v>
      </c>
      <c r="H114" s="206">
        <v>40.012999999999998</v>
      </c>
      <c r="I114" s="207"/>
      <c r="L114" s="203"/>
      <c r="M114" s="208"/>
      <c r="N114" s="209"/>
      <c r="O114" s="209"/>
      <c r="P114" s="209"/>
      <c r="Q114" s="209"/>
      <c r="R114" s="209"/>
      <c r="S114" s="209"/>
      <c r="T114" s="210"/>
      <c r="AT114" s="204" t="s">
        <v>167</v>
      </c>
      <c r="AU114" s="204" t="s">
        <v>82</v>
      </c>
      <c r="AV114" s="13" t="s">
        <v>160</v>
      </c>
      <c r="AW114" s="13" t="s">
        <v>37</v>
      </c>
      <c r="AX114" s="13" t="s">
        <v>80</v>
      </c>
      <c r="AY114" s="204" t="s">
        <v>153</v>
      </c>
    </row>
    <row r="115" spans="2:65" s="1" customFormat="1" ht="25.5" customHeight="1">
      <c r="B115" s="181"/>
      <c r="C115" s="182" t="s">
        <v>180</v>
      </c>
      <c r="D115" s="182" t="s">
        <v>156</v>
      </c>
      <c r="E115" s="183" t="s">
        <v>181</v>
      </c>
      <c r="F115" s="184" t="s">
        <v>182</v>
      </c>
      <c r="G115" s="185" t="s">
        <v>159</v>
      </c>
      <c r="H115" s="186">
        <v>15</v>
      </c>
      <c r="I115" s="187"/>
      <c r="J115" s="188">
        <f>ROUND(I115*H115,2)</f>
        <v>0</v>
      </c>
      <c r="K115" s="184"/>
      <c r="L115" s="42"/>
      <c r="M115" s="189" t="s">
        <v>5</v>
      </c>
      <c r="N115" s="190" t="s">
        <v>44</v>
      </c>
      <c r="O115" s="43"/>
      <c r="P115" s="191">
        <f>O115*H115</f>
        <v>0</v>
      </c>
      <c r="Q115" s="191">
        <v>1.7829999999999999E-2</v>
      </c>
      <c r="R115" s="191">
        <f>Q115*H115</f>
        <v>0.26744999999999997</v>
      </c>
      <c r="S115" s="191">
        <v>0</v>
      </c>
      <c r="T115" s="192">
        <f>S115*H115</f>
        <v>0</v>
      </c>
      <c r="AR115" s="25" t="s">
        <v>160</v>
      </c>
      <c r="AT115" s="25" t="s">
        <v>156</v>
      </c>
      <c r="AU115" s="25" t="s">
        <v>82</v>
      </c>
      <c r="AY115" s="25" t="s">
        <v>153</v>
      </c>
      <c r="BE115" s="193">
        <f>IF(N115="základní",J115,0)</f>
        <v>0</v>
      </c>
      <c r="BF115" s="193">
        <f>IF(N115="snížená",J115,0)</f>
        <v>0</v>
      </c>
      <c r="BG115" s="193">
        <f>IF(N115="zákl. přenesená",J115,0)</f>
        <v>0</v>
      </c>
      <c r="BH115" s="193">
        <f>IF(N115="sníž. přenesená",J115,0)</f>
        <v>0</v>
      </c>
      <c r="BI115" s="193">
        <f>IF(N115="nulová",J115,0)</f>
        <v>0</v>
      </c>
      <c r="BJ115" s="25" t="s">
        <v>80</v>
      </c>
      <c r="BK115" s="193">
        <f>ROUND(I115*H115,2)</f>
        <v>0</v>
      </c>
      <c r="BL115" s="25" t="s">
        <v>160</v>
      </c>
      <c r="BM115" s="25" t="s">
        <v>183</v>
      </c>
    </row>
    <row r="116" spans="2:65" s="1" customFormat="1" ht="16.5" customHeight="1">
      <c r="B116" s="181"/>
      <c r="C116" s="182" t="s">
        <v>162</v>
      </c>
      <c r="D116" s="182" t="s">
        <v>156</v>
      </c>
      <c r="E116" s="183" t="s">
        <v>184</v>
      </c>
      <c r="F116" s="184" t="s">
        <v>185</v>
      </c>
      <c r="G116" s="185" t="s">
        <v>159</v>
      </c>
      <c r="H116" s="186">
        <v>50.978000000000002</v>
      </c>
      <c r="I116" s="187"/>
      <c r="J116" s="188">
        <f>ROUND(I116*H116,2)</f>
        <v>0</v>
      </c>
      <c r="K116" s="184"/>
      <c r="L116" s="42"/>
      <c r="M116" s="189" t="s">
        <v>5</v>
      </c>
      <c r="N116" s="190" t="s">
        <v>44</v>
      </c>
      <c r="O116" s="43"/>
      <c r="P116" s="191">
        <f>O116*H116</f>
        <v>0</v>
      </c>
      <c r="Q116" s="191">
        <v>6.1199999999999997E-2</v>
      </c>
      <c r="R116" s="191">
        <f>Q116*H116</f>
        <v>3.1198535999999999</v>
      </c>
      <c r="S116" s="191">
        <v>0</v>
      </c>
      <c r="T116" s="192">
        <f>S116*H116</f>
        <v>0</v>
      </c>
      <c r="AR116" s="25" t="s">
        <v>160</v>
      </c>
      <c r="AT116" s="25" t="s">
        <v>156</v>
      </c>
      <c r="AU116" s="25" t="s">
        <v>82</v>
      </c>
      <c r="AY116" s="25" t="s">
        <v>153</v>
      </c>
      <c r="BE116" s="193">
        <f>IF(N116="základní",J116,0)</f>
        <v>0</v>
      </c>
      <c r="BF116" s="193">
        <f>IF(N116="snížená",J116,0)</f>
        <v>0</v>
      </c>
      <c r="BG116" s="193">
        <f>IF(N116="zákl. přenesená",J116,0)</f>
        <v>0</v>
      </c>
      <c r="BH116" s="193">
        <f>IF(N116="sníž. přenesená",J116,0)</f>
        <v>0</v>
      </c>
      <c r="BI116" s="193">
        <f>IF(N116="nulová",J116,0)</f>
        <v>0</v>
      </c>
      <c r="BJ116" s="25" t="s">
        <v>80</v>
      </c>
      <c r="BK116" s="193">
        <f>ROUND(I116*H116,2)</f>
        <v>0</v>
      </c>
      <c r="BL116" s="25" t="s">
        <v>160</v>
      </c>
      <c r="BM116" s="25" t="s">
        <v>186</v>
      </c>
    </row>
    <row r="117" spans="2:65" s="1" customFormat="1" ht="16.5" customHeight="1">
      <c r="B117" s="181"/>
      <c r="C117" s="182" t="s">
        <v>171</v>
      </c>
      <c r="D117" s="182" t="s">
        <v>156</v>
      </c>
      <c r="E117" s="183" t="s">
        <v>187</v>
      </c>
      <c r="F117" s="184" t="s">
        <v>188</v>
      </c>
      <c r="G117" s="185" t="s">
        <v>159</v>
      </c>
      <c r="H117" s="186">
        <v>50.978000000000002</v>
      </c>
      <c r="I117" s="187"/>
      <c r="J117" s="188">
        <f>ROUND(I117*H117,2)</f>
        <v>0</v>
      </c>
      <c r="K117" s="184"/>
      <c r="L117" s="42"/>
      <c r="M117" s="189" t="s">
        <v>5</v>
      </c>
      <c r="N117" s="190" t="s">
        <v>44</v>
      </c>
      <c r="O117" s="43"/>
      <c r="P117" s="191">
        <f>O117*H117</f>
        <v>0</v>
      </c>
      <c r="Q117" s="191">
        <v>1.2E-4</v>
      </c>
      <c r="R117" s="191">
        <f>Q117*H117</f>
        <v>6.1173600000000005E-3</v>
      </c>
      <c r="S117" s="191">
        <v>0</v>
      </c>
      <c r="T117" s="192">
        <f>S117*H117</f>
        <v>0</v>
      </c>
      <c r="AR117" s="25" t="s">
        <v>160</v>
      </c>
      <c r="AT117" s="25" t="s">
        <v>156</v>
      </c>
      <c r="AU117" s="25" t="s">
        <v>82</v>
      </c>
      <c r="AY117" s="25" t="s">
        <v>153</v>
      </c>
      <c r="BE117" s="193">
        <f>IF(N117="základní",J117,0)</f>
        <v>0</v>
      </c>
      <c r="BF117" s="193">
        <f>IF(N117="snížená",J117,0)</f>
        <v>0</v>
      </c>
      <c r="BG117" s="193">
        <f>IF(N117="zákl. přenesená",J117,0)</f>
        <v>0</v>
      </c>
      <c r="BH117" s="193">
        <f>IF(N117="sníž. přenesená",J117,0)</f>
        <v>0</v>
      </c>
      <c r="BI117" s="193">
        <f>IF(N117="nulová",J117,0)</f>
        <v>0</v>
      </c>
      <c r="BJ117" s="25" t="s">
        <v>80</v>
      </c>
      <c r="BK117" s="193">
        <f>ROUND(I117*H117,2)</f>
        <v>0</v>
      </c>
      <c r="BL117" s="25" t="s">
        <v>160</v>
      </c>
      <c r="BM117" s="25" t="s">
        <v>189</v>
      </c>
    </row>
    <row r="118" spans="2:65" s="1" customFormat="1" ht="16.5" customHeight="1">
      <c r="B118" s="181"/>
      <c r="C118" s="182" t="s">
        <v>190</v>
      </c>
      <c r="D118" s="182" t="s">
        <v>156</v>
      </c>
      <c r="E118" s="183" t="s">
        <v>191</v>
      </c>
      <c r="F118" s="184" t="s">
        <v>192</v>
      </c>
      <c r="G118" s="185" t="s">
        <v>159</v>
      </c>
      <c r="H118" s="186">
        <v>10</v>
      </c>
      <c r="I118" s="187"/>
      <c r="J118" s="188">
        <f>ROUND(I118*H118,2)</f>
        <v>0</v>
      </c>
      <c r="K118" s="184"/>
      <c r="L118" s="42"/>
      <c r="M118" s="189" t="s">
        <v>5</v>
      </c>
      <c r="N118" s="190" t="s">
        <v>44</v>
      </c>
      <c r="O118" s="43"/>
      <c r="P118" s="191">
        <f>O118*H118</f>
        <v>0</v>
      </c>
      <c r="Q118" s="191">
        <v>8.0000000000000002E-3</v>
      </c>
      <c r="R118" s="191">
        <f>Q118*H118</f>
        <v>0.08</v>
      </c>
      <c r="S118" s="191">
        <v>8.9999999999999993E-3</v>
      </c>
      <c r="T118" s="192">
        <f>S118*H118</f>
        <v>0.09</v>
      </c>
      <c r="AR118" s="25" t="s">
        <v>160</v>
      </c>
      <c r="AT118" s="25" t="s">
        <v>156</v>
      </c>
      <c r="AU118" s="25" t="s">
        <v>82</v>
      </c>
      <c r="AY118" s="25" t="s">
        <v>153</v>
      </c>
      <c r="BE118" s="193">
        <f>IF(N118="základní",J118,0)</f>
        <v>0</v>
      </c>
      <c r="BF118" s="193">
        <f>IF(N118="snížená",J118,0)</f>
        <v>0</v>
      </c>
      <c r="BG118" s="193">
        <f>IF(N118="zákl. přenesená",J118,0)</f>
        <v>0</v>
      </c>
      <c r="BH118" s="193">
        <f>IF(N118="sníž. přenesená",J118,0)</f>
        <v>0</v>
      </c>
      <c r="BI118" s="193">
        <f>IF(N118="nulová",J118,0)</f>
        <v>0</v>
      </c>
      <c r="BJ118" s="25" t="s">
        <v>80</v>
      </c>
      <c r="BK118" s="193">
        <f>ROUND(I118*H118,2)</f>
        <v>0</v>
      </c>
      <c r="BL118" s="25" t="s">
        <v>160</v>
      </c>
      <c r="BM118" s="25" t="s">
        <v>193</v>
      </c>
    </row>
    <row r="119" spans="2:65" s="1" customFormat="1" ht="25.5" customHeight="1">
      <c r="B119" s="181"/>
      <c r="C119" s="182" t="s">
        <v>194</v>
      </c>
      <c r="D119" s="182" t="s">
        <v>156</v>
      </c>
      <c r="E119" s="183" t="s">
        <v>195</v>
      </c>
      <c r="F119" s="184" t="s">
        <v>196</v>
      </c>
      <c r="G119" s="185" t="s">
        <v>197</v>
      </c>
      <c r="H119" s="186">
        <v>17.105</v>
      </c>
      <c r="I119" s="187"/>
      <c r="J119" s="188">
        <f>ROUND(I119*H119,2)</f>
        <v>0</v>
      </c>
      <c r="K119" s="184"/>
      <c r="L119" s="42"/>
      <c r="M119" s="189" t="s">
        <v>5</v>
      </c>
      <c r="N119" s="190" t="s">
        <v>44</v>
      </c>
      <c r="O119" s="43"/>
      <c r="P119" s="191">
        <f>O119*H119</f>
        <v>0</v>
      </c>
      <c r="Q119" s="191">
        <v>8.0000000000000002E-3</v>
      </c>
      <c r="R119" s="191">
        <f>Q119*H119</f>
        <v>0.13684000000000002</v>
      </c>
      <c r="S119" s="191">
        <v>8.9999999999999993E-3</v>
      </c>
      <c r="T119" s="192">
        <f>S119*H119</f>
        <v>0.153945</v>
      </c>
      <c r="AR119" s="25" t="s">
        <v>160</v>
      </c>
      <c r="AT119" s="25" t="s">
        <v>156</v>
      </c>
      <c r="AU119" s="25" t="s">
        <v>82</v>
      </c>
      <c r="AY119" s="25" t="s">
        <v>153</v>
      </c>
      <c r="BE119" s="193">
        <f>IF(N119="základní",J119,0)</f>
        <v>0</v>
      </c>
      <c r="BF119" s="193">
        <f>IF(N119="snížená",J119,0)</f>
        <v>0</v>
      </c>
      <c r="BG119" s="193">
        <f>IF(N119="zákl. přenesená",J119,0)</f>
        <v>0</v>
      </c>
      <c r="BH119" s="193">
        <f>IF(N119="sníž. přenesená",J119,0)</f>
        <v>0</v>
      </c>
      <c r="BI119" s="193">
        <f>IF(N119="nulová",J119,0)</f>
        <v>0</v>
      </c>
      <c r="BJ119" s="25" t="s">
        <v>80</v>
      </c>
      <c r="BK119" s="193">
        <f>ROUND(I119*H119,2)</f>
        <v>0</v>
      </c>
      <c r="BL119" s="25" t="s">
        <v>160</v>
      </c>
      <c r="BM119" s="25" t="s">
        <v>198</v>
      </c>
    </row>
    <row r="120" spans="2:65" s="12" customFormat="1">
      <c r="B120" s="194"/>
      <c r="D120" s="195" t="s">
        <v>167</v>
      </c>
      <c r="E120" s="196" t="s">
        <v>5</v>
      </c>
      <c r="F120" s="197" t="s">
        <v>199</v>
      </c>
      <c r="H120" s="198">
        <v>17.105</v>
      </c>
      <c r="I120" s="199"/>
      <c r="L120" s="194"/>
      <c r="M120" s="200"/>
      <c r="N120" s="201"/>
      <c r="O120" s="201"/>
      <c r="P120" s="201"/>
      <c r="Q120" s="201"/>
      <c r="R120" s="201"/>
      <c r="S120" s="201"/>
      <c r="T120" s="202"/>
      <c r="AT120" s="196" t="s">
        <v>167</v>
      </c>
      <c r="AU120" s="196" t="s">
        <v>82</v>
      </c>
      <c r="AV120" s="12" t="s">
        <v>82</v>
      </c>
      <c r="AW120" s="12" t="s">
        <v>37</v>
      </c>
      <c r="AX120" s="12" t="s">
        <v>80</v>
      </c>
      <c r="AY120" s="196" t="s">
        <v>153</v>
      </c>
    </row>
    <row r="121" spans="2:65" s="1" customFormat="1" ht="16.5" customHeight="1">
      <c r="B121" s="181"/>
      <c r="C121" s="182" t="s">
        <v>200</v>
      </c>
      <c r="D121" s="182" t="s">
        <v>156</v>
      </c>
      <c r="E121" s="183" t="s">
        <v>201</v>
      </c>
      <c r="F121" s="184" t="s">
        <v>202</v>
      </c>
      <c r="G121" s="185" t="s">
        <v>197</v>
      </c>
      <c r="H121" s="186">
        <v>248.44</v>
      </c>
      <c r="I121" s="187"/>
      <c r="J121" s="188">
        <f>ROUND(I121*H121,2)</f>
        <v>0</v>
      </c>
      <c r="K121" s="184"/>
      <c r="L121" s="42"/>
      <c r="M121" s="189" t="s">
        <v>5</v>
      </c>
      <c r="N121" s="190" t="s">
        <v>44</v>
      </c>
      <c r="O121" s="43"/>
      <c r="P121" s="191">
        <f>O121*H121</f>
        <v>0</v>
      </c>
      <c r="Q121" s="191">
        <v>8.0000000000000002E-3</v>
      </c>
      <c r="R121" s="191">
        <f>Q121*H121</f>
        <v>1.98752</v>
      </c>
      <c r="S121" s="191">
        <v>8.9999999999999993E-3</v>
      </c>
      <c r="T121" s="192">
        <f>S121*H121</f>
        <v>2.2359599999999999</v>
      </c>
      <c r="AR121" s="25" t="s">
        <v>160</v>
      </c>
      <c r="AT121" s="25" t="s">
        <v>156</v>
      </c>
      <c r="AU121" s="25" t="s">
        <v>82</v>
      </c>
      <c r="AY121" s="25" t="s">
        <v>153</v>
      </c>
      <c r="BE121" s="193">
        <f>IF(N121="základní",J121,0)</f>
        <v>0</v>
      </c>
      <c r="BF121" s="193">
        <f>IF(N121="snížená",J121,0)</f>
        <v>0</v>
      </c>
      <c r="BG121" s="193">
        <f>IF(N121="zákl. přenesená",J121,0)</f>
        <v>0</v>
      </c>
      <c r="BH121" s="193">
        <f>IF(N121="sníž. přenesená",J121,0)</f>
        <v>0</v>
      </c>
      <c r="BI121" s="193">
        <f>IF(N121="nulová",J121,0)</f>
        <v>0</v>
      </c>
      <c r="BJ121" s="25" t="s">
        <v>80</v>
      </c>
      <c r="BK121" s="193">
        <f>ROUND(I121*H121,2)</f>
        <v>0</v>
      </c>
      <c r="BL121" s="25" t="s">
        <v>160</v>
      </c>
      <c r="BM121" s="25" t="s">
        <v>203</v>
      </c>
    </row>
    <row r="122" spans="2:65" s="12" customFormat="1">
      <c r="B122" s="194"/>
      <c r="D122" s="195" t="s">
        <v>167</v>
      </c>
      <c r="E122" s="196" t="s">
        <v>5</v>
      </c>
      <c r="F122" s="197" t="s">
        <v>204</v>
      </c>
      <c r="H122" s="198">
        <v>248.44</v>
      </c>
      <c r="I122" s="199"/>
      <c r="L122" s="194"/>
      <c r="M122" s="200"/>
      <c r="N122" s="201"/>
      <c r="O122" s="201"/>
      <c r="P122" s="201"/>
      <c r="Q122" s="201"/>
      <c r="R122" s="201"/>
      <c r="S122" s="201"/>
      <c r="T122" s="202"/>
      <c r="AT122" s="196" t="s">
        <v>167</v>
      </c>
      <c r="AU122" s="196" t="s">
        <v>82</v>
      </c>
      <c r="AV122" s="12" t="s">
        <v>82</v>
      </c>
      <c r="AW122" s="12" t="s">
        <v>37</v>
      </c>
      <c r="AX122" s="12" t="s">
        <v>80</v>
      </c>
      <c r="AY122" s="196" t="s">
        <v>153</v>
      </c>
    </row>
    <row r="123" spans="2:65" s="11" customFormat="1" ht="29.85" customHeight="1">
      <c r="B123" s="168"/>
      <c r="D123" s="169" t="s">
        <v>72</v>
      </c>
      <c r="E123" s="179" t="s">
        <v>200</v>
      </c>
      <c r="F123" s="179" t="s">
        <v>205</v>
      </c>
      <c r="I123" s="171"/>
      <c r="J123" s="180">
        <f>BK123</f>
        <v>0</v>
      </c>
      <c r="L123" s="168"/>
      <c r="M123" s="173"/>
      <c r="N123" s="174"/>
      <c r="O123" s="174"/>
      <c r="P123" s="175">
        <f>SUM(P124:P153)</f>
        <v>0</v>
      </c>
      <c r="Q123" s="174"/>
      <c r="R123" s="175">
        <f>SUM(R124:R153)</f>
        <v>3.9620000000000002E-3</v>
      </c>
      <c r="S123" s="174"/>
      <c r="T123" s="176">
        <f>SUM(T124:T153)</f>
        <v>20.450664000000003</v>
      </c>
      <c r="AR123" s="169" t="s">
        <v>80</v>
      </c>
      <c r="AT123" s="177" t="s">
        <v>72</v>
      </c>
      <c r="AU123" s="177" t="s">
        <v>80</v>
      </c>
      <c r="AY123" s="169" t="s">
        <v>153</v>
      </c>
      <c r="BK123" s="178">
        <f>SUM(BK124:BK153)</f>
        <v>0</v>
      </c>
    </row>
    <row r="124" spans="2:65" s="1" customFormat="1" ht="16.5" customHeight="1">
      <c r="B124" s="181"/>
      <c r="C124" s="182" t="s">
        <v>206</v>
      </c>
      <c r="D124" s="182" t="s">
        <v>156</v>
      </c>
      <c r="E124" s="183" t="s">
        <v>207</v>
      </c>
      <c r="F124" s="184" t="s">
        <v>208</v>
      </c>
      <c r="G124" s="185" t="s">
        <v>159</v>
      </c>
      <c r="H124" s="186">
        <v>99.05</v>
      </c>
      <c r="I124" s="187"/>
      <c r="J124" s="188">
        <f>ROUND(I124*H124,2)</f>
        <v>0</v>
      </c>
      <c r="K124" s="184"/>
      <c r="L124" s="42"/>
      <c r="M124" s="189" t="s">
        <v>5</v>
      </c>
      <c r="N124" s="190" t="s">
        <v>44</v>
      </c>
      <c r="O124" s="43"/>
      <c r="P124" s="191">
        <f>O124*H124</f>
        <v>0</v>
      </c>
      <c r="Q124" s="191">
        <v>4.0000000000000003E-5</v>
      </c>
      <c r="R124" s="191">
        <f>Q124*H124</f>
        <v>3.9620000000000002E-3</v>
      </c>
      <c r="S124" s="191">
        <v>0</v>
      </c>
      <c r="T124" s="192">
        <f>S124*H124</f>
        <v>0</v>
      </c>
      <c r="AR124" s="25" t="s">
        <v>160</v>
      </c>
      <c r="AT124" s="25" t="s">
        <v>156</v>
      </c>
      <c r="AU124" s="25" t="s">
        <v>82</v>
      </c>
      <c r="AY124" s="25" t="s">
        <v>153</v>
      </c>
      <c r="BE124" s="193">
        <f>IF(N124="základní",J124,0)</f>
        <v>0</v>
      </c>
      <c r="BF124" s="193">
        <f>IF(N124="snížená",J124,0)</f>
        <v>0</v>
      </c>
      <c r="BG124" s="193">
        <f>IF(N124="zákl. přenesená",J124,0)</f>
        <v>0</v>
      </c>
      <c r="BH124" s="193">
        <f>IF(N124="sníž. přenesená",J124,0)</f>
        <v>0</v>
      </c>
      <c r="BI124" s="193">
        <f>IF(N124="nulová",J124,0)</f>
        <v>0</v>
      </c>
      <c r="BJ124" s="25" t="s">
        <v>80</v>
      </c>
      <c r="BK124" s="193">
        <f>ROUND(I124*H124,2)</f>
        <v>0</v>
      </c>
      <c r="BL124" s="25" t="s">
        <v>160</v>
      </c>
      <c r="BM124" s="25" t="s">
        <v>209</v>
      </c>
    </row>
    <row r="125" spans="2:65" s="12" customFormat="1">
      <c r="B125" s="194"/>
      <c r="D125" s="195" t="s">
        <v>167</v>
      </c>
      <c r="E125" s="196" t="s">
        <v>5</v>
      </c>
      <c r="F125" s="197" t="s">
        <v>210</v>
      </c>
      <c r="H125" s="198">
        <v>99.05</v>
      </c>
      <c r="I125" s="199"/>
      <c r="L125" s="194"/>
      <c r="M125" s="200"/>
      <c r="N125" s="201"/>
      <c r="O125" s="201"/>
      <c r="P125" s="201"/>
      <c r="Q125" s="201"/>
      <c r="R125" s="201"/>
      <c r="S125" s="201"/>
      <c r="T125" s="202"/>
      <c r="AT125" s="196" t="s">
        <v>167</v>
      </c>
      <c r="AU125" s="196" t="s">
        <v>82</v>
      </c>
      <c r="AV125" s="12" t="s">
        <v>82</v>
      </c>
      <c r="AW125" s="12" t="s">
        <v>37</v>
      </c>
      <c r="AX125" s="12" t="s">
        <v>80</v>
      </c>
      <c r="AY125" s="196" t="s">
        <v>153</v>
      </c>
    </row>
    <row r="126" spans="2:65" s="1" customFormat="1" ht="16.5" customHeight="1">
      <c r="B126" s="181"/>
      <c r="C126" s="182" t="s">
        <v>211</v>
      </c>
      <c r="D126" s="182" t="s">
        <v>156</v>
      </c>
      <c r="E126" s="183" t="s">
        <v>212</v>
      </c>
      <c r="F126" s="184" t="s">
        <v>213</v>
      </c>
      <c r="G126" s="185" t="s">
        <v>214</v>
      </c>
      <c r="H126" s="186">
        <v>4.7789999999999999</v>
      </c>
      <c r="I126" s="187"/>
      <c r="J126" s="188">
        <f>ROUND(I126*H126,2)</f>
        <v>0</v>
      </c>
      <c r="K126" s="184"/>
      <c r="L126" s="42"/>
      <c r="M126" s="189" t="s">
        <v>5</v>
      </c>
      <c r="N126" s="190" t="s">
        <v>44</v>
      </c>
      <c r="O126" s="43"/>
      <c r="P126" s="191">
        <f>O126*H126</f>
        <v>0</v>
      </c>
      <c r="Q126" s="191">
        <v>0</v>
      </c>
      <c r="R126" s="191">
        <f>Q126*H126</f>
        <v>0</v>
      </c>
      <c r="S126" s="191">
        <v>2</v>
      </c>
      <c r="T126" s="192">
        <f>S126*H126</f>
        <v>9.5579999999999998</v>
      </c>
      <c r="AR126" s="25" t="s">
        <v>160</v>
      </c>
      <c r="AT126" s="25" t="s">
        <v>156</v>
      </c>
      <c r="AU126" s="25" t="s">
        <v>82</v>
      </c>
      <c r="AY126" s="25" t="s">
        <v>153</v>
      </c>
      <c r="BE126" s="193">
        <f>IF(N126="základní",J126,0)</f>
        <v>0</v>
      </c>
      <c r="BF126" s="193">
        <f>IF(N126="snížená",J126,0)</f>
        <v>0</v>
      </c>
      <c r="BG126" s="193">
        <f>IF(N126="zákl. přenesená",J126,0)</f>
        <v>0</v>
      </c>
      <c r="BH126" s="193">
        <f>IF(N126="sníž. přenesená",J126,0)</f>
        <v>0</v>
      </c>
      <c r="BI126" s="193">
        <f>IF(N126="nulová",J126,0)</f>
        <v>0</v>
      </c>
      <c r="BJ126" s="25" t="s">
        <v>80</v>
      </c>
      <c r="BK126" s="193">
        <f>ROUND(I126*H126,2)</f>
        <v>0</v>
      </c>
      <c r="BL126" s="25" t="s">
        <v>160</v>
      </c>
      <c r="BM126" s="25" t="s">
        <v>215</v>
      </c>
    </row>
    <row r="127" spans="2:65" s="14" customFormat="1">
      <c r="B127" s="214"/>
      <c r="D127" s="195" t="s">
        <v>167</v>
      </c>
      <c r="E127" s="215" t="s">
        <v>5</v>
      </c>
      <c r="F127" s="216" t="s">
        <v>216</v>
      </c>
      <c r="H127" s="215" t="s">
        <v>5</v>
      </c>
      <c r="I127" s="217"/>
      <c r="L127" s="214"/>
      <c r="M127" s="218"/>
      <c r="N127" s="219"/>
      <c r="O127" s="219"/>
      <c r="P127" s="219"/>
      <c r="Q127" s="219"/>
      <c r="R127" s="219"/>
      <c r="S127" s="219"/>
      <c r="T127" s="220"/>
      <c r="AT127" s="215" t="s">
        <v>167</v>
      </c>
      <c r="AU127" s="215" t="s">
        <v>82</v>
      </c>
      <c r="AV127" s="14" t="s">
        <v>80</v>
      </c>
      <c r="AW127" s="14" t="s">
        <v>37</v>
      </c>
      <c r="AX127" s="14" t="s">
        <v>73</v>
      </c>
      <c r="AY127" s="215" t="s">
        <v>153</v>
      </c>
    </row>
    <row r="128" spans="2:65" s="12" customFormat="1">
      <c r="B128" s="194"/>
      <c r="D128" s="195" t="s">
        <v>167</v>
      </c>
      <c r="E128" s="196" t="s">
        <v>5</v>
      </c>
      <c r="F128" s="197" t="s">
        <v>217</v>
      </c>
      <c r="H128" s="198">
        <v>2.835</v>
      </c>
      <c r="I128" s="199"/>
      <c r="L128" s="194"/>
      <c r="M128" s="200"/>
      <c r="N128" s="201"/>
      <c r="O128" s="201"/>
      <c r="P128" s="201"/>
      <c r="Q128" s="201"/>
      <c r="R128" s="201"/>
      <c r="S128" s="201"/>
      <c r="T128" s="202"/>
      <c r="AT128" s="196" t="s">
        <v>167</v>
      </c>
      <c r="AU128" s="196" t="s">
        <v>82</v>
      </c>
      <c r="AV128" s="12" t="s">
        <v>82</v>
      </c>
      <c r="AW128" s="12" t="s">
        <v>37</v>
      </c>
      <c r="AX128" s="12" t="s">
        <v>73</v>
      </c>
      <c r="AY128" s="196" t="s">
        <v>153</v>
      </c>
    </row>
    <row r="129" spans="2:65" s="12" customFormat="1">
      <c r="B129" s="194"/>
      <c r="D129" s="195" t="s">
        <v>167</v>
      </c>
      <c r="E129" s="196" t="s">
        <v>5</v>
      </c>
      <c r="F129" s="197" t="s">
        <v>218</v>
      </c>
      <c r="H129" s="198">
        <v>1.944</v>
      </c>
      <c r="I129" s="199"/>
      <c r="L129" s="194"/>
      <c r="M129" s="200"/>
      <c r="N129" s="201"/>
      <c r="O129" s="201"/>
      <c r="P129" s="201"/>
      <c r="Q129" s="201"/>
      <c r="R129" s="201"/>
      <c r="S129" s="201"/>
      <c r="T129" s="202"/>
      <c r="AT129" s="196" t="s">
        <v>167</v>
      </c>
      <c r="AU129" s="196" t="s">
        <v>82</v>
      </c>
      <c r="AV129" s="12" t="s">
        <v>82</v>
      </c>
      <c r="AW129" s="12" t="s">
        <v>37</v>
      </c>
      <c r="AX129" s="12" t="s">
        <v>73</v>
      </c>
      <c r="AY129" s="196" t="s">
        <v>153</v>
      </c>
    </row>
    <row r="130" spans="2:65" s="13" customFormat="1">
      <c r="B130" s="203"/>
      <c r="D130" s="195" t="s">
        <v>167</v>
      </c>
      <c r="E130" s="204" t="s">
        <v>5</v>
      </c>
      <c r="F130" s="205" t="s">
        <v>170</v>
      </c>
      <c r="H130" s="206">
        <v>4.7789999999999999</v>
      </c>
      <c r="I130" s="207"/>
      <c r="L130" s="203"/>
      <c r="M130" s="208"/>
      <c r="N130" s="209"/>
      <c r="O130" s="209"/>
      <c r="P130" s="209"/>
      <c r="Q130" s="209"/>
      <c r="R130" s="209"/>
      <c r="S130" s="209"/>
      <c r="T130" s="210"/>
      <c r="AT130" s="204" t="s">
        <v>167</v>
      </c>
      <c r="AU130" s="204" t="s">
        <v>82</v>
      </c>
      <c r="AV130" s="13" t="s">
        <v>160</v>
      </c>
      <c r="AW130" s="13" t="s">
        <v>37</v>
      </c>
      <c r="AX130" s="13" t="s">
        <v>80</v>
      </c>
      <c r="AY130" s="204" t="s">
        <v>153</v>
      </c>
    </row>
    <row r="131" spans="2:65" s="1" customFormat="1" ht="25.5" customHeight="1">
      <c r="B131" s="181"/>
      <c r="C131" s="182" t="s">
        <v>219</v>
      </c>
      <c r="D131" s="182" t="s">
        <v>156</v>
      </c>
      <c r="E131" s="183" t="s">
        <v>220</v>
      </c>
      <c r="F131" s="184" t="s">
        <v>221</v>
      </c>
      <c r="G131" s="185" t="s">
        <v>214</v>
      </c>
      <c r="H131" s="186">
        <v>0.92900000000000005</v>
      </c>
      <c r="I131" s="187"/>
      <c r="J131" s="188">
        <f>ROUND(I131*H131,2)</f>
        <v>0</v>
      </c>
      <c r="K131" s="184"/>
      <c r="L131" s="42"/>
      <c r="M131" s="189" t="s">
        <v>5</v>
      </c>
      <c r="N131" s="190" t="s">
        <v>44</v>
      </c>
      <c r="O131" s="43"/>
      <c r="P131" s="191">
        <f>O131*H131</f>
        <v>0</v>
      </c>
      <c r="Q131" s="191">
        <v>0</v>
      </c>
      <c r="R131" s="191">
        <f>Q131*H131</f>
        <v>0</v>
      </c>
      <c r="S131" s="191">
        <v>1.8</v>
      </c>
      <c r="T131" s="192">
        <f>S131*H131</f>
        <v>1.6722000000000001</v>
      </c>
      <c r="AR131" s="25" t="s">
        <v>160</v>
      </c>
      <c r="AT131" s="25" t="s">
        <v>156</v>
      </c>
      <c r="AU131" s="25" t="s">
        <v>82</v>
      </c>
      <c r="AY131" s="25" t="s">
        <v>153</v>
      </c>
      <c r="BE131" s="193">
        <f>IF(N131="základní",J131,0)</f>
        <v>0</v>
      </c>
      <c r="BF131" s="193">
        <f>IF(N131="snížená",J131,0)</f>
        <v>0</v>
      </c>
      <c r="BG131" s="193">
        <f>IF(N131="zákl. přenesená",J131,0)</f>
        <v>0</v>
      </c>
      <c r="BH131" s="193">
        <f>IF(N131="sníž. přenesená",J131,0)</f>
        <v>0</v>
      </c>
      <c r="BI131" s="193">
        <f>IF(N131="nulová",J131,0)</f>
        <v>0</v>
      </c>
      <c r="BJ131" s="25" t="s">
        <v>80</v>
      </c>
      <c r="BK131" s="193">
        <f>ROUND(I131*H131,2)</f>
        <v>0</v>
      </c>
      <c r="BL131" s="25" t="s">
        <v>160</v>
      </c>
      <c r="BM131" s="25" t="s">
        <v>222</v>
      </c>
    </row>
    <row r="132" spans="2:65" s="12" customFormat="1">
      <c r="B132" s="194"/>
      <c r="D132" s="195" t="s">
        <v>167</v>
      </c>
      <c r="E132" s="196" t="s">
        <v>5</v>
      </c>
      <c r="F132" s="197" t="s">
        <v>223</v>
      </c>
      <c r="H132" s="198">
        <v>0.55100000000000005</v>
      </c>
      <c r="I132" s="199"/>
      <c r="L132" s="194"/>
      <c r="M132" s="200"/>
      <c r="N132" s="201"/>
      <c r="O132" s="201"/>
      <c r="P132" s="201"/>
      <c r="Q132" s="201"/>
      <c r="R132" s="201"/>
      <c r="S132" s="201"/>
      <c r="T132" s="202"/>
      <c r="AT132" s="196" t="s">
        <v>167</v>
      </c>
      <c r="AU132" s="196" t="s">
        <v>82</v>
      </c>
      <c r="AV132" s="12" t="s">
        <v>82</v>
      </c>
      <c r="AW132" s="12" t="s">
        <v>37</v>
      </c>
      <c r="AX132" s="12" t="s">
        <v>73</v>
      </c>
      <c r="AY132" s="196" t="s">
        <v>153</v>
      </c>
    </row>
    <row r="133" spans="2:65" s="12" customFormat="1">
      <c r="B133" s="194"/>
      <c r="D133" s="195" t="s">
        <v>167</v>
      </c>
      <c r="E133" s="196" t="s">
        <v>5</v>
      </c>
      <c r="F133" s="197" t="s">
        <v>224</v>
      </c>
      <c r="H133" s="198">
        <v>0.378</v>
      </c>
      <c r="I133" s="199"/>
      <c r="L133" s="194"/>
      <c r="M133" s="200"/>
      <c r="N133" s="201"/>
      <c r="O133" s="201"/>
      <c r="P133" s="201"/>
      <c r="Q133" s="201"/>
      <c r="R133" s="201"/>
      <c r="S133" s="201"/>
      <c r="T133" s="202"/>
      <c r="AT133" s="196" t="s">
        <v>167</v>
      </c>
      <c r="AU133" s="196" t="s">
        <v>82</v>
      </c>
      <c r="AV133" s="12" t="s">
        <v>82</v>
      </c>
      <c r="AW133" s="12" t="s">
        <v>37</v>
      </c>
      <c r="AX133" s="12" t="s">
        <v>73</v>
      </c>
      <c r="AY133" s="196" t="s">
        <v>153</v>
      </c>
    </row>
    <row r="134" spans="2:65" s="13" customFormat="1">
      <c r="B134" s="203"/>
      <c r="D134" s="195" t="s">
        <v>167</v>
      </c>
      <c r="E134" s="204" t="s">
        <v>5</v>
      </c>
      <c r="F134" s="205" t="s">
        <v>170</v>
      </c>
      <c r="H134" s="206">
        <v>0.92900000000000005</v>
      </c>
      <c r="I134" s="207"/>
      <c r="L134" s="203"/>
      <c r="M134" s="208"/>
      <c r="N134" s="209"/>
      <c r="O134" s="209"/>
      <c r="P134" s="209"/>
      <c r="Q134" s="209"/>
      <c r="R134" s="209"/>
      <c r="S134" s="209"/>
      <c r="T134" s="210"/>
      <c r="AT134" s="204" t="s">
        <v>167</v>
      </c>
      <c r="AU134" s="204" t="s">
        <v>82</v>
      </c>
      <c r="AV134" s="13" t="s">
        <v>160</v>
      </c>
      <c r="AW134" s="13" t="s">
        <v>37</v>
      </c>
      <c r="AX134" s="13" t="s">
        <v>80</v>
      </c>
      <c r="AY134" s="204" t="s">
        <v>153</v>
      </c>
    </row>
    <row r="135" spans="2:65" s="1" customFormat="1" ht="25.5" customHeight="1">
      <c r="B135" s="181"/>
      <c r="C135" s="182" t="s">
        <v>225</v>
      </c>
      <c r="D135" s="182" t="s">
        <v>156</v>
      </c>
      <c r="E135" s="183" t="s">
        <v>226</v>
      </c>
      <c r="F135" s="184" t="s">
        <v>227</v>
      </c>
      <c r="G135" s="185" t="s">
        <v>228</v>
      </c>
      <c r="H135" s="186">
        <v>6</v>
      </c>
      <c r="I135" s="187"/>
      <c r="J135" s="188">
        <f t="shared" ref="J135:J140" si="0">ROUND(I135*H135,2)</f>
        <v>0</v>
      </c>
      <c r="K135" s="184"/>
      <c r="L135" s="42"/>
      <c r="M135" s="189" t="s">
        <v>5</v>
      </c>
      <c r="N135" s="190" t="s">
        <v>44</v>
      </c>
      <c r="O135" s="43"/>
      <c r="P135" s="191">
        <f t="shared" ref="P135:P140" si="1">O135*H135</f>
        <v>0</v>
      </c>
      <c r="Q135" s="191">
        <v>0</v>
      </c>
      <c r="R135" s="191">
        <f t="shared" ref="R135:R140" si="2">Q135*H135</f>
        <v>0</v>
      </c>
      <c r="S135" s="191">
        <v>0</v>
      </c>
      <c r="T135" s="192">
        <f t="shared" ref="T135:T140" si="3">S135*H135</f>
        <v>0</v>
      </c>
      <c r="AR135" s="25" t="s">
        <v>160</v>
      </c>
      <c r="AT135" s="25" t="s">
        <v>156</v>
      </c>
      <c r="AU135" s="25" t="s">
        <v>82</v>
      </c>
      <c r="AY135" s="25" t="s">
        <v>153</v>
      </c>
      <c r="BE135" s="193">
        <f t="shared" ref="BE135:BE140" si="4">IF(N135="základní",J135,0)</f>
        <v>0</v>
      </c>
      <c r="BF135" s="193">
        <f t="shared" ref="BF135:BF140" si="5">IF(N135="snížená",J135,0)</f>
        <v>0</v>
      </c>
      <c r="BG135" s="193">
        <f t="shared" ref="BG135:BG140" si="6">IF(N135="zákl. přenesená",J135,0)</f>
        <v>0</v>
      </c>
      <c r="BH135" s="193">
        <f t="shared" ref="BH135:BH140" si="7">IF(N135="sníž. přenesená",J135,0)</f>
        <v>0</v>
      </c>
      <c r="BI135" s="193">
        <f t="shared" ref="BI135:BI140" si="8">IF(N135="nulová",J135,0)</f>
        <v>0</v>
      </c>
      <c r="BJ135" s="25" t="s">
        <v>80</v>
      </c>
      <c r="BK135" s="193">
        <f t="shared" ref="BK135:BK140" si="9">ROUND(I135*H135,2)</f>
        <v>0</v>
      </c>
      <c r="BL135" s="25" t="s">
        <v>160</v>
      </c>
      <c r="BM135" s="25" t="s">
        <v>229</v>
      </c>
    </row>
    <row r="136" spans="2:65" s="1" customFormat="1" ht="25.5" customHeight="1">
      <c r="B136" s="181"/>
      <c r="C136" s="182" t="s">
        <v>230</v>
      </c>
      <c r="D136" s="182" t="s">
        <v>156</v>
      </c>
      <c r="E136" s="183" t="s">
        <v>231</v>
      </c>
      <c r="F136" s="184" t="s">
        <v>232</v>
      </c>
      <c r="G136" s="185" t="s">
        <v>228</v>
      </c>
      <c r="H136" s="186">
        <v>5</v>
      </c>
      <c r="I136" s="187"/>
      <c r="J136" s="188">
        <f t="shared" si="0"/>
        <v>0</v>
      </c>
      <c r="K136" s="184"/>
      <c r="L136" s="42"/>
      <c r="M136" s="189" t="s">
        <v>5</v>
      </c>
      <c r="N136" s="190" t="s">
        <v>44</v>
      </c>
      <c r="O136" s="43"/>
      <c r="P136" s="191">
        <f t="shared" si="1"/>
        <v>0</v>
      </c>
      <c r="Q136" s="191">
        <v>0</v>
      </c>
      <c r="R136" s="191">
        <f t="shared" si="2"/>
        <v>0</v>
      </c>
      <c r="S136" s="191">
        <v>0</v>
      </c>
      <c r="T136" s="192">
        <f t="shared" si="3"/>
        <v>0</v>
      </c>
      <c r="AR136" s="25" t="s">
        <v>160</v>
      </c>
      <c r="AT136" s="25" t="s">
        <v>156</v>
      </c>
      <c r="AU136" s="25" t="s">
        <v>82</v>
      </c>
      <c r="AY136" s="25" t="s">
        <v>153</v>
      </c>
      <c r="BE136" s="193">
        <f t="shared" si="4"/>
        <v>0</v>
      </c>
      <c r="BF136" s="193">
        <f t="shared" si="5"/>
        <v>0</v>
      </c>
      <c r="BG136" s="193">
        <f t="shared" si="6"/>
        <v>0</v>
      </c>
      <c r="BH136" s="193">
        <f t="shared" si="7"/>
        <v>0</v>
      </c>
      <c r="BI136" s="193">
        <f t="shared" si="8"/>
        <v>0</v>
      </c>
      <c r="BJ136" s="25" t="s">
        <v>80</v>
      </c>
      <c r="BK136" s="193">
        <f t="shared" si="9"/>
        <v>0</v>
      </c>
      <c r="BL136" s="25" t="s">
        <v>160</v>
      </c>
      <c r="BM136" s="25" t="s">
        <v>233</v>
      </c>
    </row>
    <row r="137" spans="2:65" s="1" customFormat="1" ht="25.5" customHeight="1">
      <c r="B137" s="181"/>
      <c r="C137" s="182" t="s">
        <v>234</v>
      </c>
      <c r="D137" s="182" t="s">
        <v>156</v>
      </c>
      <c r="E137" s="183" t="s">
        <v>235</v>
      </c>
      <c r="F137" s="184" t="s">
        <v>236</v>
      </c>
      <c r="G137" s="185" t="s">
        <v>228</v>
      </c>
      <c r="H137" s="186">
        <v>1</v>
      </c>
      <c r="I137" s="187"/>
      <c r="J137" s="188">
        <f t="shared" si="0"/>
        <v>0</v>
      </c>
      <c r="K137" s="184"/>
      <c r="L137" s="42"/>
      <c r="M137" s="189" t="s">
        <v>5</v>
      </c>
      <c r="N137" s="190" t="s">
        <v>44</v>
      </c>
      <c r="O137" s="43"/>
      <c r="P137" s="191">
        <f t="shared" si="1"/>
        <v>0</v>
      </c>
      <c r="Q137" s="191">
        <v>0</v>
      </c>
      <c r="R137" s="191">
        <f t="shared" si="2"/>
        <v>0</v>
      </c>
      <c r="S137" s="191">
        <v>0</v>
      </c>
      <c r="T137" s="192">
        <f t="shared" si="3"/>
        <v>0</v>
      </c>
      <c r="AR137" s="25" t="s">
        <v>160</v>
      </c>
      <c r="AT137" s="25" t="s">
        <v>156</v>
      </c>
      <c r="AU137" s="25" t="s">
        <v>82</v>
      </c>
      <c r="AY137" s="25" t="s">
        <v>153</v>
      </c>
      <c r="BE137" s="193">
        <f t="shared" si="4"/>
        <v>0</v>
      </c>
      <c r="BF137" s="193">
        <f t="shared" si="5"/>
        <v>0</v>
      </c>
      <c r="BG137" s="193">
        <f t="shared" si="6"/>
        <v>0</v>
      </c>
      <c r="BH137" s="193">
        <f t="shared" si="7"/>
        <v>0</v>
      </c>
      <c r="BI137" s="193">
        <f t="shared" si="8"/>
        <v>0</v>
      </c>
      <c r="BJ137" s="25" t="s">
        <v>80</v>
      </c>
      <c r="BK137" s="193">
        <f t="shared" si="9"/>
        <v>0</v>
      </c>
      <c r="BL137" s="25" t="s">
        <v>160</v>
      </c>
      <c r="BM137" s="25" t="s">
        <v>237</v>
      </c>
    </row>
    <row r="138" spans="2:65" s="1" customFormat="1" ht="25.5" customHeight="1">
      <c r="B138" s="181"/>
      <c r="C138" s="182" t="s">
        <v>11</v>
      </c>
      <c r="D138" s="182" t="s">
        <v>156</v>
      </c>
      <c r="E138" s="183" t="s">
        <v>238</v>
      </c>
      <c r="F138" s="184" t="s">
        <v>239</v>
      </c>
      <c r="G138" s="185" t="s">
        <v>197</v>
      </c>
      <c r="H138" s="186">
        <v>7.5</v>
      </c>
      <c r="I138" s="187"/>
      <c r="J138" s="188">
        <f t="shared" si="0"/>
        <v>0</v>
      </c>
      <c r="K138" s="184"/>
      <c r="L138" s="42"/>
      <c r="M138" s="189" t="s">
        <v>5</v>
      </c>
      <c r="N138" s="190" t="s">
        <v>44</v>
      </c>
      <c r="O138" s="43"/>
      <c r="P138" s="191">
        <f t="shared" si="1"/>
        <v>0</v>
      </c>
      <c r="Q138" s="191">
        <v>0</v>
      </c>
      <c r="R138" s="191">
        <f t="shared" si="2"/>
        <v>0</v>
      </c>
      <c r="S138" s="191">
        <v>0</v>
      </c>
      <c r="T138" s="192">
        <f t="shared" si="3"/>
        <v>0</v>
      </c>
      <c r="AR138" s="25" t="s">
        <v>160</v>
      </c>
      <c r="AT138" s="25" t="s">
        <v>156</v>
      </c>
      <c r="AU138" s="25" t="s">
        <v>82</v>
      </c>
      <c r="AY138" s="25" t="s">
        <v>153</v>
      </c>
      <c r="BE138" s="193">
        <f t="shared" si="4"/>
        <v>0</v>
      </c>
      <c r="BF138" s="193">
        <f t="shared" si="5"/>
        <v>0</v>
      </c>
      <c r="BG138" s="193">
        <f t="shared" si="6"/>
        <v>0</v>
      </c>
      <c r="BH138" s="193">
        <f t="shared" si="7"/>
        <v>0</v>
      </c>
      <c r="BI138" s="193">
        <f t="shared" si="8"/>
        <v>0</v>
      </c>
      <c r="BJ138" s="25" t="s">
        <v>80</v>
      </c>
      <c r="BK138" s="193">
        <f t="shared" si="9"/>
        <v>0</v>
      </c>
      <c r="BL138" s="25" t="s">
        <v>160</v>
      </c>
      <c r="BM138" s="25" t="s">
        <v>240</v>
      </c>
    </row>
    <row r="139" spans="2:65" s="1" customFormat="1" ht="25.5" customHeight="1">
      <c r="B139" s="181"/>
      <c r="C139" s="182" t="s">
        <v>241</v>
      </c>
      <c r="D139" s="182" t="s">
        <v>156</v>
      </c>
      <c r="E139" s="183" t="s">
        <v>242</v>
      </c>
      <c r="F139" s="184" t="s">
        <v>243</v>
      </c>
      <c r="G139" s="185" t="s">
        <v>228</v>
      </c>
      <c r="H139" s="186">
        <v>6.43</v>
      </c>
      <c r="I139" s="187"/>
      <c r="J139" s="188">
        <f t="shared" si="0"/>
        <v>0</v>
      </c>
      <c r="K139" s="184"/>
      <c r="L139" s="42"/>
      <c r="M139" s="189" t="s">
        <v>5</v>
      </c>
      <c r="N139" s="190" t="s">
        <v>44</v>
      </c>
      <c r="O139" s="43"/>
      <c r="P139" s="191">
        <f t="shared" si="1"/>
        <v>0</v>
      </c>
      <c r="Q139" s="191">
        <v>0</v>
      </c>
      <c r="R139" s="191">
        <f t="shared" si="2"/>
        <v>0</v>
      </c>
      <c r="S139" s="191">
        <v>0.436</v>
      </c>
      <c r="T139" s="192">
        <f t="shared" si="3"/>
        <v>2.80348</v>
      </c>
      <c r="AR139" s="25" t="s">
        <v>160</v>
      </c>
      <c r="AT139" s="25" t="s">
        <v>156</v>
      </c>
      <c r="AU139" s="25" t="s">
        <v>82</v>
      </c>
      <c r="AY139" s="25" t="s">
        <v>153</v>
      </c>
      <c r="BE139" s="193">
        <f t="shared" si="4"/>
        <v>0</v>
      </c>
      <c r="BF139" s="193">
        <f t="shared" si="5"/>
        <v>0</v>
      </c>
      <c r="BG139" s="193">
        <f t="shared" si="6"/>
        <v>0</v>
      </c>
      <c r="BH139" s="193">
        <f t="shared" si="7"/>
        <v>0</v>
      </c>
      <c r="BI139" s="193">
        <f t="shared" si="8"/>
        <v>0</v>
      </c>
      <c r="BJ139" s="25" t="s">
        <v>80</v>
      </c>
      <c r="BK139" s="193">
        <f t="shared" si="9"/>
        <v>0</v>
      </c>
      <c r="BL139" s="25" t="s">
        <v>160</v>
      </c>
      <c r="BM139" s="25" t="s">
        <v>244</v>
      </c>
    </row>
    <row r="140" spans="2:65" s="1" customFormat="1" ht="25.5" customHeight="1">
      <c r="B140" s="181"/>
      <c r="C140" s="182" t="s">
        <v>245</v>
      </c>
      <c r="D140" s="182" t="s">
        <v>156</v>
      </c>
      <c r="E140" s="183" t="s">
        <v>246</v>
      </c>
      <c r="F140" s="184" t="s">
        <v>247</v>
      </c>
      <c r="G140" s="185" t="s">
        <v>228</v>
      </c>
      <c r="H140" s="186">
        <v>9</v>
      </c>
      <c r="I140" s="187"/>
      <c r="J140" s="188">
        <f t="shared" si="0"/>
        <v>0</v>
      </c>
      <c r="K140" s="184"/>
      <c r="L140" s="42"/>
      <c r="M140" s="189" t="s">
        <v>5</v>
      </c>
      <c r="N140" s="190" t="s">
        <v>44</v>
      </c>
      <c r="O140" s="43"/>
      <c r="P140" s="191">
        <f t="shared" si="1"/>
        <v>0</v>
      </c>
      <c r="Q140" s="191">
        <v>0</v>
      </c>
      <c r="R140" s="191">
        <f t="shared" si="2"/>
        <v>0</v>
      </c>
      <c r="S140" s="191">
        <v>0.436</v>
      </c>
      <c r="T140" s="192">
        <f t="shared" si="3"/>
        <v>3.9239999999999999</v>
      </c>
      <c r="AR140" s="25" t="s">
        <v>160</v>
      </c>
      <c r="AT140" s="25" t="s">
        <v>156</v>
      </c>
      <c r="AU140" s="25" t="s">
        <v>82</v>
      </c>
      <c r="AY140" s="25" t="s">
        <v>153</v>
      </c>
      <c r="BE140" s="193">
        <f t="shared" si="4"/>
        <v>0</v>
      </c>
      <c r="BF140" s="193">
        <f t="shared" si="5"/>
        <v>0</v>
      </c>
      <c r="BG140" s="193">
        <f t="shared" si="6"/>
        <v>0</v>
      </c>
      <c r="BH140" s="193">
        <f t="shared" si="7"/>
        <v>0</v>
      </c>
      <c r="BI140" s="193">
        <f t="shared" si="8"/>
        <v>0</v>
      </c>
      <c r="BJ140" s="25" t="s">
        <v>80</v>
      </c>
      <c r="BK140" s="193">
        <f t="shared" si="9"/>
        <v>0</v>
      </c>
      <c r="BL140" s="25" t="s">
        <v>160</v>
      </c>
      <c r="BM140" s="25" t="s">
        <v>248</v>
      </c>
    </row>
    <row r="141" spans="2:65" s="12" customFormat="1">
      <c r="B141" s="194"/>
      <c r="D141" s="195" t="s">
        <v>167</v>
      </c>
      <c r="E141" s="196" t="s">
        <v>5</v>
      </c>
      <c r="F141" s="197" t="s">
        <v>200</v>
      </c>
      <c r="H141" s="198">
        <v>9</v>
      </c>
      <c r="I141" s="199"/>
      <c r="L141" s="194"/>
      <c r="M141" s="200"/>
      <c r="N141" s="201"/>
      <c r="O141" s="201"/>
      <c r="P141" s="201"/>
      <c r="Q141" s="201"/>
      <c r="R141" s="201"/>
      <c r="S141" s="201"/>
      <c r="T141" s="202"/>
      <c r="AT141" s="196" t="s">
        <v>167</v>
      </c>
      <c r="AU141" s="196" t="s">
        <v>82</v>
      </c>
      <c r="AV141" s="12" t="s">
        <v>82</v>
      </c>
      <c r="AW141" s="12" t="s">
        <v>37</v>
      </c>
      <c r="AX141" s="12" t="s">
        <v>80</v>
      </c>
      <c r="AY141" s="196" t="s">
        <v>153</v>
      </c>
    </row>
    <row r="142" spans="2:65" s="1" customFormat="1" ht="25.5" customHeight="1">
      <c r="B142" s="181"/>
      <c r="C142" s="182" t="s">
        <v>249</v>
      </c>
      <c r="D142" s="182" t="s">
        <v>156</v>
      </c>
      <c r="E142" s="183" t="s">
        <v>250</v>
      </c>
      <c r="F142" s="184" t="s">
        <v>251</v>
      </c>
      <c r="G142" s="185" t="s">
        <v>159</v>
      </c>
      <c r="H142" s="186">
        <v>40.012999999999998</v>
      </c>
      <c r="I142" s="187"/>
      <c r="J142" s="188">
        <f>ROUND(I142*H142,2)</f>
        <v>0</v>
      </c>
      <c r="K142" s="184"/>
      <c r="L142" s="42"/>
      <c r="M142" s="189" t="s">
        <v>5</v>
      </c>
      <c r="N142" s="190" t="s">
        <v>44</v>
      </c>
      <c r="O142" s="43"/>
      <c r="P142" s="191">
        <f>O142*H142</f>
        <v>0</v>
      </c>
      <c r="Q142" s="191">
        <v>0</v>
      </c>
      <c r="R142" s="191">
        <f>Q142*H142</f>
        <v>0</v>
      </c>
      <c r="S142" s="191">
        <v>4.5999999999999999E-2</v>
      </c>
      <c r="T142" s="192">
        <f>S142*H142</f>
        <v>1.840598</v>
      </c>
      <c r="AR142" s="25" t="s">
        <v>160</v>
      </c>
      <c r="AT142" s="25" t="s">
        <v>156</v>
      </c>
      <c r="AU142" s="25" t="s">
        <v>82</v>
      </c>
      <c r="AY142" s="25" t="s">
        <v>153</v>
      </c>
      <c r="BE142" s="193">
        <f>IF(N142="základní",J142,0)</f>
        <v>0</v>
      </c>
      <c r="BF142" s="193">
        <f>IF(N142="snížená",J142,0)</f>
        <v>0</v>
      </c>
      <c r="BG142" s="193">
        <f>IF(N142="zákl. přenesená",J142,0)</f>
        <v>0</v>
      </c>
      <c r="BH142" s="193">
        <f>IF(N142="sníž. přenesená",J142,0)</f>
        <v>0</v>
      </c>
      <c r="BI142" s="193">
        <f>IF(N142="nulová",J142,0)</f>
        <v>0</v>
      </c>
      <c r="BJ142" s="25" t="s">
        <v>80</v>
      </c>
      <c r="BK142" s="193">
        <f>ROUND(I142*H142,2)</f>
        <v>0</v>
      </c>
      <c r="BL142" s="25" t="s">
        <v>160</v>
      </c>
      <c r="BM142" s="25" t="s">
        <v>252</v>
      </c>
    </row>
    <row r="143" spans="2:65" s="12" customFormat="1">
      <c r="B143" s="194"/>
      <c r="D143" s="195" t="s">
        <v>167</v>
      </c>
      <c r="E143" s="196" t="s">
        <v>5</v>
      </c>
      <c r="F143" s="197" t="s">
        <v>178</v>
      </c>
      <c r="H143" s="198">
        <v>44.253</v>
      </c>
      <c r="I143" s="199"/>
      <c r="L143" s="194"/>
      <c r="M143" s="200"/>
      <c r="N143" s="201"/>
      <c r="O143" s="201"/>
      <c r="P143" s="201"/>
      <c r="Q143" s="201"/>
      <c r="R143" s="201"/>
      <c r="S143" s="201"/>
      <c r="T143" s="202"/>
      <c r="AT143" s="196" t="s">
        <v>167</v>
      </c>
      <c r="AU143" s="196" t="s">
        <v>82</v>
      </c>
      <c r="AV143" s="12" t="s">
        <v>82</v>
      </c>
      <c r="AW143" s="12" t="s">
        <v>37</v>
      </c>
      <c r="AX143" s="12" t="s">
        <v>73</v>
      </c>
      <c r="AY143" s="196" t="s">
        <v>153</v>
      </c>
    </row>
    <row r="144" spans="2:65" s="12" customFormat="1">
      <c r="B144" s="194"/>
      <c r="D144" s="195" t="s">
        <v>167</v>
      </c>
      <c r="E144" s="196" t="s">
        <v>5</v>
      </c>
      <c r="F144" s="197" t="s">
        <v>179</v>
      </c>
      <c r="H144" s="198">
        <v>-4.24</v>
      </c>
      <c r="I144" s="199"/>
      <c r="L144" s="194"/>
      <c r="M144" s="200"/>
      <c r="N144" s="201"/>
      <c r="O144" s="201"/>
      <c r="P144" s="201"/>
      <c r="Q144" s="201"/>
      <c r="R144" s="201"/>
      <c r="S144" s="201"/>
      <c r="T144" s="202"/>
      <c r="AT144" s="196" t="s">
        <v>167</v>
      </c>
      <c r="AU144" s="196" t="s">
        <v>82</v>
      </c>
      <c r="AV144" s="12" t="s">
        <v>82</v>
      </c>
      <c r="AW144" s="12" t="s">
        <v>37</v>
      </c>
      <c r="AX144" s="12" t="s">
        <v>73</v>
      </c>
      <c r="AY144" s="196" t="s">
        <v>153</v>
      </c>
    </row>
    <row r="145" spans="2:65" s="13" customFormat="1">
      <c r="B145" s="203"/>
      <c r="D145" s="195" t="s">
        <v>167</v>
      </c>
      <c r="E145" s="204" t="s">
        <v>5</v>
      </c>
      <c r="F145" s="205" t="s">
        <v>170</v>
      </c>
      <c r="H145" s="206">
        <v>40.012999999999998</v>
      </c>
      <c r="I145" s="207"/>
      <c r="L145" s="203"/>
      <c r="M145" s="208"/>
      <c r="N145" s="209"/>
      <c r="O145" s="209"/>
      <c r="P145" s="209"/>
      <c r="Q145" s="209"/>
      <c r="R145" s="209"/>
      <c r="S145" s="209"/>
      <c r="T145" s="210"/>
      <c r="AT145" s="204" t="s">
        <v>167</v>
      </c>
      <c r="AU145" s="204" t="s">
        <v>82</v>
      </c>
      <c r="AV145" s="13" t="s">
        <v>160</v>
      </c>
      <c r="AW145" s="13" t="s">
        <v>37</v>
      </c>
      <c r="AX145" s="13" t="s">
        <v>80</v>
      </c>
      <c r="AY145" s="204" t="s">
        <v>153</v>
      </c>
    </row>
    <row r="146" spans="2:65" s="1" customFormat="1" ht="16.5" customHeight="1">
      <c r="B146" s="181"/>
      <c r="C146" s="182" t="s">
        <v>253</v>
      </c>
      <c r="D146" s="182" t="s">
        <v>156</v>
      </c>
      <c r="E146" s="183" t="s">
        <v>254</v>
      </c>
      <c r="F146" s="184" t="s">
        <v>255</v>
      </c>
      <c r="G146" s="185" t="s">
        <v>159</v>
      </c>
      <c r="H146" s="186">
        <v>10.164</v>
      </c>
      <c r="I146" s="187"/>
      <c r="J146" s="188">
        <f>ROUND(I146*H146,2)</f>
        <v>0</v>
      </c>
      <c r="K146" s="184"/>
      <c r="L146" s="42"/>
      <c r="M146" s="189" t="s">
        <v>5</v>
      </c>
      <c r="N146" s="190" t="s">
        <v>44</v>
      </c>
      <c r="O146" s="43"/>
      <c r="P146" s="191">
        <f>O146*H146</f>
        <v>0</v>
      </c>
      <c r="Q146" s="191">
        <v>0</v>
      </c>
      <c r="R146" s="191">
        <f>Q146*H146</f>
        <v>0</v>
      </c>
      <c r="S146" s="191">
        <v>1.4E-2</v>
      </c>
      <c r="T146" s="192">
        <f>S146*H146</f>
        <v>0.14229600000000001</v>
      </c>
      <c r="AR146" s="25" t="s">
        <v>160</v>
      </c>
      <c r="AT146" s="25" t="s">
        <v>156</v>
      </c>
      <c r="AU146" s="25" t="s">
        <v>82</v>
      </c>
      <c r="AY146" s="25" t="s">
        <v>153</v>
      </c>
      <c r="BE146" s="193">
        <f>IF(N146="základní",J146,0)</f>
        <v>0</v>
      </c>
      <c r="BF146" s="193">
        <f>IF(N146="snížená",J146,0)</f>
        <v>0</v>
      </c>
      <c r="BG146" s="193">
        <f>IF(N146="zákl. přenesená",J146,0)</f>
        <v>0</v>
      </c>
      <c r="BH146" s="193">
        <f>IF(N146="sníž. přenesená",J146,0)</f>
        <v>0</v>
      </c>
      <c r="BI146" s="193">
        <f>IF(N146="nulová",J146,0)</f>
        <v>0</v>
      </c>
      <c r="BJ146" s="25" t="s">
        <v>80</v>
      </c>
      <c r="BK146" s="193">
        <f>ROUND(I146*H146,2)</f>
        <v>0</v>
      </c>
      <c r="BL146" s="25" t="s">
        <v>160</v>
      </c>
      <c r="BM146" s="25" t="s">
        <v>256</v>
      </c>
    </row>
    <row r="147" spans="2:65" s="12" customFormat="1">
      <c r="B147" s="194"/>
      <c r="D147" s="195" t="s">
        <v>167</v>
      </c>
      <c r="E147" s="196" t="s">
        <v>5</v>
      </c>
      <c r="F147" s="197" t="s">
        <v>257</v>
      </c>
      <c r="H147" s="198">
        <v>10.164</v>
      </c>
      <c r="I147" s="199"/>
      <c r="L147" s="194"/>
      <c r="M147" s="200"/>
      <c r="N147" s="201"/>
      <c r="O147" s="201"/>
      <c r="P147" s="201"/>
      <c r="Q147" s="201"/>
      <c r="R147" s="201"/>
      <c r="S147" s="201"/>
      <c r="T147" s="202"/>
      <c r="AT147" s="196" t="s">
        <v>167</v>
      </c>
      <c r="AU147" s="196" t="s">
        <v>82</v>
      </c>
      <c r="AV147" s="12" t="s">
        <v>82</v>
      </c>
      <c r="AW147" s="12" t="s">
        <v>37</v>
      </c>
      <c r="AX147" s="12" t="s">
        <v>80</v>
      </c>
      <c r="AY147" s="196" t="s">
        <v>153</v>
      </c>
    </row>
    <row r="148" spans="2:65" s="1" customFormat="1" ht="16.5" customHeight="1">
      <c r="B148" s="181"/>
      <c r="C148" s="182" t="s">
        <v>258</v>
      </c>
      <c r="D148" s="182" t="s">
        <v>156</v>
      </c>
      <c r="E148" s="183" t="s">
        <v>259</v>
      </c>
      <c r="F148" s="184" t="s">
        <v>260</v>
      </c>
      <c r="G148" s="185" t="s">
        <v>159</v>
      </c>
      <c r="H148" s="186">
        <v>36.435000000000002</v>
      </c>
      <c r="I148" s="187"/>
      <c r="J148" s="188">
        <f>ROUND(I148*H148,2)</f>
        <v>0</v>
      </c>
      <c r="K148" s="184"/>
      <c r="L148" s="42"/>
      <c r="M148" s="189" t="s">
        <v>5</v>
      </c>
      <c r="N148" s="190" t="s">
        <v>44</v>
      </c>
      <c r="O148" s="43"/>
      <c r="P148" s="191">
        <f>O148*H148</f>
        <v>0</v>
      </c>
      <c r="Q148" s="191">
        <v>0</v>
      </c>
      <c r="R148" s="191">
        <f>Q148*H148</f>
        <v>0</v>
      </c>
      <c r="S148" s="191">
        <v>1.4E-2</v>
      </c>
      <c r="T148" s="192">
        <f>S148*H148</f>
        <v>0.51009000000000004</v>
      </c>
      <c r="AR148" s="25" t="s">
        <v>160</v>
      </c>
      <c r="AT148" s="25" t="s">
        <v>156</v>
      </c>
      <c r="AU148" s="25" t="s">
        <v>82</v>
      </c>
      <c r="AY148" s="25" t="s">
        <v>153</v>
      </c>
      <c r="BE148" s="193">
        <f>IF(N148="základní",J148,0)</f>
        <v>0</v>
      </c>
      <c r="BF148" s="193">
        <f>IF(N148="snížená",J148,0)</f>
        <v>0</v>
      </c>
      <c r="BG148" s="193">
        <f>IF(N148="zákl. přenesená",J148,0)</f>
        <v>0</v>
      </c>
      <c r="BH148" s="193">
        <f>IF(N148="sníž. přenesená",J148,0)</f>
        <v>0</v>
      </c>
      <c r="BI148" s="193">
        <f>IF(N148="nulová",J148,0)</f>
        <v>0</v>
      </c>
      <c r="BJ148" s="25" t="s">
        <v>80</v>
      </c>
      <c r="BK148" s="193">
        <f>ROUND(I148*H148,2)</f>
        <v>0</v>
      </c>
      <c r="BL148" s="25" t="s">
        <v>160</v>
      </c>
      <c r="BM148" s="25" t="s">
        <v>261</v>
      </c>
    </row>
    <row r="149" spans="2:65" s="12" customFormat="1">
      <c r="B149" s="194"/>
      <c r="D149" s="195" t="s">
        <v>167</v>
      </c>
      <c r="E149" s="196" t="s">
        <v>5</v>
      </c>
      <c r="F149" s="197" t="s">
        <v>262</v>
      </c>
      <c r="H149" s="198">
        <v>39.594999999999999</v>
      </c>
      <c r="I149" s="199"/>
      <c r="L149" s="194"/>
      <c r="M149" s="200"/>
      <c r="N149" s="201"/>
      <c r="O149" s="201"/>
      <c r="P149" s="201"/>
      <c r="Q149" s="201"/>
      <c r="R149" s="201"/>
      <c r="S149" s="201"/>
      <c r="T149" s="202"/>
      <c r="AT149" s="196" t="s">
        <v>167</v>
      </c>
      <c r="AU149" s="196" t="s">
        <v>82</v>
      </c>
      <c r="AV149" s="12" t="s">
        <v>82</v>
      </c>
      <c r="AW149" s="12" t="s">
        <v>37</v>
      </c>
      <c r="AX149" s="12" t="s">
        <v>73</v>
      </c>
      <c r="AY149" s="196" t="s">
        <v>153</v>
      </c>
    </row>
    <row r="150" spans="2:65" s="12" customFormat="1">
      <c r="B150" s="194"/>
      <c r="D150" s="195" t="s">
        <v>167</v>
      </c>
      <c r="E150" s="196" t="s">
        <v>5</v>
      </c>
      <c r="F150" s="197" t="s">
        <v>263</v>
      </c>
      <c r="H150" s="198">
        <v>-3.16</v>
      </c>
      <c r="I150" s="199"/>
      <c r="L150" s="194"/>
      <c r="M150" s="200"/>
      <c r="N150" s="201"/>
      <c r="O150" s="201"/>
      <c r="P150" s="201"/>
      <c r="Q150" s="201"/>
      <c r="R150" s="201"/>
      <c r="S150" s="201"/>
      <c r="T150" s="202"/>
      <c r="AT150" s="196" t="s">
        <v>167</v>
      </c>
      <c r="AU150" s="196" t="s">
        <v>82</v>
      </c>
      <c r="AV150" s="12" t="s">
        <v>82</v>
      </c>
      <c r="AW150" s="12" t="s">
        <v>37</v>
      </c>
      <c r="AX150" s="12" t="s">
        <v>73</v>
      </c>
      <c r="AY150" s="196" t="s">
        <v>153</v>
      </c>
    </row>
    <row r="151" spans="2:65" s="13" customFormat="1">
      <c r="B151" s="203"/>
      <c r="D151" s="195" t="s">
        <v>167</v>
      </c>
      <c r="E151" s="204" t="s">
        <v>5</v>
      </c>
      <c r="F151" s="205" t="s">
        <v>170</v>
      </c>
      <c r="H151" s="206">
        <v>36.435000000000002</v>
      </c>
      <c r="I151" s="207"/>
      <c r="L151" s="203"/>
      <c r="M151" s="208"/>
      <c r="N151" s="209"/>
      <c r="O151" s="209"/>
      <c r="P151" s="209"/>
      <c r="Q151" s="209"/>
      <c r="R151" s="209"/>
      <c r="S151" s="209"/>
      <c r="T151" s="210"/>
      <c r="AT151" s="204" t="s">
        <v>167</v>
      </c>
      <c r="AU151" s="204" t="s">
        <v>82</v>
      </c>
      <c r="AV151" s="13" t="s">
        <v>160</v>
      </c>
      <c r="AW151" s="13" t="s">
        <v>37</v>
      </c>
      <c r="AX151" s="13" t="s">
        <v>80</v>
      </c>
      <c r="AY151" s="204" t="s">
        <v>153</v>
      </c>
    </row>
    <row r="152" spans="2:65" s="1" customFormat="1" ht="16.5" customHeight="1">
      <c r="B152" s="181"/>
      <c r="C152" s="182" t="s">
        <v>264</v>
      </c>
      <c r="D152" s="182" t="s">
        <v>156</v>
      </c>
      <c r="E152" s="183" t="s">
        <v>265</v>
      </c>
      <c r="F152" s="184" t="s">
        <v>266</v>
      </c>
      <c r="G152" s="185" t="s">
        <v>228</v>
      </c>
      <c r="H152" s="186">
        <v>3</v>
      </c>
      <c r="I152" s="187"/>
      <c r="J152" s="188">
        <f>ROUND(I152*H152,2)</f>
        <v>0</v>
      </c>
      <c r="K152" s="184"/>
      <c r="L152" s="42"/>
      <c r="M152" s="189" t="s">
        <v>5</v>
      </c>
      <c r="N152" s="190" t="s">
        <v>44</v>
      </c>
      <c r="O152" s="43"/>
      <c r="P152" s="191">
        <f>O152*H152</f>
        <v>0</v>
      </c>
      <c r="Q152" s="191">
        <v>0</v>
      </c>
      <c r="R152" s="191">
        <f>Q152*H152</f>
        <v>0</v>
      </c>
      <c r="S152" s="191">
        <v>0</v>
      </c>
      <c r="T152" s="192">
        <f>S152*H152</f>
        <v>0</v>
      </c>
      <c r="AR152" s="25" t="s">
        <v>160</v>
      </c>
      <c r="AT152" s="25" t="s">
        <v>156</v>
      </c>
      <c r="AU152" s="25" t="s">
        <v>82</v>
      </c>
      <c r="AY152" s="25" t="s">
        <v>153</v>
      </c>
      <c r="BE152" s="193">
        <f>IF(N152="základní",J152,0)</f>
        <v>0</v>
      </c>
      <c r="BF152" s="193">
        <f>IF(N152="snížená",J152,0)</f>
        <v>0</v>
      </c>
      <c r="BG152" s="193">
        <f>IF(N152="zákl. přenesená",J152,0)</f>
        <v>0</v>
      </c>
      <c r="BH152" s="193">
        <f>IF(N152="sníž. přenesená",J152,0)</f>
        <v>0</v>
      </c>
      <c r="BI152" s="193">
        <f>IF(N152="nulová",J152,0)</f>
        <v>0</v>
      </c>
      <c r="BJ152" s="25" t="s">
        <v>80</v>
      </c>
      <c r="BK152" s="193">
        <f>ROUND(I152*H152,2)</f>
        <v>0</v>
      </c>
      <c r="BL152" s="25" t="s">
        <v>160</v>
      </c>
      <c r="BM152" s="25" t="s">
        <v>267</v>
      </c>
    </row>
    <row r="153" spans="2:65" s="1" customFormat="1" ht="25.5" customHeight="1">
      <c r="B153" s="181"/>
      <c r="C153" s="182" t="s">
        <v>268</v>
      </c>
      <c r="D153" s="182" t="s">
        <v>156</v>
      </c>
      <c r="E153" s="183" t="s">
        <v>269</v>
      </c>
      <c r="F153" s="184" t="s">
        <v>270</v>
      </c>
      <c r="G153" s="185" t="s">
        <v>271</v>
      </c>
      <c r="H153" s="186">
        <v>1</v>
      </c>
      <c r="I153" s="187"/>
      <c r="J153" s="188">
        <f>ROUND(I153*H153,2)</f>
        <v>0</v>
      </c>
      <c r="K153" s="184"/>
      <c r="L153" s="42"/>
      <c r="M153" s="189" t="s">
        <v>5</v>
      </c>
      <c r="N153" s="190" t="s">
        <v>44</v>
      </c>
      <c r="O153" s="43"/>
      <c r="P153" s="191">
        <f>O153*H153</f>
        <v>0</v>
      </c>
      <c r="Q153" s="191">
        <v>0</v>
      </c>
      <c r="R153" s="191">
        <f>Q153*H153</f>
        <v>0</v>
      </c>
      <c r="S153" s="191">
        <v>0</v>
      </c>
      <c r="T153" s="192">
        <f>S153*H153</f>
        <v>0</v>
      </c>
      <c r="AR153" s="25" t="s">
        <v>160</v>
      </c>
      <c r="AT153" s="25" t="s">
        <v>156</v>
      </c>
      <c r="AU153" s="25" t="s">
        <v>82</v>
      </c>
      <c r="AY153" s="25" t="s">
        <v>153</v>
      </c>
      <c r="BE153" s="193">
        <f>IF(N153="základní",J153,0)</f>
        <v>0</v>
      </c>
      <c r="BF153" s="193">
        <f>IF(N153="snížená",J153,0)</f>
        <v>0</v>
      </c>
      <c r="BG153" s="193">
        <f>IF(N153="zákl. přenesená",J153,0)</f>
        <v>0</v>
      </c>
      <c r="BH153" s="193">
        <f>IF(N153="sníž. přenesená",J153,0)</f>
        <v>0</v>
      </c>
      <c r="BI153" s="193">
        <f>IF(N153="nulová",J153,0)</f>
        <v>0</v>
      </c>
      <c r="BJ153" s="25" t="s">
        <v>80</v>
      </c>
      <c r="BK153" s="193">
        <f>ROUND(I153*H153,2)</f>
        <v>0</v>
      </c>
      <c r="BL153" s="25" t="s">
        <v>160</v>
      </c>
      <c r="BM153" s="25" t="s">
        <v>272</v>
      </c>
    </row>
    <row r="154" spans="2:65" s="11" customFormat="1" ht="29.85" customHeight="1">
      <c r="B154" s="168"/>
      <c r="D154" s="169" t="s">
        <v>72</v>
      </c>
      <c r="E154" s="179" t="s">
        <v>273</v>
      </c>
      <c r="F154" s="179" t="s">
        <v>274</v>
      </c>
      <c r="I154" s="171"/>
      <c r="J154" s="180">
        <f>BK154</f>
        <v>0</v>
      </c>
      <c r="L154" s="168"/>
      <c r="M154" s="173"/>
      <c r="N154" s="174"/>
      <c r="O154" s="174"/>
      <c r="P154" s="175">
        <f>SUM(P155:P160)</f>
        <v>0</v>
      </c>
      <c r="Q154" s="174"/>
      <c r="R154" s="175">
        <f>SUM(R155:R160)</f>
        <v>0</v>
      </c>
      <c r="S154" s="174"/>
      <c r="T154" s="176">
        <f>SUM(T155:T160)</f>
        <v>0</v>
      </c>
      <c r="AR154" s="169" t="s">
        <v>80</v>
      </c>
      <c r="AT154" s="177" t="s">
        <v>72</v>
      </c>
      <c r="AU154" s="177" t="s">
        <v>80</v>
      </c>
      <c r="AY154" s="169" t="s">
        <v>153</v>
      </c>
      <c r="BK154" s="178">
        <f>SUM(BK155:BK160)</f>
        <v>0</v>
      </c>
    </row>
    <row r="155" spans="2:65" s="1" customFormat="1" ht="25.5" customHeight="1">
      <c r="B155" s="181"/>
      <c r="C155" s="182" t="s">
        <v>10</v>
      </c>
      <c r="D155" s="182" t="s">
        <v>156</v>
      </c>
      <c r="E155" s="183" t="s">
        <v>275</v>
      </c>
      <c r="F155" s="184" t="s">
        <v>276</v>
      </c>
      <c r="G155" s="185" t="s">
        <v>277</v>
      </c>
      <c r="H155" s="186">
        <v>25.834</v>
      </c>
      <c r="I155" s="187"/>
      <c r="J155" s="188">
        <f>ROUND(I155*H155,2)</f>
        <v>0</v>
      </c>
      <c r="K155" s="184"/>
      <c r="L155" s="42"/>
      <c r="M155" s="189" t="s">
        <v>5</v>
      </c>
      <c r="N155" s="190" t="s">
        <v>44</v>
      </c>
      <c r="O155" s="43"/>
      <c r="P155" s="191">
        <f>O155*H155</f>
        <v>0</v>
      </c>
      <c r="Q155" s="191">
        <v>0</v>
      </c>
      <c r="R155" s="191">
        <f>Q155*H155</f>
        <v>0</v>
      </c>
      <c r="S155" s="191">
        <v>0</v>
      </c>
      <c r="T155" s="192">
        <f>S155*H155</f>
        <v>0</v>
      </c>
      <c r="AR155" s="25" t="s">
        <v>160</v>
      </c>
      <c r="AT155" s="25" t="s">
        <v>156</v>
      </c>
      <c r="AU155" s="25" t="s">
        <v>82</v>
      </c>
      <c r="AY155" s="25" t="s">
        <v>153</v>
      </c>
      <c r="BE155" s="193">
        <f>IF(N155="základní",J155,0)</f>
        <v>0</v>
      </c>
      <c r="BF155" s="193">
        <f>IF(N155="snížená",J155,0)</f>
        <v>0</v>
      </c>
      <c r="BG155" s="193">
        <f>IF(N155="zákl. přenesená",J155,0)</f>
        <v>0</v>
      </c>
      <c r="BH155" s="193">
        <f>IF(N155="sníž. přenesená",J155,0)</f>
        <v>0</v>
      </c>
      <c r="BI155" s="193">
        <f>IF(N155="nulová",J155,0)</f>
        <v>0</v>
      </c>
      <c r="BJ155" s="25" t="s">
        <v>80</v>
      </c>
      <c r="BK155" s="193">
        <f>ROUND(I155*H155,2)</f>
        <v>0</v>
      </c>
      <c r="BL155" s="25" t="s">
        <v>160</v>
      </c>
      <c r="BM155" s="25" t="s">
        <v>278</v>
      </c>
    </row>
    <row r="156" spans="2:65" s="1" customFormat="1" ht="25.5" customHeight="1">
      <c r="B156" s="181"/>
      <c r="C156" s="182" t="s">
        <v>279</v>
      </c>
      <c r="D156" s="182" t="s">
        <v>156</v>
      </c>
      <c r="E156" s="183" t="s">
        <v>280</v>
      </c>
      <c r="F156" s="184" t="s">
        <v>281</v>
      </c>
      <c r="G156" s="185" t="s">
        <v>277</v>
      </c>
      <c r="H156" s="186">
        <v>25.834</v>
      </c>
      <c r="I156" s="187"/>
      <c r="J156" s="188">
        <f>ROUND(I156*H156,2)</f>
        <v>0</v>
      </c>
      <c r="K156" s="184"/>
      <c r="L156" s="42"/>
      <c r="M156" s="189" t="s">
        <v>5</v>
      </c>
      <c r="N156" s="190" t="s">
        <v>44</v>
      </c>
      <c r="O156" s="43"/>
      <c r="P156" s="191">
        <f>O156*H156</f>
        <v>0</v>
      </c>
      <c r="Q156" s="191">
        <v>0</v>
      </c>
      <c r="R156" s="191">
        <f>Q156*H156</f>
        <v>0</v>
      </c>
      <c r="S156" s="191">
        <v>0</v>
      </c>
      <c r="T156" s="192">
        <f>S156*H156</f>
        <v>0</v>
      </c>
      <c r="AR156" s="25" t="s">
        <v>160</v>
      </c>
      <c r="AT156" s="25" t="s">
        <v>156</v>
      </c>
      <c r="AU156" s="25" t="s">
        <v>82</v>
      </c>
      <c r="AY156" s="25" t="s">
        <v>153</v>
      </c>
      <c r="BE156" s="193">
        <f>IF(N156="základní",J156,0)</f>
        <v>0</v>
      </c>
      <c r="BF156" s="193">
        <f>IF(N156="snížená",J156,0)</f>
        <v>0</v>
      </c>
      <c r="BG156" s="193">
        <f>IF(N156="zákl. přenesená",J156,0)</f>
        <v>0</v>
      </c>
      <c r="BH156" s="193">
        <f>IF(N156="sníž. přenesená",J156,0)</f>
        <v>0</v>
      </c>
      <c r="BI156" s="193">
        <f>IF(N156="nulová",J156,0)</f>
        <v>0</v>
      </c>
      <c r="BJ156" s="25" t="s">
        <v>80</v>
      </c>
      <c r="BK156" s="193">
        <f>ROUND(I156*H156,2)</f>
        <v>0</v>
      </c>
      <c r="BL156" s="25" t="s">
        <v>160</v>
      </c>
      <c r="BM156" s="25" t="s">
        <v>282</v>
      </c>
    </row>
    <row r="157" spans="2:65" s="1" customFormat="1" ht="25.5" customHeight="1">
      <c r="B157" s="181"/>
      <c r="C157" s="182" t="s">
        <v>283</v>
      </c>
      <c r="D157" s="182" t="s">
        <v>156</v>
      </c>
      <c r="E157" s="183" t="s">
        <v>284</v>
      </c>
      <c r="F157" s="184" t="s">
        <v>285</v>
      </c>
      <c r="G157" s="185" t="s">
        <v>277</v>
      </c>
      <c r="H157" s="186">
        <v>258.33999999999997</v>
      </c>
      <c r="I157" s="187"/>
      <c r="J157" s="188">
        <f>ROUND(I157*H157,2)</f>
        <v>0</v>
      </c>
      <c r="K157" s="184"/>
      <c r="L157" s="42"/>
      <c r="M157" s="189" t="s">
        <v>5</v>
      </c>
      <c r="N157" s="190" t="s">
        <v>44</v>
      </c>
      <c r="O157" s="43"/>
      <c r="P157" s="191">
        <f>O157*H157</f>
        <v>0</v>
      </c>
      <c r="Q157" s="191">
        <v>0</v>
      </c>
      <c r="R157" s="191">
        <f>Q157*H157</f>
        <v>0</v>
      </c>
      <c r="S157" s="191">
        <v>0</v>
      </c>
      <c r="T157" s="192">
        <f>S157*H157</f>
        <v>0</v>
      </c>
      <c r="AR157" s="25" t="s">
        <v>160</v>
      </c>
      <c r="AT157" s="25" t="s">
        <v>156</v>
      </c>
      <c r="AU157" s="25" t="s">
        <v>82</v>
      </c>
      <c r="AY157" s="25" t="s">
        <v>153</v>
      </c>
      <c r="BE157" s="193">
        <f>IF(N157="základní",J157,0)</f>
        <v>0</v>
      </c>
      <c r="BF157" s="193">
        <f>IF(N157="snížená",J157,0)</f>
        <v>0</v>
      </c>
      <c r="BG157" s="193">
        <f>IF(N157="zákl. přenesená",J157,0)</f>
        <v>0</v>
      </c>
      <c r="BH157" s="193">
        <f>IF(N157="sníž. přenesená",J157,0)</f>
        <v>0</v>
      </c>
      <c r="BI157" s="193">
        <f>IF(N157="nulová",J157,0)</f>
        <v>0</v>
      </c>
      <c r="BJ157" s="25" t="s">
        <v>80</v>
      </c>
      <c r="BK157" s="193">
        <f>ROUND(I157*H157,2)</f>
        <v>0</v>
      </c>
      <c r="BL157" s="25" t="s">
        <v>160</v>
      </c>
      <c r="BM157" s="25" t="s">
        <v>286</v>
      </c>
    </row>
    <row r="158" spans="2:65" s="12" customFormat="1">
      <c r="B158" s="194"/>
      <c r="D158" s="195" t="s">
        <v>167</v>
      </c>
      <c r="F158" s="197" t="s">
        <v>287</v>
      </c>
      <c r="H158" s="198">
        <v>258.33999999999997</v>
      </c>
      <c r="I158" s="199"/>
      <c r="L158" s="194"/>
      <c r="M158" s="200"/>
      <c r="N158" s="201"/>
      <c r="O158" s="201"/>
      <c r="P158" s="201"/>
      <c r="Q158" s="201"/>
      <c r="R158" s="201"/>
      <c r="S158" s="201"/>
      <c r="T158" s="202"/>
      <c r="AT158" s="196" t="s">
        <v>167</v>
      </c>
      <c r="AU158" s="196" t="s">
        <v>82</v>
      </c>
      <c r="AV158" s="12" t="s">
        <v>82</v>
      </c>
      <c r="AW158" s="12" t="s">
        <v>6</v>
      </c>
      <c r="AX158" s="12" t="s">
        <v>80</v>
      </c>
      <c r="AY158" s="196" t="s">
        <v>153</v>
      </c>
    </row>
    <row r="159" spans="2:65" s="1" customFormat="1" ht="16.5" customHeight="1">
      <c r="B159" s="181"/>
      <c r="C159" s="182" t="s">
        <v>288</v>
      </c>
      <c r="D159" s="182" t="s">
        <v>156</v>
      </c>
      <c r="E159" s="183" t="s">
        <v>289</v>
      </c>
      <c r="F159" s="184" t="s">
        <v>290</v>
      </c>
      <c r="G159" s="185" t="s">
        <v>277</v>
      </c>
      <c r="H159" s="186">
        <v>25.834</v>
      </c>
      <c r="I159" s="187"/>
      <c r="J159" s="188">
        <f>ROUND(I159*H159,2)</f>
        <v>0</v>
      </c>
      <c r="K159" s="184"/>
      <c r="L159" s="42"/>
      <c r="M159" s="189" t="s">
        <v>5</v>
      </c>
      <c r="N159" s="190" t="s">
        <v>44</v>
      </c>
      <c r="O159" s="43"/>
      <c r="P159" s="191">
        <f>O159*H159</f>
        <v>0</v>
      </c>
      <c r="Q159" s="191">
        <v>0</v>
      </c>
      <c r="R159" s="191">
        <f>Q159*H159</f>
        <v>0</v>
      </c>
      <c r="S159" s="191">
        <v>0</v>
      </c>
      <c r="T159" s="192">
        <f>S159*H159</f>
        <v>0</v>
      </c>
      <c r="AR159" s="25" t="s">
        <v>160</v>
      </c>
      <c r="AT159" s="25" t="s">
        <v>156</v>
      </c>
      <c r="AU159" s="25" t="s">
        <v>82</v>
      </c>
      <c r="AY159" s="25" t="s">
        <v>153</v>
      </c>
      <c r="BE159" s="193">
        <f>IF(N159="základní",J159,0)</f>
        <v>0</v>
      </c>
      <c r="BF159" s="193">
        <f>IF(N159="snížená",J159,0)</f>
        <v>0</v>
      </c>
      <c r="BG159" s="193">
        <f>IF(N159="zákl. přenesená",J159,0)</f>
        <v>0</v>
      </c>
      <c r="BH159" s="193">
        <f>IF(N159="sníž. přenesená",J159,0)</f>
        <v>0</v>
      </c>
      <c r="BI159" s="193">
        <f>IF(N159="nulová",J159,0)</f>
        <v>0</v>
      </c>
      <c r="BJ159" s="25" t="s">
        <v>80</v>
      </c>
      <c r="BK159" s="193">
        <f>ROUND(I159*H159,2)</f>
        <v>0</v>
      </c>
      <c r="BL159" s="25" t="s">
        <v>160</v>
      </c>
      <c r="BM159" s="25" t="s">
        <v>291</v>
      </c>
    </row>
    <row r="160" spans="2:65" s="1" customFormat="1" ht="16.5" customHeight="1">
      <c r="B160" s="181"/>
      <c r="C160" s="182" t="s">
        <v>292</v>
      </c>
      <c r="D160" s="182" t="s">
        <v>156</v>
      </c>
      <c r="E160" s="183" t="s">
        <v>293</v>
      </c>
      <c r="F160" s="184" t="s">
        <v>294</v>
      </c>
      <c r="G160" s="185" t="s">
        <v>277</v>
      </c>
      <c r="H160" s="186">
        <v>25.834</v>
      </c>
      <c r="I160" s="187"/>
      <c r="J160" s="188">
        <f>ROUND(I160*H160,2)</f>
        <v>0</v>
      </c>
      <c r="K160" s="184"/>
      <c r="L160" s="42"/>
      <c r="M160" s="189" t="s">
        <v>5</v>
      </c>
      <c r="N160" s="190" t="s">
        <v>44</v>
      </c>
      <c r="O160" s="43"/>
      <c r="P160" s="191">
        <f>O160*H160</f>
        <v>0</v>
      </c>
      <c r="Q160" s="191">
        <v>0</v>
      </c>
      <c r="R160" s="191">
        <f>Q160*H160</f>
        <v>0</v>
      </c>
      <c r="S160" s="191">
        <v>0</v>
      </c>
      <c r="T160" s="192">
        <f>S160*H160</f>
        <v>0</v>
      </c>
      <c r="AR160" s="25" t="s">
        <v>160</v>
      </c>
      <c r="AT160" s="25" t="s">
        <v>156</v>
      </c>
      <c r="AU160" s="25" t="s">
        <v>82</v>
      </c>
      <c r="AY160" s="25" t="s">
        <v>153</v>
      </c>
      <c r="BE160" s="193">
        <f>IF(N160="základní",J160,0)</f>
        <v>0</v>
      </c>
      <c r="BF160" s="193">
        <f>IF(N160="snížená",J160,0)</f>
        <v>0</v>
      </c>
      <c r="BG160" s="193">
        <f>IF(N160="zákl. přenesená",J160,0)</f>
        <v>0</v>
      </c>
      <c r="BH160" s="193">
        <f>IF(N160="sníž. přenesená",J160,0)</f>
        <v>0</v>
      </c>
      <c r="BI160" s="193">
        <f>IF(N160="nulová",J160,0)</f>
        <v>0</v>
      </c>
      <c r="BJ160" s="25" t="s">
        <v>80</v>
      </c>
      <c r="BK160" s="193">
        <f>ROUND(I160*H160,2)</f>
        <v>0</v>
      </c>
      <c r="BL160" s="25" t="s">
        <v>160</v>
      </c>
      <c r="BM160" s="25" t="s">
        <v>295</v>
      </c>
    </row>
    <row r="161" spans="2:65" s="11" customFormat="1" ht="29.85" customHeight="1">
      <c r="B161" s="168"/>
      <c r="D161" s="169" t="s">
        <v>72</v>
      </c>
      <c r="E161" s="179" t="s">
        <v>296</v>
      </c>
      <c r="F161" s="179" t="s">
        <v>297</v>
      </c>
      <c r="I161" s="171"/>
      <c r="J161" s="180">
        <f>BK161</f>
        <v>0</v>
      </c>
      <c r="L161" s="168"/>
      <c r="M161" s="173"/>
      <c r="N161" s="174"/>
      <c r="O161" s="174"/>
      <c r="P161" s="175">
        <f>P162</f>
        <v>0</v>
      </c>
      <c r="Q161" s="174"/>
      <c r="R161" s="175">
        <f>R162</f>
        <v>0</v>
      </c>
      <c r="S161" s="174"/>
      <c r="T161" s="176">
        <f>T162</f>
        <v>0</v>
      </c>
      <c r="AR161" s="169" t="s">
        <v>80</v>
      </c>
      <c r="AT161" s="177" t="s">
        <v>72</v>
      </c>
      <c r="AU161" s="177" t="s">
        <v>80</v>
      </c>
      <c r="AY161" s="169" t="s">
        <v>153</v>
      </c>
      <c r="BK161" s="178">
        <f>BK162</f>
        <v>0</v>
      </c>
    </row>
    <row r="162" spans="2:65" s="1" customFormat="1" ht="16.5" customHeight="1">
      <c r="B162" s="181"/>
      <c r="C162" s="182" t="s">
        <v>298</v>
      </c>
      <c r="D162" s="182" t="s">
        <v>156</v>
      </c>
      <c r="E162" s="183" t="s">
        <v>299</v>
      </c>
      <c r="F162" s="184" t="s">
        <v>300</v>
      </c>
      <c r="G162" s="185" t="s">
        <v>277</v>
      </c>
      <c r="H162" s="186">
        <v>7.91</v>
      </c>
      <c r="I162" s="187"/>
      <c r="J162" s="188">
        <f>ROUND(I162*H162,2)</f>
        <v>0</v>
      </c>
      <c r="K162" s="184"/>
      <c r="L162" s="42"/>
      <c r="M162" s="189" t="s">
        <v>5</v>
      </c>
      <c r="N162" s="190" t="s">
        <v>44</v>
      </c>
      <c r="O162" s="43"/>
      <c r="P162" s="191">
        <f>O162*H162</f>
        <v>0</v>
      </c>
      <c r="Q162" s="191">
        <v>0</v>
      </c>
      <c r="R162" s="191">
        <f>Q162*H162</f>
        <v>0</v>
      </c>
      <c r="S162" s="191">
        <v>0</v>
      </c>
      <c r="T162" s="192">
        <f>S162*H162</f>
        <v>0</v>
      </c>
      <c r="AR162" s="25" t="s">
        <v>160</v>
      </c>
      <c r="AT162" s="25" t="s">
        <v>156</v>
      </c>
      <c r="AU162" s="25" t="s">
        <v>82</v>
      </c>
      <c r="AY162" s="25" t="s">
        <v>153</v>
      </c>
      <c r="BE162" s="193">
        <f>IF(N162="základní",J162,0)</f>
        <v>0</v>
      </c>
      <c r="BF162" s="193">
        <f>IF(N162="snížená",J162,0)</f>
        <v>0</v>
      </c>
      <c r="BG162" s="193">
        <f>IF(N162="zákl. přenesená",J162,0)</f>
        <v>0</v>
      </c>
      <c r="BH162" s="193">
        <f>IF(N162="sníž. přenesená",J162,0)</f>
        <v>0</v>
      </c>
      <c r="BI162" s="193">
        <f>IF(N162="nulová",J162,0)</f>
        <v>0</v>
      </c>
      <c r="BJ162" s="25" t="s">
        <v>80</v>
      </c>
      <c r="BK162" s="193">
        <f>ROUND(I162*H162,2)</f>
        <v>0</v>
      </c>
      <c r="BL162" s="25" t="s">
        <v>160</v>
      </c>
      <c r="BM162" s="25" t="s">
        <v>301</v>
      </c>
    </row>
    <row r="163" spans="2:65" s="11" customFormat="1" ht="37.35" customHeight="1">
      <c r="B163" s="168"/>
      <c r="D163" s="169" t="s">
        <v>72</v>
      </c>
      <c r="E163" s="170" t="s">
        <v>302</v>
      </c>
      <c r="F163" s="170" t="s">
        <v>303</v>
      </c>
      <c r="I163" s="171"/>
      <c r="J163" s="172">
        <f>BK163</f>
        <v>0</v>
      </c>
      <c r="L163" s="168"/>
      <c r="M163" s="173"/>
      <c r="N163" s="174"/>
      <c r="O163" s="174"/>
      <c r="P163" s="175">
        <f>P164+P185+P196+P222+P232+P236+P266+P279</f>
        <v>0</v>
      </c>
      <c r="Q163" s="174"/>
      <c r="R163" s="175">
        <f>R164+R185+R196+R222+R232+R236+R266+R279</f>
        <v>11.436642120000004</v>
      </c>
      <c r="S163" s="174"/>
      <c r="T163" s="176">
        <f>T164+T185+T196+T222+T232+T236+T266+T279</f>
        <v>2.9031370600000002</v>
      </c>
      <c r="AR163" s="169" t="s">
        <v>82</v>
      </c>
      <c r="AT163" s="177" t="s">
        <v>72</v>
      </c>
      <c r="AU163" s="177" t="s">
        <v>73</v>
      </c>
      <c r="AY163" s="169" t="s">
        <v>153</v>
      </c>
      <c r="BK163" s="178">
        <f>BK164+BK185+BK196+BK222+BK232+BK236+BK266+BK279</f>
        <v>0</v>
      </c>
    </row>
    <row r="164" spans="2:65" s="11" customFormat="1" ht="19.899999999999999" customHeight="1">
      <c r="B164" s="168"/>
      <c r="D164" s="169" t="s">
        <v>72</v>
      </c>
      <c r="E164" s="179" t="s">
        <v>304</v>
      </c>
      <c r="F164" s="179" t="s">
        <v>305</v>
      </c>
      <c r="I164" s="171"/>
      <c r="J164" s="180">
        <f>BK164</f>
        <v>0</v>
      </c>
      <c r="L164" s="168"/>
      <c r="M164" s="173"/>
      <c r="N164" s="174"/>
      <c r="O164" s="174"/>
      <c r="P164" s="175">
        <f>SUM(P165:P184)</f>
        <v>0</v>
      </c>
      <c r="Q164" s="174"/>
      <c r="R164" s="175">
        <f>SUM(R165:R184)</f>
        <v>9.5148076400000008</v>
      </c>
      <c r="S164" s="174"/>
      <c r="T164" s="176">
        <f>SUM(T165:T184)</f>
        <v>0</v>
      </c>
      <c r="AR164" s="169" t="s">
        <v>82</v>
      </c>
      <c r="AT164" s="177" t="s">
        <v>72</v>
      </c>
      <c r="AU164" s="177" t="s">
        <v>80</v>
      </c>
      <c r="AY164" s="169" t="s">
        <v>153</v>
      </c>
      <c r="BK164" s="178">
        <f>SUM(BK165:BK184)</f>
        <v>0</v>
      </c>
    </row>
    <row r="165" spans="2:65" s="1" customFormat="1" ht="25.5" customHeight="1">
      <c r="B165" s="181"/>
      <c r="C165" s="182" t="s">
        <v>306</v>
      </c>
      <c r="D165" s="182" t="s">
        <v>156</v>
      </c>
      <c r="E165" s="183" t="s">
        <v>307</v>
      </c>
      <c r="F165" s="184" t="s">
        <v>308</v>
      </c>
      <c r="G165" s="185" t="s">
        <v>159</v>
      </c>
      <c r="H165" s="186">
        <v>50.978000000000002</v>
      </c>
      <c r="I165" s="187"/>
      <c r="J165" s="188">
        <f>ROUND(I165*H165,2)</f>
        <v>0</v>
      </c>
      <c r="K165" s="184"/>
      <c r="L165" s="42"/>
      <c r="M165" s="189" t="s">
        <v>5</v>
      </c>
      <c r="N165" s="190" t="s">
        <v>44</v>
      </c>
      <c r="O165" s="43"/>
      <c r="P165" s="191">
        <f>O165*H165</f>
        <v>0</v>
      </c>
      <c r="Q165" s="191">
        <v>0</v>
      </c>
      <c r="R165" s="191">
        <f>Q165*H165</f>
        <v>0</v>
      </c>
      <c r="S165" s="191">
        <v>0</v>
      </c>
      <c r="T165" s="192">
        <f>S165*H165</f>
        <v>0</v>
      </c>
      <c r="AR165" s="25" t="s">
        <v>241</v>
      </c>
      <c r="AT165" s="25" t="s">
        <v>156</v>
      </c>
      <c r="AU165" s="25" t="s">
        <v>82</v>
      </c>
      <c r="AY165" s="25" t="s">
        <v>153</v>
      </c>
      <c r="BE165" s="193">
        <f>IF(N165="základní",J165,0)</f>
        <v>0</v>
      </c>
      <c r="BF165" s="193">
        <f>IF(N165="snížená",J165,0)</f>
        <v>0</v>
      </c>
      <c r="BG165" s="193">
        <f>IF(N165="zákl. přenesená",J165,0)</f>
        <v>0</v>
      </c>
      <c r="BH165" s="193">
        <f>IF(N165="sníž. přenesená",J165,0)</f>
        <v>0</v>
      </c>
      <c r="BI165" s="193">
        <f>IF(N165="nulová",J165,0)</f>
        <v>0</v>
      </c>
      <c r="BJ165" s="25" t="s">
        <v>80</v>
      </c>
      <c r="BK165" s="193">
        <f>ROUND(I165*H165,2)</f>
        <v>0</v>
      </c>
      <c r="BL165" s="25" t="s">
        <v>241</v>
      </c>
      <c r="BM165" s="25" t="s">
        <v>309</v>
      </c>
    </row>
    <row r="166" spans="2:65" s="1" customFormat="1" ht="16.5" customHeight="1">
      <c r="B166" s="181"/>
      <c r="C166" s="221" t="s">
        <v>310</v>
      </c>
      <c r="D166" s="221" t="s">
        <v>311</v>
      </c>
      <c r="E166" s="222" t="s">
        <v>312</v>
      </c>
      <c r="F166" s="223" t="s">
        <v>313</v>
      </c>
      <c r="G166" s="224" t="s">
        <v>314</v>
      </c>
      <c r="H166" s="225">
        <v>1.4999999999999999E-2</v>
      </c>
      <c r="I166" s="226"/>
      <c r="J166" s="227">
        <f>ROUND(I166*H166,2)</f>
        <v>0</v>
      </c>
      <c r="K166" s="223"/>
      <c r="L166" s="228"/>
      <c r="M166" s="229" t="s">
        <v>5</v>
      </c>
      <c r="N166" s="230" t="s">
        <v>44</v>
      </c>
      <c r="O166" s="43"/>
      <c r="P166" s="191">
        <f>O166*H166</f>
        <v>0</v>
      </c>
      <c r="Q166" s="191">
        <v>1E-3</v>
      </c>
      <c r="R166" s="191">
        <f>Q166*H166</f>
        <v>1.5E-5</v>
      </c>
      <c r="S166" s="191">
        <v>0</v>
      </c>
      <c r="T166" s="192">
        <f>S166*H166</f>
        <v>0</v>
      </c>
      <c r="AR166" s="25" t="s">
        <v>315</v>
      </c>
      <c r="AT166" s="25" t="s">
        <v>311</v>
      </c>
      <c r="AU166" s="25" t="s">
        <v>82</v>
      </c>
      <c r="AY166" s="25" t="s">
        <v>153</v>
      </c>
      <c r="BE166" s="193">
        <f>IF(N166="základní",J166,0)</f>
        <v>0</v>
      </c>
      <c r="BF166" s="193">
        <f>IF(N166="snížená",J166,0)</f>
        <v>0</v>
      </c>
      <c r="BG166" s="193">
        <f>IF(N166="zákl. přenesená",J166,0)</f>
        <v>0</v>
      </c>
      <c r="BH166" s="193">
        <f>IF(N166="sníž. přenesená",J166,0)</f>
        <v>0</v>
      </c>
      <c r="BI166" s="193">
        <f>IF(N166="nulová",J166,0)</f>
        <v>0</v>
      </c>
      <c r="BJ166" s="25" t="s">
        <v>80</v>
      </c>
      <c r="BK166" s="193">
        <f>ROUND(I166*H166,2)</f>
        <v>0</v>
      </c>
      <c r="BL166" s="25" t="s">
        <v>241</v>
      </c>
      <c r="BM166" s="25" t="s">
        <v>316</v>
      </c>
    </row>
    <row r="167" spans="2:65" s="12" customFormat="1">
      <c r="B167" s="194"/>
      <c r="D167" s="195" t="s">
        <v>167</v>
      </c>
      <c r="F167" s="197" t="s">
        <v>317</v>
      </c>
      <c r="H167" s="198">
        <v>1.4999999999999999E-2</v>
      </c>
      <c r="I167" s="199"/>
      <c r="L167" s="194"/>
      <c r="M167" s="200"/>
      <c r="N167" s="201"/>
      <c r="O167" s="201"/>
      <c r="P167" s="201"/>
      <c r="Q167" s="201"/>
      <c r="R167" s="201"/>
      <c r="S167" s="201"/>
      <c r="T167" s="202"/>
      <c r="AT167" s="196" t="s">
        <v>167</v>
      </c>
      <c r="AU167" s="196" t="s">
        <v>82</v>
      </c>
      <c r="AV167" s="12" t="s">
        <v>82</v>
      </c>
      <c r="AW167" s="12" t="s">
        <v>6</v>
      </c>
      <c r="AX167" s="12" t="s">
        <v>80</v>
      </c>
      <c r="AY167" s="196" t="s">
        <v>153</v>
      </c>
    </row>
    <row r="168" spans="2:65" s="1" customFormat="1" ht="25.5" customHeight="1">
      <c r="B168" s="181"/>
      <c r="C168" s="182" t="s">
        <v>318</v>
      </c>
      <c r="D168" s="182" t="s">
        <v>156</v>
      </c>
      <c r="E168" s="183" t="s">
        <v>319</v>
      </c>
      <c r="F168" s="184" t="s">
        <v>320</v>
      </c>
      <c r="G168" s="185" t="s">
        <v>159</v>
      </c>
      <c r="H168" s="186">
        <v>56.722999999999999</v>
      </c>
      <c r="I168" s="187"/>
      <c r="J168" s="188">
        <f>ROUND(I168*H168,2)</f>
        <v>0</v>
      </c>
      <c r="K168" s="184"/>
      <c r="L168" s="42"/>
      <c r="M168" s="189" t="s">
        <v>5</v>
      </c>
      <c r="N168" s="190" t="s">
        <v>44</v>
      </c>
      <c r="O168" s="43"/>
      <c r="P168" s="191">
        <f>O168*H168</f>
        <v>0</v>
      </c>
      <c r="Q168" s="191">
        <v>4.0000000000000002E-4</v>
      </c>
      <c r="R168" s="191">
        <f>Q168*H168</f>
        <v>2.26892E-2</v>
      </c>
      <c r="S168" s="191">
        <v>0</v>
      </c>
      <c r="T168" s="192">
        <f>S168*H168</f>
        <v>0</v>
      </c>
      <c r="AR168" s="25" t="s">
        <v>241</v>
      </c>
      <c r="AT168" s="25" t="s">
        <v>156</v>
      </c>
      <c r="AU168" s="25" t="s">
        <v>82</v>
      </c>
      <c r="AY168" s="25" t="s">
        <v>153</v>
      </c>
      <c r="BE168" s="193">
        <f>IF(N168="základní",J168,0)</f>
        <v>0</v>
      </c>
      <c r="BF168" s="193">
        <f>IF(N168="snížená",J168,0)</f>
        <v>0</v>
      </c>
      <c r="BG168" s="193">
        <f>IF(N168="zákl. přenesená",J168,0)</f>
        <v>0</v>
      </c>
      <c r="BH168" s="193">
        <f>IF(N168="sníž. přenesená",J168,0)</f>
        <v>0</v>
      </c>
      <c r="BI168" s="193">
        <f>IF(N168="nulová",J168,0)</f>
        <v>0</v>
      </c>
      <c r="BJ168" s="25" t="s">
        <v>80</v>
      </c>
      <c r="BK168" s="193">
        <f>ROUND(I168*H168,2)</f>
        <v>0</v>
      </c>
      <c r="BL168" s="25" t="s">
        <v>241</v>
      </c>
      <c r="BM168" s="25" t="s">
        <v>321</v>
      </c>
    </row>
    <row r="169" spans="2:65" s="12" customFormat="1">
      <c r="B169" s="194"/>
      <c r="D169" s="195" t="s">
        <v>167</v>
      </c>
      <c r="E169" s="196" t="s">
        <v>5</v>
      </c>
      <c r="F169" s="197" t="s">
        <v>322</v>
      </c>
      <c r="H169" s="198">
        <v>35.258000000000003</v>
      </c>
      <c r="I169" s="199"/>
      <c r="L169" s="194"/>
      <c r="M169" s="200"/>
      <c r="N169" s="201"/>
      <c r="O169" s="201"/>
      <c r="P169" s="201"/>
      <c r="Q169" s="201"/>
      <c r="R169" s="201"/>
      <c r="S169" s="201"/>
      <c r="T169" s="202"/>
      <c r="AT169" s="196" t="s">
        <v>167</v>
      </c>
      <c r="AU169" s="196" t="s">
        <v>82</v>
      </c>
      <c r="AV169" s="12" t="s">
        <v>82</v>
      </c>
      <c r="AW169" s="12" t="s">
        <v>37</v>
      </c>
      <c r="AX169" s="12" t="s">
        <v>73</v>
      </c>
      <c r="AY169" s="196" t="s">
        <v>153</v>
      </c>
    </row>
    <row r="170" spans="2:65" s="12" customFormat="1">
      <c r="B170" s="194"/>
      <c r="D170" s="195" t="s">
        <v>167</v>
      </c>
      <c r="E170" s="196" t="s">
        <v>5</v>
      </c>
      <c r="F170" s="197" t="s">
        <v>323</v>
      </c>
      <c r="H170" s="198">
        <v>21.465</v>
      </c>
      <c r="I170" s="199"/>
      <c r="L170" s="194"/>
      <c r="M170" s="200"/>
      <c r="N170" s="201"/>
      <c r="O170" s="201"/>
      <c r="P170" s="201"/>
      <c r="Q170" s="201"/>
      <c r="R170" s="201"/>
      <c r="S170" s="201"/>
      <c r="T170" s="202"/>
      <c r="AT170" s="196" t="s">
        <v>167</v>
      </c>
      <c r="AU170" s="196" t="s">
        <v>82</v>
      </c>
      <c r="AV170" s="12" t="s">
        <v>82</v>
      </c>
      <c r="AW170" s="12" t="s">
        <v>37</v>
      </c>
      <c r="AX170" s="12" t="s">
        <v>73</v>
      </c>
      <c r="AY170" s="196" t="s">
        <v>153</v>
      </c>
    </row>
    <row r="171" spans="2:65" s="13" customFormat="1">
      <c r="B171" s="203"/>
      <c r="D171" s="195" t="s">
        <v>167</v>
      </c>
      <c r="E171" s="204" t="s">
        <v>5</v>
      </c>
      <c r="F171" s="205" t="s">
        <v>170</v>
      </c>
      <c r="H171" s="206">
        <v>56.722999999999999</v>
      </c>
      <c r="I171" s="207"/>
      <c r="L171" s="203"/>
      <c r="M171" s="208"/>
      <c r="N171" s="209"/>
      <c r="O171" s="209"/>
      <c r="P171" s="209"/>
      <c r="Q171" s="209"/>
      <c r="R171" s="209"/>
      <c r="S171" s="209"/>
      <c r="T171" s="210"/>
      <c r="AT171" s="204" t="s">
        <v>167</v>
      </c>
      <c r="AU171" s="204" t="s">
        <v>82</v>
      </c>
      <c r="AV171" s="13" t="s">
        <v>160</v>
      </c>
      <c r="AW171" s="13" t="s">
        <v>37</v>
      </c>
      <c r="AX171" s="13" t="s">
        <v>80</v>
      </c>
      <c r="AY171" s="204" t="s">
        <v>153</v>
      </c>
    </row>
    <row r="172" spans="2:65" s="1" customFormat="1" ht="16.5" customHeight="1">
      <c r="B172" s="181"/>
      <c r="C172" s="221" t="s">
        <v>324</v>
      </c>
      <c r="D172" s="221" t="s">
        <v>311</v>
      </c>
      <c r="E172" s="222" t="s">
        <v>325</v>
      </c>
      <c r="F172" s="223" t="s">
        <v>326</v>
      </c>
      <c r="G172" s="224" t="s">
        <v>159</v>
      </c>
      <c r="H172" s="225">
        <v>65.230999999999995</v>
      </c>
      <c r="I172" s="226"/>
      <c r="J172" s="227">
        <f>ROUND(I172*H172,2)</f>
        <v>0</v>
      </c>
      <c r="K172" s="223"/>
      <c r="L172" s="228"/>
      <c r="M172" s="229" t="s">
        <v>5</v>
      </c>
      <c r="N172" s="230" t="s">
        <v>44</v>
      </c>
      <c r="O172" s="43"/>
      <c r="P172" s="191">
        <f>O172*H172</f>
        <v>0</v>
      </c>
      <c r="Q172" s="191">
        <v>4.8999999999999998E-3</v>
      </c>
      <c r="R172" s="191">
        <f>Q172*H172</f>
        <v>0.31963189999999997</v>
      </c>
      <c r="S172" s="191">
        <v>0</v>
      </c>
      <c r="T172" s="192">
        <f>S172*H172</f>
        <v>0</v>
      </c>
      <c r="AR172" s="25" t="s">
        <v>315</v>
      </c>
      <c r="AT172" s="25" t="s">
        <v>311</v>
      </c>
      <c r="AU172" s="25" t="s">
        <v>82</v>
      </c>
      <c r="AY172" s="25" t="s">
        <v>153</v>
      </c>
      <c r="BE172" s="193">
        <f>IF(N172="základní",J172,0)</f>
        <v>0</v>
      </c>
      <c r="BF172" s="193">
        <f>IF(N172="snížená",J172,0)</f>
        <v>0</v>
      </c>
      <c r="BG172" s="193">
        <f>IF(N172="zákl. přenesená",J172,0)</f>
        <v>0</v>
      </c>
      <c r="BH172" s="193">
        <f>IF(N172="sníž. přenesená",J172,0)</f>
        <v>0</v>
      </c>
      <c r="BI172" s="193">
        <f>IF(N172="nulová",J172,0)</f>
        <v>0</v>
      </c>
      <c r="BJ172" s="25" t="s">
        <v>80</v>
      </c>
      <c r="BK172" s="193">
        <f>ROUND(I172*H172,2)</f>
        <v>0</v>
      </c>
      <c r="BL172" s="25" t="s">
        <v>241</v>
      </c>
      <c r="BM172" s="25" t="s">
        <v>327</v>
      </c>
    </row>
    <row r="173" spans="2:65" s="12" customFormat="1">
      <c r="B173" s="194"/>
      <c r="D173" s="195" t="s">
        <v>167</v>
      </c>
      <c r="F173" s="197" t="s">
        <v>328</v>
      </c>
      <c r="H173" s="198">
        <v>65.230999999999995</v>
      </c>
      <c r="I173" s="199"/>
      <c r="L173" s="194"/>
      <c r="M173" s="200"/>
      <c r="N173" s="201"/>
      <c r="O173" s="201"/>
      <c r="P173" s="201"/>
      <c r="Q173" s="201"/>
      <c r="R173" s="201"/>
      <c r="S173" s="201"/>
      <c r="T173" s="202"/>
      <c r="AT173" s="196" t="s">
        <v>167</v>
      </c>
      <c r="AU173" s="196" t="s">
        <v>82</v>
      </c>
      <c r="AV173" s="12" t="s">
        <v>82</v>
      </c>
      <c r="AW173" s="12" t="s">
        <v>6</v>
      </c>
      <c r="AX173" s="12" t="s">
        <v>80</v>
      </c>
      <c r="AY173" s="196" t="s">
        <v>153</v>
      </c>
    </row>
    <row r="174" spans="2:65" s="1" customFormat="1" ht="38.25" customHeight="1">
      <c r="B174" s="181"/>
      <c r="C174" s="182" t="s">
        <v>329</v>
      </c>
      <c r="D174" s="182" t="s">
        <v>156</v>
      </c>
      <c r="E174" s="183" t="s">
        <v>330</v>
      </c>
      <c r="F174" s="184" t="s">
        <v>331</v>
      </c>
      <c r="G174" s="185" t="s">
        <v>159</v>
      </c>
      <c r="H174" s="186">
        <v>50.978000000000002</v>
      </c>
      <c r="I174" s="187"/>
      <c r="J174" s="188">
        <f>ROUND(I174*H174,2)</f>
        <v>0</v>
      </c>
      <c r="K174" s="184"/>
      <c r="L174" s="42"/>
      <c r="M174" s="189" t="s">
        <v>5</v>
      </c>
      <c r="N174" s="190" t="s">
        <v>44</v>
      </c>
      <c r="O174" s="43"/>
      <c r="P174" s="191">
        <f>O174*H174</f>
        <v>0</v>
      </c>
      <c r="Q174" s="191">
        <v>0.17993000000000001</v>
      </c>
      <c r="R174" s="191">
        <f>Q174*H174</f>
        <v>9.1724715400000001</v>
      </c>
      <c r="S174" s="191">
        <v>0</v>
      </c>
      <c r="T174" s="192">
        <f>S174*H174</f>
        <v>0</v>
      </c>
      <c r="AR174" s="25" t="s">
        <v>241</v>
      </c>
      <c r="AT174" s="25" t="s">
        <v>156</v>
      </c>
      <c r="AU174" s="25" t="s">
        <v>82</v>
      </c>
      <c r="AY174" s="25" t="s">
        <v>153</v>
      </c>
      <c r="BE174" s="193">
        <f>IF(N174="základní",J174,0)</f>
        <v>0</v>
      </c>
      <c r="BF174" s="193">
        <f>IF(N174="snížená",J174,0)</f>
        <v>0</v>
      </c>
      <c r="BG174" s="193">
        <f>IF(N174="zákl. přenesená",J174,0)</f>
        <v>0</v>
      </c>
      <c r="BH174" s="193">
        <f>IF(N174="sníž. přenesená",J174,0)</f>
        <v>0</v>
      </c>
      <c r="BI174" s="193">
        <f>IF(N174="nulová",J174,0)</f>
        <v>0</v>
      </c>
      <c r="BJ174" s="25" t="s">
        <v>80</v>
      </c>
      <c r="BK174" s="193">
        <f>ROUND(I174*H174,2)</f>
        <v>0</v>
      </c>
      <c r="BL174" s="25" t="s">
        <v>241</v>
      </c>
      <c r="BM174" s="25" t="s">
        <v>332</v>
      </c>
    </row>
    <row r="175" spans="2:65" s="12" customFormat="1">
      <c r="B175" s="194"/>
      <c r="D175" s="195" t="s">
        <v>167</v>
      </c>
      <c r="E175" s="196" t="s">
        <v>5</v>
      </c>
      <c r="F175" s="197" t="s">
        <v>168</v>
      </c>
      <c r="H175" s="198">
        <v>30.777000000000001</v>
      </c>
      <c r="I175" s="199"/>
      <c r="L175" s="194"/>
      <c r="M175" s="200"/>
      <c r="N175" s="201"/>
      <c r="O175" s="201"/>
      <c r="P175" s="201"/>
      <c r="Q175" s="201"/>
      <c r="R175" s="201"/>
      <c r="S175" s="201"/>
      <c r="T175" s="202"/>
      <c r="AT175" s="196" t="s">
        <v>167</v>
      </c>
      <c r="AU175" s="196" t="s">
        <v>82</v>
      </c>
      <c r="AV175" s="12" t="s">
        <v>82</v>
      </c>
      <c r="AW175" s="12" t="s">
        <v>37</v>
      </c>
      <c r="AX175" s="12" t="s">
        <v>73</v>
      </c>
      <c r="AY175" s="196" t="s">
        <v>153</v>
      </c>
    </row>
    <row r="176" spans="2:65" s="12" customFormat="1">
      <c r="B176" s="194"/>
      <c r="D176" s="195" t="s">
        <v>167</v>
      </c>
      <c r="E176" s="196" t="s">
        <v>5</v>
      </c>
      <c r="F176" s="197" t="s">
        <v>169</v>
      </c>
      <c r="H176" s="198">
        <v>20.201000000000001</v>
      </c>
      <c r="I176" s="199"/>
      <c r="L176" s="194"/>
      <c r="M176" s="200"/>
      <c r="N176" s="201"/>
      <c r="O176" s="201"/>
      <c r="P176" s="201"/>
      <c r="Q176" s="201"/>
      <c r="R176" s="201"/>
      <c r="S176" s="201"/>
      <c r="T176" s="202"/>
      <c r="AT176" s="196" t="s">
        <v>167</v>
      </c>
      <c r="AU176" s="196" t="s">
        <v>82</v>
      </c>
      <c r="AV176" s="12" t="s">
        <v>82</v>
      </c>
      <c r="AW176" s="12" t="s">
        <v>37</v>
      </c>
      <c r="AX176" s="12" t="s">
        <v>73</v>
      </c>
      <c r="AY176" s="196" t="s">
        <v>153</v>
      </c>
    </row>
    <row r="177" spans="2:65" s="13" customFormat="1">
      <c r="B177" s="203"/>
      <c r="D177" s="195" t="s">
        <v>167</v>
      </c>
      <c r="E177" s="204" t="s">
        <v>5</v>
      </c>
      <c r="F177" s="205" t="s">
        <v>170</v>
      </c>
      <c r="H177" s="206">
        <v>50.978000000000002</v>
      </c>
      <c r="I177" s="207"/>
      <c r="L177" s="203"/>
      <c r="M177" s="208"/>
      <c r="N177" s="209"/>
      <c r="O177" s="209"/>
      <c r="P177" s="209"/>
      <c r="Q177" s="209"/>
      <c r="R177" s="209"/>
      <c r="S177" s="209"/>
      <c r="T177" s="210"/>
      <c r="AT177" s="204" t="s">
        <v>167</v>
      </c>
      <c r="AU177" s="204" t="s">
        <v>82</v>
      </c>
      <c r="AV177" s="13" t="s">
        <v>160</v>
      </c>
      <c r="AW177" s="13" t="s">
        <v>37</v>
      </c>
      <c r="AX177" s="13" t="s">
        <v>80</v>
      </c>
      <c r="AY177" s="204" t="s">
        <v>153</v>
      </c>
    </row>
    <row r="178" spans="2:65" s="1" customFormat="1" ht="16.5" customHeight="1">
      <c r="B178" s="181"/>
      <c r="C178" s="182" t="s">
        <v>315</v>
      </c>
      <c r="D178" s="182" t="s">
        <v>156</v>
      </c>
      <c r="E178" s="183" t="s">
        <v>333</v>
      </c>
      <c r="F178" s="184" t="s">
        <v>334</v>
      </c>
      <c r="G178" s="185" t="s">
        <v>159</v>
      </c>
      <c r="H178" s="186">
        <v>13</v>
      </c>
      <c r="I178" s="187"/>
      <c r="J178" s="188">
        <f>ROUND(I178*H178,2)</f>
        <v>0</v>
      </c>
      <c r="K178" s="184"/>
      <c r="L178" s="42"/>
      <c r="M178" s="189" t="s">
        <v>5</v>
      </c>
      <c r="N178" s="190" t="s">
        <v>44</v>
      </c>
      <c r="O178" s="43"/>
      <c r="P178" s="191">
        <f>O178*H178</f>
        <v>0</v>
      </c>
      <c r="Q178" s="191">
        <v>0</v>
      </c>
      <c r="R178" s="191">
        <f>Q178*H178</f>
        <v>0</v>
      </c>
      <c r="S178" s="191">
        <v>0</v>
      </c>
      <c r="T178" s="192">
        <f>S178*H178</f>
        <v>0</v>
      </c>
      <c r="AR178" s="25" t="s">
        <v>241</v>
      </c>
      <c r="AT178" s="25" t="s">
        <v>156</v>
      </c>
      <c r="AU178" s="25" t="s">
        <v>82</v>
      </c>
      <c r="AY178" s="25" t="s">
        <v>153</v>
      </c>
      <c r="BE178" s="193">
        <f>IF(N178="základní",J178,0)</f>
        <v>0</v>
      </c>
      <c r="BF178" s="193">
        <f>IF(N178="snížená",J178,0)</f>
        <v>0</v>
      </c>
      <c r="BG178" s="193">
        <f>IF(N178="zákl. přenesená",J178,0)</f>
        <v>0</v>
      </c>
      <c r="BH178" s="193">
        <f>IF(N178="sníž. přenesená",J178,0)</f>
        <v>0</v>
      </c>
      <c r="BI178" s="193">
        <f>IF(N178="nulová",J178,0)</f>
        <v>0</v>
      </c>
      <c r="BJ178" s="25" t="s">
        <v>80</v>
      </c>
      <c r="BK178" s="193">
        <f>ROUND(I178*H178,2)</f>
        <v>0</v>
      </c>
      <c r="BL178" s="25" t="s">
        <v>241</v>
      </c>
      <c r="BM178" s="25" t="s">
        <v>335</v>
      </c>
    </row>
    <row r="179" spans="2:65" s="12" customFormat="1">
      <c r="B179" s="194"/>
      <c r="D179" s="195" t="s">
        <v>167</v>
      </c>
      <c r="E179" s="196" t="s">
        <v>5</v>
      </c>
      <c r="F179" s="197" t="s">
        <v>336</v>
      </c>
      <c r="H179" s="198">
        <v>13</v>
      </c>
      <c r="I179" s="199"/>
      <c r="L179" s="194"/>
      <c r="M179" s="200"/>
      <c r="N179" s="201"/>
      <c r="O179" s="201"/>
      <c r="P179" s="201"/>
      <c r="Q179" s="201"/>
      <c r="R179" s="201"/>
      <c r="S179" s="201"/>
      <c r="T179" s="202"/>
      <c r="AT179" s="196" t="s">
        <v>167</v>
      </c>
      <c r="AU179" s="196" t="s">
        <v>82</v>
      </c>
      <c r="AV179" s="12" t="s">
        <v>82</v>
      </c>
      <c r="AW179" s="12" t="s">
        <v>37</v>
      </c>
      <c r="AX179" s="12" t="s">
        <v>73</v>
      </c>
      <c r="AY179" s="196" t="s">
        <v>153</v>
      </c>
    </row>
    <row r="180" spans="2:65" s="13" customFormat="1">
      <c r="B180" s="203"/>
      <c r="D180" s="195" t="s">
        <v>167</v>
      </c>
      <c r="E180" s="204" t="s">
        <v>5</v>
      </c>
      <c r="F180" s="205" t="s">
        <v>170</v>
      </c>
      <c r="H180" s="206">
        <v>13</v>
      </c>
      <c r="I180" s="207"/>
      <c r="L180" s="203"/>
      <c r="M180" s="208"/>
      <c r="N180" s="209"/>
      <c r="O180" s="209"/>
      <c r="P180" s="209"/>
      <c r="Q180" s="209"/>
      <c r="R180" s="209"/>
      <c r="S180" s="209"/>
      <c r="T180" s="210"/>
      <c r="AT180" s="204" t="s">
        <v>167</v>
      </c>
      <c r="AU180" s="204" t="s">
        <v>82</v>
      </c>
      <c r="AV180" s="13" t="s">
        <v>160</v>
      </c>
      <c r="AW180" s="13" t="s">
        <v>37</v>
      </c>
      <c r="AX180" s="13" t="s">
        <v>80</v>
      </c>
      <c r="AY180" s="204" t="s">
        <v>153</v>
      </c>
    </row>
    <row r="181" spans="2:65" s="1" customFormat="1" ht="16.5" customHeight="1">
      <c r="B181" s="181"/>
      <c r="C181" s="182" t="s">
        <v>337</v>
      </c>
      <c r="D181" s="182" t="s">
        <v>156</v>
      </c>
      <c r="E181" s="183" t="s">
        <v>338</v>
      </c>
      <c r="F181" s="184" t="s">
        <v>339</v>
      </c>
      <c r="G181" s="185" t="s">
        <v>159</v>
      </c>
      <c r="H181" s="186">
        <v>21</v>
      </c>
      <c r="I181" s="187"/>
      <c r="J181" s="188">
        <f>ROUND(I181*H181,2)</f>
        <v>0</v>
      </c>
      <c r="K181" s="184"/>
      <c r="L181" s="42"/>
      <c r="M181" s="189" t="s">
        <v>5</v>
      </c>
      <c r="N181" s="190" t="s">
        <v>44</v>
      </c>
      <c r="O181" s="43"/>
      <c r="P181" s="191">
        <f>O181*H181</f>
        <v>0</v>
      </c>
      <c r="Q181" s="191">
        <v>0</v>
      </c>
      <c r="R181" s="191">
        <f>Q181*H181</f>
        <v>0</v>
      </c>
      <c r="S181" s="191">
        <v>0</v>
      </c>
      <c r="T181" s="192">
        <f>S181*H181</f>
        <v>0</v>
      </c>
      <c r="AR181" s="25" t="s">
        <v>241</v>
      </c>
      <c r="AT181" s="25" t="s">
        <v>156</v>
      </c>
      <c r="AU181" s="25" t="s">
        <v>82</v>
      </c>
      <c r="AY181" s="25" t="s">
        <v>153</v>
      </c>
      <c r="BE181" s="193">
        <f>IF(N181="základní",J181,0)</f>
        <v>0</v>
      </c>
      <c r="BF181" s="193">
        <f>IF(N181="snížená",J181,0)</f>
        <v>0</v>
      </c>
      <c r="BG181" s="193">
        <f>IF(N181="zákl. přenesená",J181,0)</f>
        <v>0</v>
      </c>
      <c r="BH181" s="193">
        <f>IF(N181="sníž. přenesená",J181,0)</f>
        <v>0</v>
      </c>
      <c r="BI181" s="193">
        <f>IF(N181="nulová",J181,0)</f>
        <v>0</v>
      </c>
      <c r="BJ181" s="25" t="s">
        <v>80</v>
      </c>
      <c r="BK181" s="193">
        <f>ROUND(I181*H181,2)</f>
        <v>0</v>
      </c>
      <c r="BL181" s="25" t="s">
        <v>241</v>
      </c>
      <c r="BM181" s="25" t="s">
        <v>340</v>
      </c>
    </row>
    <row r="182" spans="2:65" s="12" customFormat="1">
      <c r="B182" s="194"/>
      <c r="D182" s="195" t="s">
        <v>167</v>
      </c>
      <c r="E182" s="196" t="s">
        <v>5</v>
      </c>
      <c r="F182" s="197" t="s">
        <v>341</v>
      </c>
      <c r="H182" s="198">
        <v>21</v>
      </c>
      <c r="I182" s="199"/>
      <c r="L182" s="194"/>
      <c r="M182" s="200"/>
      <c r="N182" s="201"/>
      <c r="O182" s="201"/>
      <c r="P182" s="201"/>
      <c r="Q182" s="201"/>
      <c r="R182" s="201"/>
      <c r="S182" s="201"/>
      <c r="T182" s="202"/>
      <c r="AT182" s="196" t="s">
        <v>167</v>
      </c>
      <c r="AU182" s="196" t="s">
        <v>82</v>
      </c>
      <c r="AV182" s="12" t="s">
        <v>82</v>
      </c>
      <c r="AW182" s="12" t="s">
        <v>37</v>
      </c>
      <c r="AX182" s="12" t="s">
        <v>73</v>
      </c>
      <c r="AY182" s="196" t="s">
        <v>153</v>
      </c>
    </row>
    <row r="183" spans="2:65" s="13" customFormat="1">
      <c r="B183" s="203"/>
      <c r="D183" s="195" t="s">
        <v>167</v>
      </c>
      <c r="E183" s="204" t="s">
        <v>5</v>
      </c>
      <c r="F183" s="205" t="s">
        <v>170</v>
      </c>
      <c r="H183" s="206">
        <v>21</v>
      </c>
      <c r="I183" s="207"/>
      <c r="L183" s="203"/>
      <c r="M183" s="208"/>
      <c r="N183" s="209"/>
      <c r="O183" s="209"/>
      <c r="P183" s="209"/>
      <c r="Q183" s="209"/>
      <c r="R183" s="209"/>
      <c r="S183" s="209"/>
      <c r="T183" s="210"/>
      <c r="AT183" s="204" t="s">
        <v>167</v>
      </c>
      <c r="AU183" s="204" t="s">
        <v>82</v>
      </c>
      <c r="AV183" s="13" t="s">
        <v>160</v>
      </c>
      <c r="AW183" s="13" t="s">
        <v>37</v>
      </c>
      <c r="AX183" s="13" t="s">
        <v>80</v>
      </c>
      <c r="AY183" s="204" t="s">
        <v>153</v>
      </c>
    </row>
    <row r="184" spans="2:65" s="1" customFormat="1" ht="25.5" customHeight="1">
      <c r="B184" s="181"/>
      <c r="C184" s="182" t="s">
        <v>342</v>
      </c>
      <c r="D184" s="182" t="s">
        <v>156</v>
      </c>
      <c r="E184" s="183" t="s">
        <v>343</v>
      </c>
      <c r="F184" s="184" t="s">
        <v>344</v>
      </c>
      <c r="G184" s="185" t="s">
        <v>345</v>
      </c>
      <c r="H184" s="231"/>
      <c r="I184" s="187"/>
      <c r="J184" s="188">
        <f>ROUND(I184*H184,2)</f>
        <v>0</v>
      </c>
      <c r="K184" s="184"/>
      <c r="L184" s="42"/>
      <c r="M184" s="189" t="s">
        <v>5</v>
      </c>
      <c r="N184" s="190" t="s">
        <v>44</v>
      </c>
      <c r="O184" s="43"/>
      <c r="P184" s="191">
        <f>O184*H184</f>
        <v>0</v>
      </c>
      <c r="Q184" s="191">
        <v>0</v>
      </c>
      <c r="R184" s="191">
        <f>Q184*H184</f>
        <v>0</v>
      </c>
      <c r="S184" s="191">
        <v>0</v>
      </c>
      <c r="T184" s="192">
        <f>S184*H184</f>
        <v>0</v>
      </c>
      <c r="AR184" s="25" t="s">
        <v>241</v>
      </c>
      <c r="AT184" s="25" t="s">
        <v>156</v>
      </c>
      <c r="AU184" s="25" t="s">
        <v>82</v>
      </c>
      <c r="AY184" s="25" t="s">
        <v>153</v>
      </c>
      <c r="BE184" s="193">
        <f>IF(N184="základní",J184,0)</f>
        <v>0</v>
      </c>
      <c r="BF184" s="193">
        <f>IF(N184="snížená",J184,0)</f>
        <v>0</v>
      </c>
      <c r="BG184" s="193">
        <f>IF(N184="zákl. přenesená",J184,0)</f>
        <v>0</v>
      </c>
      <c r="BH184" s="193">
        <f>IF(N184="sníž. přenesená",J184,0)</f>
        <v>0</v>
      </c>
      <c r="BI184" s="193">
        <f>IF(N184="nulová",J184,0)</f>
        <v>0</v>
      </c>
      <c r="BJ184" s="25" t="s">
        <v>80</v>
      </c>
      <c r="BK184" s="193">
        <f>ROUND(I184*H184,2)</f>
        <v>0</v>
      </c>
      <c r="BL184" s="25" t="s">
        <v>241</v>
      </c>
      <c r="BM184" s="25" t="s">
        <v>346</v>
      </c>
    </row>
    <row r="185" spans="2:65" s="11" customFormat="1" ht="29.85" customHeight="1">
      <c r="B185" s="168"/>
      <c r="D185" s="169" t="s">
        <v>72</v>
      </c>
      <c r="E185" s="179" t="s">
        <v>347</v>
      </c>
      <c r="F185" s="179" t="s">
        <v>348</v>
      </c>
      <c r="I185" s="171"/>
      <c r="J185" s="180">
        <f>BK185</f>
        <v>0</v>
      </c>
      <c r="L185" s="168"/>
      <c r="M185" s="173"/>
      <c r="N185" s="174"/>
      <c r="O185" s="174"/>
      <c r="P185" s="175">
        <f>SUM(P186:P195)</f>
        <v>0</v>
      </c>
      <c r="Q185" s="174"/>
      <c r="R185" s="175">
        <f>SUM(R186:R195)</f>
        <v>0.20799099999999998</v>
      </c>
      <c r="S185" s="174"/>
      <c r="T185" s="176">
        <f>SUM(T186:T195)</f>
        <v>0</v>
      </c>
      <c r="AR185" s="169" t="s">
        <v>82</v>
      </c>
      <c r="AT185" s="177" t="s">
        <v>72</v>
      </c>
      <c r="AU185" s="177" t="s">
        <v>80</v>
      </c>
      <c r="AY185" s="169" t="s">
        <v>153</v>
      </c>
      <c r="BK185" s="178">
        <f>SUM(BK186:BK195)</f>
        <v>0</v>
      </c>
    </row>
    <row r="186" spans="2:65" s="1" customFormat="1" ht="25.5" customHeight="1">
      <c r="B186" s="181"/>
      <c r="C186" s="182" t="s">
        <v>349</v>
      </c>
      <c r="D186" s="182" t="s">
        <v>156</v>
      </c>
      <c r="E186" s="183" t="s">
        <v>350</v>
      </c>
      <c r="F186" s="184" t="s">
        <v>351</v>
      </c>
      <c r="G186" s="185" t="s">
        <v>159</v>
      </c>
      <c r="H186" s="186">
        <v>50.978000000000002</v>
      </c>
      <c r="I186" s="187"/>
      <c r="J186" s="188">
        <f>ROUND(I186*H186,2)</f>
        <v>0</v>
      </c>
      <c r="K186" s="184"/>
      <c r="L186" s="42"/>
      <c r="M186" s="189" t="s">
        <v>5</v>
      </c>
      <c r="N186" s="190" t="s">
        <v>44</v>
      </c>
      <c r="O186" s="43"/>
      <c r="P186" s="191">
        <f>O186*H186</f>
        <v>0</v>
      </c>
      <c r="Q186" s="191">
        <v>0</v>
      </c>
      <c r="R186" s="191">
        <f>Q186*H186</f>
        <v>0</v>
      </c>
      <c r="S186" s="191">
        <v>0</v>
      </c>
      <c r="T186" s="192">
        <f>S186*H186</f>
        <v>0</v>
      </c>
      <c r="AR186" s="25" t="s">
        <v>241</v>
      </c>
      <c r="AT186" s="25" t="s">
        <v>156</v>
      </c>
      <c r="AU186" s="25" t="s">
        <v>82</v>
      </c>
      <c r="AY186" s="25" t="s">
        <v>153</v>
      </c>
      <c r="BE186" s="193">
        <f>IF(N186="základní",J186,0)</f>
        <v>0</v>
      </c>
      <c r="BF186" s="193">
        <f>IF(N186="snížená",J186,0)</f>
        <v>0</v>
      </c>
      <c r="BG186" s="193">
        <f>IF(N186="zákl. přenesená",J186,0)</f>
        <v>0</v>
      </c>
      <c r="BH186" s="193">
        <f>IF(N186="sníž. přenesená",J186,0)</f>
        <v>0</v>
      </c>
      <c r="BI186" s="193">
        <f>IF(N186="nulová",J186,0)</f>
        <v>0</v>
      </c>
      <c r="BJ186" s="25" t="s">
        <v>80</v>
      </c>
      <c r="BK186" s="193">
        <f>ROUND(I186*H186,2)</f>
        <v>0</v>
      </c>
      <c r="BL186" s="25" t="s">
        <v>241</v>
      </c>
      <c r="BM186" s="25" t="s">
        <v>352</v>
      </c>
    </row>
    <row r="187" spans="2:65" s="1" customFormat="1" ht="16.5" customHeight="1">
      <c r="B187" s="181"/>
      <c r="C187" s="221" t="s">
        <v>353</v>
      </c>
      <c r="D187" s="221" t="s">
        <v>311</v>
      </c>
      <c r="E187" s="222" t="s">
        <v>354</v>
      </c>
      <c r="F187" s="223" t="s">
        <v>355</v>
      </c>
      <c r="G187" s="224" t="s">
        <v>159</v>
      </c>
      <c r="H187" s="225">
        <v>51.997999999999998</v>
      </c>
      <c r="I187" s="226"/>
      <c r="J187" s="227">
        <f>ROUND(I187*H187,2)</f>
        <v>0</v>
      </c>
      <c r="K187" s="223"/>
      <c r="L187" s="228"/>
      <c r="M187" s="229" t="s">
        <v>5</v>
      </c>
      <c r="N187" s="230" t="s">
        <v>44</v>
      </c>
      <c r="O187" s="43"/>
      <c r="P187" s="191">
        <f>O187*H187</f>
        <v>0</v>
      </c>
      <c r="Q187" s="191">
        <v>2E-3</v>
      </c>
      <c r="R187" s="191">
        <f>Q187*H187</f>
        <v>0.10399599999999999</v>
      </c>
      <c r="S187" s="191">
        <v>0</v>
      </c>
      <c r="T187" s="192">
        <f>S187*H187</f>
        <v>0</v>
      </c>
      <c r="AR187" s="25" t="s">
        <v>315</v>
      </c>
      <c r="AT187" s="25" t="s">
        <v>311</v>
      </c>
      <c r="AU187" s="25" t="s">
        <v>82</v>
      </c>
      <c r="AY187" s="25" t="s">
        <v>153</v>
      </c>
      <c r="BE187" s="193">
        <f>IF(N187="základní",J187,0)</f>
        <v>0</v>
      </c>
      <c r="BF187" s="193">
        <f>IF(N187="snížená",J187,0)</f>
        <v>0</v>
      </c>
      <c r="BG187" s="193">
        <f>IF(N187="zákl. přenesená",J187,0)</f>
        <v>0</v>
      </c>
      <c r="BH187" s="193">
        <f>IF(N187="sníž. přenesená",J187,0)</f>
        <v>0</v>
      </c>
      <c r="BI187" s="193">
        <f>IF(N187="nulová",J187,0)</f>
        <v>0</v>
      </c>
      <c r="BJ187" s="25" t="s">
        <v>80</v>
      </c>
      <c r="BK187" s="193">
        <f>ROUND(I187*H187,2)</f>
        <v>0</v>
      </c>
      <c r="BL187" s="25" t="s">
        <v>241</v>
      </c>
      <c r="BM187" s="25" t="s">
        <v>356</v>
      </c>
    </row>
    <row r="188" spans="2:65" s="12" customFormat="1">
      <c r="B188" s="194"/>
      <c r="D188" s="195" t="s">
        <v>167</v>
      </c>
      <c r="F188" s="197" t="s">
        <v>357</v>
      </c>
      <c r="H188" s="198">
        <v>51.997999999999998</v>
      </c>
      <c r="I188" s="199"/>
      <c r="L188" s="194"/>
      <c r="M188" s="200"/>
      <c r="N188" s="201"/>
      <c r="O188" s="201"/>
      <c r="P188" s="201"/>
      <c r="Q188" s="201"/>
      <c r="R188" s="201"/>
      <c r="S188" s="201"/>
      <c r="T188" s="202"/>
      <c r="AT188" s="196" t="s">
        <v>167</v>
      </c>
      <c r="AU188" s="196" t="s">
        <v>82</v>
      </c>
      <c r="AV188" s="12" t="s">
        <v>82</v>
      </c>
      <c r="AW188" s="12" t="s">
        <v>6</v>
      </c>
      <c r="AX188" s="12" t="s">
        <v>80</v>
      </c>
      <c r="AY188" s="196" t="s">
        <v>153</v>
      </c>
    </row>
    <row r="189" spans="2:65" s="1" customFormat="1" ht="25.5" customHeight="1">
      <c r="B189" s="181"/>
      <c r="C189" s="182" t="s">
        <v>358</v>
      </c>
      <c r="D189" s="182" t="s">
        <v>156</v>
      </c>
      <c r="E189" s="183" t="s">
        <v>359</v>
      </c>
      <c r="F189" s="184" t="s">
        <v>360</v>
      </c>
      <c r="G189" s="185" t="s">
        <v>159</v>
      </c>
      <c r="H189" s="186">
        <v>50.978000000000002</v>
      </c>
      <c r="I189" s="187"/>
      <c r="J189" s="188">
        <f>ROUND(I189*H189,2)</f>
        <v>0</v>
      </c>
      <c r="K189" s="184"/>
      <c r="L189" s="42"/>
      <c r="M189" s="189" t="s">
        <v>5</v>
      </c>
      <c r="N189" s="190" t="s">
        <v>44</v>
      </c>
      <c r="O189" s="43"/>
      <c r="P189" s="191">
        <f>O189*H189</f>
        <v>0</v>
      </c>
      <c r="Q189" s="191">
        <v>0</v>
      </c>
      <c r="R189" s="191">
        <f>Q189*H189</f>
        <v>0</v>
      </c>
      <c r="S189" s="191">
        <v>0</v>
      </c>
      <c r="T189" s="192">
        <f>S189*H189</f>
        <v>0</v>
      </c>
      <c r="AR189" s="25" t="s">
        <v>241</v>
      </c>
      <c r="AT189" s="25" t="s">
        <v>156</v>
      </c>
      <c r="AU189" s="25" t="s">
        <v>82</v>
      </c>
      <c r="AY189" s="25" t="s">
        <v>153</v>
      </c>
      <c r="BE189" s="193">
        <f>IF(N189="základní",J189,0)</f>
        <v>0</v>
      </c>
      <c r="BF189" s="193">
        <f>IF(N189="snížená",J189,0)</f>
        <v>0</v>
      </c>
      <c r="BG189" s="193">
        <f>IF(N189="zákl. přenesená",J189,0)</f>
        <v>0</v>
      </c>
      <c r="BH189" s="193">
        <f>IF(N189="sníž. přenesená",J189,0)</f>
        <v>0</v>
      </c>
      <c r="BI189" s="193">
        <f>IF(N189="nulová",J189,0)</f>
        <v>0</v>
      </c>
      <c r="BJ189" s="25" t="s">
        <v>80</v>
      </c>
      <c r="BK189" s="193">
        <f>ROUND(I189*H189,2)</f>
        <v>0</v>
      </c>
      <c r="BL189" s="25" t="s">
        <v>241</v>
      </c>
      <c r="BM189" s="25" t="s">
        <v>361</v>
      </c>
    </row>
    <row r="190" spans="2:65" s="12" customFormat="1">
      <c r="B190" s="194"/>
      <c r="D190" s="195" t="s">
        <v>167</v>
      </c>
      <c r="E190" s="196" t="s">
        <v>5</v>
      </c>
      <c r="F190" s="197" t="s">
        <v>168</v>
      </c>
      <c r="H190" s="198">
        <v>30.777000000000001</v>
      </c>
      <c r="I190" s="199"/>
      <c r="L190" s="194"/>
      <c r="M190" s="200"/>
      <c r="N190" s="201"/>
      <c r="O190" s="201"/>
      <c r="P190" s="201"/>
      <c r="Q190" s="201"/>
      <c r="R190" s="201"/>
      <c r="S190" s="201"/>
      <c r="T190" s="202"/>
      <c r="AT190" s="196" t="s">
        <v>167</v>
      </c>
      <c r="AU190" s="196" t="s">
        <v>82</v>
      </c>
      <c r="AV190" s="12" t="s">
        <v>82</v>
      </c>
      <c r="AW190" s="12" t="s">
        <v>37</v>
      </c>
      <c r="AX190" s="12" t="s">
        <v>73</v>
      </c>
      <c r="AY190" s="196" t="s">
        <v>153</v>
      </c>
    </row>
    <row r="191" spans="2:65" s="12" customFormat="1">
      <c r="B191" s="194"/>
      <c r="D191" s="195" t="s">
        <v>167</v>
      </c>
      <c r="E191" s="196" t="s">
        <v>5</v>
      </c>
      <c r="F191" s="197" t="s">
        <v>169</v>
      </c>
      <c r="H191" s="198">
        <v>20.201000000000001</v>
      </c>
      <c r="I191" s="199"/>
      <c r="L191" s="194"/>
      <c r="M191" s="200"/>
      <c r="N191" s="201"/>
      <c r="O191" s="201"/>
      <c r="P191" s="201"/>
      <c r="Q191" s="201"/>
      <c r="R191" s="201"/>
      <c r="S191" s="201"/>
      <c r="T191" s="202"/>
      <c r="AT191" s="196" t="s">
        <v>167</v>
      </c>
      <c r="AU191" s="196" t="s">
        <v>82</v>
      </c>
      <c r="AV191" s="12" t="s">
        <v>82</v>
      </c>
      <c r="AW191" s="12" t="s">
        <v>37</v>
      </c>
      <c r="AX191" s="12" t="s">
        <v>73</v>
      </c>
      <c r="AY191" s="196" t="s">
        <v>153</v>
      </c>
    </row>
    <row r="192" spans="2:65" s="13" customFormat="1">
      <c r="B192" s="203"/>
      <c r="D192" s="195" t="s">
        <v>167</v>
      </c>
      <c r="E192" s="204" t="s">
        <v>5</v>
      </c>
      <c r="F192" s="205" t="s">
        <v>170</v>
      </c>
      <c r="H192" s="206">
        <v>50.978000000000002</v>
      </c>
      <c r="I192" s="207"/>
      <c r="L192" s="203"/>
      <c r="M192" s="208"/>
      <c r="N192" s="209"/>
      <c r="O192" s="209"/>
      <c r="P192" s="209"/>
      <c r="Q192" s="209"/>
      <c r="R192" s="209"/>
      <c r="S192" s="209"/>
      <c r="T192" s="210"/>
      <c r="AT192" s="204" t="s">
        <v>167</v>
      </c>
      <c r="AU192" s="204" t="s">
        <v>82</v>
      </c>
      <c r="AV192" s="13" t="s">
        <v>160</v>
      </c>
      <c r="AW192" s="13" t="s">
        <v>37</v>
      </c>
      <c r="AX192" s="13" t="s">
        <v>80</v>
      </c>
      <c r="AY192" s="204" t="s">
        <v>153</v>
      </c>
    </row>
    <row r="193" spans="2:65" s="1" customFormat="1" ht="16.5" customHeight="1">
      <c r="B193" s="181"/>
      <c r="C193" s="221" t="s">
        <v>362</v>
      </c>
      <c r="D193" s="221" t="s">
        <v>311</v>
      </c>
      <c r="E193" s="222" t="s">
        <v>363</v>
      </c>
      <c r="F193" s="223" t="s">
        <v>364</v>
      </c>
      <c r="G193" s="224" t="s">
        <v>159</v>
      </c>
      <c r="H193" s="225">
        <v>103.995</v>
      </c>
      <c r="I193" s="226"/>
      <c r="J193" s="227">
        <f>ROUND(I193*H193,2)</f>
        <v>0</v>
      </c>
      <c r="K193" s="223"/>
      <c r="L193" s="228"/>
      <c r="M193" s="229" t="s">
        <v>5</v>
      </c>
      <c r="N193" s="230" t="s">
        <v>44</v>
      </c>
      <c r="O193" s="43"/>
      <c r="P193" s="191">
        <f>O193*H193</f>
        <v>0</v>
      </c>
      <c r="Q193" s="191">
        <v>1E-3</v>
      </c>
      <c r="R193" s="191">
        <f>Q193*H193</f>
        <v>0.103995</v>
      </c>
      <c r="S193" s="191">
        <v>0</v>
      </c>
      <c r="T193" s="192">
        <f>S193*H193</f>
        <v>0</v>
      </c>
      <c r="AR193" s="25" t="s">
        <v>315</v>
      </c>
      <c r="AT193" s="25" t="s">
        <v>311</v>
      </c>
      <c r="AU193" s="25" t="s">
        <v>82</v>
      </c>
      <c r="AY193" s="25" t="s">
        <v>153</v>
      </c>
      <c r="BE193" s="193">
        <f>IF(N193="základní",J193,0)</f>
        <v>0</v>
      </c>
      <c r="BF193" s="193">
        <f>IF(N193="snížená",J193,0)</f>
        <v>0</v>
      </c>
      <c r="BG193" s="193">
        <f>IF(N193="zákl. přenesená",J193,0)</f>
        <v>0</v>
      </c>
      <c r="BH193" s="193">
        <f>IF(N193="sníž. přenesená",J193,0)</f>
        <v>0</v>
      </c>
      <c r="BI193" s="193">
        <f>IF(N193="nulová",J193,0)</f>
        <v>0</v>
      </c>
      <c r="BJ193" s="25" t="s">
        <v>80</v>
      </c>
      <c r="BK193" s="193">
        <f>ROUND(I193*H193,2)</f>
        <v>0</v>
      </c>
      <c r="BL193" s="25" t="s">
        <v>241</v>
      </c>
      <c r="BM193" s="25" t="s">
        <v>365</v>
      </c>
    </row>
    <row r="194" spans="2:65" s="12" customFormat="1">
      <c r="B194" s="194"/>
      <c r="D194" s="195" t="s">
        <v>167</v>
      </c>
      <c r="F194" s="197" t="s">
        <v>366</v>
      </c>
      <c r="H194" s="198">
        <v>103.995</v>
      </c>
      <c r="I194" s="199"/>
      <c r="L194" s="194"/>
      <c r="M194" s="200"/>
      <c r="N194" s="201"/>
      <c r="O194" s="201"/>
      <c r="P194" s="201"/>
      <c r="Q194" s="201"/>
      <c r="R194" s="201"/>
      <c r="S194" s="201"/>
      <c r="T194" s="202"/>
      <c r="AT194" s="196" t="s">
        <v>167</v>
      </c>
      <c r="AU194" s="196" t="s">
        <v>82</v>
      </c>
      <c r="AV194" s="12" t="s">
        <v>82</v>
      </c>
      <c r="AW194" s="12" t="s">
        <v>6</v>
      </c>
      <c r="AX194" s="12" t="s">
        <v>80</v>
      </c>
      <c r="AY194" s="196" t="s">
        <v>153</v>
      </c>
    </row>
    <row r="195" spans="2:65" s="1" customFormat="1" ht="16.5" customHeight="1">
      <c r="B195" s="181"/>
      <c r="C195" s="182" t="s">
        <v>367</v>
      </c>
      <c r="D195" s="182" t="s">
        <v>156</v>
      </c>
      <c r="E195" s="183" t="s">
        <v>368</v>
      </c>
      <c r="F195" s="184" t="s">
        <v>369</v>
      </c>
      <c r="G195" s="185" t="s">
        <v>345</v>
      </c>
      <c r="H195" s="231"/>
      <c r="I195" s="187"/>
      <c r="J195" s="188">
        <f>ROUND(I195*H195,2)</f>
        <v>0</v>
      </c>
      <c r="K195" s="184"/>
      <c r="L195" s="42"/>
      <c r="M195" s="189" t="s">
        <v>5</v>
      </c>
      <c r="N195" s="190" t="s">
        <v>44</v>
      </c>
      <c r="O195" s="43"/>
      <c r="P195" s="191">
        <f>O195*H195</f>
        <v>0</v>
      </c>
      <c r="Q195" s="191">
        <v>0</v>
      </c>
      <c r="R195" s="191">
        <f>Q195*H195</f>
        <v>0</v>
      </c>
      <c r="S195" s="191">
        <v>0</v>
      </c>
      <c r="T195" s="192">
        <f>S195*H195</f>
        <v>0</v>
      </c>
      <c r="AR195" s="25" t="s">
        <v>241</v>
      </c>
      <c r="AT195" s="25" t="s">
        <v>156</v>
      </c>
      <c r="AU195" s="25" t="s">
        <v>82</v>
      </c>
      <c r="AY195" s="25" t="s">
        <v>153</v>
      </c>
      <c r="BE195" s="193">
        <f>IF(N195="základní",J195,0)</f>
        <v>0</v>
      </c>
      <c r="BF195" s="193">
        <f>IF(N195="snížená",J195,0)</f>
        <v>0</v>
      </c>
      <c r="BG195" s="193">
        <f>IF(N195="zákl. přenesená",J195,0)</f>
        <v>0</v>
      </c>
      <c r="BH195" s="193">
        <f>IF(N195="sníž. přenesená",J195,0)</f>
        <v>0</v>
      </c>
      <c r="BI195" s="193">
        <f>IF(N195="nulová",J195,0)</f>
        <v>0</v>
      </c>
      <c r="BJ195" s="25" t="s">
        <v>80</v>
      </c>
      <c r="BK195" s="193">
        <f>ROUND(I195*H195,2)</f>
        <v>0</v>
      </c>
      <c r="BL195" s="25" t="s">
        <v>241</v>
      </c>
      <c r="BM195" s="25" t="s">
        <v>370</v>
      </c>
    </row>
    <row r="196" spans="2:65" s="11" customFormat="1" ht="29.85" customHeight="1">
      <c r="B196" s="168"/>
      <c r="D196" s="169" t="s">
        <v>72</v>
      </c>
      <c r="E196" s="179" t="s">
        <v>371</v>
      </c>
      <c r="F196" s="179" t="s">
        <v>372</v>
      </c>
      <c r="I196" s="171"/>
      <c r="J196" s="180">
        <f>BK196</f>
        <v>0</v>
      </c>
      <c r="L196" s="168"/>
      <c r="M196" s="173"/>
      <c r="N196" s="174"/>
      <c r="O196" s="174"/>
      <c r="P196" s="175">
        <f>SUM(P197:P221)</f>
        <v>0</v>
      </c>
      <c r="Q196" s="174"/>
      <c r="R196" s="175">
        <f>SUM(R197:R221)</f>
        <v>1.2909999999999999</v>
      </c>
      <c r="S196" s="174"/>
      <c r="T196" s="176">
        <f>SUM(T197:T221)</f>
        <v>2.8534980000000001</v>
      </c>
      <c r="AR196" s="169" t="s">
        <v>82</v>
      </c>
      <c r="AT196" s="177" t="s">
        <v>72</v>
      </c>
      <c r="AU196" s="177" t="s">
        <v>80</v>
      </c>
      <c r="AY196" s="169" t="s">
        <v>153</v>
      </c>
      <c r="BK196" s="178">
        <f>SUM(BK197:BK221)</f>
        <v>0</v>
      </c>
    </row>
    <row r="197" spans="2:65" s="1" customFormat="1" ht="16.5" customHeight="1">
      <c r="B197" s="181"/>
      <c r="C197" s="182" t="s">
        <v>373</v>
      </c>
      <c r="D197" s="182" t="s">
        <v>156</v>
      </c>
      <c r="E197" s="183" t="s">
        <v>374</v>
      </c>
      <c r="F197" s="184" t="s">
        <v>375</v>
      </c>
      <c r="G197" s="185" t="s">
        <v>159</v>
      </c>
      <c r="H197" s="186">
        <v>50.978000000000002</v>
      </c>
      <c r="I197" s="187"/>
      <c r="J197" s="188">
        <f>ROUND(I197*H197,2)</f>
        <v>0</v>
      </c>
      <c r="K197" s="184"/>
      <c r="L197" s="42"/>
      <c r="M197" s="189" t="s">
        <v>5</v>
      </c>
      <c r="N197" s="190" t="s">
        <v>44</v>
      </c>
      <c r="O197" s="43"/>
      <c r="P197" s="191">
        <f>O197*H197</f>
        <v>0</v>
      </c>
      <c r="Q197" s="191">
        <v>0</v>
      </c>
      <c r="R197" s="191">
        <f>Q197*H197</f>
        <v>0</v>
      </c>
      <c r="S197" s="191">
        <v>1.6E-2</v>
      </c>
      <c r="T197" s="192">
        <f>S197*H197</f>
        <v>0.81564800000000004</v>
      </c>
      <c r="AR197" s="25" t="s">
        <v>241</v>
      </c>
      <c r="AT197" s="25" t="s">
        <v>156</v>
      </c>
      <c r="AU197" s="25" t="s">
        <v>82</v>
      </c>
      <c r="AY197" s="25" t="s">
        <v>153</v>
      </c>
      <c r="BE197" s="193">
        <f>IF(N197="základní",J197,0)</f>
        <v>0</v>
      </c>
      <c r="BF197" s="193">
        <f>IF(N197="snížená",J197,0)</f>
        <v>0</v>
      </c>
      <c r="BG197" s="193">
        <f>IF(N197="zákl. přenesená",J197,0)</f>
        <v>0</v>
      </c>
      <c r="BH197" s="193">
        <f>IF(N197="sníž. přenesená",J197,0)</f>
        <v>0</v>
      </c>
      <c r="BI197" s="193">
        <f>IF(N197="nulová",J197,0)</f>
        <v>0</v>
      </c>
      <c r="BJ197" s="25" t="s">
        <v>80</v>
      </c>
      <c r="BK197" s="193">
        <f>ROUND(I197*H197,2)</f>
        <v>0</v>
      </c>
      <c r="BL197" s="25" t="s">
        <v>241</v>
      </c>
      <c r="BM197" s="25" t="s">
        <v>376</v>
      </c>
    </row>
    <row r="198" spans="2:65" s="12" customFormat="1">
      <c r="B198" s="194"/>
      <c r="D198" s="195" t="s">
        <v>167</v>
      </c>
      <c r="E198" s="196" t="s">
        <v>5</v>
      </c>
      <c r="F198" s="197" t="s">
        <v>168</v>
      </c>
      <c r="H198" s="198">
        <v>30.777000000000001</v>
      </c>
      <c r="I198" s="199"/>
      <c r="L198" s="194"/>
      <c r="M198" s="200"/>
      <c r="N198" s="201"/>
      <c r="O198" s="201"/>
      <c r="P198" s="201"/>
      <c r="Q198" s="201"/>
      <c r="R198" s="201"/>
      <c r="S198" s="201"/>
      <c r="T198" s="202"/>
      <c r="AT198" s="196" t="s">
        <v>167</v>
      </c>
      <c r="AU198" s="196" t="s">
        <v>82</v>
      </c>
      <c r="AV198" s="12" t="s">
        <v>82</v>
      </c>
      <c r="AW198" s="12" t="s">
        <v>37</v>
      </c>
      <c r="AX198" s="12" t="s">
        <v>73</v>
      </c>
      <c r="AY198" s="196" t="s">
        <v>153</v>
      </c>
    </row>
    <row r="199" spans="2:65" s="12" customFormat="1">
      <c r="B199" s="194"/>
      <c r="D199" s="195" t="s">
        <v>167</v>
      </c>
      <c r="E199" s="196" t="s">
        <v>5</v>
      </c>
      <c r="F199" s="197" t="s">
        <v>169</v>
      </c>
      <c r="H199" s="198">
        <v>20.201000000000001</v>
      </c>
      <c r="I199" s="199"/>
      <c r="L199" s="194"/>
      <c r="M199" s="200"/>
      <c r="N199" s="201"/>
      <c r="O199" s="201"/>
      <c r="P199" s="201"/>
      <c r="Q199" s="201"/>
      <c r="R199" s="201"/>
      <c r="S199" s="201"/>
      <c r="T199" s="202"/>
      <c r="AT199" s="196" t="s">
        <v>167</v>
      </c>
      <c r="AU199" s="196" t="s">
        <v>82</v>
      </c>
      <c r="AV199" s="12" t="s">
        <v>82</v>
      </c>
      <c r="AW199" s="12" t="s">
        <v>37</v>
      </c>
      <c r="AX199" s="12" t="s">
        <v>73</v>
      </c>
      <c r="AY199" s="196" t="s">
        <v>153</v>
      </c>
    </row>
    <row r="200" spans="2:65" s="13" customFormat="1">
      <c r="B200" s="203"/>
      <c r="D200" s="195" t="s">
        <v>167</v>
      </c>
      <c r="E200" s="204" t="s">
        <v>5</v>
      </c>
      <c r="F200" s="205" t="s">
        <v>170</v>
      </c>
      <c r="H200" s="206">
        <v>50.978000000000002</v>
      </c>
      <c r="I200" s="207"/>
      <c r="L200" s="203"/>
      <c r="M200" s="208"/>
      <c r="N200" s="209"/>
      <c r="O200" s="209"/>
      <c r="P200" s="209"/>
      <c r="Q200" s="209"/>
      <c r="R200" s="209"/>
      <c r="S200" s="209"/>
      <c r="T200" s="210"/>
      <c r="AT200" s="204" t="s">
        <v>167</v>
      </c>
      <c r="AU200" s="204" t="s">
        <v>82</v>
      </c>
      <c r="AV200" s="13" t="s">
        <v>160</v>
      </c>
      <c r="AW200" s="13" t="s">
        <v>37</v>
      </c>
      <c r="AX200" s="13" t="s">
        <v>80</v>
      </c>
      <c r="AY200" s="204" t="s">
        <v>153</v>
      </c>
    </row>
    <row r="201" spans="2:65" s="1" customFormat="1" ht="16.5" customHeight="1">
      <c r="B201" s="181"/>
      <c r="C201" s="182" t="s">
        <v>377</v>
      </c>
      <c r="D201" s="182" t="s">
        <v>156</v>
      </c>
      <c r="E201" s="183" t="s">
        <v>378</v>
      </c>
      <c r="F201" s="184" t="s">
        <v>379</v>
      </c>
      <c r="G201" s="185" t="s">
        <v>159</v>
      </c>
      <c r="H201" s="186">
        <v>50.978000000000002</v>
      </c>
      <c r="I201" s="187"/>
      <c r="J201" s="188">
        <f>ROUND(I201*H201,2)</f>
        <v>0</v>
      </c>
      <c r="K201" s="184"/>
      <c r="L201" s="42"/>
      <c r="M201" s="189" t="s">
        <v>5</v>
      </c>
      <c r="N201" s="190" t="s">
        <v>44</v>
      </c>
      <c r="O201" s="43"/>
      <c r="P201" s="191">
        <f>O201*H201</f>
        <v>0</v>
      </c>
      <c r="Q201" s="191">
        <v>0</v>
      </c>
      <c r="R201" s="191">
        <f>Q201*H201</f>
        <v>0</v>
      </c>
      <c r="S201" s="191">
        <v>0</v>
      </c>
      <c r="T201" s="192">
        <f>S201*H201</f>
        <v>0</v>
      </c>
      <c r="AR201" s="25" t="s">
        <v>241</v>
      </c>
      <c r="AT201" s="25" t="s">
        <v>156</v>
      </c>
      <c r="AU201" s="25" t="s">
        <v>82</v>
      </c>
      <c r="AY201" s="25" t="s">
        <v>153</v>
      </c>
      <c r="BE201" s="193">
        <f>IF(N201="základní",J201,0)</f>
        <v>0</v>
      </c>
      <c r="BF201" s="193">
        <f>IF(N201="snížená",J201,0)</f>
        <v>0</v>
      </c>
      <c r="BG201" s="193">
        <f>IF(N201="zákl. přenesená",J201,0)</f>
        <v>0</v>
      </c>
      <c r="BH201" s="193">
        <f>IF(N201="sníž. přenesená",J201,0)</f>
        <v>0</v>
      </c>
      <c r="BI201" s="193">
        <f>IF(N201="nulová",J201,0)</f>
        <v>0</v>
      </c>
      <c r="BJ201" s="25" t="s">
        <v>80</v>
      </c>
      <c r="BK201" s="193">
        <f>ROUND(I201*H201,2)</f>
        <v>0</v>
      </c>
      <c r="BL201" s="25" t="s">
        <v>241</v>
      </c>
      <c r="BM201" s="25" t="s">
        <v>380</v>
      </c>
    </row>
    <row r="202" spans="2:65" s="12" customFormat="1">
      <c r="B202" s="194"/>
      <c r="D202" s="195" t="s">
        <v>167</v>
      </c>
      <c r="E202" s="196" t="s">
        <v>5</v>
      </c>
      <c r="F202" s="197" t="s">
        <v>168</v>
      </c>
      <c r="H202" s="198">
        <v>30.777000000000001</v>
      </c>
      <c r="I202" s="199"/>
      <c r="L202" s="194"/>
      <c r="M202" s="200"/>
      <c r="N202" s="201"/>
      <c r="O202" s="201"/>
      <c r="P202" s="201"/>
      <c r="Q202" s="201"/>
      <c r="R202" s="201"/>
      <c r="S202" s="201"/>
      <c r="T202" s="202"/>
      <c r="AT202" s="196" t="s">
        <v>167</v>
      </c>
      <c r="AU202" s="196" t="s">
        <v>82</v>
      </c>
      <c r="AV202" s="12" t="s">
        <v>82</v>
      </c>
      <c r="AW202" s="12" t="s">
        <v>37</v>
      </c>
      <c r="AX202" s="12" t="s">
        <v>73</v>
      </c>
      <c r="AY202" s="196" t="s">
        <v>153</v>
      </c>
    </row>
    <row r="203" spans="2:65" s="12" customFormat="1">
      <c r="B203" s="194"/>
      <c r="D203" s="195" t="s">
        <v>167</v>
      </c>
      <c r="E203" s="196" t="s">
        <v>5</v>
      </c>
      <c r="F203" s="197" t="s">
        <v>169</v>
      </c>
      <c r="H203" s="198">
        <v>20.201000000000001</v>
      </c>
      <c r="I203" s="199"/>
      <c r="L203" s="194"/>
      <c r="M203" s="200"/>
      <c r="N203" s="201"/>
      <c r="O203" s="201"/>
      <c r="P203" s="201"/>
      <c r="Q203" s="201"/>
      <c r="R203" s="201"/>
      <c r="S203" s="201"/>
      <c r="T203" s="202"/>
      <c r="AT203" s="196" t="s">
        <v>167</v>
      </c>
      <c r="AU203" s="196" t="s">
        <v>82</v>
      </c>
      <c r="AV203" s="12" t="s">
        <v>82</v>
      </c>
      <c r="AW203" s="12" t="s">
        <v>37</v>
      </c>
      <c r="AX203" s="12" t="s">
        <v>73</v>
      </c>
      <c r="AY203" s="196" t="s">
        <v>153</v>
      </c>
    </row>
    <row r="204" spans="2:65" s="13" customFormat="1">
      <c r="B204" s="203"/>
      <c r="D204" s="195" t="s">
        <v>167</v>
      </c>
      <c r="E204" s="204" t="s">
        <v>5</v>
      </c>
      <c r="F204" s="205" t="s">
        <v>170</v>
      </c>
      <c r="H204" s="206">
        <v>50.978000000000002</v>
      </c>
      <c r="I204" s="207"/>
      <c r="L204" s="203"/>
      <c r="M204" s="208"/>
      <c r="N204" s="209"/>
      <c r="O204" s="209"/>
      <c r="P204" s="209"/>
      <c r="Q204" s="209"/>
      <c r="R204" s="209"/>
      <c r="S204" s="209"/>
      <c r="T204" s="210"/>
      <c r="AT204" s="204" t="s">
        <v>167</v>
      </c>
      <c r="AU204" s="204" t="s">
        <v>82</v>
      </c>
      <c r="AV204" s="13" t="s">
        <v>160</v>
      </c>
      <c r="AW204" s="13" t="s">
        <v>37</v>
      </c>
      <c r="AX204" s="13" t="s">
        <v>80</v>
      </c>
      <c r="AY204" s="204" t="s">
        <v>153</v>
      </c>
    </row>
    <row r="205" spans="2:65" s="1" customFormat="1" ht="25.5" customHeight="1">
      <c r="B205" s="181"/>
      <c r="C205" s="182" t="s">
        <v>381</v>
      </c>
      <c r="D205" s="182" t="s">
        <v>156</v>
      </c>
      <c r="E205" s="183" t="s">
        <v>382</v>
      </c>
      <c r="F205" s="184" t="s">
        <v>383</v>
      </c>
      <c r="G205" s="185" t="s">
        <v>197</v>
      </c>
      <c r="H205" s="186">
        <v>62.3</v>
      </c>
      <c r="I205" s="187"/>
      <c r="J205" s="188">
        <f>ROUND(I205*H205,2)</f>
        <v>0</v>
      </c>
      <c r="K205" s="184"/>
      <c r="L205" s="42"/>
      <c r="M205" s="189" t="s">
        <v>5</v>
      </c>
      <c r="N205" s="190" t="s">
        <v>44</v>
      </c>
      <c r="O205" s="43"/>
      <c r="P205" s="191">
        <f>O205*H205</f>
        <v>0</v>
      </c>
      <c r="Q205" s="191">
        <v>0</v>
      </c>
      <c r="R205" s="191">
        <f>Q205*H205</f>
        <v>0</v>
      </c>
      <c r="S205" s="191">
        <v>8.0000000000000002E-3</v>
      </c>
      <c r="T205" s="192">
        <f>S205*H205</f>
        <v>0.49840000000000001</v>
      </c>
      <c r="AR205" s="25" t="s">
        <v>241</v>
      </c>
      <c r="AT205" s="25" t="s">
        <v>156</v>
      </c>
      <c r="AU205" s="25" t="s">
        <v>82</v>
      </c>
      <c r="AY205" s="25" t="s">
        <v>153</v>
      </c>
      <c r="BE205" s="193">
        <f>IF(N205="základní",J205,0)</f>
        <v>0</v>
      </c>
      <c r="BF205" s="193">
        <f>IF(N205="snížená",J205,0)</f>
        <v>0</v>
      </c>
      <c r="BG205" s="193">
        <f>IF(N205="zákl. přenesená",J205,0)</f>
        <v>0</v>
      </c>
      <c r="BH205" s="193">
        <f>IF(N205="sníž. přenesená",J205,0)</f>
        <v>0</v>
      </c>
      <c r="BI205" s="193">
        <f>IF(N205="nulová",J205,0)</f>
        <v>0</v>
      </c>
      <c r="BJ205" s="25" t="s">
        <v>80</v>
      </c>
      <c r="BK205" s="193">
        <f>ROUND(I205*H205,2)</f>
        <v>0</v>
      </c>
      <c r="BL205" s="25" t="s">
        <v>241</v>
      </c>
      <c r="BM205" s="25" t="s">
        <v>384</v>
      </c>
    </row>
    <row r="206" spans="2:65" s="12" customFormat="1">
      <c r="B206" s="194"/>
      <c r="D206" s="195" t="s">
        <v>167</v>
      </c>
      <c r="E206" s="196" t="s">
        <v>5</v>
      </c>
      <c r="F206" s="197" t="s">
        <v>385</v>
      </c>
      <c r="H206" s="198">
        <v>36.89</v>
      </c>
      <c r="I206" s="199"/>
      <c r="L206" s="194"/>
      <c r="M206" s="200"/>
      <c r="N206" s="201"/>
      <c r="O206" s="201"/>
      <c r="P206" s="201"/>
      <c r="Q206" s="201"/>
      <c r="R206" s="201"/>
      <c r="S206" s="201"/>
      <c r="T206" s="202"/>
      <c r="AT206" s="196" t="s">
        <v>167</v>
      </c>
      <c r="AU206" s="196" t="s">
        <v>82</v>
      </c>
      <c r="AV206" s="12" t="s">
        <v>82</v>
      </c>
      <c r="AW206" s="12" t="s">
        <v>37</v>
      </c>
      <c r="AX206" s="12" t="s">
        <v>73</v>
      </c>
      <c r="AY206" s="196" t="s">
        <v>153</v>
      </c>
    </row>
    <row r="207" spans="2:65" s="12" customFormat="1">
      <c r="B207" s="194"/>
      <c r="D207" s="195" t="s">
        <v>167</v>
      </c>
      <c r="E207" s="196" t="s">
        <v>5</v>
      </c>
      <c r="F207" s="197" t="s">
        <v>386</v>
      </c>
      <c r="H207" s="198">
        <v>25.41</v>
      </c>
      <c r="I207" s="199"/>
      <c r="L207" s="194"/>
      <c r="M207" s="200"/>
      <c r="N207" s="201"/>
      <c r="O207" s="201"/>
      <c r="P207" s="201"/>
      <c r="Q207" s="201"/>
      <c r="R207" s="201"/>
      <c r="S207" s="201"/>
      <c r="T207" s="202"/>
      <c r="AT207" s="196" t="s">
        <v>167</v>
      </c>
      <c r="AU207" s="196" t="s">
        <v>82</v>
      </c>
      <c r="AV207" s="12" t="s">
        <v>82</v>
      </c>
      <c r="AW207" s="12" t="s">
        <v>37</v>
      </c>
      <c r="AX207" s="12" t="s">
        <v>73</v>
      </c>
      <c r="AY207" s="196" t="s">
        <v>153</v>
      </c>
    </row>
    <row r="208" spans="2:65" s="13" customFormat="1">
      <c r="B208" s="203"/>
      <c r="D208" s="195" t="s">
        <v>167</v>
      </c>
      <c r="E208" s="204" t="s">
        <v>5</v>
      </c>
      <c r="F208" s="205" t="s">
        <v>170</v>
      </c>
      <c r="H208" s="206">
        <v>62.3</v>
      </c>
      <c r="I208" s="207"/>
      <c r="L208" s="203"/>
      <c r="M208" s="208"/>
      <c r="N208" s="209"/>
      <c r="O208" s="209"/>
      <c r="P208" s="209"/>
      <c r="Q208" s="209"/>
      <c r="R208" s="209"/>
      <c r="S208" s="209"/>
      <c r="T208" s="210"/>
      <c r="AT208" s="204" t="s">
        <v>167</v>
      </c>
      <c r="AU208" s="204" t="s">
        <v>82</v>
      </c>
      <c r="AV208" s="13" t="s">
        <v>160</v>
      </c>
      <c r="AW208" s="13" t="s">
        <v>37</v>
      </c>
      <c r="AX208" s="13" t="s">
        <v>80</v>
      </c>
      <c r="AY208" s="204" t="s">
        <v>153</v>
      </c>
    </row>
    <row r="209" spans="2:65" s="1" customFormat="1" ht="16.5" customHeight="1">
      <c r="B209" s="181"/>
      <c r="C209" s="182" t="s">
        <v>387</v>
      </c>
      <c r="D209" s="182" t="s">
        <v>156</v>
      </c>
      <c r="E209" s="183" t="s">
        <v>388</v>
      </c>
      <c r="F209" s="184" t="s">
        <v>389</v>
      </c>
      <c r="G209" s="185" t="s">
        <v>159</v>
      </c>
      <c r="H209" s="186">
        <v>50.978000000000002</v>
      </c>
      <c r="I209" s="187"/>
      <c r="J209" s="188">
        <f>ROUND(I209*H209,2)</f>
        <v>0</v>
      </c>
      <c r="K209" s="184"/>
      <c r="L209" s="42"/>
      <c r="M209" s="189" t="s">
        <v>5</v>
      </c>
      <c r="N209" s="190" t="s">
        <v>44</v>
      </c>
      <c r="O209" s="43"/>
      <c r="P209" s="191">
        <f>O209*H209</f>
        <v>0</v>
      </c>
      <c r="Q209" s="191">
        <v>0</v>
      </c>
      <c r="R209" s="191">
        <f>Q209*H209</f>
        <v>0</v>
      </c>
      <c r="S209" s="191">
        <v>0</v>
      </c>
      <c r="T209" s="192">
        <f>S209*H209</f>
        <v>0</v>
      </c>
      <c r="AR209" s="25" t="s">
        <v>241</v>
      </c>
      <c r="AT209" s="25" t="s">
        <v>156</v>
      </c>
      <c r="AU209" s="25" t="s">
        <v>82</v>
      </c>
      <c r="AY209" s="25" t="s">
        <v>153</v>
      </c>
      <c r="BE209" s="193">
        <f>IF(N209="základní",J209,0)</f>
        <v>0</v>
      </c>
      <c r="BF209" s="193">
        <f>IF(N209="snížená",J209,0)</f>
        <v>0</v>
      </c>
      <c r="BG209" s="193">
        <f>IF(N209="zákl. přenesená",J209,0)</f>
        <v>0</v>
      </c>
      <c r="BH209" s="193">
        <f>IF(N209="sníž. přenesená",J209,0)</f>
        <v>0</v>
      </c>
      <c r="BI209" s="193">
        <f>IF(N209="nulová",J209,0)</f>
        <v>0</v>
      </c>
      <c r="BJ209" s="25" t="s">
        <v>80</v>
      </c>
      <c r="BK209" s="193">
        <f>ROUND(I209*H209,2)</f>
        <v>0</v>
      </c>
      <c r="BL209" s="25" t="s">
        <v>241</v>
      </c>
      <c r="BM209" s="25" t="s">
        <v>390</v>
      </c>
    </row>
    <row r="210" spans="2:65" s="1" customFormat="1" ht="16.5" customHeight="1">
      <c r="B210" s="181"/>
      <c r="C210" s="221" t="s">
        <v>391</v>
      </c>
      <c r="D210" s="221" t="s">
        <v>311</v>
      </c>
      <c r="E210" s="222" t="s">
        <v>392</v>
      </c>
      <c r="F210" s="223" t="s">
        <v>393</v>
      </c>
      <c r="G210" s="224" t="s">
        <v>214</v>
      </c>
      <c r="H210" s="225">
        <v>1.641</v>
      </c>
      <c r="I210" s="226"/>
      <c r="J210" s="227">
        <f>ROUND(I210*H210,2)</f>
        <v>0</v>
      </c>
      <c r="K210" s="223"/>
      <c r="L210" s="228"/>
      <c r="M210" s="229" t="s">
        <v>5</v>
      </c>
      <c r="N210" s="230" t="s">
        <v>44</v>
      </c>
      <c r="O210" s="43"/>
      <c r="P210" s="191">
        <f>O210*H210</f>
        <v>0</v>
      </c>
      <c r="Q210" s="191">
        <v>0.5</v>
      </c>
      <c r="R210" s="191">
        <f>Q210*H210</f>
        <v>0.82050000000000001</v>
      </c>
      <c r="S210" s="191">
        <v>0</v>
      </c>
      <c r="T210" s="192">
        <f>S210*H210</f>
        <v>0</v>
      </c>
      <c r="AR210" s="25" t="s">
        <v>315</v>
      </c>
      <c r="AT210" s="25" t="s">
        <v>311</v>
      </c>
      <c r="AU210" s="25" t="s">
        <v>82</v>
      </c>
      <c r="AY210" s="25" t="s">
        <v>153</v>
      </c>
      <c r="BE210" s="193">
        <f>IF(N210="základní",J210,0)</f>
        <v>0</v>
      </c>
      <c r="BF210" s="193">
        <f>IF(N210="snížená",J210,0)</f>
        <v>0</v>
      </c>
      <c r="BG210" s="193">
        <f>IF(N210="zákl. přenesená",J210,0)</f>
        <v>0</v>
      </c>
      <c r="BH210" s="193">
        <f>IF(N210="sníž. přenesená",J210,0)</f>
        <v>0</v>
      </c>
      <c r="BI210" s="193">
        <f>IF(N210="nulová",J210,0)</f>
        <v>0</v>
      </c>
      <c r="BJ210" s="25" t="s">
        <v>80</v>
      </c>
      <c r="BK210" s="193">
        <f>ROUND(I210*H210,2)</f>
        <v>0</v>
      </c>
      <c r="BL210" s="25" t="s">
        <v>241</v>
      </c>
      <c r="BM210" s="25" t="s">
        <v>394</v>
      </c>
    </row>
    <row r="211" spans="2:65" s="12" customFormat="1">
      <c r="B211" s="194"/>
      <c r="D211" s="195" t="s">
        <v>167</v>
      </c>
      <c r="E211" s="196" t="s">
        <v>5</v>
      </c>
      <c r="F211" s="197" t="s">
        <v>395</v>
      </c>
      <c r="H211" s="198">
        <v>1.641</v>
      </c>
      <c r="I211" s="199"/>
      <c r="L211" s="194"/>
      <c r="M211" s="200"/>
      <c r="N211" s="201"/>
      <c r="O211" s="201"/>
      <c r="P211" s="201"/>
      <c r="Q211" s="201"/>
      <c r="R211" s="201"/>
      <c r="S211" s="201"/>
      <c r="T211" s="202"/>
      <c r="AT211" s="196" t="s">
        <v>167</v>
      </c>
      <c r="AU211" s="196" t="s">
        <v>82</v>
      </c>
      <c r="AV211" s="12" t="s">
        <v>82</v>
      </c>
      <c r="AW211" s="12" t="s">
        <v>37</v>
      </c>
      <c r="AX211" s="12" t="s">
        <v>80</v>
      </c>
      <c r="AY211" s="196" t="s">
        <v>153</v>
      </c>
    </row>
    <row r="212" spans="2:65" s="1" customFormat="1" ht="16.5" customHeight="1">
      <c r="B212" s="181"/>
      <c r="C212" s="182" t="s">
        <v>396</v>
      </c>
      <c r="D212" s="182" t="s">
        <v>156</v>
      </c>
      <c r="E212" s="183" t="s">
        <v>397</v>
      </c>
      <c r="F212" s="184" t="s">
        <v>398</v>
      </c>
      <c r="G212" s="185" t="s">
        <v>228</v>
      </c>
      <c r="H212" s="186">
        <v>5</v>
      </c>
      <c r="I212" s="187"/>
      <c r="J212" s="188">
        <f>ROUND(I212*H212,2)</f>
        <v>0</v>
      </c>
      <c r="K212" s="184"/>
      <c r="L212" s="42"/>
      <c r="M212" s="189" t="s">
        <v>5</v>
      </c>
      <c r="N212" s="190" t="s">
        <v>44</v>
      </c>
      <c r="O212" s="43"/>
      <c r="P212" s="191">
        <f>O212*H212</f>
        <v>0</v>
      </c>
      <c r="Q212" s="191">
        <v>0</v>
      </c>
      <c r="R212" s="191">
        <f>Q212*H212</f>
        <v>0</v>
      </c>
      <c r="S212" s="191">
        <v>0</v>
      </c>
      <c r="T212" s="192">
        <f>S212*H212</f>
        <v>0</v>
      </c>
      <c r="AR212" s="25" t="s">
        <v>241</v>
      </c>
      <c r="AT212" s="25" t="s">
        <v>156</v>
      </c>
      <c r="AU212" s="25" t="s">
        <v>82</v>
      </c>
      <c r="AY212" s="25" t="s">
        <v>153</v>
      </c>
      <c r="BE212" s="193">
        <f>IF(N212="základní",J212,0)</f>
        <v>0</v>
      </c>
      <c r="BF212" s="193">
        <f>IF(N212="snížená",J212,0)</f>
        <v>0</v>
      </c>
      <c r="BG212" s="193">
        <f>IF(N212="zákl. přenesená",J212,0)</f>
        <v>0</v>
      </c>
      <c r="BH212" s="193">
        <f>IF(N212="sníž. přenesená",J212,0)</f>
        <v>0</v>
      </c>
      <c r="BI212" s="193">
        <f>IF(N212="nulová",J212,0)</f>
        <v>0</v>
      </c>
      <c r="BJ212" s="25" t="s">
        <v>80</v>
      </c>
      <c r="BK212" s="193">
        <f>ROUND(I212*H212,2)</f>
        <v>0</v>
      </c>
      <c r="BL212" s="25" t="s">
        <v>241</v>
      </c>
      <c r="BM212" s="25" t="s">
        <v>399</v>
      </c>
    </row>
    <row r="213" spans="2:65" s="1" customFormat="1" ht="16.5" customHeight="1">
      <c r="B213" s="181"/>
      <c r="C213" s="182" t="s">
        <v>400</v>
      </c>
      <c r="D213" s="182" t="s">
        <v>156</v>
      </c>
      <c r="E213" s="183" t="s">
        <v>401</v>
      </c>
      <c r="F213" s="184" t="s">
        <v>402</v>
      </c>
      <c r="G213" s="185" t="s">
        <v>271</v>
      </c>
      <c r="H213" s="186">
        <v>1</v>
      </c>
      <c r="I213" s="187"/>
      <c r="J213" s="188">
        <f>ROUND(I213*H213,2)</f>
        <v>0</v>
      </c>
      <c r="K213" s="184"/>
      <c r="L213" s="42"/>
      <c r="M213" s="189" t="s">
        <v>5</v>
      </c>
      <c r="N213" s="190" t="s">
        <v>44</v>
      </c>
      <c r="O213" s="43"/>
      <c r="P213" s="191">
        <f>O213*H213</f>
        <v>0</v>
      </c>
      <c r="Q213" s="191">
        <v>0</v>
      </c>
      <c r="R213" s="191">
        <f>Q213*H213</f>
        <v>0</v>
      </c>
      <c r="S213" s="191">
        <v>0</v>
      </c>
      <c r="T213" s="192">
        <f>S213*H213</f>
        <v>0</v>
      </c>
      <c r="AR213" s="25" t="s">
        <v>241</v>
      </c>
      <c r="AT213" s="25" t="s">
        <v>156</v>
      </c>
      <c r="AU213" s="25" t="s">
        <v>82</v>
      </c>
      <c r="AY213" s="25" t="s">
        <v>153</v>
      </c>
      <c r="BE213" s="193">
        <f>IF(N213="základní",J213,0)</f>
        <v>0</v>
      </c>
      <c r="BF213" s="193">
        <f>IF(N213="snížená",J213,0)</f>
        <v>0</v>
      </c>
      <c r="BG213" s="193">
        <f>IF(N213="zákl. přenesená",J213,0)</f>
        <v>0</v>
      </c>
      <c r="BH213" s="193">
        <f>IF(N213="sníž. přenesená",J213,0)</f>
        <v>0</v>
      </c>
      <c r="BI213" s="193">
        <f>IF(N213="nulová",J213,0)</f>
        <v>0</v>
      </c>
      <c r="BJ213" s="25" t="s">
        <v>80</v>
      </c>
      <c r="BK213" s="193">
        <f>ROUND(I213*H213,2)</f>
        <v>0</v>
      </c>
      <c r="BL213" s="25" t="s">
        <v>241</v>
      </c>
      <c r="BM213" s="25" t="s">
        <v>403</v>
      </c>
    </row>
    <row r="214" spans="2:65" s="1" customFormat="1" ht="16.5" customHeight="1">
      <c r="B214" s="181"/>
      <c r="C214" s="182" t="s">
        <v>404</v>
      </c>
      <c r="D214" s="182" t="s">
        <v>156</v>
      </c>
      <c r="E214" s="183" t="s">
        <v>405</v>
      </c>
      <c r="F214" s="184" t="s">
        <v>406</v>
      </c>
      <c r="G214" s="185" t="s">
        <v>197</v>
      </c>
      <c r="H214" s="186">
        <v>17.105</v>
      </c>
      <c r="I214" s="187"/>
      <c r="J214" s="188">
        <f>ROUND(I214*H214,2)</f>
        <v>0</v>
      </c>
      <c r="K214" s="184"/>
      <c r="L214" s="42"/>
      <c r="M214" s="189" t="s">
        <v>5</v>
      </c>
      <c r="N214" s="190" t="s">
        <v>44</v>
      </c>
      <c r="O214" s="43"/>
      <c r="P214" s="191">
        <f>O214*H214</f>
        <v>0</v>
      </c>
      <c r="Q214" s="191">
        <v>0</v>
      </c>
      <c r="R214" s="191">
        <f>Q214*H214</f>
        <v>0</v>
      </c>
      <c r="S214" s="191">
        <v>4.4999999999999998E-2</v>
      </c>
      <c r="T214" s="192">
        <f>S214*H214</f>
        <v>0.76972499999999999</v>
      </c>
      <c r="AR214" s="25" t="s">
        <v>241</v>
      </c>
      <c r="AT214" s="25" t="s">
        <v>156</v>
      </c>
      <c r="AU214" s="25" t="s">
        <v>82</v>
      </c>
      <c r="AY214" s="25" t="s">
        <v>153</v>
      </c>
      <c r="BE214" s="193">
        <f>IF(N214="základní",J214,0)</f>
        <v>0</v>
      </c>
      <c r="BF214" s="193">
        <f>IF(N214="snížená",J214,0)</f>
        <v>0</v>
      </c>
      <c r="BG214" s="193">
        <f>IF(N214="zákl. přenesená",J214,0)</f>
        <v>0</v>
      </c>
      <c r="BH214" s="193">
        <f>IF(N214="sníž. přenesená",J214,0)</f>
        <v>0</v>
      </c>
      <c r="BI214" s="193">
        <f>IF(N214="nulová",J214,0)</f>
        <v>0</v>
      </c>
      <c r="BJ214" s="25" t="s">
        <v>80</v>
      </c>
      <c r="BK214" s="193">
        <f>ROUND(I214*H214,2)</f>
        <v>0</v>
      </c>
      <c r="BL214" s="25" t="s">
        <v>241</v>
      </c>
      <c r="BM214" s="25" t="s">
        <v>407</v>
      </c>
    </row>
    <row r="215" spans="2:65" s="12" customFormat="1">
      <c r="B215" s="194"/>
      <c r="D215" s="195" t="s">
        <v>167</v>
      </c>
      <c r="E215" s="196" t="s">
        <v>5</v>
      </c>
      <c r="F215" s="197" t="s">
        <v>199</v>
      </c>
      <c r="H215" s="198">
        <v>17.105</v>
      </c>
      <c r="I215" s="199"/>
      <c r="L215" s="194"/>
      <c r="M215" s="200"/>
      <c r="N215" s="201"/>
      <c r="O215" s="201"/>
      <c r="P215" s="201"/>
      <c r="Q215" s="201"/>
      <c r="R215" s="201"/>
      <c r="S215" s="201"/>
      <c r="T215" s="202"/>
      <c r="AT215" s="196" t="s">
        <v>167</v>
      </c>
      <c r="AU215" s="196" t="s">
        <v>82</v>
      </c>
      <c r="AV215" s="12" t="s">
        <v>82</v>
      </c>
      <c r="AW215" s="12" t="s">
        <v>37</v>
      </c>
      <c r="AX215" s="12" t="s">
        <v>80</v>
      </c>
      <c r="AY215" s="196" t="s">
        <v>153</v>
      </c>
    </row>
    <row r="216" spans="2:65" s="1" customFormat="1" ht="16.5" customHeight="1">
      <c r="B216" s="181"/>
      <c r="C216" s="182" t="s">
        <v>408</v>
      </c>
      <c r="D216" s="182" t="s">
        <v>156</v>
      </c>
      <c r="E216" s="183" t="s">
        <v>409</v>
      </c>
      <c r="F216" s="184" t="s">
        <v>410</v>
      </c>
      <c r="G216" s="185" t="s">
        <v>197</v>
      </c>
      <c r="H216" s="186">
        <v>17.105</v>
      </c>
      <c r="I216" s="187"/>
      <c r="J216" s="188">
        <f>ROUND(I216*H216,2)</f>
        <v>0</v>
      </c>
      <c r="K216" s="184"/>
      <c r="L216" s="42"/>
      <c r="M216" s="189" t="s">
        <v>5</v>
      </c>
      <c r="N216" s="190" t="s">
        <v>44</v>
      </c>
      <c r="O216" s="43"/>
      <c r="P216" s="191">
        <f>O216*H216</f>
        <v>0</v>
      </c>
      <c r="Q216" s="191">
        <v>0</v>
      </c>
      <c r="R216" s="191">
        <f>Q216*H216</f>
        <v>0</v>
      </c>
      <c r="S216" s="191">
        <v>4.4999999999999998E-2</v>
      </c>
      <c r="T216" s="192">
        <f>S216*H216</f>
        <v>0.76972499999999999</v>
      </c>
      <c r="AR216" s="25" t="s">
        <v>241</v>
      </c>
      <c r="AT216" s="25" t="s">
        <v>156</v>
      </c>
      <c r="AU216" s="25" t="s">
        <v>82</v>
      </c>
      <c r="AY216" s="25" t="s">
        <v>153</v>
      </c>
      <c r="BE216" s="193">
        <f>IF(N216="základní",J216,0)</f>
        <v>0</v>
      </c>
      <c r="BF216" s="193">
        <f>IF(N216="snížená",J216,0)</f>
        <v>0</v>
      </c>
      <c r="BG216" s="193">
        <f>IF(N216="zákl. přenesená",J216,0)</f>
        <v>0</v>
      </c>
      <c r="BH216" s="193">
        <f>IF(N216="sníž. přenesená",J216,0)</f>
        <v>0</v>
      </c>
      <c r="BI216" s="193">
        <f>IF(N216="nulová",J216,0)</f>
        <v>0</v>
      </c>
      <c r="BJ216" s="25" t="s">
        <v>80</v>
      </c>
      <c r="BK216" s="193">
        <f>ROUND(I216*H216,2)</f>
        <v>0</v>
      </c>
      <c r="BL216" s="25" t="s">
        <v>241</v>
      </c>
      <c r="BM216" s="25" t="s">
        <v>411</v>
      </c>
    </row>
    <row r="217" spans="2:65" s="12" customFormat="1">
      <c r="B217" s="194"/>
      <c r="D217" s="195" t="s">
        <v>167</v>
      </c>
      <c r="E217" s="196" t="s">
        <v>5</v>
      </c>
      <c r="F217" s="197" t="s">
        <v>199</v>
      </c>
      <c r="H217" s="198">
        <v>17.105</v>
      </c>
      <c r="I217" s="199"/>
      <c r="L217" s="194"/>
      <c r="M217" s="200"/>
      <c r="N217" s="201"/>
      <c r="O217" s="201"/>
      <c r="P217" s="201"/>
      <c r="Q217" s="201"/>
      <c r="R217" s="201"/>
      <c r="S217" s="201"/>
      <c r="T217" s="202"/>
      <c r="AT217" s="196" t="s">
        <v>167</v>
      </c>
      <c r="AU217" s="196" t="s">
        <v>82</v>
      </c>
      <c r="AV217" s="12" t="s">
        <v>82</v>
      </c>
      <c r="AW217" s="12" t="s">
        <v>37</v>
      </c>
      <c r="AX217" s="12" t="s">
        <v>80</v>
      </c>
      <c r="AY217" s="196" t="s">
        <v>153</v>
      </c>
    </row>
    <row r="218" spans="2:65" s="1" customFormat="1" ht="16.5" customHeight="1">
      <c r="B218" s="181"/>
      <c r="C218" s="221" t="s">
        <v>412</v>
      </c>
      <c r="D218" s="221" t="s">
        <v>311</v>
      </c>
      <c r="E218" s="222" t="s">
        <v>413</v>
      </c>
      <c r="F218" s="223" t="s">
        <v>414</v>
      </c>
      <c r="G218" s="224" t="s">
        <v>214</v>
      </c>
      <c r="H218" s="225">
        <v>0.94099999999999995</v>
      </c>
      <c r="I218" s="226"/>
      <c r="J218" s="227">
        <f>ROUND(I218*H218,2)</f>
        <v>0</v>
      </c>
      <c r="K218" s="223"/>
      <c r="L218" s="228"/>
      <c r="M218" s="229" t="s">
        <v>5</v>
      </c>
      <c r="N218" s="230" t="s">
        <v>44</v>
      </c>
      <c r="O218" s="43"/>
      <c r="P218" s="191">
        <f>O218*H218</f>
        <v>0</v>
      </c>
      <c r="Q218" s="191">
        <v>0.5</v>
      </c>
      <c r="R218" s="191">
        <f>Q218*H218</f>
        <v>0.47049999999999997</v>
      </c>
      <c r="S218" s="191">
        <v>0</v>
      </c>
      <c r="T218" s="192">
        <f>S218*H218</f>
        <v>0</v>
      </c>
      <c r="AR218" s="25" t="s">
        <v>315</v>
      </c>
      <c r="AT218" s="25" t="s">
        <v>311</v>
      </c>
      <c r="AU218" s="25" t="s">
        <v>82</v>
      </c>
      <c r="AY218" s="25" t="s">
        <v>153</v>
      </c>
      <c r="BE218" s="193">
        <f>IF(N218="základní",J218,0)</f>
        <v>0</v>
      </c>
      <c r="BF218" s="193">
        <f>IF(N218="snížená",J218,0)</f>
        <v>0</v>
      </c>
      <c r="BG218" s="193">
        <f>IF(N218="zákl. přenesená",J218,0)</f>
        <v>0</v>
      </c>
      <c r="BH218" s="193">
        <f>IF(N218="sníž. přenesená",J218,0)</f>
        <v>0</v>
      </c>
      <c r="BI218" s="193">
        <f>IF(N218="nulová",J218,0)</f>
        <v>0</v>
      </c>
      <c r="BJ218" s="25" t="s">
        <v>80</v>
      </c>
      <c r="BK218" s="193">
        <f>ROUND(I218*H218,2)</f>
        <v>0</v>
      </c>
      <c r="BL218" s="25" t="s">
        <v>241</v>
      </c>
      <c r="BM218" s="25" t="s">
        <v>415</v>
      </c>
    </row>
    <row r="219" spans="2:65" s="12" customFormat="1">
      <c r="B219" s="194"/>
      <c r="D219" s="195" t="s">
        <v>167</v>
      </c>
      <c r="E219" s="196" t="s">
        <v>5</v>
      </c>
      <c r="F219" s="197" t="s">
        <v>416</v>
      </c>
      <c r="H219" s="198">
        <v>0.94099999999999995</v>
      </c>
      <c r="I219" s="199"/>
      <c r="L219" s="194"/>
      <c r="M219" s="200"/>
      <c r="N219" s="201"/>
      <c r="O219" s="201"/>
      <c r="P219" s="201"/>
      <c r="Q219" s="201"/>
      <c r="R219" s="201"/>
      <c r="S219" s="201"/>
      <c r="T219" s="202"/>
      <c r="AT219" s="196" t="s">
        <v>167</v>
      </c>
      <c r="AU219" s="196" t="s">
        <v>82</v>
      </c>
      <c r="AV219" s="12" t="s">
        <v>82</v>
      </c>
      <c r="AW219" s="12" t="s">
        <v>37</v>
      </c>
      <c r="AX219" s="12" t="s">
        <v>80</v>
      </c>
      <c r="AY219" s="196" t="s">
        <v>153</v>
      </c>
    </row>
    <row r="220" spans="2:65" s="1" customFormat="1" ht="16.5" customHeight="1">
      <c r="B220" s="181"/>
      <c r="C220" s="182" t="s">
        <v>417</v>
      </c>
      <c r="D220" s="182" t="s">
        <v>156</v>
      </c>
      <c r="E220" s="183" t="s">
        <v>418</v>
      </c>
      <c r="F220" s="184" t="s">
        <v>419</v>
      </c>
      <c r="G220" s="185" t="s">
        <v>159</v>
      </c>
      <c r="H220" s="186">
        <v>10</v>
      </c>
      <c r="I220" s="187"/>
      <c r="J220" s="188">
        <f>ROUND(I220*H220,2)</f>
        <v>0</v>
      </c>
      <c r="K220" s="184"/>
      <c r="L220" s="42"/>
      <c r="M220" s="189" t="s">
        <v>5</v>
      </c>
      <c r="N220" s="190" t="s">
        <v>44</v>
      </c>
      <c r="O220" s="43"/>
      <c r="P220" s="191">
        <f>O220*H220</f>
        <v>0</v>
      </c>
      <c r="Q220" s="191">
        <v>0</v>
      </c>
      <c r="R220" s="191">
        <f>Q220*H220</f>
        <v>0</v>
      </c>
      <c r="S220" s="191">
        <v>0</v>
      </c>
      <c r="T220" s="192">
        <f>S220*H220</f>
        <v>0</v>
      </c>
      <c r="AR220" s="25" t="s">
        <v>241</v>
      </c>
      <c r="AT220" s="25" t="s">
        <v>156</v>
      </c>
      <c r="AU220" s="25" t="s">
        <v>82</v>
      </c>
      <c r="AY220" s="25" t="s">
        <v>153</v>
      </c>
      <c r="BE220" s="193">
        <f>IF(N220="základní",J220,0)</f>
        <v>0</v>
      </c>
      <c r="BF220" s="193">
        <f>IF(N220="snížená",J220,0)</f>
        <v>0</v>
      </c>
      <c r="BG220" s="193">
        <f>IF(N220="zákl. přenesená",J220,0)</f>
        <v>0</v>
      </c>
      <c r="BH220" s="193">
        <f>IF(N220="sníž. přenesená",J220,0)</f>
        <v>0</v>
      </c>
      <c r="BI220" s="193">
        <f>IF(N220="nulová",J220,0)</f>
        <v>0</v>
      </c>
      <c r="BJ220" s="25" t="s">
        <v>80</v>
      </c>
      <c r="BK220" s="193">
        <f>ROUND(I220*H220,2)</f>
        <v>0</v>
      </c>
      <c r="BL220" s="25" t="s">
        <v>241</v>
      </c>
      <c r="BM220" s="25" t="s">
        <v>420</v>
      </c>
    </row>
    <row r="221" spans="2:65" s="1" customFormat="1" ht="16.5" customHeight="1">
      <c r="B221" s="181"/>
      <c r="C221" s="182" t="s">
        <v>421</v>
      </c>
      <c r="D221" s="182" t="s">
        <v>156</v>
      </c>
      <c r="E221" s="183" t="s">
        <v>422</v>
      </c>
      <c r="F221" s="184" t="s">
        <v>423</v>
      </c>
      <c r="G221" s="185" t="s">
        <v>345</v>
      </c>
      <c r="H221" s="231"/>
      <c r="I221" s="187"/>
      <c r="J221" s="188">
        <f>ROUND(I221*H221,2)</f>
        <v>0</v>
      </c>
      <c r="K221" s="184"/>
      <c r="L221" s="42"/>
      <c r="M221" s="189" t="s">
        <v>5</v>
      </c>
      <c r="N221" s="190" t="s">
        <v>44</v>
      </c>
      <c r="O221" s="43"/>
      <c r="P221" s="191">
        <f>O221*H221</f>
        <v>0</v>
      </c>
      <c r="Q221" s="191">
        <v>0</v>
      </c>
      <c r="R221" s="191">
        <f>Q221*H221</f>
        <v>0</v>
      </c>
      <c r="S221" s="191">
        <v>0</v>
      </c>
      <c r="T221" s="192">
        <f>S221*H221</f>
        <v>0</v>
      </c>
      <c r="AR221" s="25" t="s">
        <v>241</v>
      </c>
      <c r="AT221" s="25" t="s">
        <v>156</v>
      </c>
      <c r="AU221" s="25" t="s">
        <v>82</v>
      </c>
      <c r="AY221" s="25" t="s">
        <v>153</v>
      </c>
      <c r="BE221" s="193">
        <f>IF(N221="základní",J221,0)</f>
        <v>0</v>
      </c>
      <c r="BF221" s="193">
        <f>IF(N221="snížená",J221,0)</f>
        <v>0</v>
      </c>
      <c r="BG221" s="193">
        <f>IF(N221="zákl. přenesená",J221,0)</f>
        <v>0</v>
      </c>
      <c r="BH221" s="193">
        <f>IF(N221="sníž. přenesená",J221,0)</f>
        <v>0</v>
      </c>
      <c r="BI221" s="193">
        <f>IF(N221="nulová",J221,0)</f>
        <v>0</v>
      </c>
      <c r="BJ221" s="25" t="s">
        <v>80</v>
      </c>
      <c r="BK221" s="193">
        <f>ROUND(I221*H221,2)</f>
        <v>0</v>
      </c>
      <c r="BL221" s="25" t="s">
        <v>241</v>
      </c>
      <c r="BM221" s="25" t="s">
        <v>424</v>
      </c>
    </row>
    <row r="222" spans="2:65" s="11" customFormat="1" ht="29.85" customHeight="1">
      <c r="B222" s="168"/>
      <c r="D222" s="169" t="s">
        <v>72</v>
      </c>
      <c r="E222" s="179" t="s">
        <v>425</v>
      </c>
      <c r="F222" s="179" t="s">
        <v>426</v>
      </c>
      <c r="I222" s="171"/>
      <c r="J222" s="180">
        <f>BK222</f>
        <v>0</v>
      </c>
      <c r="L222" s="168"/>
      <c r="M222" s="173"/>
      <c r="N222" s="174"/>
      <c r="O222" s="174"/>
      <c r="P222" s="175">
        <f>SUM(P223:P231)</f>
        <v>0</v>
      </c>
      <c r="Q222" s="174"/>
      <c r="R222" s="175">
        <f>SUM(R223:R231)</f>
        <v>9.3140499999999987E-2</v>
      </c>
      <c r="S222" s="174"/>
      <c r="T222" s="176">
        <f>SUM(T223:T231)</f>
        <v>0</v>
      </c>
      <c r="AR222" s="169" t="s">
        <v>82</v>
      </c>
      <c r="AT222" s="177" t="s">
        <v>72</v>
      </c>
      <c r="AU222" s="177" t="s">
        <v>80</v>
      </c>
      <c r="AY222" s="169" t="s">
        <v>153</v>
      </c>
      <c r="BK222" s="178">
        <f>SUM(BK223:BK231)</f>
        <v>0</v>
      </c>
    </row>
    <row r="223" spans="2:65" s="1" customFormat="1" ht="16.5" customHeight="1">
      <c r="B223" s="181"/>
      <c r="C223" s="182" t="s">
        <v>427</v>
      </c>
      <c r="D223" s="182" t="s">
        <v>156</v>
      </c>
      <c r="E223" s="183" t="s">
        <v>428</v>
      </c>
      <c r="F223" s="184" t="s">
        <v>429</v>
      </c>
      <c r="G223" s="185" t="s">
        <v>159</v>
      </c>
      <c r="H223" s="186">
        <v>6.43</v>
      </c>
      <c r="I223" s="187"/>
      <c r="J223" s="188">
        <f>ROUND(I223*H223,2)</f>
        <v>0</v>
      </c>
      <c r="K223" s="184"/>
      <c r="L223" s="42"/>
      <c r="M223" s="189" t="s">
        <v>5</v>
      </c>
      <c r="N223" s="190" t="s">
        <v>44</v>
      </c>
      <c r="O223" s="43"/>
      <c r="P223" s="191">
        <f>O223*H223</f>
        <v>0</v>
      </c>
      <c r="Q223" s="191">
        <v>1.435E-2</v>
      </c>
      <c r="R223" s="191">
        <f>Q223*H223</f>
        <v>9.2270499999999991E-2</v>
      </c>
      <c r="S223" s="191">
        <v>0</v>
      </c>
      <c r="T223" s="192">
        <f>S223*H223</f>
        <v>0</v>
      </c>
      <c r="AR223" s="25" t="s">
        <v>241</v>
      </c>
      <c r="AT223" s="25" t="s">
        <v>156</v>
      </c>
      <c r="AU223" s="25" t="s">
        <v>82</v>
      </c>
      <c r="AY223" s="25" t="s">
        <v>153</v>
      </c>
      <c r="BE223" s="193">
        <f>IF(N223="základní",J223,0)</f>
        <v>0</v>
      </c>
      <c r="BF223" s="193">
        <f>IF(N223="snížená",J223,0)</f>
        <v>0</v>
      </c>
      <c r="BG223" s="193">
        <f>IF(N223="zákl. přenesená",J223,0)</f>
        <v>0</v>
      </c>
      <c r="BH223" s="193">
        <f>IF(N223="sníž. přenesená",J223,0)</f>
        <v>0</v>
      </c>
      <c r="BI223" s="193">
        <f>IF(N223="nulová",J223,0)</f>
        <v>0</v>
      </c>
      <c r="BJ223" s="25" t="s">
        <v>80</v>
      </c>
      <c r="BK223" s="193">
        <f>ROUND(I223*H223,2)</f>
        <v>0</v>
      </c>
      <c r="BL223" s="25" t="s">
        <v>241</v>
      </c>
      <c r="BM223" s="25" t="s">
        <v>430</v>
      </c>
    </row>
    <row r="224" spans="2:65" s="12" customFormat="1">
      <c r="B224" s="194"/>
      <c r="D224" s="195" t="s">
        <v>167</v>
      </c>
      <c r="E224" s="196" t="s">
        <v>5</v>
      </c>
      <c r="F224" s="197" t="s">
        <v>431</v>
      </c>
      <c r="H224" s="198">
        <v>1.51</v>
      </c>
      <c r="I224" s="199"/>
      <c r="L224" s="194"/>
      <c r="M224" s="200"/>
      <c r="N224" s="201"/>
      <c r="O224" s="201"/>
      <c r="P224" s="201"/>
      <c r="Q224" s="201"/>
      <c r="R224" s="201"/>
      <c r="S224" s="201"/>
      <c r="T224" s="202"/>
      <c r="AT224" s="196" t="s">
        <v>167</v>
      </c>
      <c r="AU224" s="196" t="s">
        <v>82</v>
      </c>
      <c r="AV224" s="12" t="s">
        <v>82</v>
      </c>
      <c r="AW224" s="12" t="s">
        <v>37</v>
      </c>
      <c r="AX224" s="12" t="s">
        <v>73</v>
      </c>
      <c r="AY224" s="196" t="s">
        <v>153</v>
      </c>
    </row>
    <row r="225" spans="2:65" s="12" customFormat="1">
      <c r="B225" s="194"/>
      <c r="D225" s="195" t="s">
        <v>167</v>
      </c>
      <c r="E225" s="196" t="s">
        <v>5</v>
      </c>
      <c r="F225" s="197" t="s">
        <v>432</v>
      </c>
      <c r="H225" s="198">
        <v>1.26</v>
      </c>
      <c r="I225" s="199"/>
      <c r="L225" s="194"/>
      <c r="M225" s="200"/>
      <c r="N225" s="201"/>
      <c r="O225" s="201"/>
      <c r="P225" s="201"/>
      <c r="Q225" s="201"/>
      <c r="R225" s="201"/>
      <c r="S225" s="201"/>
      <c r="T225" s="202"/>
      <c r="AT225" s="196" t="s">
        <v>167</v>
      </c>
      <c r="AU225" s="196" t="s">
        <v>82</v>
      </c>
      <c r="AV225" s="12" t="s">
        <v>82</v>
      </c>
      <c r="AW225" s="12" t="s">
        <v>37</v>
      </c>
      <c r="AX225" s="12" t="s">
        <v>73</v>
      </c>
      <c r="AY225" s="196" t="s">
        <v>153</v>
      </c>
    </row>
    <row r="226" spans="2:65" s="12" customFormat="1">
      <c r="B226" s="194"/>
      <c r="D226" s="195" t="s">
        <v>167</v>
      </c>
      <c r="E226" s="196" t="s">
        <v>5</v>
      </c>
      <c r="F226" s="197" t="s">
        <v>433</v>
      </c>
      <c r="H226" s="198">
        <v>3.66</v>
      </c>
      <c r="I226" s="199"/>
      <c r="L226" s="194"/>
      <c r="M226" s="200"/>
      <c r="N226" s="201"/>
      <c r="O226" s="201"/>
      <c r="P226" s="201"/>
      <c r="Q226" s="201"/>
      <c r="R226" s="201"/>
      <c r="S226" s="201"/>
      <c r="T226" s="202"/>
      <c r="AT226" s="196" t="s">
        <v>167</v>
      </c>
      <c r="AU226" s="196" t="s">
        <v>82</v>
      </c>
      <c r="AV226" s="12" t="s">
        <v>82</v>
      </c>
      <c r="AW226" s="12" t="s">
        <v>37</v>
      </c>
      <c r="AX226" s="12" t="s">
        <v>73</v>
      </c>
      <c r="AY226" s="196" t="s">
        <v>153</v>
      </c>
    </row>
    <row r="227" spans="2:65" s="13" customFormat="1">
      <c r="B227" s="203"/>
      <c r="D227" s="195" t="s">
        <v>167</v>
      </c>
      <c r="E227" s="204" t="s">
        <v>5</v>
      </c>
      <c r="F227" s="205" t="s">
        <v>170</v>
      </c>
      <c r="H227" s="206">
        <v>6.43</v>
      </c>
      <c r="I227" s="207"/>
      <c r="L227" s="203"/>
      <c r="M227" s="208"/>
      <c r="N227" s="209"/>
      <c r="O227" s="209"/>
      <c r="P227" s="209"/>
      <c r="Q227" s="209"/>
      <c r="R227" s="209"/>
      <c r="S227" s="209"/>
      <c r="T227" s="210"/>
      <c r="AT227" s="204" t="s">
        <v>167</v>
      </c>
      <c r="AU227" s="204" t="s">
        <v>82</v>
      </c>
      <c r="AV227" s="13" t="s">
        <v>160</v>
      </c>
      <c r="AW227" s="13" t="s">
        <v>37</v>
      </c>
      <c r="AX227" s="13" t="s">
        <v>80</v>
      </c>
      <c r="AY227" s="204" t="s">
        <v>153</v>
      </c>
    </row>
    <row r="228" spans="2:65" s="1" customFormat="1" ht="16.5" customHeight="1">
      <c r="B228" s="181"/>
      <c r="C228" s="182" t="s">
        <v>434</v>
      </c>
      <c r="D228" s="182" t="s">
        <v>156</v>
      </c>
      <c r="E228" s="183" t="s">
        <v>435</v>
      </c>
      <c r="F228" s="184" t="s">
        <v>436</v>
      </c>
      <c r="G228" s="185" t="s">
        <v>228</v>
      </c>
      <c r="H228" s="186">
        <v>1</v>
      </c>
      <c r="I228" s="187"/>
      <c r="J228" s="188">
        <f>ROUND(I228*H228,2)</f>
        <v>0</v>
      </c>
      <c r="K228" s="184"/>
      <c r="L228" s="42"/>
      <c r="M228" s="189" t="s">
        <v>5</v>
      </c>
      <c r="N228" s="190" t="s">
        <v>44</v>
      </c>
      <c r="O228" s="43"/>
      <c r="P228" s="191">
        <f>O228*H228</f>
        <v>0</v>
      </c>
      <c r="Q228" s="191">
        <v>6.9999999999999994E-5</v>
      </c>
      <c r="R228" s="191">
        <f>Q228*H228</f>
        <v>6.9999999999999994E-5</v>
      </c>
      <c r="S228" s="191">
        <v>0</v>
      </c>
      <c r="T228" s="192">
        <f>S228*H228</f>
        <v>0</v>
      </c>
      <c r="AR228" s="25" t="s">
        <v>241</v>
      </c>
      <c r="AT228" s="25" t="s">
        <v>156</v>
      </c>
      <c r="AU228" s="25" t="s">
        <v>82</v>
      </c>
      <c r="AY228" s="25" t="s">
        <v>153</v>
      </c>
      <c r="BE228" s="193">
        <f>IF(N228="základní",J228,0)</f>
        <v>0</v>
      </c>
      <c r="BF228" s="193">
        <f>IF(N228="snížená",J228,0)</f>
        <v>0</v>
      </c>
      <c r="BG228" s="193">
        <f>IF(N228="zákl. přenesená",J228,0)</f>
        <v>0</v>
      </c>
      <c r="BH228" s="193">
        <f>IF(N228="sníž. přenesená",J228,0)</f>
        <v>0</v>
      </c>
      <c r="BI228" s="193">
        <f>IF(N228="nulová",J228,0)</f>
        <v>0</v>
      </c>
      <c r="BJ228" s="25" t="s">
        <v>80</v>
      </c>
      <c r="BK228" s="193">
        <f>ROUND(I228*H228,2)</f>
        <v>0</v>
      </c>
      <c r="BL228" s="25" t="s">
        <v>241</v>
      </c>
      <c r="BM228" s="25" t="s">
        <v>437</v>
      </c>
    </row>
    <row r="229" spans="2:65" s="1" customFormat="1" ht="16.5" customHeight="1">
      <c r="B229" s="181"/>
      <c r="C229" s="221" t="s">
        <v>438</v>
      </c>
      <c r="D229" s="221" t="s">
        <v>311</v>
      </c>
      <c r="E229" s="222" t="s">
        <v>439</v>
      </c>
      <c r="F229" s="223" t="s">
        <v>440</v>
      </c>
      <c r="G229" s="224" t="s">
        <v>228</v>
      </c>
      <c r="H229" s="225">
        <v>1</v>
      </c>
      <c r="I229" s="226"/>
      <c r="J229" s="227">
        <f>ROUND(I229*H229,2)</f>
        <v>0</v>
      </c>
      <c r="K229" s="223"/>
      <c r="L229" s="228"/>
      <c r="M229" s="229" t="s">
        <v>5</v>
      </c>
      <c r="N229" s="230" t="s">
        <v>44</v>
      </c>
      <c r="O229" s="43"/>
      <c r="P229" s="191">
        <f>O229*H229</f>
        <v>0</v>
      </c>
      <c r="Q229" s="191">
        <v>7.2999999999999996E-4</v>
      </c>
      <c r="R229" s="191">
        <f>Q229*H229</f>
        <v>7.2999999999999996E-4</v>
      </c>
      <c r="S229" s="191">
        <v>0</v>
      </c>
      <c r="T229" s="192">
        <f>S229*H229</f>
        <v>0</v>
      </c>
      <c r="AR229" s="25" t="s">
        <v>315</v>
      </c>
      <c r="AT229" s="25" t="s">
        <v>311</v>
      </c>
      <c r="AU229" s="25" t="s">
        <v>82</v>
      </c>
      <c r="AY229" s="25" t="s">
        <v>153</v>
      </c>
      <c r="BE229" s="193">
        <f>IF(N229="základní",J229,0)</f>
        <v>0</v>
      </c>
      <c r="BF229" s="193">
        <f>IF(N229="snížená",J229,0)</f>
        <v>0</v>
      </c>
      <c r="BG229" s="193">
        <f>IF(N229="zákl. přenesená",J229,0)</f>
        <v>0</v>
      </c>
      <c r="BH229" s="193">
        <f>IF(N229="sníž. přenesená",J229,0)</f>
        <v>0</v>
      </c>
      <c r="BI229" s="193">
        <f>IF(N229="nulová",J229,0)</f>
        <v>0</v>
      </c>
      <c r="BJ229" s="25" t="s">
        <v>80</v>
      </c>
      <c r="BK229" s="193">
        <f>ROUND(I229*H229,2)</f>
        <v>0</v>
      </c>
      <c r="BL229" s="25" t="s">
        <v>241</v>
      </c>
      <c r="BM229" s="25" t="s">
        <v>441</v>
      </c>
    </row>
    <row r="230" spans="2:65" s="1" customFormat="1" ht="25.5" customHeight="1">
      <c r="B230" s="181"/>
      <c r="C230" s="182" t="s">
        <v>442</v>
      </c>
      <c r="D230" s="182" t="s">
        <v>156</v>
      </c>
      <c r="E230" s="183" t="s">
        <v>443</v>
      </c>
      <c r="F230" s="184" t="s">
        <v>444</v>
      </c>
      <c r="G230" s="185" t="s">
        <v>228</v>
      </c>
      <c r="H230" s="186">
        <v>1</v>
      </c>
      <c r="I230" s="187"/>
      <c r="J230" s="188">
        <f>ROUND(I230*H230,2)</f>
        <v>0</v>
      </c>
      <c r="K230" s="184"/>
      <c r="L230" s="42"/>
      <c r="M230" s="189" t="s">
        <v>5</v>
      </c>
      <c r="N230" s="190" t="s">
        <v>44</v>
      </c>
      <c r="O230" s="43"/>
      <c r="P230" s="191">
        <f>O230*H230</f>
        <v>0</v>
      </c>
      <c r="Q230" s="191">
        <v>6.9999999999999994E-5</v>
      </c>
      <c r="R230" s="191">
        <f>Q230*H230</f>
        <v>6.9999999999999994E-5</v>
      </c>
      <c r="S230" s="191">
        <v>0</v>
      </c>
      <c r="T230" s="192">
        <f>S230*H230</f>
        <v>0</v>
      </c>
      <c r="AR230" s="25" t="s">
        <v>241</v>
      </c>
      <c r="AT230" s="25" t="s">
        <v>156</v>
      </c>
      <c r="AU230" s="25" t="s">
        <v>82</v>
      </c>
      <c r="AY230" s="25" t="s">
        <v>153</v>
      </c>
      <c r="BE230" s="193">
        <f>IF(N230="základní",J230,0)</f>
        <v>0</v>
      </c>
      <c r="BF230" s="193">
        <f>IF(N230="snížená",J230,0)</f>
        <v>0</v>
      </c>
      <c r="BG230" s="193">
        <f>IF(N230="zákl. přenesená",J230,0)</f>
        <v>0</v>
      </c>
      <c r="BH230" s="193">
        <f>IF(N230="sníž. přenesená",J230,0)</f>
        <v>0</v>
      </c>
      <c r="BI230" s="193">
        <f>IF(N230="nulová",J230,0)</f>
        <v>0</v>
      </c>
      <c r="BJ230" s="25" t="s">
        <v>80</v>
      </c>
      <c r="BK230" s="193">
        <f>ROUND(I230*H230,2)</f>
        <v>0</v>
      </c>
      <c r="BL230" s="25" t="s">
        <v>241</v>
      </c>
      <c r="BM230" s="25" t="s">
        <v>445</v>
      </c>
    </row>
    <row r="231" spans="2:65" s="1" customFormat="1" ht="16.5" customHeight="1">
      <c r="B231" s="181"/>
      <c r="C231" s="182" t="s">
        <v>446</v>
      </c>
      <c r="D231" s="182" t="s">
        <v>156</v>
      </c>
      <c r="E231" s="183" t="s">
        <v>447</v>
      </c>
      <c r="F231" s="184" t="s">
        <v>448</v>
      </c>
      <c r="G231" s="185" t="s">
        <v>345</v>
      </c>
      <c r="H231" s="231"/>
      <c r="I231" s="187"/>
      <c r="J231" s="188">
        <f>ROUND(I231*H231,2)</f>
        <v>0</v>
      </c>
      <c r="K231" s="184"/>
      <c r="L231" s="42"/>
      <c r="M231" s="189" t="s">
        <v>5</v>
      </c>
      <c r="N231" s="190" t="s">
        <v>44</v>
      </c>
      <c r="O231" s="43"/>
      <c r="P231" s="191">
        <f>O231*H231</f>
        <v>0</v>
      </c>
      <c r="Q231" s="191">
        <v>0</v>
      </c>
      <c r="R231" s="191">
        <f>Q231*H231</f>
        <v>0</v>
      </c>
      <c r="S231" s="191">
        <v>0</v>
      </c>
      <c r="T231" s="192">
        <f>S231*H231</f>
        <v>0</v>
      </c>
      <c r="AR231" s="25" t="s">
        <v>241</v>
      </c>
      <c r="AT231" s="25" t="s">
        <v>156</v>
      </c>
      <c r="AU231" s="25" t="s">
        <v>82</v>
      </c>
      <c r="AY231" s="25" t="s">
        <v>153</v>
      </c>
      <c r="BE231" s="193">
        <f>IF(N231="základní",J231,0)</f>
        <v>0</v>
      </c>
      <c r="BF231" s="193">
        <f>IF(N231="snížená",J231,0)</f>
        <v>0</v>
      </c>
      <c r="BG231" s="193">
        <f>IF(N231="zákl. přenesená",J231,0)</f>
        <v>0</v>
      </c>
      <c r="BH231" s="193">
        <f>IF(N231="sníž. přenesená",J231,0)</f>
        <v>0</v>
      </c>
      <c r="BI231" s="193">
        <f>IF(N231="nulová",J231,0)</f>
        <v>0</v>
      </c>
      <c r="BJ231" s="25" t="s">
        <v>80</v>
      </c>
      <c r="BK231" s="193">
        <f>ROUND(I231*H231,2)</f>
        <v>0</v>
      </c>
      <c r="BL231" s="25" t="s">
        <v>241</v>
      </c>
      <c r="BM231" s="25" t="s">
        <v>449</v>
      </c>
    </row>
    <row r="232" spans="2:65" s="11" customFormat="1" ht="29.85" customHeight="1">
      <c r="B232" s="168"/>
      <c r="D232" s="169" t="s">
        <v>72</v>
      </c>
      <c r="E232" s="179" t="s">
        <v>450</v>
      </c>
      <c r="F232" s="179" t="s">
        <v>451</v>
      </c>
      <c r="I232" s="171"/>
      <c r="J232" s="180">
        <f>BK232</f>
        <v>0</v>
      </c>
      <c r="L232" s="168"/>
      <c r="M232" s="173"/>
      <c r="N232" s="174"/>
      <c r="O232" s="174"/>
      <c r="P232" s="175">
        <f>SUM(P233:P235)</f>
        <v>0</v>
      </c>
      <c r="Q232" s="174"/>
      <c r="R232" s="175">
        <f>SUM(R233:R235)</f>
        <v>2.9819999999999999E-2</v>
      </c>
      <c r="S232" s="174"/>
      <c r="T232" s="176">
        <f>SUM(T233:T235)</f>
        <v>0</v>
      </c>
      <c r="AR232" s="169" t="s">
        <v>82</v>
      </c>
      <c r="AT232" s="177" t="s">
        <v>72</v>
      </c>
      <c r="AU232" s="177" t="s">
        <v>80</v>
      </c>
      <c r="AY232" s="169" t="s">
        <v>153</v>
      </c>
      <c r="BK232" s="178">
        <f>SUM(BK233:BK235)</f>
        <v>0</v>
      </c>
    </row>
    <row r="233" spans="2:65" s="1" customFormat="1" ht="16.5" customHeight="1">
      <c r="B233" s="181"/>
      <c r="C233" s="182" t="s">
        <v>452</v>
      </c>
      <c r="D233" s="182" t="s">
        <v>156</v>
      </c>
      <c r="E233" s="183" t="s">
        <v>453</v>
      </c>
      <c r="F233" s="184" t="s">
        <v>454</v>
      </c>
      <c r="G233" s="185" t="s">
        <v>197</v>
      </c>
      <c r="H233" s="186">
        <v>11</v>
      </c>
      <c r="I233" s="187"/>
      <c r="J233" s="188">
        <f>ROUND(I233*H233,2)</f>
        <v>0</v>
      </c>
      <c r="K233" s="184"/>
      <c r="L233" s="42"/>
      <c r="M233" s="189" t="s">
        <v>5</v>
      </c>
      <c r="N233" s="190" t="s">
        <v>44</v>
      </c>
      <c r="O233" s="43"/>
      <c r="P233" s="191">
        <f>O233*H233</f>
        <v>0</v>
      </c>
      <c r="Q233" s="191">
        <v>2.1800000000000001E-3</v>
      </c>
      <c r="R233" s="191">
        <f>Q233*H233</f>
        <v>2.3980000000000001E-2</v>
      </c>
      <c r="S233" s="191">
        <v>0</v>
      </c>
      <c r="T233" s="192">
        <f>S233*H233</f>
        <v>0</v>
      </c>
      <c r="AR233" s="25" t="s">
        <v>241</v>
      </c>
      <c r="AT233" s="25" t="s">
        <v>156</v>
      </c>
      <c r="AU233" s="25" t="s">
        <v>82</v>
      </c>
      <c r="AY233" s="25" t="s">
        <v>153</v>
      </c>
      <c r="BE233" s="193">
        <f>IF(N233="základní",J233,0)</f>
        <v>0</v>
      </c>
      <c r="BF233" s="193">
        <f>IF(N233="snížená",J233,0)</f>
        <v>0</v>
      </c>
      <c r="BG233" s="193">
        <f>IF(N233="zákl. přenesená",J233,0)</f>
        <v>0</v>
      </c>
      <c r="BH233" s="193">
        <f>IF(N233="sníž. přenesená",J233,0)</f>
        <v>0</v>
      </c>
      <c r="BI233" s="193">
        <f>IF(N233="nulová",J233,0)</f>
        <v>0</v>
      </c>
      <c r="BJ233" s="25" t="s">
        <v>80</v>
      </c>
      <c r="BK233" s="193">
        <f>ROUND(I233*H233,2)</f>
        <v>0</v>
      </c>
      <c r="BL233" s="25" t="s">
        <v>241</v>
      </c>
      <c r="BM233" s="25" t="s">
        <v>455</v>
      </c>
    </row>
    <row r="234" spans="2:65" s="1" customFormat="1" ht="25.5" customHeight="1">
      <c r="B234" s="181"/>
      <c r="C234" s="182" t="s">
        <v>456</v>
      </c>
      <c r="D234" s="182" t="s">
        <v>156</v>
      </c>
      <c r="E234" s="183" t="s">
        <v>457</v>
      </c>
      <c r="F234" s="184" t="s">
        <v>458</v>
      </c>
      <c r="G234" s="185" t="s">
        <v>159</v>
      </c>
      <c r="H234" s="186">
        <v>1</v>
      </c>
      <c r="I234" s="187"/>
      <c r="J234" s="188">
        <f>ROUND(I234*H234,2)</f>
        <v>0</v>
      </c>
      <c r="K234" s="184"/>
      <c r="L234" s="42"/>
      <c r="M234" s="189" t="s">
        <v>5</v>
      </c>
      <c r="N234" s="190" t="s">
        <v>44</v>
      </c>
      <c r="O234" s="43"/>
      <c r="P234" s="191">
        <f>O234*H234</f>
        <v>0</v>
      </c>
      <c r="Q234" s="191">
        <v>5.8399999999999997E-3</v>
      </c>
      <c r="R234" s="191">
        <f>Q234*H234</f>
        <v>5.8399999999999997E-3</v>
      </c>
      <c r="S234" s="191">
        <v>0</v>
      </c>
      <c r="T234" s="192">
        <f>S234*H234</f>
        <v>0</v>
      </c>
      <c r="AR234" s="25" t="s">
        <v>241</v>
      </c>
      <c r="AT234" s="25" t="s">
        <v>156</v>
      </c>
      <c r="AU234" s="25" t="s">
        <v>82</v>
      </c>
      <c r="AY234" s="25" t="s">
        <v>153</v>
      </c>
      <c r="BE234" s="193">
        <f>IF(N234="základní",J234,0)</f>
        <v>0</v>
      </c>
      <c r="BF234" s="193">
        <f>IF(N234="snížená",J234,0)</f>
        <v>0</v>
      </c>
      <c r="BG234" s="193">
        <f>IF(N234="zákl. přenesená",J234,0)</f>
        <v>0</v>
      </c>
      <c r="BH234" s="193">
        <f>IF(N234="sníž. přenesená",J234,0)</f>
        <v>0</v>
      </c>
      <c r="BI234" s="193">
        <f>IF(N234="nulová",J234,0)</f>
        <v>0</v>
      </c>
      <c r="BJ234" s="25" t="s">
        <v>80</v>
      </c>
      <c r="BK234" s="193">
        <f>ROUND(I234*H234,2)</f>
        <v>0</v>
      </c>
      <c r="BL234" s="25" t="s">
        <v>241</v>
      </c>
      <c r="BM234" s="25" t="s">
        <v>459</v>
      </c>
    </row>
    <row r="235" spans="2:65" s="1" customFormat="1" ht="16.5" customHeight="1">
      <c r="B235" s="181"/>
      <c r="C235" s="182" t="s">
        <v>460</v>
      </c>
      <c r="D235" s="182" t="s">
        <v>156</v>
      </c>
      <c r="E235" s="183" t="s">
        <v>461</v>
      </c>
      <c r="F235" s="184" t="s">
        <v>462</v>
      </c>
      <c r="G235" s="185" t="s">
        <v>345</v>
      </c>
      <c r="H235" s="231"/>
      <c r="I235" s="187"/>
      <c r="J235" s="188">
        <f>ROUND(I235*H235,2)</f>
        <v>0</v>
      </c>
      <c r="K235" s="184"/>
      <c r="L235" s="42"/>
      <c r="M235" s="189" t="s">
        <v>5</v>
      </c>
      <c r="N235" s="190" t="s">
        <v>44</v>
      </c>
      <c r="O235" s="43"/>
      <c r="P235" s="191">
        <f>O235*H235</f>
        <v>0</v>
      </c>
      <c r="Q235" s="191">
        <v>0</v>
      </c>
      <c r="R235" s="191">
        <f>Q235*H235</f>
        <v>0</v>
      </c>
      <c r="S235" s="191">
        <v>0</v>
      </c>
      <c r="T235" s="192">
        <f>S235*H235</f>
        <v>0</v>
      </c>
      <c r="AR235" s="25" t="s">
        <v>241</v>
      </c>
      <c r="AT235" s="25" t="s">
        <v>156</v>
      </c>
      <c r="AU235" s="25" t="s">
        <v>82</v>
      </c>
      <c r="AY235" s="25" t="s">
        <v>153</v>
      </c>
      <c r="BE235" s="193">
        <f>IF(N235="základní",J235,0)</f>
        <v>0</v>
      </c>
      <c r="BF235" s="193">
        <f>IF(N235="snížená",J235,0)</f>
        <v>0</v>
      </c>
      <c r="BG235" s="193">
        <f>IF(N235="zákl. přenesená",J235,0)</f>
        <v>0</v>
      </c>
      <c r="BH235" s="193">
        <f>IF(N235="sníž. přenesená",J235,0)</f>
        <v>0</v>
      </c>
      <c r="BI235" s="193">
        <f>IF(N235="nulová",J235,0)</f>
        <v>0</v>
      </c>
      <c r="BJ235" s="25" t="s">
        <v>80</v>
      </c>
      <c r="BK235" s="193">
        <f>ROUND(I235*H235,2)</f>
        <v>0</v>
      </c>
      <c r="BL235" s="25" t="s">
        <v>241</v>
      </c>
      <c r="BM235" s="25" t="s">
        <v>463</v>
      </c>
    </row>
    <row r="236" spans="2:65" s="11" customFormat="1" ht="29.85" customHeight="1">
      <c r="B236" s="168"/>
      <c r="D236" s="169" t="s">
        <v>72</v>
      </c>
      <c r="E236" s="179" t="s">
        <v>464</v>
      </c>
      <c r="F236" s="179" t="s">
        <v>465</v>
      </c>
      <c r="I236" s="171"/>
      <c r="J236" s="180">
        <f>BK236</f>
        <v>0</v>
      </c>
      <c r="L236" s="168"/>
      <c r="M236" s="173"/>
      <c r="N236" s="174"/>
      <c r="O236" s="174"/>
      <c r="P236" s="175">
        <f>SUM(P237:P265)</f>
        <v>0</v>
      </c>
      <c r="Q236" s="174"/>
      <c r="R236" s="175">
        <f>SUM(R237:R265)</f>
        <v>0</v>
      </c>
      <c r="S236" s="174"/>
      <c r="T236" s="176">
        <f>SUM(T237:T265)</f>
        <v>0</v>
      </c>
      <c r="AR236" s="169" t="s">
        <v>82</v>
      </c>
      <c r="AT236" s="177" t="s">
        <v>72</v>
      </c>
      <c r="AU236" s="177" t="s">
        <v>80</v>
      </c>
      <c r="AY236" s="169" t="s">
        <v>153</v>
      </c>
      <c r="BK236" s="178">
        <f>SUM(BK237:BK265)</f>
        <v>0</v>
      </c>
    </row>
    <row r="237" spans="2:65" s="1" customFormat="1" ht="16.5" customHeight="1">
      <c r="B237" s="181"/>
      <c r="C237" s="182" t="s">
        <v>466</v>
      </c>
      <c r="D237" s="182" t="s">
        <v>156</v>
      </c>
      <c r="E237" s="183" t="s">
        <v>467</v>
      </c>
      <c r="F237" s="184" t="s">
        <v>468</v>
      </c>
      <c r="G237" s="185" t="s">
        <v>271</v>
      </c>
      <c r="H237" s="186">
        <v>6</v>
      </c>
      <c r="I237" s="187"/>
      <c r="J237" s="188">
        <f>ROUND(I237*H237,2)</f>
        <v>0</v>
      </c>
      <c r="K237" s="184"/>
      <c r="L237" s="42"/>
      <c r="M237" s="189" t="s">
        <v>5</v>
      </c>
      <c r="N237" s="190" t="s">
        <v>44</v>
      </c>
      <c r="O237" s="43"/>
      <c r="P237" s="191">
        <f>O237*H237</f>
        <v>0</v>
      </c>
      <c r="Q237" s="191">
        <v>0</v>
      </c>
      <c r="R237" s="191">
        <f>Q237*H237</f>
        <v>0</v>
      </c>
      <c r="S237" s="191">
        <v>0</v>
      </c>
      <c r="T237" s="192">
        <f>S237*H237</f>
        <v>0</v>
      </c>
      <c r="AR237" s="25" t="s">
        <v>241</v>
      </c>
      <c r="AT237" s="25" t="s">
        <v>156</v>
      </c>
      <c r="AU237" s="25" t="s">
        <v>82</v>
      </c>
      <c r="AY237" s="25" t="s">
        <v>153</v>
      </c>
      <c r="BE237" s="193">
        <f>IF(N237="základní",J237,0)</f>
        <v>0</v>
      </c>
      <c r="BF237" s="193">
        <f>IF(N237="snížená",J237,0)</f>
        <v>0</v>
      </c>
      <c r="BG237" s="193">
        <f>IF(N237="zákl. přenesená",J237,0)</f>
        <v>0</v>
      </c>
      <c r="BH237" s="193">
        <f>IF(N237="sníž. přenesená",J237,0)</f>
        <v>0</v>
      </c>
      <c r="BI237" s="193">
        <f>IF(N237="nulová",J237,0)</f>
        <v>0</v>
      </c>
      <c r="BJ237" s="25" t="s">
        <v>80</v>
      </c>
      <c r="BK237" s="193">
        <f>ROUND(I237*H237,2)</f>
        <v>0</v>
      </c>
      <c r="BL237" s="25" t="s">
        <v>241</v>
      </c>
      <c r="BM237" s="25" t="s">
        <v>469</v>
      </c>
    </row>
    <row r="238" spans="2:65" s="1" customFormat="1" ht="54">
      <c r="B238" s="42"/>
      <c r="D238" s="195" t="s">
        <v>176</v>
      </c>
      <c r="F238" s="211" t="s">
        <v>470</v>
      </c>
      <c r="I238" s="212"/>
      <c r="L238" s="42"/>
      <c r="M238" s="213"/>
      <c r="N238" s="43"/>
      <c r="O238" s="43"/>
      <c r="P238" s="43"/>
      <c r="Q238" s="43"/>
      <c r="R238" s="43"/>
      <c r="S238" s="43"/>
      <c r="T238" s="71"/>
      <c r="AT238" s="25" t="s">
        <v>176</v>
      </c>
      <c r="AU238" s="25" t="s">
        <v>82</v>
      </c>
    </row>
    <row r="239" spans="2:65" s="1" customFormat="1" ht="16.5" customHeight="1">
      <c r="B239" s="181"/>
      <c r="C239" s="182" t="s">
        <v>471</v>
      </c>
      <c r="D239" s="182" t="s">
        <v>156</v>
      </c>
      <c r="E239" s="183" t="s">
        <v>472</v>
      </c>
      <c r="F239" s="184" t="s">
        <v>473</v>
      </c>
      <c r="G239" s="185" t="s">
        <v>271</v>
      </c>
      <c r="H239" s="186">
        <v>4</v>
      </c>
      <c r="I239" s="187"/>
      <c r="J239" s="188">
        <f>ROUND(I239*H239,2)</f>
        <v>0</v>
      </c>
      <c r="K239" s="184"/>
      <c r="L239" s="42"/>
      <c r="M239" s="189" t="s">
        <v>5</v>
      </c>
      <c r="N239" s="190" t="s">
        <v>44</v>
      </c>
      <c r="O239" s="43"/>
      <c r="P239" s="191">
        <f>O239*H239</f>
        <v>0</v>
      </c>
      <c r="Q239" s="191">
        <v>0</v>
      </c>
      <c r="R239" s="191">
        <f>Q239*H239</f>
        <v>0</v>
      </c>
      <c r="S239" s="191">
        <v>0</v>
      </c>
      <c r="T239" s="192">
        <f>S239*H239</f>
        <v>0</v>
      </c>
      <c r="AR239" s="25" t="s">
        <v>241</v>
      </c>
      <c r="AT239" s="25" t="s">
        <v>156</v>
      </c>
      <c r="AU239" s="25" t="s">
        <v>82</v>
      </c>
      <c r="AY239" s="25" t="s">
        <v>153</v>
      </c>
      <c r="BE239" s="193">
        <f>IF(N239="základní",J239,0)</f>
        <v>0</v>
      </c>
      <c r="BF239" s="193">
        <f>IF(N239="snížená",J239,0)</f>
        <v>0</v>
      </c>
      <c r="BG239" s="193">
        <f>IF(N239="zákl. přenesená",J239,0)</f>
        <v>0</v>
      </c>
      <c r="BH239" s="193">
        <f>IF(N239="sníž. přenesená",J239,0)</f>
        <v>0</v>
      </c>
      <c r="BI239" s="193">
        <f>IF(N239="nulová",J239,0)</f>
        <v>0</v>
      </c>
      <c r="BJ239" s="25" t="s">
        <v>80</v>
      </c>
      <c r="BK239" s="193">
        <f>ROUND(I239*H239,2)</f>
        <v>0</v>
      </c>
      <c r="BL239" s="25" t="s">
        <v>241</v>
      </c>
      <c r="BM239" s="25" t="s">
        <v>474</v>
      </c>
    </row>
    <row r="240" spans="2:65" s="1" customFormat="1" ht="54">
      <c r="B240" s="42"/>
      <c r="D240" s="195" t="s">
        <v>176</v>
      </c>
      <c r="F240" s="211" t="s">
        <v>475</v>
      </c>
      <c r="I240" s="212"/>
      <c r="L240" s="42"/>
      <c r="M240" s="213"/>
      <c r="N240" s="43"/>
      <c r="O240" s="43"/>
      <c r="P240" s="43"/>
      <c r="Q240" s="43"/>
      <c r="R240" s="43"/>
      <c r="S240" s="43"/>
      <c r="T240" s="71"/>
      <c r="AT240" s="25" t="s">
        <v>176</v>
      </c>
      <c r="AU240" s="25" t="s">
        <v>82</v>
      </c>
    </row>
    <row r="241" spans="2:65" s="1" customFormat="1" ht="16.5" customHeight="1">
      <c r="B241" s="181"/>
      <c r="C241" s="182" t="s">
        <v>476</v>
      </c>
      <c r="D241" s="182" t="s">
        <v>156</v>
      </c>
      <c r="E241" s="183" t="s">
        <v>477</v>
      </c>
      <c r="F241" s="184" t="s">
        <v>478</v>
      </c>
      <c r="G241" s="185" t="s">
        <v>271</v>
      </c>
      <c r="H241" s="186">
        <v>2</v>
      </c>
      <c r="I241" s="187"/>
      <c r="J241" s="188">
        <f>ROUND(I241*H241,2)</f>
        <v>0</v>
      </c>
      <c r="K241" s="184"/>
      <c r="L241" s="42"/>
      <c r="M241" s="189" t="s">
        <v>5</v>
      </c>
      <c r="N241" s="190" t="s">
        <v>44</v>
      </c>
      <c r="O241" s="43"/>
      <c r="P241" s="191">
        <f>O241*H241</f>
        <v>0</v>
      </c>
      <c r="Q241" s="191">
        <v>0</v>
      </c>
      <c r="R241" s="191">
        <f>Q241*H241</f>
        <v>0</v>
      </c>
      <c r="S241" s="191">
        <v>0</v>
      </c>
      <c r="T241" s="192">
        <f>S241*H241</f>
        <v>0</v>
      </c>
      <c r="AR241" s="25" t="s">
        <v>241</v>
      </c>
      <c r="AT241" s="25" t="s">
        <v>156</v>
      </c>
      <c r="AU241" s="25" t="s">
        <v>82</v>
      </c>
      <c r="AY241" s="25" t="s">
        <v>153</v>
      </c>
      <c r="BE241" s="193">
        <f>IF(N241="základní",J241,0)</f>
        <v>0</v>
      </c>
      <c r="BF241" s="193">
        <f>IF(N241="snížená",J241,0)</f>
        <v>0</v>
      </c>
      <c r="BG241" s="193">
        <f>IF(N241="zákl. přenesená",J241,0)</f>
        <v>0</v>
      </c>
      <c r="BH241" s="193">
        <f>IF(N241="sníž. přenesená",J241,0)</f>
        <v>0</v>
      </c>
      <c r="BI241" s="193">
        <f>IF(N241="nulová",J241,0)</f>
        <v>0</v>
      </c>
      <c r="BJ241" s="25" t="s">
        <v>80</v>
      </c>
      <c r="BK241" s="193">
        <f>ROUND(I241*H241,2)</f>
        <v>0</v>
      </c>
      <c r="BL241" s="25" t="s">
        <v>241</v>
      </c>
      <c r="BM241" s="25" t="s">
        <v>479</v>
      </c>
    </row>
    <row r="242" spans="2:65" s="1" customFormat="1" ht="40.5">
      <c r="B242" s="42"/>
      <c r="D242" s="195" t="s">
        <v>176</v>
      </c>
      <c r="F242" s="211" t="s">
        <v>480</v>
      </c>
      <c r="I242" s="212"/>
      <c r="L242" s="42"/>
      <c r="M242" s="213"/>
      <c r="N242" s="43"/>
      <c r="O242" s="43"/>
      <c r="P242" s="43"/>
      <c r="Q242" s="43"/>
      <c r="R242" s="43"/>
      <c r="S242" s="43"/>
      <c r="T242" s="71"/>
      <c r="AT242" s="25" t="s">
        <v>176</v>
      </c>
      <c r="AU242" s="25" t="s">
        <v>82</v>
      </c>
    </row>
    <row r="243" spans="2:65" s="1" customFormat="1" ht="25.5" customHeight="1">
      <c r="B243" s="181"/>
      <c r="C243" s="182" t="s">
        <v>481</v>
      </c>
      <c r="D243" s="182" t="s">
        <v>156</v>
      </c>
      <c r="E243" s="183" t="s">
        <v>482</v>
      </c>
      <c r="F243" s="184" t="s">
        <v>483</v>
      </c>
      <c r="G243" s="185" t="s">
        <v>271</v>
      </c>
      <c r="H243" s="186">
        <v>1</v>
      </c>
      <c r="I243" s="187"/>
      <c r="J243" s="188">
        <f>ROUND(I243*H243,2)</f>
        <v>0</v>
      </c>
      <c r="K243" s="184"/>
      <c r="L243" s="42"/>
      <c r="M243" s="189" t="s">
        <v>5</v>
      </c>
      <c r="N243" s="190" t="s">
        <v>44</v>
      </c>
      <c r="O243" s="43"/>
      <c r="P243" s="191">
        <f>O243*H243</f>
        <v>0</v>
      </c>
      <c r="Q243" s="191">
        <v>0</v>
      </c>
      <c r="R243" s="191">
        <f>Q243*H243</f>
        <v>0</v>
      </c>
      <c r="S243" s="191">
        <v>0</v>
      </c>
      <c r="T243" s="192">
        <f>S243*H243</f>
        <v>0</v>
      </c>
      <c r="AR243" s="25" t="s">
        <v>241</v>
      </c>
      <c r="AT243" s="25" t="s">
        <v>156</v>
      </c>
      <c r="AU243" s="25" t="s">
        <v>82</v>
      </c>
      <c r="AY243" s="25" t="s">
        <v>153</v>
      </c>
      <c r="BE243" s="193">
        <f>IF(N243="základní",J243,0)</f>
        <v>0</v>
      </c>
      <c r="BF243" s="193">
        <f>IF(N243="snížená",J243,0)</f>
        <v>0</v>
      </c>
      <c r="BG243" s="193">
        <f>IF(N243="zákl. přenesená",J243,0)</f>
        <v>0</v>
      </c>
      <c r="BH243" s="193">
        <f>IF(N243="sníž. přenesená",J243,0)</f>
        <v>0</v>
      </c>
      <c r="BI243" s="193">
        <f>IF(N243="nulová",J243,0)</f>
        <v>0</v>
      </c>
      <c r="BJ243" s="25" t="s">
        <v>80</v>
      </c>
      <c r="BK243" s="193">
        <f>ROUND(I243*H243,2)</f>
        <v>0</v>
      </c>
      <c r="BL243" s="25" t="s">
        <v>241</v>
      </c>
      <c r="BM243" s="25" t="s">
        <v>484</v>
      </c>
    </row>
    <row r="244" spans="2:65" s="1" customFormat="1" ht="67.5">
      <c r="B244" s="42"/>
      <c r="D244" s="195" t="s">
        <v>176</v>
      </c>
      <c r="F244" s="211" t="s">
        <v>485</v>
      </c>
      <c r="I244" s="212"/>
      <c r="L244" s="42"/>
      <c r="M244" s="213"/>
      <c r="N244" s="43"/>
      <c r="O244" s="43"/>
      <c r="P244" s="43"/>
      <c r="Q244" s="43"/>
      <c r="R244" s="43"/>
      <c r="S244" s="43"/>
      <c r="T244" s="71"/>
      <c r="AT244" s="25" t="s">
        <v>176</v>
      </c>
      <c r="AU244" s="25" t="s">
        <v>82</v>
      </c>
    </row>
    <row r="245" spans="2:65" s="12" customFormat="1">
      <c r="B245" s="194"/>
      <c r="D245" s="195" t="s">
        <v>167</v>
      </c>
      <c r="E245" s="196" t="s">
        <v>5</v>
      </c>
      <c r="F245" s="197" t="s">
        <v>80</v>
      </c>
      <c r="H245" s="198">
        <v>1</v>
      </c>
      <c r="I245" s="199"/>
      <c r="L245" s="194"/>
      <c r="M245" s="200"/>
      <c r="N245" s="201"/>
      <c r="O245" s="201"/>
      <c r="P245" s="201"/>
      <c r="Q245" s="201"/>
      <c r="R245" s="201"/>
      <c r="S245" s="201"/>
      <c r="T245" s="202"/>
      <c r="AT245" s="196" t="s">
        <v>167</v>
      </c>
      <c r="AU245" s="196" t="s">
        <v>82</v>
      </c>
      <c r="AV245" s="12" t="s">
        <v>82</v>
      </c>
      <c r="AW245" s="12" t="s">
        <v>37</v>
      </c>
      <c r="AX245" s="12" t="s">
        <v>80</v>
      </c>
      <c r="AY245" s="196" t="s">
        <v>153</v>
      </c>
    </row>
    <row r="246" spans="2:65" s="1" customFormat="1" ht="25.5" customHeight="1">
      <c r="B246" s="181"/>
      <c r="C246" s="182" t="s">
        <v>486</v>
      </c>
      <c r="D246" s="182" t="s">
        <v>156</v>
      </c>
      <c r="E246" s="183" t="s">
        <v>487</v>
      </c>
      <c r="F246" s="184" t="s">
        <v>488</v>
      </c>
      <c r="G246" s="185" t="s">
        <v>271</v>
      </c>
      <c r="H246" s="186">
        <v>1</v>
      </c>
      <c r="I246" s="187"/>
      <c r="J246" s="188">
        <f>ROUND(I246*H246,2)</f>
        <v>0</v>
      </c>
      <c r="K246" s="184"/>
      <c r="L246" s="42"/>
      <c r="M246" s="189" t="s">
        <v>5</v>
      </c>
      <c r="N246" s="190" t="s">
        <v>44</v>
      </c>
      <c r="O246" s="43"/>
      <c r="P246" s="191">
        <f>O246*H246</f>
        <v>0</v>
      </c>
      <c r="Q246" s="191">
        <v>0</v>
      </c>
      <c r="R246" s="191">
        <f>Q246*H246</f>
        <v>0</v>
      </c>
      <c r="S246" s="191">
        <v>0</v>
      </c>
      <c r="T246" s="192">
        <f>S246*H246</f>
        <v>0</v>
      </c>
      <c r="AR246" s="25" t="s">
        <v>241</v>
      </c>
      <c r="AT246" s="25" t="s">
        <v>156</v>
      </c>
      <c r="AU246" s="25" t="s">
        <v>82</v>
      </c>
      <c r="AY246" s="25" t="s">
        <v>153</v>
      </c>
      <c r="BE246" s="193">
        <f>IF(N246="základní",J246,0)</f>
        <v>0</v>
      </c>
      <c r="BF246" s="193">
        <f>IF(N246="snížená",J246,0)</f>
        <v>0</v>
      </c>
      <c r="BG246" s="193">
        <f>IF(N246="zákl. přenesená",J246,0)</f>
        <v>0</v>
      </c>
      <c r="BH246" s="193">
        <f>IF(N246="sníž. přenesená",J246,0)</f>
        <v>0</v>
      </c>
      <c r="BI246" s="193">
        <f>IF(N246="nulová",J246,0)</f>
        <v>0</v>
      </c>
      <c r="BJ246" s="25" t="s">
        <v>80</v>
      </c>
      <c r="BK246" s="193">
        <f>ROUND(I246*H246,2)</f>
        <v>0</v>
      </c>
      <c r="BL246" s="25" t="s">
        <v>241</v>
      </c>
      <c r="BM246" s="25" t="s">
        <v>489</v>
      </c>
    </row>
    <row r="247" spans="2:65" s="1" customFormat="1" ht="54">
      <c r="B247" s="42"/>
      <c r="D247" s="195" t="s">
        <v>176</v>
      </c>
      <c r="F247" s="211" t="s">
        <v>490</v>
      </c>
      <c r="I247" s="212"/>
      <c r="L247" s="42"/>
      <c r="M247" s="213"/>
      <c r="N247" s="43"/>
      <c r="O247" s="43"/>
      <c r="P247" s="43"/>
      <c r="Q247" s="43"/>
      <c r="R247" s="43"/>
      <c r="S247" s="43"/>
      <c r="T247" s="71"/>
      <c r="AT247" s="25" t="s">
        <v>176</v>
      </c>
      <c r="AU247" s="25" t="s">
        <v>82</v>
      </c>
    </row>
    <row r="248" spans="2:65" s="12" customFormat="1">
      <c r="B248" s="194"/>
      <c r="D248" s="195" t="s">
        <v>167</v>
      </c>
      <c r="E248" s="196" t="s">
        <v>5</v>
      </c>
      <c r="F248" s="197" t="s">
        <v>80</v>
      </c>
      <c r="H248" s="198">
        <v>1</v>
      </c>
      <c r="I248" s="199"/>
      <c r="L248" s="194"/>
      <c r="M248" s="200"/>
      <c r="N248" s="201"/>
      <c r="O248" s="201"/>
      <c r="P248" s="201"/>
      <c r="Q248" s="201"/>
      <c r="R248" s="201"/>
      <c r="S248" s="201"/>
      <c r="T248" s="202"/>
      <c r="AT248" s="196" t="s">
        <v>167</v>
      </c>
      <c r="AU248" s="196" t="s">
        <v>82</v>
      </c>
      <c r="AV248" s="12" t="s">
        <v>82</v>
      </c>
      <c r="AW248" s="12" t="s">
        <v>37</v>
      </c>
      <c r="AX248" s="12" t="s">
        <v>80</v>
      </c>
      <c r="AY248" s="196" t="s">
        <v>153</v>
      </c>
    </row>
    <row r="249" spans="2:65" s="1" customFormat="1" ht="25.5" customHeight="1">
      <c r="B249" s="181"/>
      <c r="C249" s="182" t="s">
        <v>491</v>
      </c>
      <c r="D249" s="182" t="s">
        <v>156</v>
      </c>
      <c r="E249" s="183" t="s">
        <v>492</v>
      </c>
      <c r="F249" s="184" t="s">
        <v>493</v>
      </c>
      <c r="G249" s="185" t="s">
        <v>271</v>
      </c>
      <c r="H249" s="186">
        <v>1</v>
      </c>
      <c r="I249" s="187"/>
      <c r="J249" s="188">
        <f>ROUND(I249*H249,2)</f>
        <v>0</v>
      </c>
      <c r="K249" s="184"/>
      <c r="L249" s="42"/>
      <c r="M249" s="189" t="s">
        <v>5</v>
      </c>
      <c r="N249" s="190" t="s">
        <v>44</v>
      </c>
      <c r="O249" s="43"/>
      <c r="P249" s="191">
        <f>O249*H249</f>
        <v>0</v>
      </c>
      <c r="Q249" s="191">
        <v>0</v>
      </c>
      <c r="R249" s="191">
        <f>Q249*H249</f>
        <v>0</v>
      </c>
      <c r="S249" s="191">
        <v>0</v>
      </c>
      <c r="T249" s="192">
        <f>S249*H249</f>
        <v>0</v>
      </c>
      <c r="AR249" s="25" t="s">
        <v>241</v>
      </c>
      <c r="AT249" s="25" t="s">
        <v>156</v>
      </c>
      <c r="AU249" s="25" t="s">
        <v>82</v>
      </c>
      <c r="AY249" s="25" t="s">
        <v>153</v>
      </c>
      <c r="BE249" s="193">
        <f>IF(N249="základní",J249,0)</f>
        <v>0</v>
      </c>
      <c r="BF249" s="193">
        <f>IF(N249="snížená",J249,0)</f>
        <v>0</v>
      </c>
      <c r="BG249" s="193">
        <f>IF(N249="zákl. přenesená",J249,0)</f>
        <v>0</v>
      </c>
      <c r="BH249" s="193">
        <f>IF(N249="sníž. přenesená",J249,0)</f>
        <v>0</v>
      </c>
      <c r="BI249" s="193">
        <f>IF(N249="nulová",J249,0)</f>
        <v>0</v>
      </c>
      <c r="BJ249" s="25" t="s">
        <v>80</v>
      </c>
      <c r="BK249" s="193">
        <f>ROUND(I249*H249,2)</f>
        <v>0</v>
      </c>
      <c r="BL249" s="25" t="s">
        <v>241</v>
      </c>
      <c r="BM249" s="25" t="s">
        <v>494</v>
      </c>
    </row>
    <row r="250" spans="2:65" s="1" customFormat="1" ht="54">
      <c r="B250" s="42"/>
      <c r="D250" s="195" t="s">
        <v>176</v>
      </c>
      <c r="F250" s="211" t="s">
        <v>495</v>
      </c>
      <c r="I250" s="212"/>
      <c r="L250" s="42"/>
      <c r="M250" s="213"/>
      <c r="N250" s="43"/>
      <c r="O250" s="43"/>
      <c r="P250" s="43"/>
      <c r="Q250" s="43"/>
      <c r="R250" s="43"/>
      <c r="S250" s="43"/>
      <c r="T250" s="71"/>
      <c r="AT250" s="25" t="s">
        <v>176</v>
      </c>
      <c r="AU250" s="25" t="s">
        <v>82</v>
      </c>
    </row>
    <row r="251" spans="2:65" s="12" customFormat="1">
      <c r="B251" s="194"/>
      <c r="D251" s="195" t="s">
        <v>167</v>
      </c>
      <c r="E251" s="196" t="s">
        <v>5</v>
      </c>
      <c r="F251" s="197" t="s">
        <v>80</v>
      </c>
      <c r="H251" s="198">
        <v>1</v>
      </c>
      <c r="I251" s="199"/>
      <c r="L251" s="194"/>
      <c r="M251" s="200"/>
      <c r="N251" s="201"/>
      <c r="O251" s="201"/>
      <c r="P251" s="201"/>
      <c r="Q251" s="201"/>
      <c r="R251" s="201"/>
      <c r="S251" s="201"/>
      <c r="T251" s="202"/>
      <c r="AT251" s="196" t="s">
        <v>167</v>
      </c>
      <c r="AU251" s="196" t="s">
        <v>82</v>
      </c>
      <c r="AV251" s="12" t="s">
        <v>82</v>
      </c>
      <c r="AW251" s="12" t="s">
        <v>37</v>
      </c>
      <c r="AX251" s="12" t="s">
        <v>80</v>
      </c>
      <c r="AY251" s="196" t="s">
        <v>153</v>
      </c>
    </row>
    <row r="252" spans="2:65" s="1" customFormat="1" ht="25.5" customHeight="1">
      <c r="B252" s="181"/>
      <c r="C252" s="182" t="s">
        <v>496</v>
      </c>
      <c r="D252" s="182" t="s">
        <v>156</v>
      </c>
      <c r="E252" s="183" t="s">
        <v>497</v>
      </c>
      <c r="F252" s="184" t="s">
        <v>498</v>
      </c>
      <c r="G252" s="185" t="s">
        <v>271</v>
      </c>
      <c r="H252" s="186">
        <v>2</v>
      </c>
      <c r="I252" s="187"/>
      <c r="J252" s="188">
        <f>ROUND(I252*H252,2)</f>
        <v>0</v>
      </c>
      <c r="K252" s="184"/>
      <c r="L252" s="42"/>
      <c r="M252" s="189" t="s">
        <v>5</v>
      </c>
      <c r="N252" s="190" t="s">
        <v>44</v>
      </c>
      <c r="O252" s="43"/>
      <c r="P252" s="191">
        <f>O252*H252</f>
        <v>0</v>
      </c>
      <c r="Q252" s="191">
        <v>0</v>
      </c>
      <c r="R252" s="191">
        <f>Q252*H252</f>
        <v>0</v>
      </c>
      <c r="S252" s="191">
        <v>0</v>
      </c>
      <c r="T252" s="192">
        <f>S252*H252</f>
        <v>0</v>
      </c>
      <c r="AR252" s="25" t="s">
        <v>241</v>
      </c>
      <c r="AT252" s="25" t="s">
        <v>156</v>
      </c>
      <c r="AU252" s="25" t="s">
        <v>82</v>
      </c>
      <c r="AY252" s="25" t="s">
        <v>153</v>
      </c>
      <c r="BE252" s="193">
        <f>IF(N252="základní",J252,0)</f>
        <v>0</v>
      </c>
      <c r="BF252" s="193">
        <f>IF(N252="snížená",J252,0)</f>
        <v>0</v>
      </c>
      <c r="BG252" s="193">
        <f>IF(N252="zákl. přenesená",J252,0)</f>
        <v>0</v>
      </c>
      <c r="BH252" s="193">
        <f>IF(N252="sníž. přenesená",J252,0)</f>
        <v>0</v>
      </c>
      <c r="BI252" s="193">
        <f>IF(N252="nulová",J252,0)</f>
        <v>0</v>
      </c>
      <c r="BJ252" s="25" t="s">
        <v>80</v>
      </c>
      <c r="BK252" s="193">
        <f>ROUND(I252*H252,2)</f>
        <v>0</v>
      </c>
      <c r="BL252" s="25" t="s">
        <v>241</v>
      </c>
      <c r="BM252" s="25" t="s">
        <v>499</v>
      </c>
    </row>
    <row r="253" spans="2:65" s="1" customFormat="1" ht="40.5">
      <c r="B253" s="42"/>
      <c r="D253" s="195" t="s">
        <v>176</v>
      </c>
      <c r="F253" s="211" t="s">
        <v>500</v>
      </c>
      <c r="I253" s="212"/>
      <c r="L253" s="42"/>
      <c r="M253" s="213"/>
      <c r="N253" s="43"/>
      <c r="O253" s="43"/>
      <c r="P253" s="43"/>
      <c r="Q253" s="43"/>
      <c r="R253" s="43"/>
      <c r="S253" s="43"/>
      <c r="T253" s="71"/>
      <c r="AT253" s="25" t="s">
        <v>176</v>
      </c>
      <c r="AU253" s="25" t="s">
        <v>82</v>
      </c>
    </row>
    <row r="254" spans="2:65" s="12" customFormat="1">
      <c r="B254" s="194"/>
      <c r="D254" s="195" t="s">
        <v>167</v>
      </c>
      <c r="E254" s="196" t="s">
        <v>5</v>
      </c>
      <c r="F254" s="197" t="s">
        <v>82</v>
      </c>
      <c r="H254" s="198">
        <v>2</v>
      </c>
      <c r="I254" s="199"/>
      <c r="L254" s="194"/>
      <c r="M254" s="200"/>
      <c r="N254" s="201"/>
      <c r="O254" s="201"/>
      <c r="P254" s="201"/>
      <c r="Q254" s="201"/>
      <c r="R254" s="201"/>
      <c r="S254" s="201"/>
      <c r="T254" s="202"/>
      <c r="AT254" s="196" t="s">
        <v>167</v>
      </c>
      <c r="AU254" s="196" t="s">
        <v>82</v>
      </c>
      <c r="AV254" s="12" t="s">
        <v>82</v>
      </c>
      <c r="AW254" s="12" t="s">
        <v>37</v>
      </c>
      <c r="AX254" s="12" t="s">
        <v>80</v>
      </c>
      <c r="AY254" s="196" t="s">
        <v>153</v>
      </c>
    </row>
    <row r="255" spans="2:65" s="1" customFormat="1" ht="16.5" customHeight="1">
      <c r="B255" s="181"/>
      <c r="C255" s="182" t="s">
        <v>501</v>
      </c>
      <c r="D255" s="182" t="s">
        <v>156</v>
      </c>
      <c r="E255" s="183" t="s">
        <v>502</v>
      </c>
      <c r="F255" s="184" t="s">
        <v>503</v>
      </c>
      <c r="G255" s="185" t="s">
        <v>271</v>
      </c>
      <c r="H255" s="186">
        <v>1</v>
      </c>
      <c r="I255" s="187"/>
      <c r="J255" s="188">
        <f>ROUND(I255*H255,2)</f>
        <v>0</v>
      </c>
      <c r="K255" s="184"/>
      <c r="L255" s="42"/>
      <c r="M255" s="189" t="s">
        <v>5</v>
      </c>
      <c r="N255" s="190" t="s">
        <v>44</v>
      </c>
      <c r="O255" s="43"/>
      <c r="P255" s="191">
        <f>O255*H255</f>
        <v>0</v>
      </c>
      <c r="Q255" s="191">
        <v>0</v>
      </c>
      <c r="R255" s="191">
        <f>Q255*H255</f>
        <v>0</v>
      </c>
      <c r="S255" s="191">
        <v>0</v>
      </c>
      <c r="T255" s="192">
        <f>S255*H255</f>
        <v>0</v>
      </c>
      <c r="AR255" s="25" t="s">
        <v>241</v>
      </c>
      <c r="AT255" s="25" t="s">
        <v>156</v>
      </c>
      <c r="AU255" s="25" t="s">
        <v>82</v>
      </c>
      <c r="AY255" s="25" t="s">
        <v>153</v>
      </c>
      <c r="BE255" s="193">
        <f>IF(N255="základní",J255,0)</f>
        <v>0</v>
      </c>
      <c r="BF255" s="193">
        <f>IF(N255="snížená",J255,0)</f>
        <v>0</v>
      </c>
      <c r="BG255" s="193">
        <f>IF(N255="zákl. přenesená",J255,0)</f>
        <v>0</v>
      </c>
      <c r="BH255" s="193">
        <f>IF(N255="sníž. přenesená",J255,0)</f>
        <v>0</v>
      </c>
      <c r="BI255" s="193">
        <f>IF(N255="nulová",J255,0)</f>
        <v>0</v>
      </c>
      <c r="BJ255" s="25" t="s">
        <v>80</v>
      </c>
      <c r="BK255" s="193">
        <f>ROUND(I255*H255,2)</f>
        <v>0</v>
      </c>
      <c r="BL255" s="25" t="s">
        <v>241</v>
      </c>
      <c r="BM255" s="25" t="s">
        <v>504</v>
      </c>
    </row>
    <row r="256" spans="2:65" s="1" customFormat="1" ht="38.25" customHeight="1">
      <c r="B256" s="181"/>
      <c r="C256" s="182" t="s">
        <v>505</v>
      </c>
      <c r="D256" s="182" t="s">
        <v>156</v>
      </c>
      <c r="E256" s="183" t="s">
        <v>506</v>
      </c>
      <c r="F256" s="184" t="s">
        <v>507</v>
      </c>
      <c r="G256" s="185" t="s">
        <v>271</v>
      </c>
      <c r="H256" s="186">
        <v>1</v>
      </c>
      <c r="I256" s="187"/>
      <c r="J256" s="188">
        <f>ROUND(I256*H256,2)</f>
        <v>0</v>
      </c>
      <c r="K256" s="184"/>
      <c r="L256" s="42"/>
      <c r="M256" s="189" t="s">
        <v>5</v>
      </c>
      <c r="N256" s="190" t="s">
        <v>44</v>
      </c>
      <c r="O256" s="43"/>
      <c r="P256" s="191">
        <f>O256*H256</f>
        <v>0</v>
      </c>
      <c r="Q256" s="191">
        <v>0</v>
      </c>
      <c r="R256" s="191">
        <f>Q256*H256</f>
        <v>0</v>
      </c>
      <c r="S256" s="191">
        <v>0</v>
      </c>
      <c r="T256" s="192">
        <f>S256*H256</f>
        <v>0</v>
      </c>
      <c r="AR256" s="25" t="s">
        <v>241</v>
      </c>
      <c r="AT256" s="25" t="s">
        <v>156</v>
      </c>
      <c r="AU256" s="25" t="s">
        <v>82</v>
      </c>
      <c r="AY256" s="25" t="s">
        <v>153</v>
      </c>
      <c r="BE256" s="193">
        <f>IF(N256="základní",J256,0)</f>
        <v>0</v>
      </c>
      <c r="BF256" s="193">
        <f>IF(N256="snížená",J256,0)</f>
        <v>0</v>
      </c>
      <c r="BG256" s="193">
        <f>IF(N256="zákl. přenesená",J256,0)</f>
        <v>0</v>
      </c>
      <c r="BH256" s="193">
        <f>IF(N256="sníž. přenesená",J256,0)</f>
        <v>0</v>
      </c>
      <c r="BI256" s="193">
        <f>IF(N256="nulová",J256,0)</f>
        <v>0</v>
      </c>
      <c r="BJ256" s="25" t="s">
        <v>80</v>
      </c>
      <c r="BK256" s="193">
        <f>ROUND(I256*H256,2)</f>
        <v>0</v>
      </c>
      <c r="BL256" s="25" t="s">
        <v>241</v>
      </c>
      <c r="BM256" s="25" t="s">
        <v>508</v>
      </c>
    </row>
    <row r="257" spans="2:65" s="1" customFormat="1" ht="25.5" customHeight="1">
      <c r="B257" s="181"/>
      <c r="C257" s="182" t="s">
        <v>509</v>
      </c>
      <c r="D257" s="182" t="s">
        <v>156</v>
      </c>
      <c r="E257" s="183" t="s">
        <v>510</v>
      </c>
      <c r="F257" s="184" t="s">
        <v>511</v>
      </c>
      <c r="G257" s="185" t="s">
        <v>197</v>
      </c>
      <c r="H257" s="186">
        <v>9</v>
      </c>
      <c r="I257" s="187"/>
      <c r="J257" s="188">
        <f>ROUND(I257*H257,2)</f>
        <v>0</v>
      </c>
      <c r="K257" s="184"/>
      <c r="L257" s="42"/>
      <c r="M257" s="189" t="s">
        <v>5</v>
      </c>
      <c r="N257" s="190" t="s">
        <v>44</v>
      </c>
      <c r="O257" s="43"/>
      <c r="P257" s="191">
        <f>O257*H257</f>
        <v>0</v>
      </c>
      <c r="Q257" s="191">
        <v>0</v>
      </c>
      <c r="R257" s="191">
        <f>Q257*H257</f>
        <v>0</v>
      </c>
      <c r="S257" s="191">
        <v>0</v>
      </c>
      <c r="T257" s="192">
        <f>S257*H257</f>
        <v>0</v>
      </c>
      <c r="AR257" s="25" t="s">
        <v>241</v>
      </c>
      <c r="AT257" s="25" t="s">
        <v>156</v>
      </c>
      <c r="AU257" s="25" t="s">
        <v>82</v>
      </c>
      <c r="AY257" s="25" t="s">
        <v>153</v>
      </c>
      <c r="BE257" s="193">
        <f>IF(N257="základní",J257,0)</f>
        <v>0</v>
      </c>
      <c r="BF257" s="193">
        <f>IF(N257="snížená",J257,0)</f>
        <v>0</v>
      </c>
      <c r="BG257" s="193">
        <f>IF(N257="zákl. přenesená",J257,0)</f>
        <v>0</v>
      </c>
      <c r="BH257" s="193">
        <f>IF(N257="sníž. přenesená",J257,0)</f>
        <v>0</v>
      </c>
      <c r="BI257" s="193">
        <f>IF(N257="nulová",J257,0)</f>
        <v>0</v>
      </c>
      <c r="BJ257" s="25" t="s">
        <v>80</v>
      </c>
      <c r="BK257" s="193">
        <f>ROUND(I257*H257,2)</f>
        <v>0</v>
      </c>
      <c r="BL257" s="25" t="s">
        <v>241</v>
      </c>
      <c r="BM257" s="25" t="s">
        <v>512</v>
      </c>
    </row>
    <row r="258" spans="2:65" s="1" customFormat="1" ht="54">
      <c r="B258" s="42"/>
      <c r="D258" s="195" t="s">
        <v>176</v>
      </c>
      <c r="F258" s="211" t="s">
        <v>513</v>
      </c>
      <c r="I258" s="212"/>
      <c r="L258" s="42"/>
      <c r="M258" s="213"/>
      <c r="N258" s="43"/>
      <c r="O258" s="43"/>
      <c r="P258" s="43"/>
      <c r="Q258" s="43"/>
      <c r="R258" s="43"/>
      <c r="S258" s="43"/>
      <c r="T258" s="71"/>
      <c r="AT258" s="25" t="s">
        <v>176</v>
      </c>
      <c r="AU258" s="25" t="s">
        <v>82</v>
      </c>
    </row>
    <row r="259" spans="2:65" s="12" customFormat="1">
      <c r="B259" s="194"/>
      <c r="D259" s="195" t="s">
        <v>167</v>
      </c>
      <c r="E259" s="196" t="s">
        <v>5</v>
      </c>
      <c r="F259" s="197" t="s">
        <v>200</v>
      </c>
      <c r="H259" s="198">
        <v>9</v>
      </c>
      <c r="I259" s="199"/>
      <c r="L259" s="194"/>
      <c r="M259" s="200"/>
      <c r="N259" s="201"/>
      <c r="O259" s="201"/>
      <c r="P259" s="201"/>
      <c r="Q259" s="201"/>
      <c r="R259" s="201"/>
      <c r="S259" s="201"/>
      <c r="T259" s="202"/>
      <c r="AT259" s="196" t="s">
        <v>167</v>
      </c>
      <c r="AU259" s="196" t="s">
        <v>82</v>
      </c>
      <c r="AV259" s="12" t="s">
        <v>82</v>
      </c>
      <c r="AW259" s="12" t="s">
        <v>37</v>
      </c>
      <c r="AX259" s="12" t="s">
        <v>80</v>
      </c>
      <c r="AY259" s="196" t="s">
        <v>153</v>
      </c>
    </row>
    <row r="260" spans="2:65" s="1" customFormat="1" ht="16.5" customHeight="1">
      <c r="B260" s="181"/>
      <c r="C260" s="182" t="s">
        <v>514</v>
      </c>
      <c r="D260" s="182" t="s">
        <v>156</v>
      </c>
      <c r="E260" s="183" t="s">
        <v>515</v>
      </c>
      <c r="F260" s="184" t="s">
        <v>516</v>
      </c>
      <c r="G260" s="185" t="s">
        <v>197</v>
      </c>
      <c r="H260" s="186">
        <v>30.899000000000001</v>
      </c>
      <c r="I260" s="187"/>
      <c r="J260" s="188">
        <f>ROUND(I260*H260,2)</f>
        <v>0</v>
      </c>
      <c r="K260" s="184"/>
      <c r="L260" s="42"/>
      <c r="M260" s="189" t="s">
        <v>5</v>
      </c>
      <c r="N260" s="190" t="s">
        <v>44</v>
      </c>
      <c r="O260" s="43"/>
      <c r="P260" s="191">
        <f>O260*H260</f>
        <v>0</v>
      </c>
      <c r="Q260" s="191">
        <v>0</v>
      </c>
      <c r="R260" s="191">
        <f>Q260*H260</f>
        <v>0</v>
      </c>
      <c r="S260" s="191">
        <v>0</v>
      </c>
      <c r="T260" s="192">
        <f>S260*H260</f>
        <v>0</v>
      </c>
      <c r="AR260" s="25" t="s">
        <v>241</v>
      </c>
      <c r="AT260" s="25" t="s">
        <v>156</v>
      </c>
      <c r="AU260" s="25" t="s">
        <v>82</v>
      </c>
      <c r="AY260" s="25" t="s">
        <v>153</v>
      </c>
      <c r="BE260" s="193">
        <f>IF(N260="základní",J260,0)</f>
        <v>0</v>
      </c>
      <c r="BF260" s="193">
        <f>IF(N260="snížená",J260,0)</f>
        <v>0</v>
      </c>
      <c r="BG260" s="193">
        <f>IF(N260="zákl. přenesená",J260,0)</f>
        <v>0</v>
      </c>
      <c r="BH260" s="193">
        <f>IF(N260="sníž. přenesená",J260,0)</f>
        <v>0</v>
      </c>
      <c r="BI260" s="193">
        <f>IF(N260="nulová",J260,0)</f>
        <v>0</v>
      </c>
      <c r="BJ260" s="25" t="s">
        <v>80</v>
      </c>
      <c r="BK260" s="193">
        <f>ROUND(I260*H260,2)</f>
        <v>0</v>
      </c>
      <c r="BL260" s="25" t="s">
        <v>241</v>
      </c>
      <c r="BM260" s="25" t="s">
        <v>517</v>
      </c>
    </row>
    <row r="261" spans="2:65" s="1" customFormat="1" ht="54">
      <c r="B261" s="42"/>
      <c r="D261" s="195" t="s">
        <v>176</v>
      </c>
      <c r="F261" s="211" t="s">
        <v>518</v>
      </c>
      <c r="I261" s="212"/>
      <c r="L261" s="42"/>
      <c r="M261" s="213"/>
      <c r="N261" s="43"/>
      <c r="O261" s="43"/>
      <c r="P261" s="43"/>
      <c r="Q261" s="43"/>
      <c r="R261" s="43"/>
      <c r="S261" s="43"/>
      <c r="T261" s="71"/>
      <c r="AT261" s="25" t="s">
        <v>176</v>
      </c>
      <c r="AU261" s="25" t="s">
        <v>82</v>
      </c>
    </row>
    <row r="262" spans="2:65" s="12" customFormat="1">
      <c r="B262" s="194"/>
      <c r="D262" s="195" t="s">
        <v>167</v>
      </c>
      <c r="E262" s="196" t="s">
        <v>5</v>
      </c>
      <c r="F262" s="197" t="s">
        <v>519</v>
      </c>
      <c r="H262" s="198">
        <v>22.199000000000002</v>
      </c>
      <c r="I262" s="199"/>
      <c r="L262" s="194"/>
      <c r="M262" s="200"/>
      <c r="N262" s="201"/>
      <c r="O262" s="201"/>
      <c r="P262" s="201"/>
      <c r="Q262" s="201"/>
      <c r="R262" s="201"/>
      <c r="S262" s="201"/>
      <c r="T262" s="202"/>
      <c r="AT262" s="196" t="s">
        <v>167</v>
      </c>
      <c r="AU262" s="196" t="s">
        <v>82</v>
      </c>
      <c r="AV262" s="12" t="s">
        <v>82</v>
      </c>
      <c r="AW262" s="12" t="s">
        <v>37</v>
      </c>
      <c r="AX262" s="12" t="s">
        <v>73</v>
      </c>
      <c r="AY262" s="196" t="s">
        <v>153</v>
      </c>
    </row>
    <row r="263" spans="2:65" s="12" customFormat="1">
      <c r="B263" s="194"/>
      <c r="D263" s="195" t="s">
        <v>167</v>
      </c>
      <c r="E263" s="196" t="s">
        <v>5</v>
      </c>
      <c r="F263" s="197" t="s">
        <v>520</v>
      </c>
      <c r="H263" s="198">
        <v>8.6999999999999993</v>
      </c>
      <c r="I263" s="199"/>
      <c r="L263" s="194"/>
      <c r="M263" s="200"/>
      <c r="N263" s="201"/>
      <c r="O263" s="201"/>
      <c r="P263" s="201"/>
      <c r="Q263" s="201"/>
      <c r="R263" s="201"/>
      <c r="S263" s="201"/>
      <c r="T263" s="202"/>
      <c r="AT263" s="196" t="s">
        <v>167</v>
      </c>
      <c r="AU263" s="196" t="s">
        <v>82</v>
      </c>
      <c r="AV263" s="12" t="s">
        <v>82</v>
      </c>
      <c r="AW263" s="12" t="s">
        <v>37</v>
      </c>
      <c r="AX263" s="12" t="s">
        <v>73</v>
      </c>
      <c r="AY263" s="196" t="s">
        <v>153</v>
      </c>
    </row>
    <row r="264" spans="2:65" s="13" customFormat="1">
      <c r="B264" s="203"/>
      <c r="D264" s="195" t="s">
        <v>167</v>
      </c>
      <c r="E264" s="204" t="s">
        <v>5</v>
      </c>
      <c r="F264" s="205" t="s">
        <v>170</v>
      </c>
      <c r="H264" s="206">
        <v>30.899000000000001</v>
      </c>
      <c r="I264" s="207"/>
      <c r="L264" s="203"/>
      <c r="M264" s="208"/>
      <c r="N264" s="209"/>
      <c r="O264" s="209"/>
      <c r="P264" s="209"/>
      <c r="Q264" s="209"/>
      <c r="R264" s="209"/>
      <c r="S264" s="209"/>
      <c r="T264" s="210"/>
      <c r="AT264" s="204" t="s">
        <v>167</v>
      </c>
      <c r="AU264" s="204" t="s">
        <v>82</v>
      </c>
      <c r="AV264" s="13" t="s">
        <v>160</v>
      </c>
      <c r="AW264" s="13" t="s">
        <v>37</v>
      </c>
      <c r="AX264" s="13" t="s">
        <v>80</v>
      </c>
      <c r="AY264" s="204" t="s">
        <v>153</v>
      </c>
    </row>
    <row r="265" spans="2:65" s="1" customFormat="1" ht="16.5" customHeight="1">
      <c r="B265" s="181"/>
      <c r="C265" s="182" t="s">
        <v>521</v>
      </c>
      <c r="D265" s="182" t="s">
        <v>156</v>
      </c>
      <c r="E265" s="183" t="s">
        <v>522</v>
      </c>
      <c r="F265" s="184" t="s">
        <v>523</v>
      </c>
      <c r="G265" s="185" t="s">
        <v>345</v>
      </c>
      <c r="H265" s="231"/>
      <c r="I265" s="187"/>
      <c r="J265" s="188">
        <f>ROUND(I265*H265,2)</f>
        <v>0</v>
      </c>
      <c r="K265" s="184"/>
      <c r="L265" s="42"/>
      <c r="M265" s="189" t="s">
        <v>5</v>
      </c>
      <c r="N265" s="190" t="s">
        <v>44</v>
      </c>
      <c r="O265" s="43"/>
      <c r="P265" s="191">
        <f>O265*H265</f>
        <v>0</v>
      </c>
      <c r="Q265" s="191">
        <v>0</v>
      </c>
      <c r="R265" s="191">
        <f>Q265*H265</f>
        <v>0</v>
      </c>
      <c r="S265" s="191">
        <v>0</v>
      </c>
      <c r="T265" s="192">
        <f>S265*H265</f>
        <v>0</v>
      </c>
      <c r="AR265" s="25" t="s">
        <v>241</v>
      </c>
      <c r="AT265" s="25" t="s">
        <v>156</v>
      </c>
      <c r="AU265" s="25" t="s">
        <v>82</v>
      </c>
      <c r="AY265" s="25" t="s">
        <v>153</v>
      </c>
      <c r="BE265" s="193">
        <f>IF(N265="základní",J265,0)</f>
        <v>0</v>
      </c>
      <c r="BF265" s="193">
        <f>IF(N265="snížená",J265,0)</f>
        <v>0</v>
      </c>
      <c r="BG265" s="193">
        <f>IF(N265="zákl. přenesená",J265,0)</f>
        <v>0</v>
      </c>
      <c r="BH265" s="193">
        <f>IF(N265="sníž. přenesená",J265,0)</f>
        <v>0</v>
      </c>
      <c r="BI265" s="193">
        <f>IF(N265="nulová",J265,0)</f>
        <v>0</v>
      </c>
      <c r="BJ265" s="25" t="s">
        <v>80</v>
      </c>
      <c r="BK265" s="193">
        <f>ROUND(I265*H265,2)</f>
        <v>0</v>
      </c>
      <c r="BL265" s="25" t="s">
        <v>241</v>
      </c>
      <c r="BM265" s="25" t="s">
        <v>524</v>
      </c>
    </row>
    <row r="266" spans="2:65" s="11" customFormat="1" ht="29.85" customHeight="1">
      <c r="B266" s="168"/>
      <c r="D266" s="169" t="s">
        <v>72</v>
      </c>
      <c r="E266" s="179" t="s">
        <v>525</v>
      </c>
      <c r="F266" s="179" t="s">
        <v>526</v>
      </c>
      <c r="I266" s="171"/>
      <c r="J266" s="180">
        <f>BK266</f>
        <v>0</v>
      </c>
      <c r="L266" s="168"/>
      <c r="M266" s="173"/>
      <c r="N266" s="174"/>
      <c r="O266" s="174"/>
      <c r="P266" s="175">
        <f>SUM(P267:P278)</f>
        <v>0</v>
      </c>
      <c r="Q266" s="174"/>
      <c r="R266" s="175">
        <f>SUM(R267:R278)</f>
        <v>5.2988919999999995E-2</v>
      </c>
      <c r="S266" s="174"/>
      <c r="T266" s="176">
        <f>SUM(T267:T278)</f>
        <v>0</v>
      </c>
      <c r="AR266" s="169" t="s">
        <v>82</v>
      </c>
      <c r="AT266" s="177" t="s">
        <v>72</v>
      </c>
      <c r="AU266" s="177" t="s">
        <v>80</v>
      </c>
      <c r="AY266" s="169" t="s">
        <v>153</v>
      </c>
      <c r="BK266" s="178">
        <f>SUM(BK267:BK278)</f>
        <v>0</v>
      </c>
    </row>
    <row r="267" spans="2:65" s="1" customFormat="1" ht="25.5" customHeight="1">
      <c r="B267" s="181"/>
      <c r="C267" s="182" t="s">
        <v>527</v>
      </c>
      <c r="D267" s="182" t="s">
        <v>156</v>
      </c>
      <c r="E267" s="183" t="s">
        <v>528</v>
      </c>
      <c r="F267" s="184" t="s">
        <v>529</v>
      </c>
      <c r="G267" s="185" t="s">
        <v>159</v>
      </c>
      <c r="H267" s="186">
        <v>57.1</v>
      </c>
      <c r="I267" s="187"/>
      <c r="J267" s="188">
        <f>ROUND(I267*H267,2)</f>
        <v>0</v>
      </c>
      <c r="K267" s="184"/>
      <c r="L267" s="42"/>
      <c r="M267" s="189" t="s">
        <v>5</v>
      </c>
      <c r="N267" s="190" t="s">
        <v>44</v>
      </c>
      <c r="O267" s="43"/>
      <c r="P267" s="191">
        <f>O267*H267</f>
        <v>0</v>
      </c>
      <c r="Q267" s="191">
        <v>1.4999999999999999E-4</v>
      </c>
      <c r="R267" s="191">
        <f>Q267*H267</f>
        <v>8.5649999999999997E-3</v>
      </c>
      <c r="S267" s="191">
        <v>0</v>
      </c>
      <c r="T267" s="192">
        <f>S267*H267</f>
        <v>0</v>
      </c>
      <c r="AR267" s="25" t="s">
        <v>241</v>
      </c>
      <c r="AT267" s="25" t="s">
        <v>156</v>
      </c>
      <c r="AU267" s="25" t="s">
        <v>82</v>
      </c>
      <c r="AY267" s="25" t="s">
        <v>153</v>
      </c>
      <c r="BE267" s="193">
        <f>IF(N267="základní",J267,0)</f>
        <v>0</v>
      </c>
      <c r="BF267" s="193">
        <f>IF(N267="snížená",J267,0)</f>
        <v>0</v>
      </c>
      <c r="BG267" s="193">
        <f>IF(N267="zákl. přenesená",J267,0)</f>
        <v>0</v>
      </c>
      <c r="BH267" s="193">
        <f>IF(N267="sníž. přenesená",J267,0)</f>
        <v>0</v>
      </c>
      <c r="BI267" s="193">
        <f>IF(N267="nulová",J267,0)</f>
        <v>0</v>
      </c>
      <c r="BJ267" s="25" t="s">
        <v>80</v>
      </c>
      <c r="BK267" s="193">
        <f>ROUND(I267*H267,2)</f>
        <v>0</v>
      </c>
      <c r="BL267" s="25" t="s">
        <v>241</v>
      </c>
      <c r="BM267" s="25" t="s">
        <v>530</v>
      </c>
    </row>
    <row r="268" spans="2:65" s="1" customFormat="1" ht="16.5" customHeight="1">
      <c r="B268" s="181"/>
      <c r="C268" s="182" t="s">
        <v>531</v>
      </c>
      <c r="D268" s="182" t="s">
        <v>156</v>
      </c>
      <c r="E268" s="183" t="s">
        <v>532</v>
      </c>
      <c r="F268" s="184" t="s">
        <v>533</v>
      </c>
      <c r="G268" s="185" t="s">
        <v>159</v>
      </c>
      <c r="H268" s="186">
        <v>79.5</v>
      </c>
      <c r="I268" s="187"/>
      <c r="J268" s="188">
        <f>ROUND(I268*H268,2)</f>
        <v>0</v>
      </c>
      <c r="K268" s="184"/>
      <c r="L268" s="42"/>
      <c r="M268" s="189" t="s">
        <v>5</v>
      </c>
      <c r="N268" s="190" t="s">
        <v>44</v>
      </c>
      <c r="O268" s="43"/>
      <c r="P268" s="191">
        <f>O268*H268</f>
        <v>0</v>
      </c>
      <c r="Q268" s="191">
        <v>1.4999999999999999E-4</v>
      </c>
      <c r="R268" s="191">
        <f>Q268*H268</f>
        <v>1.1924999999999998E-2</v>
      </c>
      <c r="S268" s="191">
        <v>0</v>
      </c>
      <c r="T268" s="192">
        <f>S268*H268</f>
        <v>0</v>
      </c>
      <c r="AR268" s="25" t="s">
        <v>241</v>
      </c>
      <c r="AT268" s="25" t="s">
        <v>156</v>
      </c>
      <c r="AU268" s="25" t="s">
        <v>82</v>
      </c>
      <c r="AY268" s="25" t="s">
        <v>153</v>
      </c>
      <c r="BE268" s="193">
        <f>IF(N268="základní",J268,0)</f>
        <v>0</v>
      </c>
      <c r="BF268" s="193">
        <f>IF(N268="snížená",J268,0)</f>
        <v>0</v>
      </c>
      <c r="BG268" s="193">
        <f>IF(N268="zákl. přenesená",J268,0)</f>
        <v>0</v>
      </c>
      <c r="BH268" s="193">
        <f>IF(N268="sníž. přenesená",J268,0)</f>
        <v>0</v>
      </c>
      <c r="BI268" s="193">
        <f>IF(N268="nulová",J268,0)</f>
        <v>0</v>
      </c>
      <c r="BJ268" s="25" t="s">
        <v>80</v>
      </c>
      <c r="BK268" s="193">
        <f>ROUND(I268*H268,2)</f>
        <v>0</v>
      </c>
      <c r="BL268" s="25" t="s">
        <v>241</v>
      </c>
      <c r="BM268" s="25" t="s">
        <v>534</v>
      </c>
    </row>
    <row r="269" spans="2:65" s="1" customFormat="1" ht="16.5" customHeight="1">
      <c r="B269" s="181"/>
      <c r="C269" s="182" t="s">
        <v>535</v>
      </c>
      <c r="D269" s="182" t="s">
        <v>156</v>
      </c>
      <c r="E269" s="183" t="s">
        <v>536</v>
      </c>
      <c r="F269" s="184" t="s">
        <v>537</v>
      </c>
      <c r="G269" s="185" t="s">
        <v>159</v>
      </c>
      <c r="H269" s="186">
        <v>30.623999999999999</v>
      </c>
      <c r="I269" s="187"/>
      <c r="J269" s="188">
        <f>ROUND(I269*H269,2)</f>
        <v>0</v>
      </c>
      <c r="K269" s="184"/>
      <c r="L269" s="42"/>
      <c r="M269" s="189" t="s">
        <v>5</v>
      </c>
      <c r="N269" s="190" t="s">
        <v>44</v>
      </c>
      <c r="O269" s="43"/>
      <c r="P269" s="191">
        <f>O269*H269</f>
        <v>0</v>
      </c>
      <c r="Q269" s="191">
        <v>1.4999999999999999E-4</v>
      </c>
      <c r="R269" s="191">
        <f>Q269*H269</f>
        <v>4.5935999999999998E-3</v>
      </c>
      <c r="S269" s="191">
        <v>0</v>
      </c>
      <c r="T269" s="192">
        <f>S269*H269</f>
        <v>0</v>
      </c>
      <c r="AR269" s="25" t="s">
        <v>241</v>
      </c>
      <c r="AT269" s="25" t="s">
        <v>156</v>
      </c>
      <c r="AU269" s="25" t="s">
        <v>82</v>
      </c>
      <c r="AY269" s="25" t="s">
        <v>153</v>
      </c>
      <c r="BE269" s="193">
        <f>IF(N269="základní",J269,0)</f>
        <v>0</v>
      </c>
      <c r="BF269" s="193">
        <f>IF(N269="snížená",J269,0)</f>
        <v>0</v>
      </c>
      <c r="BG269" s="193">
        <f>IF(N269="zákl. přenesená",J269,0)</f>
        <v>0</v>
      </c>
      <c r="BH269" s="193">
        <f>IF(N269="sníž. přenesená",J269,0)</f>
        <v>0</v>
      </c>
      <c r="BI269" s="193">
        <f>IF(N269="nulová",J269,0)</f>
        <v>0</v>
      </c>
      <c r="BJ269" s="25" t="s">
        <v>80</v>
      </c>
      <c r="BK269" s="193">
        <f>ROUND(I269*H269,2)</f>
        <v>0</v>
      </c>
      <c r="BL269" s="25" t="s">
        <v>241</v>
      </c>
      <c r="BM269" s="25" t="s">
        <v>538</v>
      </c>
    </row>
    <row r="270" spans="2:65" s="12" customFormat="1">
      <c r="B270" s="194"/>
      <c r="D270" s="195" t="s">
        <v>167</v>
      </c>
      <c r="E270" s="196" t="s">
        <v>5</v>
      </c>
      <c r="F270" s="197" t="s">
        <v>539</v>
      </c>
      <c r="H270" s="198">
        <v>30.623999999999999</v>
      </c>
      <c r="I270" s="199"/>
      <c r="L270" s="194"/>
      <c r="M270" s="200"/>
      <c r="N270" s="201"/>
      <c r="O270" s="201"/>
      <c r="P270" s="201"/>
      <c r="Q270" s="201"/>
      <c r="R270" s="201"/>
      <c r="S270" s="201"/>
      <c r="T270" s="202"/>
      <c r="AT270" s="196" t="s">
        <v>167</v>
      </c>
      <c r="AU270" s="196" t="s">
        <v>82</v>
      </c>
      <c r="AV270" s="12" t="s">
        <v>82</v>
      </c>
      <c r="AW270" s="12" t="s">
        <v>37</v>
      </c>
      <c r="AX270" s="12" t="s">
        <v>73</v>
      </c>
      <c r="AY270" s="196" t="s">
        <v>153</v>
      </c>
    </row>
    <row r="271" spans="2:65" s="13" customFormat="1">
      <c r="B271" s="203"/>
      <c r="D271" s="195" t="s">
        <v>167</v>
      </c>
      <c r="E271" s="204" t="s">
        <v>5</v>
      </c>
      <c r="F271" s="205" t="s">
        <v>170</v>
      </c>
      <c r="H271" s="206">
        <v>30.623999999999999</v>
      </c>
      <c r="I271" s="207"/>
      <c r="L271" s="203"/>
      <c r="M271" s="208"/>
      <c r="N271" s="209"/>
      <c r="O271" s="209"/>
      <c r="P271" s="209"/>
      <c r="Q271" s="209"/>
      <c r="R271" s="209"/>
      <c r="S271" s="209"/>
      <c r="T271" s="210"/>
      <c r="AT271" s="204" t="s">
        <v>167</v>
      </c>
      <c r="AU271" s="204" t="s">
        <v>82</v>
      </c>
      <c r="AV271" s="13" t="s">
        <v>160</v>
      </c>
      <c r="AW271" s="13" t="s">
        <v>37</v>
      </c>
      <c r="AX271" s="13" t="s">
        <v>80</v>
      </c>
      <c r="AY271" s="204" t="s">
        <v>153</v>
      </c>
    </row>
    <row r="272" spans="2:65" s="1" customFormat="1" ht="16.5" customHeight="1">
      <c r="B272" s="181"/>
      <c r="C272" s="182" t="s">
        <v>540</v>
      </c>
      <c r="D272" s="182" t="s">
        <v>156</v>
      </c>
      <c r="E272" s="183" t="s">
        <v>541</v>
      </c>
      <c r="F272" s="184" t="s">
        <v>542</v>
      </c>
      <c r="G272" s="185" t="s">
        <v>159</v>
      </c>
      <c r="H272" s="186">
        <v>36.5</v>
      </c>
      <c r="I272" s="187"/>
      <c r="J272" s="188">
        <f>ROUND(I272*H272,2)</f>
        <v>0</v>
      </c>
      <c r="K272" s="184"/>
      <c r="L272" s="42"/>
      <c r="M272" s="189" t="s">
        <v>5</v>
      </c>
      <c r="N272" s="190" t="s">
        <v>44</v>
      </c>
      <c r="O272" s="43"/>
      <c r="P272" s="191">
        <f>O272*H272</f>
        <v>0</v>
      </c>
      <c r="Q272" s="191">
        <v>1.4999999999999999E-4</v>
      </c>
      <c r="R272" s="191">
        <f>Q272*H272</f>
        <v>5.4749999999999998E-3</v>
      </c>
      <c r="S272" s="191">
        <v>0</v>
      </c>
      <c r="T272" s="192">
        <f>S272*H272</f>
        <v>0</v>
      </c>
      <c r="AR272" s="25" t="s">
        <v>241</v>
      </c>
      <c r="AT272" s="25" t="s">
        <v>156</v>
      </c>
      <c r="AU272" s="25" t="s">
        <v>82</v>
      </c>
      <c r="AY272" s="25" t="s">
        <v>153</v>
      </c>
      <c r="BE272" s="193">
        <f>IF(N272="základní",J272,0)</f>
        <v>0</v>
      </c>
      <c r="BF272" s="193">
        <f>IF(N272="snížená",J272,0)</f>
        <v>0</v>
      </c>
      <c r="BG272" s="193">
        <f>IF(N272="zákl. přenesená",J272,0)</f>
        <v>0</v>
      </c>
      <c r="BH272" s="193">
        <f>IF(N272="sníž. přenesená",J272,0)</f>
        <v>0</v>
      </c>
      <c r="BI272" s="193">
        <f>IF(N272="nulová",J272,0)</f>
        <v>0</v>
      </c>
      <c r="BJ272" s="25" t="s">
        <v>80</v>
      </c>
      <c r="BK272" s="193">
        <f>ROUND(I272*H272,2)</f>
        <v>0</v>
      </c>
      <c r="BL272" s="25" t="s">
        <v>241</v>
      </c>
      <c r="BM272" s="25" t="s">
        <v>543</v>
      </c>
    </row>
    <row r="273" spans="2:65" s="1" customFormat="1" ht="16.5" customHeight="1">
      <c r="B273" s="181"/>
      <c r="C273" s="182" t="s">
        <v>544</v>
      </c>
      <c r="D273" s="182" t="s">
        <v>156</v>
      </c>
      <c r="E273" s="183" t="s">
        <v>545</v>
      </c>
      <c r="F273" s="184" t="s">
        <v>546</v>
      </c>
      <c r="G273" s="185" t="s">
        <v>159</v>
      </c>
      <c r="H273" s="186">
        <v>50.978000000000002</v>
      </c>
      <c r="I273" s="187"/>
      <c r="J273" s="188">
        <f>ROUND(I273*H273,2)</f>
        <v>0</v>
      </c>
      <c r="K273" s="184"/>
      <c r="L273" s="42"/>
      <c r="M273" s="189" t="s">
        <v>5</v>
      </c>
      <c r="N273" s="190" t="s">
        <v>44</v>
      </c>
      <c r="O273" s="43"/>
      <c r="P273" s="191">
        <f>O273*H273</f>
        <v>0</v>
      </c>
      <c r="Q273" s="191">
        <v>0</v>
      </c>
      <c r="R273" s="191">
        <f>Q273*H273</f>
        <v>0</v>
      </c>
      <c r="S273" s="191">
        <v>0</v>
      </c>
      <c r="T273" s="192">
        <f>S273*H273</f>
        <v>0</v>
      </c>
      <c r="AR273" s="25" t="s">
        <v>241</v>
      </c>
      <c r="AT273" s="25" t="s">
        <v>156</v>
      </c>
      <c r="AU273" s="25" t="s">
        <v>82</v>
      </c>
      <c r="AY273" s="25" t="s">
        <v>153</v>
      </c>
      <c r="BE273" s="193">
        <f>IF(N273="základní",J273,0)</f>
        <v>0</v>
      </c>
      <c r="BF273" s="193">
        <f>IF(N273="snížená",J273,0)</f>
        <v>0</v>
      </c>
      <c r="BG273" s="193">
        <f>IF(N273="zákl. přenesená",J273,0)</f>
        <v>0</v>
      </c>
      <c r="BH273" s="193">
        <f>IF(N273="sníž. přenesená",J273,0)</f>
        <v>0</v>
      </c>
      <c r="BI273" s="193">
        <f>IF(N273="nulová",J273,0)</f>
        <v>0</v>
      </c>
      <c r="BJ273" s="25" t="s">
        <v>80</v>
      </c>
      <c r="BK273" s="193">
        <f>ROUND(I273*H273,2)</f>
        <v>0</v>
      </c>
      <c r="BL273" s="25" t="s">
        <v>241</v>
      </c>
      <c r="BM273" s="25" t="s">
        <v>547</v>
      </c>
    </row>
    <row r="274" spans="2:65" s="1" customFormat="1" ht="16.5" customHeight="1">
      <c r="B274" s="181"/>
      <c r="C274" s="182" t="s">
        <v>548</v>
      </c>
      <c r="D274" s="182" t="s">
        <v>156</v>
      </c>
      <c r="E274" s="183" t="s">
        <v>549</v>
      </c>
      <c r="F274" s="184" t="s">
        <v>550</v>
      </c>
      <c r="G274" s="185" t="s">
        <v>159</v>
      </c>
      <c r="H274" s="186">
        <v>50.978000000000002</v>
      </c>
      <c r="I274" s="187"/>
      <c r="J274" s="188">
        <f>ROUND(I274*H274,2)</f>
        <v>0</v>
      </c>
      <c r="K274" s="184"/>
      <c r="L274" s="42"/>
      <c r="M274" s="189" t="s">
        <v>5</v>
      </c>
      <c r="N274" s="190" t="s">
        <v>44</v>
      </c>
      <c r="O274" s="43"/>
      <c r="P274" s="191">
        <f>O274*H274</f>
        <v>0</v>
      </c>
      <c r="Q274" s="191">
        <v>1.3999999999999999E-4</v>
      </c>
      <c r="R274" s="191">
        <f>Q274*H274</f>
        <v>7.1369199999999997E-3</v>
      </c>
      <c r="S274" s="191">
        <v>0</v>
      </c>
      <c r="T274" s="192">
        <f>S274*H274</f>
        <v>0</v>
      </c>
      <c r="AR274" s="25" t="s">
        <v>241</v>
      </c>
      <c r="AT274" s="25" t="s">
        <v>156</v>
      </c>
      <c r="AU274" s="25" t="s">
        <v>82</v>
      </c>
      <c r="AY274" s="25" t="s">
        <v>153</v>
      </c>
      <c r="BE274" s="193">
        <f>IF(N274="základní",J274,0)</f>
        <v>0</v>
      </c>
      <c r="BF274" s="193">
        <f>IF(N274="snížená",J274,0)</f>
        <v>0</v>
      </c>
      <c r="BG274" s="193">
        <f>IF(N274="zákl. přenesená",J274,0)</f>
        <v>0</v>
      </c>
      <c r="BH274" s="193">
        <f>IF(N274="sníž. přenesená",J274,0)</f>
        <v>0</v>
      </c>
      <c r="BI274" s="193">
        <f>IF(N274="nulová",J274,0)</f>
        <v>0</v>
      </c>
      <c r="BJ274" s="25" t="s">
        <v>80</v>
      </c>
      <c r="BK274" s="193">
        <f>ROUND(I274*H274,2)</f>
        <v>0</v>
      </c>
      <c r="BL274" s="25" t="s">
        <v>241</v>
      </c>
      <c r="BM274" s="25" t="s">
        <v>551</v>
      </c>
    </row>
    <row r="275" spans="2:65" s="1" customFormat="1" ht="16.5" customHeight="1">
      <c r="B275" s="181"/>
      <c r="C275" s="182" t="s">
        <v>552</v>
      </c>
      <c r="D275" s="182" t="s">
        <v>156</v>
      </c>
      <c r="E275" s="183" t="s">
        <v>553</v>
      </c>
      <c r="F275" s="184" t="s">
        <v>554</v>
      </c>
      <c r="G275" s="185" t="s">
        <v>159</v>
      </c>
      <c r="H275" s="186">
        <v>50.978000000000002</v>
      </c>
      <c r="I275" s="187"/>
      <c r="J275" s="188">
        <f>ROUND(I275*H275,2)</f>
        <v>0</v>
      </c>
      <c r="K275" s="184"/>
      <c r="L275" s="42"/>
      <c r="M275" s="189" t="s">
        <v>5</v>
      </c>
      <c r="N275" s="190" t="s">
        <v>44</v>
      </c>
      <c r="O275" s="43"/>
      <c r="P275" s="191">
        <f>O275*H275</f>
        <v>0</v>
      </c>
      <c r="Q275" s="191">
        <v>2.9999999999999997E-4</v>
      </c>
      <c r="R275" s="191">
        <f>Q275*H275</f>
        <v>1.5293399999999999E-2</v>
      </c>
      <c r="S275" s="191">
        <v>0</v>
      </c>
      <c r="T275" s="192">
        <f>S275*H275</f>
        <v>0</v>
      </c>
      <c r="AR275" s="25" t="s">
        <v>241</v>
      </c>
      <c r="AT275" s="25" t="s">
        <v>156</v>
      </c>
      <c r="AU275" s="25" t="s">
        <v>82</v>
      </c>
      <c r="AY275" s="25" t="s">
        <v>153</v>
      </c>
      <c r="BE275" s="193">
        <f>IF(N275="základní",J275,0)</f>
        <v>0</v>
      </c>
      <c r="BF275" s="193">
        <f>IF(N275="snížená",J275,0)</f>
        <v>0</v>
      </c>
      <c r="BG275" s="193">
        <f>IF(N275="zákl. přenesená",J275,0)</f>
        <v>0</v>
      </c>
      <c r="BH275" s="193">
        <f>IF(N275="sníž. přenesená",J275,0)</f>
        <v>0</v>
      </c>
      <c r="BI275" s="193">
        <f>IF(N275="nulová",J275,0)</f>
        <v>0</v>
      </c>
      <c r="BJ275" s="25" t="s">
        <v>80</v>
      </c>
      <c r="BK275" s="193">
        <f>ROUND(I275*H275,2)</f>
        <v>0</v>
      </c>
      <c r="BL275" s="25" t="s">
        <v>241</v>
      </c>
      <c r="BM275" s="25" t="s">
        <v>555</v>
      </c>
    </row>
    <row r="276" spans="2:65" s="12" customFormat="1">
      <c r="B276" s="194"/>
      <c r="D276" s="195" t="s">
        <v>167</v>
      </c>
      <c r="E276" s="196" t="s">
        <v>5</v>
      </c>
      <c r="F276" s="197" t="s">
        <v>168</v>
      </c>
      <c r="H276" s="198">
        <v>30.777000000000001</v>
      </c>
      <c r="I276" s="199"/>
      <c r="L276" s="194"/>
      <c r="M276" s="200"/>
      <c r="N276" s="201"/>
      <c r="O276" s="201"/>
      <c r="P276" s="201"/>
      <c r="Q276" s="201"/>
      <c r="R276" s="201"/>
      <c r="S276" s="201"/>
      <c r="T276" s="202"/>
      <c r="AT276" s="196" t="s">
        <v>167</v>
      </c>
      <c r="AU276" s="196" t="s">
        <v>82</v>
      </c>
      <c r="AV276" s="12" t="s">
        <v>82</v>
      </c>
      <c r="AW276" s="12" t="s">
        <v>37</v>
      </c>
      <c r="AX276" s="12" t="s">
        <v>73</v>
      </c>
      <c r="AY276" s="196" t="s">
        <v>153</v>
      </c>
    </row>
    <row r="277" spans="2:65" s="12" customFormat="1">
      <c r="B277" s="194"/>
      <c r="D277" s="195" t="s">
        <v>167</v>
      </c>
      <c r="E277" s="196" t="s">
        <v>5</v>
      </c>
      <c r="F277" s="197" t="s">
        <v>169</v>
      </c>
      <c r="H277" s="198">
        <v>20.201000000000001</v>
      </c>
      <c r="I277" s="199"/>
      <c r="L277" s="194"/>
      <c r="M277" s="200"/>
      <c r="N277" s="201"/>
      <c r="O277" s="201"/>
      <c r="P277" s="201"/>
      <c r="Q277" s="201"/>
      <c r="R277" s="201"/>
      <c r="S277" s="201"/>
      <c r="T277" s="202"/>
      <c r="AT277" s="196" t="s">
        <v>167</v>
      </c>
      <c r="AU277" s="196" t="s">
        <v>82</v>
      </c>
      <c r="AV277" s="12" t="s">
        <v>82</v>
      </c>
      <c r="AW277" s="12" t="s">
        <v>37</v>
      </c>
      <c r="AX277" s="12" t="s">
        <v>73</v>
      </c>
      <c r="AY277" s="196" t="s">
        <v>153</v>
      </c>
    </row>
    <row r="278" spans="2:65" s="13" customFormat="1">
      <c r="B278" s="203"/>
      <c r="D278" s="195" t="s">
        <v>167</v>
      </c>
      <c r="E278" s="204" t="s">
        <v>5</v>
      </c>
      <c r="F278" s="205" t="s">
        <v>170</v>
      </c>
      <c r="H278" s="206">
        <v>50.978000000000002</v>
      </c>
      <c r="I278" s="207"/>
      <c r="L278" s="203"/>
      <c r="M278" s="208"/>
      <c r="N278" s="209"/>
      <c r="O278" s="209"/>
      <c r="P278" s="209"/>
      <c r="Q278" s="209"/>
      <c r="R278" s="209"/>
      <c r="S278" s="209"/>
      <c r="T278" s="210"/>
      <c r="AT278" s="204" t="s">
        <v>167</v>
      </c>
      <c r="AU278" s="204" t="s">
        <v>82</v>
      </c>
      <c r="AV278" s="13" t="s">
        <v>160</v>
      </c>
      <c r="AW278" s="13" t="s">
        <v>37</v>
      </c>
      <c r="AX278" s="13" t="s">
        <v>80</v>
      </c>
      <c r="AY278" s="204" t="s">
        <v>153</v>
      </c>
    </row>
    <row r="279" spans="2:65" s="11" customFormat="1" ht="29.85" customHeight="1">
      <c r="B279" s="168"/>
      <c r="D279" s="169" t="s">
        <v>72</v>
      </c>
      <c r="E279" s="179" t="s">
        <v>556</v>
      </c>
      <c r="F279" s="179" t="s">
        <v>557</v>
      </c>
      <c r="I279" s="171"/>
      <c r="J279" s="180">
        <f>BK279</f>
        <v>0</v>
      </c>
      <c r="L279" s="168"/>
      <c r="M279" s="173"/>
      <c r="N279" s="174"/>
      <c r="O279" s="174"/>
      <c r="P279" s="175">
        <f>SUM(P280:P303)</f>
        <v>0</v>
      </c>
      <c r="Q279" s="174"/>
      <c r="R279" s="175">
        <f>SUM(R280:R303)</f>
        <v>0.24689406000000003</v>
      </c>
      <c r="S279" s="174"/>
      <c r="T279" s="176">
        <f>SUM(T280:T303)</f>
        <v>4.9639059999999999E-2</v>
      </c>
      <c r="AR279" s="169" t="s">
        <v>82</v>
      </c>
      <c r="AT279" s="177" t="s">
        <v>72</v>
      </c>
      <c r="AU279" s="177" t="s">
        <v>80</v>
      </c>
      <c r="AY279" s="169" t="s">
        <v>153</v>
      </c>
      <c r="BK279" s="178">
        <f>SUM(BK280:BK303)</f>
        <v>0</v>
      </c>
    </row>
    <row r="280" spans="2:65" s="1" customFormat="1" ht="16.5" customHeight="1">
      <c r="B280" s="181"/>
      <c r="C280" s="182" t="s">
        <v>558</v>
      </c>
      <c r="D280" s="182" t="s">
        <v>156</v>
      </c>
      <c r="E280" s="183" t="s">
        <v>559</v>
      </c>
      <c r="F280" s="184" t="s">
        <v>560</v>
      </c>
      <c r="G280" s="185" t="s">
        <v>159</v>
      </c>
      <c r="H280" s="186">
        <v>160.126</v>
      </c>
      <c r="I280" s="187"/>
      <c r="J280" s="188">
        <f>ROUND(I280*H280,2)</f>
        <v>0</v>
      </c>
      <c r="K280" s="184"/>
      <c r="L280" s="42"/>
      <c r="M280" s="189" t="s">
        <v>5</v>
      </c>
      <c r="N280" s="190" t="s">
        <v>44</v>
      </c>
      <c r="O280" s="43"/>
      <c r="P280" s="191">
        <f>O280*H280</f>
        <v>0</v>
      </c>
      <c r="Q280" s="191">
        <v>1E-3</v>
      </c>
      <c r="R280" s="191">
        <f>Q280*H280</f>
        <v>0.16012600000000002</v>
      </c>
      <c r="S280" s="191">
        <v>3.1E-4</v>
      </c>
      <c r="T280" s="192">
        <f>S280*H280</f>
        <v>4.9639059999999999E-2</v>
      </c>
      <c r="AR280" s="25" t="s">
        <v>241</v>
      </c>
      <c r="AT280" s="25" t="s">
        <v>156</v>
      </c>
      <c r="AU280" s="25" t="s">
        <v>82</v>
      </c>
      <c r="AY280" s="25" t="s">
        <v>153</v>
      </c>
      <c r="BE280" s="193">
        <f>IF(N280="základní",J280,0)</f>
        <v>0</v>
      </c>
      <c r="BF280" s="193">
        <f>IF(N280="snížená",J280,0)</f>
        <v>0</v>
      </c>
      <c r="BG280" s="193">
        <f>IF(N280="zákl. přenesená",J280,0)</f>
        <v>0</v>
      </c>
      <c r="BH280" s="193">
        <f>IF(N280="sníž. přenesená",J280,0)</f>
        <v>0</v>
      </c>
      <c r="BI280" s="193">
        <f>IF(N280="nulová",J280,0)</f>
        <v>0</v>
      </c>
      <c r="BJ280" s="25" t="s">
        <v>80</v>
      </c>
      <c r="BK280" s="193">
        <f>ROUND(I280*H280,2)</f>
        <v>0</v>
      </c>
      <c r="BL280" s="25" t="s">
        <v>241</v>
      </c>
      <c r="BM280" s="25" t="s">
        <v>561</v>
      </c>
    </row>
    <row r="281" spans="2:65" s="14" customFormat="1">
      <c r="B281" s="214"/>
      <c r="D281" s="195" t="s">
        <v>167</v>
      </c>
      <c r="E281" s="215" t="s">
        <v>5</v>
      </c>
      <c r="F281" s="216" t="s">
        <v>562</v>
      </c>
      <c r="H281" s="215" t="s">
        <v>5</v>
      </c>
      <c r="I281" s="217"/>
      <c r="L281" s="214"/>
      <c r="M281" s="218"/>
      <c r="N281" s="219"/>
      <c r="O281" s="219"/>
      <c r="P281" s="219"/>
      <c r="Q281" s="219"/>
      <c r="R281" s="219"/>
      <c r="S281" s="219"/>
      <c r="T281" s="220"/>
      <c r="AT281" s="215" t="s">
        <v>167</v>
      </c>
      <c r="AU281" s="215" t="s">
        <v>82</v>
      </c>
      <c r="AV281" s="14" t="s">
        <v>80</v>
      </c>
      <c r="AW281" s="14" t="s">
        <v>37</v>
      </c>
      <c r="AX281" s="14" t="s">
        <v>73</v>
      </c>
      <c r="AY281" s="215" t="s">
        <v>153</v>
      </c>
    </row>
    <row r="282" spans="2:65" s="12" customFormat="1">
      <c r="B282" s="194"/>
      <c r="D282" s="195" t="s">
        <v>167</v>
      </c>
      <c r="E282" s="196" t="s">
        <v>5</v>
      </c>
      <c r="F282" s="197" t="s">
        <v>563</v>
      </c>
      <c r="H282" s="198">
        <v>69.992999999999995</v>
      </c>
      <c r="I282" s="199"/>
      <c r="L282" s="194"/>
      <c r="M282" s="200"/>
      <c r="N282" s="201"/>
      <c r="O282" s="201"/>
      <c r="P282" s="201"/>
      <c r="Q282" s="201"/>
      <c r="R282" s="201"/>
      <c r="S282" s="201"/>
      <c r="T282" s="202"/>
      <c r="AT282" s="196" t="s">
        <v>167</v>
      </c>
      <c r="AU282" s="196" t="s">
        <v>82</v>
      </c>
      <c r="AV282" s="12" t="s">
        <v>82</v>
      </c>
      <c r="AW282" s="12" t="s">
        <v>37</v>
      </c>
      <c r="AX282" s="12" t="s">
        <v>73</v>
      </c>
      <c r="AY282" s="196" t="s">
        <v>153</v>
      </c>
    </row>
    <row r="283" spans="2:65" s="12" customFormat="1">
      <c r="B283" s="194"/>
      <c r="D283" s="195" t="s">
        <v>167</v>
      </c>
      <c r="E283" s="196" t="s">
        <v>5</v>
      </c>
      <c r="F283" s="197" t="s">
        <v>564</v>
      </c>
      <c r="H283" s="198">
        <v>-8.452</v>
      </c>
      <c r="I283" s="199"/>
      <c r="L283" s="194"/>
      <c r="M283" s="200"/>
      <c r="N283" s="201"/>
      <c r="O283" s="201"/>
      <c r="P283" s="201"/>
      <c r="Q283" s="201"/>
      <c r="R283" s="201"/>
      <c r="S283" s="201"/>
      <c r="T283" s="202"/>
      <c r="AT283" s="196" t="s">
        <v>167</v>
      </c>
      <c r="AU283" s="196" t="s">
        <v>82</v>
      </c>
      <c r="AV283" s="12" t="s">
        <v>82</v>
      </c>
      <c r="AW283" s="12" t="s">
        <v>37</v>
      </c>
      <c r="AX283" s="12" t="s">
        <v>73</v>
      </c>
      <c r="AY283" s="196" t="s">
        <v>153</v>
      </c>
    </row>
    <row r="284" spans="2:65" s="12" customFormat="1">
      <c r="B284" s="194"/>
      <c r="D284" s="195" t="s">
        <v>167</v>
      </c>
      <c r="E284" s="196" t="s">
        <v>5</v>
      </c>
      <c r="F284" s="197" t="s">
        <v>565</v>
      </c>
      <c r="H284" s="198">
        <v>30.777000000000001</v>
      </c>
      <c r="I284" s="199"/>
      <c r="L284" s="194"/>
      <c r="M284" s="200"/>
      <c r="N284" s="201"/>
      <c r="O284" s="201"/>
      <c r="P284" s="201"/>
      <c r="Q284" s="201"/>
      <c r="R284" s="201"/>
      <c r="S284" s="201"/>
      <c r="T284" s="202"/>
      <c r="AT284" s="196" t="s">
        <v>167</v>
      </c>
      <c r="AU284" s="196" t="s">
        <v>82</v>
      </c>
      <c r="AV284" s="12" t="s">
        <v>82</v>
      </c>
      <c r="AW284" s="12" t="s">
        <v>37</v>
      </c>
      <c r="AX284" s="12" t="s">
        <v>73</v>
      </c>
      <c r="AY284" s="196" t="s">
        <v>153</v>
      </c>
    </row>
    <row r="285" spans="2:65" s="15" customFormat="1">
      <c r="B285" s="232"/>
      <c r="D285" s="195" t="s">
        <v>167</v>
      </c>
      <c r="E285" s="233" t="s">
        <v>5</v>
      </c>
      <c r="F285" s="234" t="s">
        <v>566</v>
      </c>
      <c r="H285" s="235">
        <v>92.317999999999998</v>
      </c>
      <c r="I285" s="236"/>
      <c r="L285" s="232"/>
      <c r="M285" s="237"/>
      <c r="N285" s="238"/>
      <c r="O285" s="238"/>
      <c r="P285" s="238"/>
      <c r="Q285" s="238"/>
      <c r="R285" s="238"/>
      <c r="S285" s="238"/>
      <c r="T285" s="239"/>
      <c r="AT285" s="233" t="s">
        <v>167</v>
      </c>
      <c r="AU285" s="233" t="s">
        <v>82</v>
      </c>
      <c r="AV285" s="15" t="s">
        <v>154</v>
      </c>
      <c r="AW285" s="15" t="s">
        <v>37</v>
      </c>
      <c r="AX285" s="15" t="s">
        <v>73</v>
      </c>
      <c r="AY285" s="233" t="s">
        <v>153</v>
      </c>
    </row>
    <row r="286" spans="2:65" s="14" customFormat="1">
      <c r="B286" s="214"/>
      <c r="D286" s="195" t="s">
        <v>167</v>
      </c>
      <c r="E286" s="215" t="s">
        <v>5</v>
      </c>
      <c r="F286" s="216" t="s">
        <v>567</v>
      </c>
      <c r="H286" s="215" t="s">
        <v>5</v>
      </c>
      <c r="I286" s="217"/>
      <c r="L286" s="214"/>
      <c r="M286" s="218"/>
      <c r="N286" s="219"/>
      <c r="O286" s="219"/>
      <c r="P286" s="219"/>
      <c r="Q286" s="219"/>
      <c r="R286" s="219"/>
      <c r="S286" s="219"/>
      <c r="T286" s="220"/>
      <c r="AT286" s="215" t="s">
        <v>167</v>
      </c>
      <c r="AU286" s="215" t="s">
        <v>82</v>
      </c>
      <c r="AV286" s="14" t="s">
        <v>80</v>
      </c>
      <c r="AW286" s="14" t="s">
        <v>37</v>
      </c>
      <c r="AX286" s="14" t="s">
        <v>73</v>
      </c>
      <c r="AY286" s="215" t="s">
        <v>153</v>
      </c>
    </row>
    <row r="287" spans="2:65" s="12" customFormat="1">
      <c r="B287" s="194"/>
      <c r="D287" s="195" t="s">
        <v>167</v>
      </c>
      <c r="E287" s="196" t="s">
        <v>5</v>
      </c>
      <c r="F287" s="197" t="s">
        <v>568</v>
      </c>
      <c r="H287" s="198">
        <v>58.622</v>
      </c>
      <c r="I287" s="199"/>
      <c r="L287" s="194"/>
      <c r="M287" s="200"/>
      <c r="N287" s="201"/>
      <c r="O287" s="201"/>
      <c r="P287" s="201"/>
      <c r="Q287" s="201"/>
      <c r="R287" s="201"/>
      <c r="S287" s="201"/>
      <c r="T287" s="202"/>
      <c r="AT287" s="196" t="s">
        <v>167</v>
      </c>
      <c r="AU287" s="196" t="s">
        <v>82</v>
      </c>
      <c r="AV287" s="12" t="s">
        <v>82</v>
      </c>
      <c r="AW287" s="12" t="s">
        <v>37</v>
      </c>
      <c r="AX287" s="12" t="s">
        <v>73</v>
      </c>
      <c r="AY287" s="196" t="s">
        <v>153</v>
      </c>
    </row>
    <row r="288" spans="2:65" s="12" customFormat="1">
      <c r="B288" s="194"/>
      <c r="D288" s="195" t="s">
        <v>167</v>
      </c>
      <c r="E288" s="196" t="s">
        <v>5</v>
      </c>
      <c r="F288" s="197" t="s">
        <v>569</v>
      </c>
      <c r="H288" s="198">
        <v>-9.3140000000000001</v>
      </c>
      <c r="I288" s="199"/>
      <c r="L288" s="194"/>
      <c r="M288" s="200"/>
      <c r="N288" s="201"/>
      <c r="O288" s="201"/>
      <c r="P288" s="201"/>
      <c r="Q288" s="201"/>
      <c r="R288" s="201"/>
      <c r="S288" s="201"/>
      <c r="T288" s="202"/>
      <c r="AT288" s="196" t="s">
        <v>167</v>
      </c>
      <c r="AU288" s="196" t="s">
        <v>82</v>
      </c>
      <c r="AV288" s="12" t="s">
        <v>82</v>
      </c>
      <c r="AW288" s="12" t="s">
        <v>37</v>
      </c>
      <c r="AX288" s="12" t="s">
        <v>73</v>
      </c>
      <c r="AY288" s="196" t="s">
        <v>153</v>
      </c>
    </row>
    <row r="289" spans="2:65" s="15" customFormat="1">
      <c r="B289" s="232"/>
      <c r="D289" s="195" t="s">
        <v>167</v>
      </c>
      <c r="E289" s="233" t="s">
        <v>5</v>
      </c>
      <c r="F289" s="234" t="s">
        <v>566</v>
      </c>
      <c r="H289" s="235">
        <v>49.308</v>
      </c>
      <c r="I289" s="236"/>
      <c r="L289" s="232"/>
      <c r="M289" s="237"/>
      <c r="N289" s="238"/>
      <c r="O289" s="238"/>
      <c r="P289" s="238"/>
      <c r="Q289" s="238"/>
      <c r="R289" s="238"/>
      <c r="S289" s="238"/>
      <c r="T289" s="239"/>
      <c r="AT289" s="233" t="s">
        <v>167</v>
      </c>
      <c r="AU289" s="233" t="s">
        <v>82</v>
      </c>
      <c r="AV289" s="15" t="s">
        <v>154</v>
      </c>
      <c r="AW289" s="15" t="s">
        <v>37</v>
      </c>
      <c r="AX289" s="15" t="s">
        <v>73</v>
      </c>
      <c r="AY289" s="233" t="s">
        <v>153</v>
      </c>
    </row>
    <row r="290" spans="2:65" s="12" customFormat="1">
      <c r="B290" s="194"/>
      <c r="D290" s="195" t="s">
        <v>167</v>
      </c>
      <c r="E290" s="196" t="s">
        <v>5</v>
      </c>
      <c r="F290" s="197" t="s">
        <v>570</v>
      </c>
      <c r="H290" s="198">
        <v>18.5</v>
      </c>
      <c r="I290" s="199"/>
      <c r="L290" s="194"/>
      <c r="M290" s="200"/>
      <c r="N290" s="201"/>
      <c r="O290" s="201"/>
      <c r="P290" s="201"/>
      <c r="Q290" s="201"/>
      <c r="R290" s="201"/>
      <c r="S290" s="201"/>
      <c r="T290" s="202"/>
      <c r="AT290" s="196" t="s">
        <v>167</v>
      </c>
      <c r="AU290" s="196" t="s">
        <v>82</v>
      </c>
      <c r="AV290" s="12" t="s">
        <v>82</v>
      </c>
      <c r="AW290" s="12" t="s">
        <v>37</v>
      </c>
      <c r="AX290" s="12" t="s">
        <v>73</v>
      </c>
      <c r="AY290" s="196" t="s">
        <v>153</v>
      </c>
    </row>
    <row r="291" spans="2:65" s="13" customFormat="1">
      <c r="B291" s="203"/>
      <c r="D291" s="195" t="s">
        <v>167</v>
      </c>
      <c r="E291" s="204" t="s">
        <v>5</v>
      </c>
      <c r="F291" s="205" t="s">
        <v>170</v>
      </c>
      <c r="H291" s="206">
        <v>160.126</v>
      </c>
      <c r="I291" s="207"/>
      <c r="L291" s="203"/>
      <c r="M291" s="208"/>
      <c r="N291" s="209"/>
      <c r="O291" s="209"/>
      <c r="P291" s="209"/>
      <c r="Q291" s="209"/>
      <c r="R291" s="209"/>
      <c r="S291" s="209"/>
      <c r="T291" s="210"/>
      <c r="AT291" s="204" t="s">
        <v>167</v>
      </c>
      <c r="AU291" s="204" t="s">
        <v>82</v>
      </c>
      <c r="AV291" s="13" t="s">
        <v>160</v>
      </c>
      <c r="AW291" s="13" t="s">
        <v>37</v>
      </c>
      <c r="AX291" s="13" t="s">
        <v>80</v>
      </c>
      <c r="AY291" s="204" t="s">
        <v>153</v>
      </c>
    </row>
    <row r="292" spans="2:65" s="1" customFormat="1" ht="16.5" customHeight="1">
      <c r="B292" s="181"/>
      <c r="C292" s="182" t="s">
        <v>571</v>
      </c>
      <c r="D292" s="182" t="s">
        <v>156</v>
      </c>
      <c r="E292" s="183" t="s">
        <v>572</v>
      </c>
      <c r="F292" s="184" t="s">
        <v>573</v>
      </c>
      <c r="G292" s="185" t="s">
        <v>159</v>
      </c>
      <c r="H292" s="186">
        <v>39.082000000000001</v>
      </c>
      <c r="I292" s="187"/>
      <c r="J292" s="188">
        <f>ROUND(I292*H292,2)</f>
        <v>0</v>
      </c>
      <c r="K292" s="184"/>
      <c r="L292" s="42"/>
      <c r="M292" s="189" t="s">
        <v>5</v>
      </c>
      <c r="N292" s="190" t="s">
        <v>44</v>
      </c>
      <c r="O292" s="43"/>
      <c r="P292" s="191">
        <f>O292*H292</f>
        <v>0</v>
      </c>
      <c r="Q292" s="191">
        <v>2.0000000000000001E-4</v>
      </c>
      <c r="R292" s="191">
        <f>Q292*H292</f>
        <v>7.8164000000000011E-3</v>
      </c>
      <c r="S292" s="191">
        <v>0</v>
      </c>
      <c r="T292" s="192">
        <f>S292*H292</f>
        <v>0</v>
      </c>
      <c r="AR292" s="25" t="s">
        <v>241</v>
      </c>
      <c r="AT292" s="25" t="s">
        <v>156</v>
      </c>
      <c r="AU292" s="25" t="s">
        <v>82</v>
      </c>
      <c r="AY292" s="25" t="s">
        <v>153</v>
      </c>
      <c r="BE292" s="193">
        <f>IF(N292="základní",J292,0)</f>
        <v>0</v>
      </c>
      <c r="BF292" s="193">
        <f>IF(N292="snížená",J292,0)</f>
        <v>0</v>
      </c>
      <c r="BG292" s="193">
        <f>IF(N292="zákl. přenesená",J292,0)</f>
        <v>0</v>
      </c>
      <c r="BH292" s="193">
        <f>IF(N292="sníž. přenesená",J292,0)</f>
        <v>0</v>
      </c>
      <c r="BI292" s="193">
        <f>IF(N292="nulová",J292,0)</f>
        <v>0</v>
      </c>
      <c r="BJ292" s="25" t="s">
        <v>80</v>
      </c>
      <c r="BK292" s="193">
        <f>ROUND(I292*H292,2)</f>
        <v>0</v>
      </c>
      <c r="BL292" s="25" t="s">
        <v>241</v>
      </c>
      <c r="BM292" s="25" t="s">
        <v>574</v>
      </c>
    </row>
    <row r="293" spans="2:65" s="12" customFormat="1">
      <c r="B293" s="194"/>
      <c r="D293" s="195" t="s">
        <v>167</v>
      </c>
      <c r="E293" s="196" t="s">
        <v>5</v>
      </c>
      <c r="F293" s="197" t="s">
        <v>575</v>
      </c>
      <c r="H293" s="198">
        <v>5.0819999999999999</v>
      </c>
      <c r="I293" s="199"/>
      <c r="L293" s="194"/>
      <c r="M293" s="200"/>
      <c r="N293" s="201"/>
      <c r="O293" s="201"/>
      <c r="P293" s="201"/>
      <c r="Q293" s="201"/>
      <c r="R293" s="201"/>
      <c r="S293" s="201"/>
      <c r="T293" s="202"/>
      <c r="AT293" s="196" t="s">
        <v>167</v>
      </c>
      <c r="AU293" s="196" t="s">
        <v>82</v>
      </c>
      <c r="AV293" s="12" t="s">
        <v>82</v>
      </c>
      <c r="AW293" s="12" t="s">
        <v>37</v>
      </c>
      <c r="AX293" s="12" t="s">
        <v>73</v>
      </c>
      <c r="AY293" s="196" t="s">
        <v>153</v>
      </c>
    </row>
    <row r="294" spans="2:65" s="12" customFormat="1">
      <c r="B294" s="194"/>
      <c r="D294" s="195" t="s">
        <v>167</v>
      </c>
      <c r="E294" s="196" t="s">
        <v>5</v>
      </c>
      <c r="F294" s="197" t="s">
        <v>576</v>
      </c>
      <c r="H294" s="198">
        <v>13</v>
      </c>
      <c r="I294" s="199"/>
      <c r="L294" s="194"/>
      <c r="M294" s="200"/>
      <c r="N294" s="201"/>
      <c r="O294" s="201"/>
      <c r="P294" s="201"/>
      <c r="Q294" s="201"/>
      <c r="R294" s="201"/>
      <c r="S294" s="201"/>
      <c r="T294" s="202"/>
      <c r="AT294" s="196" t="s">
        <v>167</v>
      </c>
      <c r="AU294" s="196" t="s">
        <v>82</v>
      </c>
      <c r="AV294" s="12" t="s">
        <v>82</v>
      </c>
      <c r="AW294" s="12" t="s">
        <v>37</v>
      </c>
      <c r="AX294" s="12" t="s">
        <v>73</v>
      </c>
      <c r="AY294" s="196" t="s">
        <v>153</v>
      </c>
    </row>
    <row r="295" spans="2:65" s="12" customFormat="1">
      <c r="B295" s="194"/>
      <c r="D295" s="195" t="s">
        <v>167</v>
      </c>
      <c r="E295" s="196" t="s">
        <v>5</v>
      </c>
      <c r="F295" s="197" t="s">
        <v>341</v>
      </c>
      <c r="H295" s="198">
        <v>21</v>
      </c>
      <c r="I295" s="199"/>
      <c r="L295" s="194"/>
      <c r="M295" s="200"/>
      <c r="N295" s="201"/>
      <c r="O295" s="201"/>
      <c r="P295" s="201"/>
      <c r="Q295" s="201"/>
      <c r="R295" s="201"/>
      <c r="S295" s="201"/>
      <c r="T295" s="202"/>
      <c r="AT295" s="196" t="s">
        <v>167</v>
      </c>
      <c r="AU295" s="196" t="s">
        <v>82</v>
      </c>
      <c r="AV295" s="12" t="s">
        <v>82</v>
      </c>
      <c r="AW295" s="12" t="s">
        <v>37</v>
      </c>
      <c r="AX295" s="12" t="s">
        <v>73</v>
      </c>
      <c r="AY295" s="196" t="s">
        <v>153</v>
      </c>
    </row>
    <row r="296" spans="2:65" s="13" customFormat="1">
      <c r="B296" s="203"/>
      <c r="D296" s="195" t="s">
        <v>167</v>
      </c>
      <c r="E296" s="204" t="s">
        <v>5</v>
      </c>
      <c r="F296" s="205" t="s">
        <v>170</v>
      </c>
      <c r="H296" s="206">
        <v>39.082000000000001</v>
      </c>
      <c r="I296" s="207"/>
      <c r="L296" s="203"/>
      <c r="M296" s="208"/>
      <c r="N296" s="209"/>
      <c r="O296" s="209"/>
      <c r="P296" s="209"/>
      <c r="Q296" s="209"/>
      <c r="R296" s="209"/>
      <c r="S296" s="209"/>
      <c r="T296" s="210"/>
      <c r="AT296" s="204" t="s">
        <v>167</v>
      </c>
      <c r="AU296" s="204" t="s">
        <v>82</v>
      </c>
      <c r="AV296" s="13" t="s">
        <v>160</v>
      </c>
      <c r="AW296" s="13" t="s">
        <v>37</v>
      </c>
      <c r="AX296" s="13" t="s">
        <v>80</v>
      </c>
      <c r="AY296" s="204" t="s">
        <v>153</v>
      </c>
    </row>
    <row r="297" spans="2:65" s="1" customFormat="1" ht="16.5" customHeight="1">
      <c r="B297" s="181"/>
      <c r="C297" s="182" t="s">
        <v>577</v>
      </c>
      <c r="D297" s="182" t="s">
        <v>156</v>
      </c>
      <c r="E297" s="183" t="s">
        <v>578</v>
      </c>
      <c r="F297" s="184" t="s">
        <v>579</v>
      </c>
      <c r="G297" s="185" t="s">
        <v>159</v>
      </c>
      <c r="H297" s="186">
        <v>51.5</v>
      </c>
      <c r="I297" s="187"/>
      <c r="J297" s="188">
        <f>ROUND(I297*H297,2)</f>
        <v>0</v>
      </c>
      <c r="K297" s="184"/>
      <c r="L297" s="42"/>
      <c r="M297" s="189" t="s">
        <v>5</v>
      </c>
      <c r="N297" s="190" t="s">
        <v>44</v>
      </c>
      <c r="O297" s="43"/>
      <c r="P297" s="191">
        <f>O297*H297</f>
        <v>0</v>
      </c>
      <c r="Q297" s="191">
        <v>2.0000000000000001E-4</v>
      </c>
      <c r="R297" s="191">
        <f>Q297*H297</f>
        <v>1.03E-2</v>
      </c>
      <c r="S297" s="191">
        <v>0</v>
      </c>
      <c r="T297" s="192">
        <f>S297*H297</f>
        <v>0</v>
      </c>
      <c r="AR297" s="25" t="s">
        <v>241</v>
      </c>
      <c r="AT297" s="25" t="s">
        <v>156</v>
      </c>
      <c r="AU297" s="25" t="s">
        <v>82</v>
      </c>
      <c r="AY297" s="25" t="s">
        <v>153</v>
      </c>
      <c r="BE297" s="193">
        <f>IF(N297="základní",J297,0)</f>
        <v>0</v>
      </c>
      <c r="BF297" s="193">
        <f>IF(N297="snížená",J297,0)</f>
        <v>0</v>
      </c>
      <c r="BG297" s="193">
        <f>IF(N297="zákl. přenesená",J297,0)</f>
        <v>0</v>
      </c>
      <c r="BH297" s="193">
        <f>IF(N297="sníž. přenesená",J297,0)</f>
        <v>0</v>
      </c>
      <c r="BI297" s="193">
        <f>IF(N297="nulová",J297,0)</f>
        <v>0</v>
      </c>
      <c r="BJ297" s="25" t="s">
        <v>80</v>
      </c>
      <c r="BK297" s="193">
        <f>ROUND(I297*H297,2)</f>
        <v>0</v>
      </c>
      <c r="BL297" s="25" t="s">
        <v>241</v>
      </c>
      <c r="BM297" s="25" t="s">
        <v>580</v>
      </c>
    </row>
    <row r="298" spans="2:65" s="1" customFormat="1" ht="25.5" customHeight="1">
      <c r="B298" s="181"/>
      <c r="C298" s="182" t="s">
        <v>581</v>
      </c>
      <c r="D298" s="182" t="s">
        <v>156</v>
      </c>
      <c r="E298" s="183" t="s">
        <v>582</v>
      </c>
      <c r="F298" s="184" t="s">
        <v>583</v>
      </c>
      <c r="G298" s="185" t="s">
        <v>159</v>
      </c>
      <c r="H298" s="186">
        <v>167.626</v>
      </c>
      <c r="I298" s="187"/>
      <c r="J298" s="188">
        <f>ROUND(I298*H298,2)</f>
        <v>0</v>
      </c>
      <c r="K298" s="184"/>
      <c r="L298" s="42"/>
      <c r="M298" s="189" t="s">
        <v>5</v>
      </c>
      <c r="N298" s="190" t="s">
        <v>44</v>
      </c>
      <c r="O298" s="43"/>
      <c r="P298" s="191">
        <f>O298*H298</f>
        <v>0</v>
      </c>
      <c r="Q298" s="191">
        <v>4.0000000000000002E-4</v>
      </c>
      <c r="R298" s="191">
        <f>Q298*H298</f>
        <v>6.705040000000001E-2</v>
      </c>
      <c r="S298" s="191">
        <v>0</v>
      </c>
      <c r="T298" s="192">
        <f>S298*H298</f>
        <v>0</v>
      </c>
      <c r="AR298" s="25" t="s">
        <v>241</v>
      </c>
      <c r="AT298" s="25" t="s">
        <v>156</v>
      </c>
      <c r="AU298" s="25" t="s">
        <v>82</v>
      </c>
      <c r="AY298" s="25" t="s">
        <v>153</v>
      </c>
      <c r="BE298" s="193">
        <f>IF(N298="základní",J298,0)</f>
        <v>0</v>
      </c>
      <c r="BF298" s="193">
        <f>IF(N298="snížená",J298,0)</f>
        <v>0</v>
      </c>
      <c r="BG298" s="193">
        <f>IF(N298="zákl. přenesená",J298,0)</f>
        <v>0</v>
      </c>
      <c r="BH298" s="193">
        <f>IF(N298="sníž. přenesená",J298,0)</f>
        <v>0</v>
      </c>
      <c r="BI298" s="193">
        <f>IF(N298="nulová",J298,0)</f>
        <v>0</v>
      </c>
      <c r="BJ298" s="25" t="s">
        <v>80</v>
      </c>
      <c r="BK298" s="193">
        <f>ROUND(I298*H298,2)</f>
        <v>0</v>
      </c>
      <c r="BL298" s="25" t="s">
        <v>241</v>
      </c>
      <c r="BM298" s="25" t="s">
        <v>584</v>
      </c>
    </row>
    <row r="299" spans="2:65" s="1" customFormat="1" ht="27">
      <c r="B299" s="42"/>
      <c r="D299" s="195" t="s">
        <v>176</v>
      </c>
      <c r="F299" s="211" t="s">
        <v>585</v>
      </c>
      <c r="I299" s="212"/>
      <c r="L299" s="42"/>
      <c r="M299" s="213"/>
      <c r="N299" s="43"/>
      <c r="O299" s="43"/>
      <c r="P299" s="43"/>
      <c r="Q299" s="43"/>
      <c r="R299" s="43"/>
      <c r="S299" s="43"/>
      <c r="T299" s="71"/>
      <c r="AT299" s="25" t="s">
        <v>176</v>
      </c>
      <c r="AU299" s="25" t="s">
        <v>82</v>
      </c>
    </row>
    <row r="300" spans="2:65" s="12" customFormat="1">
      <c r="B300" s="194"/>
      <c r="D300" s="195" t="s">
        <v>167</v>
      </c>
      <c r="E300" s="196" t="s">
        <v>5</v>
      </c>
      <c r="F300" s="197" t="s">
        <v>586</v>
      </c>
      <c r="H300" s="198">
        <v>160.126</v>
      </c>
      <c r="I300" s="199"/>
      <c r="L300" s="194"/>
      <c r="M300" s="200"/>
      <c r="N300" s="201"/>
      <c r="O300" s="201"/>
      <c r="P300" s="201"/>
      <c r="Q300" s="201"/>
      <c r="R300" s="201"/>
      <c r="S300" s="201"/>
      <c r="T300" s="202"/>
      <c r="AT300" s="196" t="s">
        <v>167</v>
      </c>
      <c r="AU300" s="196" t="s">
        <v>82</v>
      </c>
      <c r="AV300" s="12" t="s">
        <v>82</v>
      </c>
      <c r="AW300" s="12" t="s">
        <v>37</v>
      </c>
      <c r="AX300" s="12" t="s">
        <v>73</v>
      </c>
      <c r="AY300" s="196" t="s">
        <v>153</v>
      </c>
    </row>
    <row r="301" spans="2:65" s="12" customFormat="1">
      <c r="B301" s="194"/>
      <c r="D301" s="195" t="s">
        <v>167</v>
      </c>
      <c r="E301" s="196" t="s">
        <v>5</v>
      </c>
      <c r="F301" s="197" t="s">
        <v>587</v>
      </c>
      <c r="H301" s="198">
        <v>7.5</v>
      </c>
      <c r="I301" s="199"/>
      <c r="L301" s="194"/>
      <c r="M301" s="200"/>
      <c r="N301" s="201"/>
      <c r="O301" s="201"/>
      <c r="P301" s="201"/>
      <c r="Q301" s="201"/>
      <c r="R301" s="201"/>
      <c r="S301" s="201"/>
      <c r="T301" s="202"/>
      <c r="AT301" s="196" t="s">
        <v>167</v>
      </c>
      <c r="AU301" s="196" t="s">
        <v>82</v>
      </c>
      <c r="AV301" s="12" t="s">
        <v>82</v>
      </c>
      <c r="AW301" s="12" t="s">
        <v>37</v>
      </c>
      <c r="AX301" s="12" t="s">
        <v>73</v>
      </c>
      <c r="AY301" s="196" t="s">
        <v>153</v>
      </c>
    </row>
    <row r="302" spans="2:65" s="13" customFormat="1">
      <c r="B302" s="203"/>
      <c r="D302" s="195" t="s">
        <v>167</v>
      </c>
      <c r="E302" s="204" t="s">
        <v>5</v>
      </c>
      <c r="F302" s="205" t="s">
        <v>170</v>
      </c>
      <c r="H302" s="206">
        <v>167.626</v>
      </c>
      <c r="I302" s="207"/>
      <c r="L302" s="203"/>
      <c r="M302" s="208"/>
      <c r="N302" s="209"/>
      <c r="O302" s="209"/>
      <c r="P302" s="209"/>
      <c r="Q302" s="209"/>
      <c r="R302" s="209"/>
      <c r="S302" s="209"/>
      <c r="T302" s="210"/>
      <c r="AT302" s="204" t="s">
        <v>167</v>
      </c>
      <c r="AU302" s="204" t="s">
        <v>82</v>
      </c>
      <c r="AV302" s="13" t="s">
        <v>160</v>
      </c>
      <c r="AW302" s="13" t="s">
        <v>37</v>
      </c>
      <c r="AX302" s="13" t="s">
        <v>80</v>
      </c>
      <c r="AY302" s="204" t="s">
        <v>153</v>
      </c>
    </row>
    <row r="303" spans="2:65" s="1" customFormat="1" ht="25.5" customHeight="1">
      <c r="B303" s="181"/>
      <c r="C303" s="182" t="s">
        <v>588</v>
      </c>
      <c r="D303" s="182" t="s">
        <v>156</v>
      </c>
      <c r="E303" s="183" t="s">
        <v>589</v>
      </c>
      <c r="F303" s="184" t="s">
        <v>590</v>
      </c>
      <c r="G303" s="185" t="s">
        <v>159</v>
      </c>
      <c r="H303" s="186">
        <v>160.126</v>
      </c>
      <c r="I303" s="187"/>
      <c r="J303" s="188">
        <f>ROUND(I303*H303,2)</f>
        <v>0</v>
      </c>
      <c r="K303" s="184"/>
      <c r="L303" s="42"/>
      <c r="M303" s="189" t="s">
        <v>5</v>
      </c>
      <c r="N303" s="190" t="s">
        <v>44</v>
      </c>
      <c r="O303" s="43"/>
      <c r="P303" s="191">
        <f>O303*H303</f>
        <v>0</v>
      </c>
      <c r="Q303" s="191">
        <v>1.0000000000000001E-5</v>
      </c>
      <c r="R303" s="191">
        <f>Q303*H303</f>
        <v>1.6012600000000002E-3</v>
      </c>
      <c r="S303" s="191">
        <v>0</v>
      </c>
      <c r="T303" s="192">
        <f>S303*H303</f>
        <v>0</v>
      </c>
      <c r="AR303" s="25" t="s">
        <v>241</v>
      </c>
      <c r="AT303" s="25" t="s">
        <v>156</v>
      </c>
      <c r="AU303" s="25" t="s">
        <v>82</v>
      </c>
      <c r="AY303" s="25" t="s">
        <v>153</v>
      </c>
      <c r="BE303" s="193">
        <f>IF(N303="základní",J303,0)</f>
        <v>0</v>
      </c>
      <c r="BF303" s="193">
        <f>IF(N303="snížená",J303,0)</f>
        <v>0</v>
      </c>
      <c r="BG303" s="193">
        <f>IF(N303="zákl. přenesená",J303,0)</f>
        <v>0</v>
      </c>
      <c r="BH303" s="193">
        <f>IF(N303="sníž. přenesená",J303,0)</f>
        <v>0</v>
      </c>
      <c r="BI303" s="193">
        <f>IF(N303="nulová",J303,0)</f>
        <v>0</v>
      </c>
      <c r="BJ303" s="25" t="s">
        <v>80</v>
      </c>
      <c r="BK303" s="193">
        <f>ROUND(I303*H303,2)</f>
        <v>0</v>
      </c>
      <c r="BL303" s="25" t="s">
        <v>241</v>
      </c>
      <c r="BM303" s="25" t="s">
        <v>591</v>
      </c>
    </row>
    <row r="304" spans="2:65" s="11" customFormat="1" ht="37.35" customHeight="1">
      <c r="B304" s="168"/>
      <c r="D304" s="169" t="s">
        <v>72</v>
      </c>
      <c r="E304" s="170" t="s">
        <v>311</v>
      </c>
      <c r="F304" s="170" t="s">
        <v>592</v>
      </c>
      <c r="I304" s="171"/>
      <c r="J304" s="172">
        <f>BK304</f>
        <v>0</v>
      </c>
      <c r="L304" s="168"/>
      <c r="M304" s="173"/>
      <c r="N304" s="174"/>
      <c r="O304" s="174"/>
      <c r="P304" s="175">
        <f>P305</f>
        <v>0</v>
      </c>
      <c r="Q304" s="174"/>
      <c r="R304" s="175">
        <f>R305</f>
        <v>0</v>
      </c>
      <c r="S304" s="174"/>
      <c r="T304" s="176">
        <f>T305</f>
        <v>0</v>
      </c>
      <c r="AR304" s="169" t="s">
        <v>154</v>
      </c>
      <c r="AT304" s="177" t="s">
        <v>72</v>
      </c>
      <c r="AU304" s="177" t="s">
        <v>73</v>
      </c>
      <c r="AY304" s="169" t="s">
        <v>153</v>
      </c>
      <c r="BK304" s="178">
        <f>BK305</f>
        <v>0</v>
      </c>
    </row>
    <row r="305" spans="2:65" s="11" customFormat="1" ht="19.899999999999999" customHeight="1">
      <c r="B305" s="168"/>
      <c r="D305" s="169" t="s">
        <v>72</v>
      </c>
      <c r="E305" s="179" t="s">
        <v>593</v>
      </c>
      <c r="F305" s="179" t="s">
        <v>594</v>
      </c>
      <c r="I305" s="171"/>
      <c r="J305" s="180">
        <f>BK305</f>
        <v>0</v>
      </c>
      <c r="L305" s="168"/>
      <c r="M305" s="173"/>
      <c r="N305" s="174"/>
      <c r="O305" s="174"/>
      <c r="P305" s="175">
        <f>P306</f>
        <v>0</v>
      </c>
      <c r="Q305" s="174"/>
      <c r="R305" s="175">
        <f>R306</f>
        <v>0</v>
      </c>
      <c r="S305" s="174"/>
      <c r="T305" s="176">
        <f>T306</f>
        <v>0</v>
      </c>
      <c r="AR305" s="169" t="s">
        <v>154</v>
      </c>
      <c r="AT305" s="177" t="s">
        <v>72</v>
      </c>
      <c r="AU305" s="177" t="s">
        <v>80</v>
      </c>
      <c r="AY305" s="169" t="s">
        <v>153</v>
      </c>
      <c r="BK305" s="178">
        <f>BK306</f>
        <v>0</v>
      </c>
    </row>
    <row r="306" spans="2:65" s="1" customFormat="1" ht="16.5" customHeight="1">
      <c r="B306" s="181"/>
      <c r="C306" s="182" t="s">
        <v>595</v>
      </c>
      <c r="D306" s="182" t="s">
        <v>156</v>
      </c>
      <c r="E306" s="183" t="s">
        <v>596</v>
      </c>
      <c r="F306" s="184" t="s">
        <v>597</v>
      </c>
      <c r="G306" s="185" t="s">
        <v>271</v>
      </c>
      <c r="H306" s="186">
        <v>1</v>
      </c>
      <c r="I306" s="187"/>
      <c r="J306" s="188">
        <f>ROUND(I306*H306,2)</f>
        <v>0</v>
      </c>
      <c r="K306" s="184"/>
      <c r="L306" s="42"/>
      <c r="M306" s="189" t="s">
        <v>5</v>
      </c>
      <c r="N306" s="240" t="s">
        <v>44</v>
      </c>
      <c r="O306" s="241"/>
      <c r="P306" s="242">
        <f>O306*H306</f>
        <v>0</v>
      </c>
      <c r="Q306" s="242">
        <v>0</v>
      </c>
      <c r="R306" s="242">
        <f>Q306*H306</f>
        <v>0</v>
      </c>
      <c r="S306" s="242">
        <v>0</v>
      </c>
      <c r="T306" s="243">
        <f>S306*H306</f>
        <v>0</v>
      </c>
      <c r="AR306" s="25" t="s">
        <v>505</v>
      </c>
      <c r="AT306" s="25" t="s">
        <v>156</v>
      </c>
      <c r="AU306" s="25" t="s">
        <v>82</v>
      </c>
      <c r="AY306" s="25" t="s">
        <v>153</v>
      </c>
      <c r="BE306" s="193">
        <f>IF(N306="základní",J306,0)</f>
        <v>0</v>
      </c>
      <c r="BF306" s="193">
        <f>IF(N306="snížená",J306,0)</f>
        <v>0</v>
      </c>
      <c r="BG306" s="193">
        <f>IF(N306="zákl. přenesená",J306,0)</f>
        <v>0</v>
      </c>
      <c r="BH306" s="193">
        <f>IF(N306="sníž. přenesená",J306,0)</f>
        <v>0</v>
      </c>
      <c r="BI306" s="193">
        <f>IF(N306="nulová",J306,0)</f>
        <v>0</v>
      </c>
      <c r="BJ306" s="25" t="s">
        <v>80</v>
      </c>
      <c r="BK306" s="193">
        <f>ROUND(I306*H306,2)</f>
        <v>0</v>
      </c>
      <c r="BL306" s="25" t="s">
        <v>505</v>
      </c>
      <c r="BM306" s="25" t="s">
        <v>598</v>
      </c>
    </row>
    <row r="307" spans="2:65" s="1" customFormat="1" ht="6.95" customHeight="1">
      <c r="B307" s="57"/>
      <c r="C307" s="58"/>
      <c r="D307" s="58"/>
      <c r="E307" s="58"/>
      <c r="F307" s="58"/>
      <c r="G307" s="58"/>
      <c r="H307" s="58"/>
      <c r="I307" s="135"/>
      <c r="J307" s="58"/>
      <c r="K307" s="58"/>
      <c r="L307" s="42"/>
    </row>
  </sheetData>
  <autoFilter ref="C99:K306" xr:uid="{00000000-0009-0000-0000-000001000000}"/>
  <mergeCells count="13">
    <mergeCell ref="E92:H92"/>
    <mergeCell ref="G1:H1"/>
    <mergeCell ref="L2:V2"/>
    <mergeCell ref="E49:H49"/>
    <mergeCell ref="E51:H51"/>
    <mergeCell ref="J55:J56"/>
    <mergeCell ref="E88:H88"/>
    <mergeCell ref="E90:H90"/>
    <mergeCell ref="E7:H7"/>
    <mergeCell ref="E9:H9"/>
    <mergeCell ref="E11:H11"/>
    <mergeCell ref="E26:H26"/>
    <mergeCell ref="E47:H47"/>
  </mergeCells>
  <hyperlinks>
    <hyperlink ref="F1:G1" location="C2" display="1) Krycí list soupisu" xr:uid="{00000000-0004-0000-0100-000000000000}"/>
    <hyperlink ref="G1:H1" location="C58" display="2) Rekapitulace" xr:uid="{00000000-0004-0000-0100-000001000000}"/>
    <hyperlink ref="J1" location="C99" display="3) Soupis prací" xr:uid="{00000000-0004-0000-0100-000002000000}"/>
    <hyperlink ref="L1:V1" location="'Rekapitulace stavby'!C2" display="Rekapitulace stavby" xr:uid="{00000000-0004-0000-01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R119"/>
  <sheetViews>
    <sheetView showGridLines="0" workbookViewId="0">
      <pane ySplit="1" topLeftCell="A109" activePane="bottomLeft" state="frozen"/>
      <selection pane="bottomLeft" activeCell="F116" sqref="F11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08"/>
      <c r="C1" s="108"/>
      <c r="D1" s="109" t="s">
        <v>1</v>
      </c>
      <c r="E1" s="108"/>
      <c r="F1" s="110" t="s">
        <v>104</v>
      </c>
      <c r="G1" s="365" t="s">
        <v>105</v>
      </c>
      <c r="H1" s="365"/>
      <c r="I1" s="111"/>
      <c r="J1" s="110" t="s">
        <v>106</v>
      </c>
      <c r="K1" s="109" t="s">
        <v>107</v>
      </c>
      <c r="L1" s="110" t="s">
        <v>108</v>
      </c>
      <c r="M1" s="110"/>
      <c r="N1" s="110"/>
      <c r="O1" s="110"/>
      <c r="P1" s="110"/>
      <c r="Q1" s="110"/>
      <c r="R1" s="110"/>
      <c r="S1" s="110"/>
      <c r="T1" s="110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23" t="s">
        <v>8</v>
      </c>
      <c r="M2" s="324"/>
      <c r="N2" s="324"/>
      <c r="O2" s="324"/>
      <c r="P2" s="324"/>
      <c r="Q2" s="324"/>
      <c r="R2" s="324"/>
      <c r="S2" s="324"/>
      <c r="T2" s="324"/>
      <c r="U2" s="324"/>
      <c r="V2" s="324"/>
      <c r="AT2" s="25" t="s">
        <v>90</v>
      </c>
    </row>
    <row r="3" spans="1:70" ht="6.95" customHeight="1">
      <c r="B3" s="26"/>
      <c r="C3" s="27"/>
      <c r="D3" s="27"/>
      <c r="E3" s="27"/>
      <c r="F3" s="27"/>
      <c r="G3" s="27"/>
      <c r="H3" s="27"/>
      <c r="I3" s="112"/>
      <c r="J3" s="27"/>
      <c r="K3" s="28"/>
      <c r="AT3" s="25" t="s">
        <v>82</v>
      </c>
    </row>
    <row r="4" spans="1:70" ht="36.950000000000003" customHeight="1">
      <c r="B4" s="29"/>
      <c r="C4" s="30"/>
      <c r="D4" s="31" t="s">
        <v>109</v>
      </c>
      <c r="E4" s="30"/>
      <c r="F4" s="30"/>
      <c r="G4" s="30"/>
      <c r="H4" s="30"/>
      <c r="I4" s="113"/>
      <c r="J4" s="30"/>
      <c r="K4" s="32"/>
      <c r="M4" s="33" t="s">
        <v>13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13"/>
      <c r="J5" s="30"/>
      <c r="K5" s="32"/>
    </row>
    <row r="6" spans="1:70" ht="15">
      <c r="B6" s="29"/>
      <c r="C6" s="30"/>
      <c r="D6" s="38" t="s">
        <v>19</v>
      </c>
      <c r="E6" s="30"/>
      <c r="F6" s="30"/>
      <c r="G6" s="30"/>
      <c r="H6" s="30"/>
      <c r="I6" s="113"/>
      <c r="J6" s="30"/>
      <c r="K6" s="32"/>
    </row>
    <row r="7" spans="1:70" ht="16.5" customHeight="1">
      <c r="B7" s="29"/>
      <c r="C7" s="30"/>
      <c r="D7" s="30"/>
      <c r="E7" s="366" t="str">
        <f>'Rekapitulace stavby'!K6</f>
        <v>OPATŘENÍ PROTI VLHKOSTI CHALOUPKA MAXE ŠVABINSKÉHO</v>
      </c>
      <c r="F7" s="372"/>
      <c r="G7" s="372"/>
      <c r="H7" s="372"/>
      <c r="I7" s="113"/>
      <c r="J7" s="30"/>
      <c r="K7" s="32"/>
    </row>
    <row r="8" spans="1:70" ht="15">
      <c r="B8" s="29"/>
      <c r="C8" s="30"/>
      <c r="D8" s="38" t="s">
        <v>110</v>
      </c>
      <c r="E8" s="30"/>
      <c r="F8" s="30"/>
      <c r="G8" s="30"/>
      <c r="H8" s="30"/>
      <c r="I8" s="113"/>
      <c r="J8" s="30"/>
      <c r="K8" s="32"/>
    </row>
    <row r="9" spans="1:70" s="1" customFormat="1" ht="16.5" customHeight="1">
      <c r="B9" s="42"/>
      <c r="C9" s="43"/>
      <c r="D9" s="43"/>
      <c r="E9" s="366" t="s">
        <v>111</v>
      </c>
      <c r="F9" s="367"/>
      <c r="G9" s="367"/>
      <c r="H9" s="367"/>
      <c r="I9" s="114"/>
      <c r="J9" s="43"/>
      <c r="K9" s="46"/>
    </row>
    <row r="10" spans="1:70" s="1" customFormat="1" ht="15">
      <c r="B10" s="42"/>
      <c r="C10" s="43"/>
      <c r="D10" s="38" t="s">
        <v>112</v>
      </c>
      <c r="E10" s="43"/>
      <c r="F10" s="43"/>
      <c r="G10" s="43"/>
      <c r="H10" s="43"/>
      <c r="I10" s="114"/>
      <c r="J10" s="43"/>
      <c r="K10" s="46"/>
    </row>
    <row r="11" spans="1:70" s="1" customFormat="1" ht="36.950000000000003" customHeight="1">
      <c r="B11" s="42"/>
      <c r="C11" s="43"/>
      <c r="D11" s="43"/>
      <c r="E11" s="368" t="s">
        <v>599</v>
      </c>
      <c r="F11" s="367"/>
      <c r="G11" s="367"/>
      <c r="H11" s="367"/>
      <c r="I11" s="114"/>
      <c r="J11" s="43"/>
      <c r="K11" s="46"/>
    </row>
    <row r="12" spans="1:70" s="1" customFormat="1">
      <c r="B12" s="42"/>
      <c r="C12" s="43"/>
      <c r="D12" s="43"/>
      <c r="E12" s="43"/>
      <c r="F12" s="43"/>
      <c r="G12" s="43"/>
      <c r="H12" s="43"/>
      <c r="I12" s="114"/>
      <c r="J12" s="43"/>
      <c r="K12" s="46"/>
    </row>
    <row r="13" spans="1:70" s="1" customFormat="1" ht="14.45" customHeight="1">
      <c r="B13" s="42"/>
      <c r="C13" s="43"/>
      <c r="D13" s="38" t="s">
        <v>21</v>
      </c>
      <c r="E13" s="43"/>
      <c r="F13" s="36" t="s">
        <v>5</v>
      </c>
      <c r="G13" s="43"/>
      <c r="H13" s="43"/>
      <c r="I13" s="115" t="s">
        <v>22</v>
      </c>
      <c r="J13" s="36" t="s">
        <v>5</v>
      </c>
      <c r="K13" s="46"/>
    </row>
    <row r="14" spans="1:70" s="1" customFormat="1" ht="14.45" customHeight="1">
      <c r="B14" s="42"/>
      <c r="C14" s="43"/>
      <c r="D14" s="38" t="s">
        <v>23</v>
      </c>
      <c r="E14" s="43"/>
      <c r="F14" s="36" t="s">
        <v>24</v>
      </c>
      <c r="G14" s="43"/>
      <c r="H14" s="43"/>
      <c r="I14" s="115" t="s">
        <v>25</v>
      </c>
      <c r="J14" s="116" t="str">
        <f>'Rekapitulace stavby'!AN8</f>
        <v>30. 10. 2019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14"/>
      <c r="J15" s="43"/>
      <c r="K15" s="46"/>
    </row>
    <row r="16" spans="1:70" s="1" customFormat="1" ht="14.45" customHeight="1">
      <c r="B16" s="42"/>
      <c r="C16" s="43"/>
      <c r="D16" s="38" t="s">
        <v>27</v>
      </c>
      <c r="E16" s="43"/>
      <c r="F16" s="43"/>
      <c r="G16" s="43"/>
      <c r="H16" s="43"/>
      <c r="I16" s="115" t="s">
        <v>28</v>
      </c>
      <c r="J16" s="36" t="s">
        <v>5</v>
      </c>
      <c r="K16" s="46"/>
    </row>
    <row r="17" spans="2:11" s="1" customFormat="1" ht="18" customHeight="1">
      <c r="B17" s="42"/>
      <c r="C17" s="43"/>
      <c r="D17" s="43"/>
      <c r="E17" s="36" t="s">
        <v>29</v>
      </c>
      <c r="F17" s="43"/>
      <c r="G17" s="43"/>
      <c r="H17" s="43"/>
      <c r="I17" s="115" t="s">
        <v>30</v>
      </c>
      <c r="J17" s="36" t="s">
        <v>5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14"/>
      <c r="J18" s="43"/>
      <c r="K18" s="46"/>
    </row>
    <row r="19" spans="2:11" s="1" customFormat="1" ht="14.45" customHeight="1">
      <c r="B19" s="42"/>
      <c r="C19" s="43"/>
      <c r="D19" s="38" t="s">
        <v>31</v>
      </c>
      <c r="E19" s="43"/>
      <c r="F19" s="43"/>
      <c r="G19" s="43"/>
      <c r="H19" s="43"/>
      <c r="I19" s="115" t="s">
        <v>28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15" t="s">
        <v>30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14"/>
      <c r="J21" s="43"/>
      <c r="K21" s="46"/>
    </row>
    <row r="22" spans="2:11" s="1" customFormat="1" ht="14.45" customHeight="1">
      <c r="B22" s="42"/>
      <c r="C22" s="43"/>
      <c r="D22" s="38" t="s">
        <v>33</v>
      </c>
      <c r="E22" s="43"/>
      <c r="F22" s="43"/>
      <c r="G22" s="43"/>
      <c r="H22" s="43"/>
      <c r="I22" s="115" t="s">
        <v>28</v>
      </c>
      <c r="J22" s="36" t="s">
        <v>34</v>
      </c>
      <c r="K22" s="46"/>
    </row>
    <row r="23" spans="2:11" s="1" customFormat="1" ht="18" customHeight="1">
      <c r="B23" s="42"/>
      <c r="C23" s="43"/>
      <c r="D23" s="43"/>
      <c r="E23" s="36" t="s">
        <v>35</v>
      </c>
      <c r="F23" s="43"/>
      <c r="G23" s="43"/>
      <c r="H23" s="43"/>
      <c r="I23" s="115" t="s">
        <v>30</v>
      </c>
      <c r="J23" s="36" t="s">
        <v>36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14"/>
      <c r="J24" s="43"/>
      <c r="K24" s="46"/>
    </row>
    <row r="25" spans="2:11" s="1" customFormat="1" ht="14.45" customHeight="1">
      <c r="B25" s="42"/>
      <c r="C25" s="43"/>
      <c r="D25" s="38" t="s">
        <v>38</v>
      </c>
      <c r="E25" s="43"/>
      <c r="F25" s="43"/>
      <c r="G25" s="43"/>
      <c r="H25" s="43"/>
      <c r="I25" s="114"/>
      <c r="J25" s="43"/>
      <c r="K25" s="46"/>
    </row>
    <row r="26" spans="2:11" s="7" customFormat="1" ht="16.5" customHeight="1">
      <c r="B26" s="117"/>
      <c r="C26" s="118"/>
      <c r="D26" s="118"/>
      <c r="E26" s="360" t="s">
        <v>5</v>
      </c>
      <c r="F26" s="360"/>
      <c r="G26" s="360"/>
      <c r="H26" s="360"/>
      <c r="I26" s="119"/>
      <c r="J26" s="118"/>
      <c r="K26" s="120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14"/>
      <c r="J27" s="43"/>
      <c r="K27" s="46"/>
    </row>
    <row r="28" spans="2:11" s="1" customFormat="1" ht="6.95" customHeight="1">
      <c r="B28" s="42"/>
      <c r="C28" s="43"/>
      <c r="D28" s="69"/>
      <c r="E28" s="69"/>
      <c r="F28" s="69"/>
      <c r="G28" s="69"/>
      <c r="H28" s="69"/>
      <c r="I28" s="121"/>
      <c r="J28" s="69"/>
      <c r="K28" s="122"/>
    </row>
    <row r="29" spans="2:11" s="1" customFormat="1" ht="25.35" customHeight="1">
      <c r="B29" s="42"/>
      <c r="C29" s="43"/>
      <c r="D29" s="123" t="s">
        <v>39</v>
      </c>
      <c r="E29" s="43"/>
      <c r="F29" s="43"/>
      <c r="G29" s="43"/>
      <c r="H29" s="43"/>
      <c r="I29" s="114"/>
      <c r="J29" s="124">
        <f>ROUND(J85,2)</f>
        <v>0</v>
      </c>
      <c r="K29" s="46"/>
    </row>
    <row r="30" spans="2:11" s="1" customFormat="1" ht="6.95" customHeight="1">
      <c r="B30" s="42"/>
      <c r="C30" s="43"/>
      <c r="D30" s="69"/>
      <c r="E30" s="69"/>
      <c r="F30" s="69"/>
      <c r="G30" s="69"/>
      <c r="H30" s="69"/>
      <c r="I30" s="121"/>
      <c r="J30" s="69"/>
      <c r="K30" s="122"/>
    </row>
    <row r="31" spans="2:11" s="1" customFormat="1" ht="14.45" customHeight="1">
      <c r="B31" s="42"/>
      <c r="C31" s="43"/>
      <c r="D31" s="43"/>
      <c r="E31" s="43"/>
      <c r="F31" s="47" t="s">
        <v>41</v>
      </c>
      <c r="G31" s="43"/>
      <c r="H31" s="43"/>
      <c r="I31" s="125" t="s">
        <v>40</v>
      </c>
      <c r="J31" s="47" t="s">
        <v>42</v>
      </c>
      <c r="K31" s="46"/>
    </row>
    <row r="32" spans="2:11" s="1" customFormat="1" ht="14.45" customHeight="1">
      <c r="B32" s="42"/>
      <c r="C32" s="43"/>
      <c r="D32" s="50" t="s">
        <v>43</v>
      </c>
      <c r="E32" s="50" t="s">
        <v>44</v>
      </c>
      <c r="F32" s="126">
        <f>ROUND(SUM(BE85:BE118), 2)</f>
        <v>0</v>
      </c>
      <c r="G32" s="43"/>
      <c r="H32" s="43"/>
      <c r="I32" s="127">
        <v>0.21</v>
      </c>
      <c r="J32" s="126">
        <f>ROUND(ROUND((SUM(BE85:BE118)),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45</v>
      </c>
      <c r="F33" s="126">
        <f>ROUND(SUM(BF85:BF118), 2)</f>
        <v>0</v>
      </c>
      <c r="G33" s="43"/>
      <c r="H33" s="43"/>
      <c r="I33" s="127">
        <v>0.15</v>
      </c>
      <c r="J33" s="126">
        <f>ROUND(ROUND((SUM(BF85:BF118)),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46</v>
      </c>
      <c r="F34" s="126">
        <f>ROUND(SUM(BG85:BG118), 2)</f>
        <v>0</v>
      </c>
      <c r="G34" s="43"/>
      <c r="H34" s="43"/>
      <c r="I34" s="127">
        <v>0.21</v>
      </c>
      <c r="J34" s="126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47</v>
      </c>
      <c r="F35" s="126">
        <f>ROUND(SUM(BH85:BH118), 2)</f>
        <v>0</v>
      </c>
      <c r="G35" s="43"/>
      <c r="H35" s="43"/>
      <c r="I35" s="127">
        <v>0.15</v>
      </c>
      <c r="J35" s="126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48</v>
      </c>
      <c r="F36" s="126">
        <f>ROUND(SUM(BI85:BI118), 2)</f>
        <v>0</v>
      </c>
      <c r="G36" s="43"/>
      <c r="H36" s="43"/>
      <c r="I36" s="127">
        <v>0</v>
      </c>
      <c r="J36" s="126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14"/>
      <c r="J37" s="43"/>
      <c r="K37" s="46"/>
    </row>
    <row r="38" spans="2:11" s="1" customFormat="1" ht="25.35" customHeight="1">
      <c r="B38" s="42"/>
      <c r="C38" s="128"/>
      <c r="D38" s="129" t="s">
        <v>49</v>
      </c>
      <c r="E38" s="72"/>
      <c r="F38" s="72"/>
      <c r="G38" s="130" t="s">
        <v>50</v>
      </c>
      <c r="H38" s="131" t="s">
        <v>51</v>
      </c>
      <c r="I38" s="132"/>
      <c r="J38" s="133">
        <f>SUM(J29:J36)</f>
        <v>0</v>
      </c>
      <c r="K38" s="134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35"/>
      <c r="J39" s="58"/>
      <c r="K39" s="59"/>
    </row>
    <row r="43" spans="2:11" s="1" customFormat="1" ht="6.95" customHeight="1">
      <c r="B43" s="60"/>
      <c r="C43" s="61"/>
      <c r="D43" s="61"/>
      <c r="E43" s="61"/>
      <c r="F43" s="61"/>
      <c r="G43" s="61"/>
      <c r="H43" s="61"/>
      <c r="I43" s="136"/>
      <c r="J43" s="61"/>
      <c r="K43" s="137"/>
    </row>
    <row r="44" spans="2:11" s="1" customFormat="1" ht="36.950000000000003" customHeight="1">
      <c r="B44" s="42"/>
      <c r="C44" s="31" t="s">
        <v>114</v>
      </c>
      <c r="D44" s="43"/>
      <c r="E44" s="43"/>
      <c r="F44" s="43"/>
      <c r="G44" s="43"/>
      <c r="H44" s="43"/>
      <c r="I44" s="114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14"/>
      <c r="J45" s="43"/>
      <c r="K45" s="46"/>
    </row>
    <row r="46" spans="2:11" s="1" customFormat="1" ht="14.45" customHeight="1">
      <c r="B46" s="42"/>
      <c r="C46" s="38" t="s">
        <v>19</v>
      </c>
      <c r="D46" s="43"/>
      <c r="E46" s="43"/>
      <c r="F46" s="43"/>
      <c r="G46" s="43"/>
      <c r="H46" s="43"/>
      <c r="I46" s="114"/>
      <c r="J46" s="43"/>
      <c r="K46" s="46"/>
    </row>
    <row r="47" spans="2:11" s="1" customFormat="1" ht="16.5" customHeight="1">
      <c r="B47" s="42"/>
      <c r="C47" s="43"/>
      <c r="D47" s="43"/>
      <c r="E47" s="366" t="str">
        <f>E7</f>
        <v>OPATŘENÍ PROTI VLHKOSTI CHALOUPKA MAXE ŠVABINSKÉHO</v>
      </c>
      <c r="F47" s="372"/>
      <c r="G47" s="372"/>
      <c r="H47" s="372"/>
      <c r="I47" s="114"/>
      <c r="J47" s="43"/>
      <c r="K47" s="46"/>
    </row>
    <row r="48" spans="2:11" ht="15">
      <c r="B48" s="29"/>
      <c r="C48" s="38" t="s">
        <v>110</v>
      </c>
      <c r="D48" s="30"/>
      <c r="E48" s="30"/>
      <c r="F48" s="30"/>
      <c r="G48" s="30"/>
      <c r="H48" s="30"/>
      <c r="I48" s="113"/>
      <c r="J48" s="30"/>
      <c r="K48" s="32"/>
    </row>
    <row r="49" spans="2:47" s="1" customFormat="1" ht="16.5" customHeight="1">
      <c r="B49" s="42"/>
      <c r="C49" s="43"/>
      <c r="D49" s="43"/>
      <c r="E49" s="366" t="s">
        <v>111</v>
      </c>
      <c r="F49" s="367"/>
      <c r="G49" s="367"/>
      <c r="H49" s="367"/>
      <c r="I49" s="114"/>
      <c r="J49" s="43"/>
      <c r="K49" s="46"/>
    </row>
    <row r="50" spans="2:47" s="1" customFormat="1" ht="14.45" customHeight="1">
      <c r="B50" s="42"/>
      <c r="C50" s="38" t="s">
        <v>112</v>
      </c>
      <c r="D50" s="43"/>
      <c r="E50" s="43"/>
      <c r="F50" s="43"/>
      <c r="G50" s="43"/>
      <c r="H50" s="43"/>
      <c r="I50" s="114"/>
      <c r="J50" s="43"/>
      <c r="K50" s="46"/>
    </row>
    <row r="51" spans="2:47" s="1" customFormat="1" ht="17.25" customHeight="1">
      <c r="B51" s="42"/>
      <c r="C51" s="43"/>
      <c r="D51" s="43"/>
      <c r="E51" s="368" t="str">
        <f>E11</f>
        <v>D.1.4.3 - Silnoproudá elektroinstalace</v>
      </c>
      <c r="F51" s="367"/>
      <c r="G51" s="367"/>
      <c r="H51" s="367"/>
      <c r="I51" s="114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14"/>
      <c r="J52" s="43"/>
      <c r="K52" s="46"/>
    </row>
    <row r="53" spans="2:47" s="1" customFormat="1" ht="18" customHeight="1">
      <c r="B53" s="42"/>
      <c r="C53" s="38" t="s">
        <v>23</v>
      </c>
      <c r="D53" s="43"/>
      <c r="E53" s="43"/>
      <c r="F53" s="36" t="str">
        <f>F14</f>
        <v>Kozlov</v>
      </c>
      <c r="G53" s="43"/>
      <c r="H53" s="43"/>
      <c r="I53" s="115" t="s">
        <v>25</v>
      </c>
      <c r="J53" s="116" t="str">
        <f>IF(J14="","",J14)</f>
        <v>30. 10. 2019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14"/>
      <c r="J54" s="43"/>
      <c r="K54" s="46"/>
    </row>
    <row r="55" spans="2:47" s="1" customFormat="1" ht="15">
      <c r="B55" s="42"/>
      <c r="C55" s="38" t="s">
        <v>27</v>
      </c>
      <c r="D55" s="43"/>
      <c r="E55" s="43"/>
      <c r="F55" s="36" t="str">
        <f>E17</f>
        <v>MĚSTO ČESKÁ TŘEBOVÁ</v>
      </c>
      <c r="G55" s="43"/>
      <c r="H55" s="43"/>
      <c r="I55" s="115" t="s">
        <v>33</v>
      </c>
      <c r="J55" s="360" t="str">
        <f>E23</f>
        <v>KIP spol. s r.o.</v>
      </c>
      <c r="K55" s="46"/>
    </row>
    <row r="56" spans="2:47" s="1" customFormat="1" ht="14.45" customHeight="1">
      <c r="B56" s="42"/>
      <c r="C56" s="38" t="s">
        <v>31</v>
      </c>
      <c r="D56" s="43"/>
      <c r="E56" s="43"/>
      <c r="F56" s="36" t="str">
        <f>IF(E20="","",E20)</f>
        <v/>
      </c>
      <c r="G56" s="43"/>
      <c r="H56" s="43"/>
      <c r="I56" s="114"/>
      <c r="J56" s="369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14"/>
      <c r="J57" s="43"/>
      <c r="K57" s="46"/>
    </row>
    <row r="58" spans="2:47" s="1" customFormat="1" ht="29.25" customHeight="1">
      <c r="B58" s="42"/>
      <c r="C58" s="138" t="s">
        <v>115</v>
      </c>
      <c r="D58" s="128"/>
      <c r="E58" s="128"/>
      <c r="F58" s="128"/>
      <c r="G58" s="128"/>
      <c r="H58" s="128"/>
      <c r="I58" s="139"/>
      <c r="J58" s="140" t="s">
        <v>116</v>
      </c>
      <c r="K58" s="141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14"/>
      <c r="J59" s="43"/>
      <c r="K59" s="46"/>
    </row>
    <row r="60" spans="2:47" s="1" customFormat="1" ht="29.25" customHeight="1">
      <c r="B60" s="42"/>
      <c r="C60" s="142" t="s">
        <v>117</v>
      </c>
      <c r="D60" s="43"/>
      <c r="E60" s="43"/>
      <c r="F60" s="43"/>
      <c r="G60" s="43"/>
      <c r="H60" s="43"/>
      <c r="I60" s="114"/>
      <c r="J60" s="124">
        <f>J85</f>
        <v>0</v>
      </c>
      <c r="K60" s="46"/>
      <c r="AU60" s="25" t="s">
        <v>118</v>
      </c>
    </row>
    <row r="61" spans="2:47" s="8" customFormat="1" ht="24.95" customHeight="1">
      <c r="B61" s="143"/>
      <c r="C61" s="144"/>
      <c r="D61" s="145" t="s">
        <v>600</v>
      </c>
      <c r="E61" s="146"/>
      <c r="F61" s="146"/>
      <c r="G61" s="146"/>
      <c r="H61" s="146"/>
      <c r="I61" s="147"/>
      <c r="J61" s="148">
        <f>J86</f>
        <v>0</v>
      </c>
      <c r="K61" s="149"/>
    </row>
    <row r="62" spans="2:47" s="8" customFormat="1" ht="24.95" customHeight="1">
      <c r="B62" s="143"/>
      <c r="C62" s="144"/>
      <c r="D62" s="145" t="s">
        <v>601</v>
      </c>
      <c r="E62" s="146"/>
      <c r="F62" s="146"/>
      <c r="G62" s="146"/>
      <c r="H62" s="146"/>
      <c r="I62" s="147"/>
      <c r="J62" s="148">
        <f>J102</f>
        <v>0</v>
      </c>
      <c r="K62" s="149"/>
    </row>
    <row r="63" spans="2:47" s="8" customFormat="1" ht="24.95" customHeight="1">
      <c r="B63" s="143"/>
      <c r="C63" s="144"/>
      <c r="D63" s="145" t="s">
        <v>602</v>
      </c>
      <c r="E63" s="146"/>
      <c r="F63" s="146"/>
      <c r="G63" s="146"/>
      <c r="H63" s="146"/>
      <c r="I63" s="147"/>
      <c r="J63" s="148">
        <f>J109</f>
        <v>0</v>
      </c>
      <c r="K63" s="149"/>
    </row>
    <row r="64" spans="2:47" s="1" customFormat="1" ht="21.75" customHeight="1">
      <c r="B64" s="42"/>
      <c r="C64" s="43"/>
      <c r="D64" s="43"/>
      <c r="E64" s="43"/>
      <c r="F64" s="43"/>
      <c r="G64" s="43"/>
      <c r="H64" s="43"/>
      <c r="I64" s="114"/>
      <c r="J64" s="43"/>
      <c r="K64" s="46"/>
    </row>
    <row r="65" spans="2:12" s="1" customFormat="1" ht="6.95" customHeight="1">
      <c r="B65" s="57"/>
      <c r="C65" s="58"/>
      <c r="D65" s="58"/>
      <c r="E65" s="58"/>
      <c r="F65" s="58"/>
      <c r="G65" s="58"/>
      <c r="H65" s="58"/>
      <c r="I65" s="135"/>
      <c r="J65" s="58"/>
      <c r="K65" s="59"/>
    </row>
    <row r="69" spans="2:12" s="1" customFormat="1" ht="6.95" customHeight="1">
      <c r="B69" s="60"/>
      <c r="C69" s="61"/>
      <c r="D69" s="61"/>
      <c r="E69" s="61"/>
      <c r="F69" s="61"/>
      <c r="G69" s="61"/>
      <c r="H69" s="61"/>
      <c r="I69" s="136"/>
      <c r="J69" s="61"/>
      <c r="K69" s="61"/>
      <c r="L69" s="42"/>
    </row>
    <row r="70" spans="2:12" s="1" customFormat="1" ht="36.950000000000003" customHeight="1">
      <c r="B70" s="42"/>
      <c r="C70" s="62" t="s">
        <v>137</v>
      </c>
      <c r="L70" s="42"/>
    </row>
    <row r="71" spans="2:12" s="1" customFormat="1" ht="6.95" customHeight="1">
      <c r="B71" s="42"/>
      <c r="L71" s="42"/>
    </row>
    <row r="72" spans="2:12" s="1" customFormat="1" ht="14.45" customHeight="1">
      <c r="B72" s="42"/>
      <c r="C72" s="64" t="s">
        <v>19</v>
      </c>
      <c r="L72" s="42"/>
    </row>
    <row r="73" spans="2:12" s="1" customFormat="1" ht="16.5" customHeight="1">
      <c r="B73" s="42"/>
      <c r="E73" s="370" t="str">
        <f>E7</f>
        <v>OPATŘENÍ PROTI VLHKOSTI CHALOUPKA MAXE ŠVABINSKÉHO</v>
      </c>
      <c r="F73" s="371"/>
      <c r="G73" s="371"/>
      <c r="H73" s="371"/>
      <c r="L73" s="42"/>
    </row>
    <row r="74" spans="2:12" ht="15">
      <c r="B74" s="29"/>
      <c r="C74" s="64" t="s">
        <v>110</v>
      </c>
      <c r="L74" s="29"/>
    </row>
    <row r="75" spans="2:12" s="1" customFormat="1" ht="16.5" customHeight="1">
      <c r="B75" s="42"/>
      <c r="E75" s="370" t="s">
        <v>111</v>
      </c>
      <c r="F75" s="364"/>
      <c r="G75" s="364"/>
      <c r="H75" s="364"/>
      <c r="L75" s="42"/>
    </row>
    <row r="76" spans="2:12" s="1" customFormat="1" ht="14.45" customHeight="1">
      <c r="B76" s="42"/>
      <c r="C76" s="64" t="s">
        <v>112</v>
      </c>
      <c r="L76" s="42"/>
    </row>
    <row r="77" spans="2:12" s="1" customFormat="1" ht="17.25" customHeight="1">
      <c r="B77" s="42"/>
      <c r="E77" s="334" t="str">
        <f>E11</f>
        <v>D.1.4.3 - Silnoproudá elektroinstalace</v>
      </c>
      <c r="F77" s="364"/>
      <c r="G77" s="364"/>
      <c r="H77" s="364"/>
      <c r="L77" s="42"/>
    </row>
    <row r="78" spans="2:12" s="1" customFormat="1" ht="6.95" customHeight="1">
      <c r="B78" s="42"/>
      <c r="L78" s="42"/>
    </row>
    <row r="79" spans="2:12" s="1" customFormat="1" ht="18" customHeight="1">
      <c r="B79" s="42"/>
      <c r="C79" s="64" t="s">
        <v>23</v>
      </c>
      <c r="F79" s="157" t="str">
        <f>F14</f>
        <v>Kozlov</v>
      </c>
      <c r="I79" s="158" t="s">
        <v>25</v>
      </c>
      <c r="J79" s="68" t="str">
        <f>IF(J14="","",J14)</f>
        <v>30. 10. 2019</v>
      </c>
      <c r="L79" s="42"/>
    </row>
    <row r="80" spans="2:12" s="1" customFormat="1" ht="6.95" customHeight="1">
      <c r="B80" s="42"/>
      <c r="L80" s="42"/>
    </row>
    <row r="81" spans="2:65" s="1" customFormat="1" ht="15">
      <c r="B81" s="42"/>
      <c r="C81" s="64" t="s">
        <v>27</v>
      </c>
      <c r="F81" s="157" t="str">
        <f>E17</f>
        <v>MĚSTO ČESKÁ TŘEBOVÁ</v>
      </c>
      <c r="I81" s="158" t="s">
        <v>33</v>
      </c>
      <c r="J81" s="157" t="str">
        <f>E23</f>
        <v>KIP spol. s r.o.</v>
      </c>
      <c r="L81" s="42"/>
    </row>
    <row r="82" spans="2:65" s="1" customFormat="1" ht="14.45" customHeight="1">
      <c r="B82" s="42"/>
      <c r="C82" s="64" t="s">
        <v>31</v>
      </c>
      <c r="F82" s="157" t="str">
        <f>IF(E20="","",E20)</f>
        <v/>
      </c>
      <c r="L82" s="42"/>
    </row>
    <row r="83" spans="2:65" s="1" customFormat="1" ht="10.35" customHeight="1">
      <c r="B83" s="42"/>
      <c r="L83" s="42"/>
    </row>
    <row r="84" spans="2:65" s="10" customFormat="1" ht="29.25" customHeight="1">
      <c r="B84" s="159"/>
      <c r="C84" s="160" t="s">
        <v>138</v>
      </c>
      <c r="D84" s="161" t="s">
        <v>58</v>
      </c>
      <c r="E84" s="161" t="s">
        <v>54</v>
      </c>
      <c r="F84" s="161" t="s">
        <v>139</v>
      </c>
      <c r="G84" s="161" t="s">
        <v>140</v>
      </c>
      <c r="H84" s="161" t="s">
        <v>141</v>
      </c>
      <c r="I84" s="162" t="s">
        <v>142</v>
      </c>
      <c r="J84" s="161" t="s">
        <v>116</v>
      </c>
      <c r="K84" s="163" t="s">
        <v>143</v>
      </c>
      <c r="L84" s="159"/>
      <c r="M84" s="74" t="s">
        <v>144</v>
      </c>
      <c r="N84" s="75" t="s">
        <v>43</v>
      </c>
      <c r="O84" s="75" t="s">
        <v>145</v>
      </c>
      <c r="P84" s="75" t="s">
        <v>146</v>
      </c>
      <c r="Q84" s="75" t="s">
        <v>147</v>
      </c>
      <c r="R84" s="75" t="s">
        <v>148</v>
      </c>
      <c r="S84" s="75" t="s">
        <v>149</v>
      </c>
      <c r="T84" s="76" t="s">
        <v>150</v>
      </c>
    </row>
    <row r="85" spans="2:65" s="1" customFormat="1" ht="29.25" customHeight="1">
      <c r="B85" s="42"/>
      <c r="C85" s="78" t="s">
        <v>117</v>
      </c>
      <c r="J85" s="164">
        <f>BK85</f>
        <v>0</v>
      </c>
      <c r="L85" s="42"/>
      <c r="M85" s="77"/>
      <c r="N85" s="69"/>
      <c r="O85" s="69"/>
      <c r="P85" s="165">
        <f>P86+P102+P109</f>
        <v>0</v>
      </c>
      <c r="Q85" s="69"/>
      <c r="R85" s="165">
        <f>R86+R102+R109</f>
        <v>0</v>
      </c>
      <c r="S85" s="69"/>
      <c r="T85" s="166">
        <f>T86+T102+T109</f>
        <v>0</v>
      </c>
      <c r="AT85" s="25" t="s">
        <v>72</v>
      </c>
      <c r="AU85" s="25" t="s">
        <v>118</v>
      </c>
      <c r="BK85" s="167">
        <f>BK86+BK102+BK109</f>
        <v>0</v>
      </c>
    </row>
    <row r="86" spans="2:65" s="11" customFormat="1" ht="37.35" customHeight="1">
      <c r="B86" s="168"/>
      <c r="D86" s="169" t="s">
        <v>72</v>
      </c>
      <c r="E86" s="170" t="s">
        <v>603</v>
      </c>
      <c r="F86" s="170" t="s">
        <v>604</v>
      </c>
      <c r="I86" s="171"/>
      <c r="J86" s="172">
        <f>BK86</f>
        <v>0</v>
      </c>
      <c r="L86" s="168"/>
      <c r="M86" s="173"/>
      <c r="N86" s="174"/>
      <c r="O86" s="174"/>
      <c r="P86" s="175">
        <f>SUM(P87:P101)</f>
        <v>0</v>
      </c>
      <c r="Q86" s="174"/>
      <c r="R86" s="175">
        <f>SUM(R87:R101)</f>
        <v>0</v>
      </c>
      <c r="S86" s="174"/>
      <c r="T86" s="176">
        <f>SUM(T87:T101)</f>
        <v>0</v>
      </c>
      <c r="AR86" s="169" t="s">
        <v>154</v>
      </c>
      <c r="AT86" s="177" t="s">
        <v>72</v>
      </c>
      <c r="AU86" s="177" t="s">
        <v>73</v>
      </c>
      <c r="AY86" s="169" t="s">
        <v>153</v>
      </c>
      <c r="BK86" s="178">
        <f>SUM(BK87:BK101)</f>
        <v>0</v>
      </c>
    </row>
    <row r="87" spans="2:65" s="1" customFormat="1" ht="16.5" customHeight="1">
      <c r="B87" s="181"/>
      <c r="C87" s="182" t="s">
        <v>80</v>
      </c>
      <c r="D87" s="182" t="s">
        <v>156</v>
      </c>
      <c r="E87" s="183" t="s">
        <v>605</v>
      </c>
      <c r="F87" s="184" t="s">
        <v>606</v>
      </c>
      <c r="G87" s="185" t="s">
        <v>607</v>
      </c>
      <c r="H87" s="186">
        <v>3</v>
      </c>
      <c r="I87" s="187"/>
      <c r="J87" s="188">
        <f t="shared" ref="J87:J101" si="0">ROUND(I87*H87,2)</f>
        <v>0</v>
      </c>
      <c r="K87" s="184" t="s">
        <v>5</v>
      </c>
      <c r="L87" s="42"/>
      <c r="M87" s="189" t="s">
        <v>5</v>
      </c>
      <c r="N87" s="190" t="s">
        <v>44</v>
      </c>
      <c r="O87" s="43"/>
      <c r="P87" s="191">
        <f t="shared" ref="P87:P101" si="1">O87*H87</f>
        <v>0</v>
      </c>
      <c r="Q87" s="191">
        <v>0</v>
      </c>
      <c r="R87" s="191">
        <f t="shared" ref="R87:R101" si="2">Q87*H87</f>
        <v>0</v>
      </c>
      <c r="S87" s="191">
        <v>0</v>
      </c>
      <c r="T87" s="192">
        <f t="shared" ref="T87:T101" si="3">S87*H87</f>
        <v>0</v>
      </c>
      <c r="AR87" s="25" t="s">
        <v>505</v>
      </c>
      <c r="AT87" s="25" t="s">
        <v>156</v>
      </c>
      <c r="AU87" s="25" t="s">
        <v>80</v>
      </c>
      <c r="AY87" s="25" t="s">
        <v>153</v>
      </c>
      <c r="BE87" s="193">
        <f t="shared" ref="BE87:BE101" si="4">IF(N87="základní",J87,0)</f>
        <v>0</v>
      </c>
      <c r="BF87" s="193">
        <f t="shared" ref="BF87:BF101" si="5">IF(N87="snížená",J87,0)</f>
        <v>0</v>
      </c>
      <c r="BG87" s="193">
        <f t="shared" ref="BG87:BG101" si="6">IF(N87="zákl. přenesená",J87,0)</f>
        <v>0</v>
      </c>
      <c r="BH87" s="193">
        <f t="shared" ref="BH87:BH101" si="7">IF(N87="sníž. přenesená",J87,0)</f>
        <v>0</v>
      </c>
      <c r="BI87" s="193">
        <f t="shared" ref="BI87:BI101" si="8">IF(N87="nulová",J87,0)</f>
        <v>0</v>
      </c>
      <c r="BJ87" s="25" t="s">
        <v>80</v>
      </c>
      <c r="BK87" s="193">
        <f t="shared" ref="BK87:BK101" si="9">ROUND(I87*H87,2)</f>
        <v>0</v>
      </c>
      <c r="BL87" s="25" t="s">
        <v>505</v>
      </c>
      <c r="BM87" s="25" t="s">
        <v>82</v>
      </c>
    </row>
    <row r="88" spans="2:65" s="1" customFormat="1" ht="16.5" customHeight="1">
      <c r="B88" s="181"/>
      <c r="C88" s="182" t="s">
        <v>82</v>
      </c>
      <c r="D88" s="182" t="s">
        <v>156</v>
      </c>
      <c r="E88" s="183" t="s">
        <v>608</v>
      </c>
      <c r="F88" s="184" t="s">
        <v>609</v>
      </c>
      <c r="G88" s="185" t="s">
        <v>607</v>
      </c>
      <c r="H88" s="186">
        <v>3</v>
      </c>
      <c r="I88" s="187"/>
      <c r="J88" s="188">
        <f t="shared" si="0"/>
        <v>0</v>
      </c>
      <c r="K88" s="184" t="s">
        <v>5</v>
      </c>
      <c r="L88" s="42"/>
      <c r="M88" s="189" t="s">
        <v>5</v>
      </c>
      <c r="N88" s="190" t="s">
        <v>44</v>
      </c>
      <c r="O88" s="43"/>
      <c r="P88" s="191">
        <f t="shared" si="1"/>
        <v>0</v>
      </c>
      <c r="Q88" s="191">
        <v>0</v>
      </c>
      <c r="R88" s="191">
        <f t="shared" si="2"/>
        <v>0</v>
      </c>
      <c r="S88" s="191">
        <v>0</v>
      </c>
      <c r="T88" s="192">
        <f t="shared" si="3"/>
        <v>0</v>
      </c>
      <c r="AR88" s="25" t="s">
        <v>505</v>
      </c>
      <c r="AT88" s="25" t="s">
        <v>156</v>
      </c>
      <c r="AU88" s="25" t="s">
        <v>80</v>
      </c>
      <c r="AY88" s="25" t="s">
        <v>153</v>
      </c>
      <c r="BE88" s="193">
        <f t="shared" si="4"/>
        <v>0</v>
      </c>
      <c r="BF88" s="193">
        <f t="shared" si="5"/>
        <v>0</v>
      </c>
      <c r="BG88" s="193">
        <f t="shared" si="6"/>
        <v>0</v>
      </c>
      <c r="BH88" s="193">
        <f t="shared" si="7"/>
        <v>0</v>
      </c>
      <c r="BI88" s="193">
        <f t="shared" si="8"/>
        <v>0</v>
      </c>
      <c r="BJ88" s="25" t="s">
        <v>80</v>
      </c>
      <c r="BK88" s="193">
        <f t="shared" si="9"/>
        <v>0</v>
      </c>
      <c r="BL88" s="25" t="s">
        <v>505</v>
      </c>
      <c r="BM88" s="25" t="s">
        <v>160</v>
      </c>
    </row>
    <row r="89" spans="2:65" s="1" customFormat="1" ht="16.5" customHeight="1">
      <c r="B89" s="181"/>
      <c r="C89" s="182" t="s">
        <v>154</v>
      </c>
      <c r="D89" s="182" t="s">
        <v>156</v>
      </c>
      <c r="E89" s="183" t="s">
        <v>610</v>
      </c>
      <c r="F89" s="184" t="s">
        <v>611</v>
      </c>
      <c r="G89" s="185" t="s">
        <v>612</v>
      </c>
      <c r="H89" s="186">
        <v>1</v>
      </c>
      <c r="I89" s="187"/>
      <c r="J89" s="188">
        <f t="shared" si="0"/>
        <v>0</v>
      </c>
      <c r="K89" s="184" t="s">
        <v>5</v>
      </c>
      <c r="L89" s="42"/>
      <c r="M89" s="189" t="s">
        <v>5</v>
      </c>
      <c r="N89" s="190" t="s">
        <v>44</v>
      </c>
      <c r="O89" s="43"/>
      <c r="P89" s="191">
        <f t="shared" si="1"/>
        <v>0</v>
      </c>
      <c r="Q89" s="191">
        <v>0</v>
      </c>
      <c r="R89" s="191">
        <f t="shared" si="2"/>
        <v>0</v>
      </c>
      <c r="S89" s="191">
        <v>0</v>
      </c>
      <c r="T89" s="192">
        <f t="shared" si="3"/>
        <v>0</v>
      </c>
      <c r="AR89" s="25" t="s">
        <v>505</v>
      </c>
      <c r="AT89" s="25" t="s">
        <v>156</v>
      </c>
      <c r="AU89" s="25" t="s">
        <v>80</v>
      </c>
      <c r="AY89" s="25" t="s">
        <v>153</v>
      </c>
      <c r="BE89" s="193">
        <f t="shared" si="4"/>
        <v>0</v>
      </c>
      <c r="BF89" s="193">
        <f t="shared" si="5"/>
        <v>0</v>
      </c>
      <c r="BG89" s="193">
        <f t="shared" si="6"/>
        <v>0</v>
      </c>
      <c r="BH89" s="193">
        <f t="shared" si="7"/>
        <v>0</v>
      </c>
      <c r="BI89" s="193">
        <f t="shared" si="8"/>
        <v>0</v>
      </c>
      <c r="BJ89" s="25" t="s">
        <v>80</v>
      </c>
      <c r="BK89" s="193">
        <f t="shared" si="9"/>
        <v>0</v>
      </c>
      <c r="BL89" s="25" t="s">
        <v>505</v>
      </c>
      <c r="BM89" s="25" t="s">
        <v>171</v>
      </c>
    </row>
    <row r="90" spans="2:65" s="1" customFormat="1" ht="16.5" customHeight="1">
      <c r="B90" s="181"/>
      <c r="C90" s="182" t="s">
        <v>160</v>
      </c>
      <c r="D90" s="182" t="s">
        <v>156</v>
      </c>
      <c r="E90" s="183" t="s">
        <v>613</v>
      </c>
      <c r="F90" s="184" t="s">
        <v>614</v>
      </c>
      <c r="G90" s="185" t="s">
        <v>612</v>
      </c>
      <c r="H90" s="186">
        <v>1</v>
      </c>
      <c r="I90" s="187"/>
      <c r="J90" s="188">
        <f t="shared" si="0"/>
        <v>0</v>
      </c>
      <c r="K90" s="184" t="s">
        <v>5</v>
      </c>
      <c r="L90" s="42"/>
      <c r="M90" s="189" t="s">
        <v>5</v>
      </c>
      <c r="N90" s="190" t="s">
        <v>44</v>
      </c>
      <c r="O90" s="43"/>
      <c r="P90" s="191">
        <f t="shared" si="1"/>
        <v>0</v>
      </c>
      <c r="Q90" s="191">
        <v>0</v>
      </c>
      <c r="R90" s="191">
        <f t="shared" si="2"/>
        <v>0</v>
      </c>
      <c r="S90" s="191">
        <v>0</v>
      </c>
      <c r="T90" s="192">
        <f t="shared" si="3"/>
        <v>0</v>
      </c>
      <c r="AR90" s="25" t="s">
        <v>505</v>
      </c>
      <c r="AT90" s="25" t="s">
        <v>156</v>
      </c>
      <c r="AU90" s="25" t="s">
        <v>80</v>
      </c>
      <c r="AY90" s="25" t="s">
        <v>153</v>
      </c>
      <c r="BE90" s="193">
        <f t="shared" si="4"/>
        <v>0</v>
      </c>
      <c r="BF90" s="193">
        <f t="shared" si="5"/>
        <v>0</v>
      </c>
      <c r="BG90" s="193">
        <f t="shared" si="6"/>
        <v>0</v>
      </c>
      <c r="BH90" s="193">
        <f t="shared" si="7"/>
        <v>0</v>
      </c>
      <c r="BI90" s="193">
        <f t="shared" si="8"/>
        <v>0</v>
      </c>
      <c r="BJ90" s="25" t="s">
        <v>80</v>
      </c>
      <c r="BK90" s="193">
        <f t="shared" si="9"/>
        <v>0</v>
      </c>
      <c r="BL90" s="25" t="s">
        <v>505</v>
      </c>
      <c r="BM90" s="25" t="s">
        <v>194</v>
      </c>
    </row>
    <row r="91" spans="2:65" s="1" customFormat="1" ht="25.5" customHeight="1">
      <c r="B91" s="181"/>
      <c r="C91" s="182" t="s">
        <v>162</v>
      </c>
      <c r="D91" s="182" t="s">
        <v>156</v>
      </c>
      <c r="E91" s="183" t="s">
        <v>615</v>
      </c>
      <c r="F91" s="184" t="s">
        <v>616</v>
      </c>
      <c r="G91" s="185" t="s">
        <v>612</v>
      </c>
      <c r="H91" s="186">
        <v>2</v>
      </c>
      <c r="I91" s="187"/>
      <c r="J91" s="188">
        <f t="shared" si="0"/>
        <v>0</v>
      </c>
      <c r="K91" s="184" t="s">
        <v>5</v>
      </c>
      <c r="L91" s="42"/>
      <c r="M91" s="189" t="s">
        <v>5</v>
      </c>
      <c r="N91" s="190" t="s">
        <v>44</v>
      </c>
      <c r="O91" s="43"/>
      <c r="P91" s="191">
        <f t="shared" si="1"/>
        <v>0</v>
      </c>
      <c r="Q91" s="191">
        <v>0</v>
      </c>
      <c r="R91" s="191">
        <f t="shared" si="2"/>
        <v>0</v>
      </c>
      <c r="S91" s="191">
        <v>0</v>
      </c>
      <c r="T91" s="192">
        <f t="shared" si="3"/>
        <v>0</v>
      </c>
      <c r="AR91" s="25" t="s">
        <v>505</v>
      </c>
      <c r="AT91" s="25" t="s">
        <v>156</v>
      </c>
      <c r="AU91" s="25" t="s">
        <v>80</v>
      </c>
      <c r="AY91" s="25" t="s">
        <v>153</v>
      </c>
      <c r="BE91" s="193">
        <f t="shared" si="4"/>
        <v>0</v>
      </c>
      <c r="BF91" s="193">
        <f t="shared" si="5"/>
        <v>0</v>
      </c>
      <c r="BG91" s="193">
        <f t="shared" si="6"/>
        <v>0</v>
      </c>
      <c r="BH91" s="193">
        <f t="shared" si="7"/>
        <v>0</v>
      </c>
      <c r="BI91" s="193">
        <f t="shared" si="8"/>
        <v>0</v>
      </c>
      <c r="BJ91" s="25" t="s">
        <v>80</v>
      </c>
      <c r="BK91" s="193">
        <f t="shared" si="9"/>
        <v>0</v>
      </c>
      <c r="BL91" s="25" t="s">
        <v>505</v>
      </c>
      <c r="BM91" s="25" t="s">
        <v>211</v>
      </c>
    </row>
    <row r="92" spans="2:65" s="1" customFormat="1" ht="25.5" customHeight="1">
      <c r="B92" s="181"/>
      <c r="C92" s="182" t="s">
        <v>171</v>
      </c>
      <c r="D92" s="182" t="s">
        <v>156</v>
      </c>
      <c r="E92" s="183" t="s">
        <v>617</v>
      </c>
      <c r="F92" s="184" t="s">
        <v>618</v>
      </c>
      <c r="G92" s="185" t="s">
        <v>612</v>
      </c>
      <c r="H92" s="186">
        <v>1</v>
      </c>
      <c r="I92" s="187"/>
      <c r="J92" s="188">
        <f t="shared" si="0"/>
        <v>0</v>
      </c>
      <c r="K92" s="184" t="s">
        <v>5</v>
      </c>
      <c r="L92" s="42"/>
      <c r="M92" s="189" t="s">
        <v>5</v>
      </c>
      <c r="N92" s="190" t="s">
        <v>44</v>
      </c>
      <c r="O92" s="43"/>
      <c r="P92" s="191">
        <f t="shared" si="1"/>
        <v>0</v>
      </c>
      <c r="Q92" s="191">
        <v>0</v>
      </c>
      <c r="R92" s="191">
        <f t="shared" si="2"/>
        <v>0</v>
      </c>
      <c r="S92" s="191">
        <v>0</v>
      </c>
      <c r="T92" s="192">
        <f t="shared" si="3"/>
        <v>0</v>
      </c>
      <c r="AR92" s="25" t="s">
        <v>505</v>
      </c>
      <c r="AT92" s="25" t="s">
        <v>156</v>
      </c>
      <c r="AU92" s="25" t="s">
        <v>80</v>
      </c>
      <c r="AY92" s="25" t="s">
        <v>153</v>
      </c>
      <c r="BE92" s="193">
        <f t="shared" si="4"/>
        <v>0</v>
      </c>
      <c r="BF92" s="193">
        <f t="shared" si="5"/>
        <v>0</v>
      </c>
      <c r="BG92" s="193">
        <f t="shared" si="6"/>
        <v>0</v>
      </c>
      <c r="BH92" s="193">
        <f t="shared" si="7"/>
        <v>0</v>
      </c>
      <c r="BI92" s="193">
        <f t="shared" si="8"/>
        <v>0</v>
      </c>
      <c r="BJ92" s="25" t="s">
        <v>80</v>
      </c>
      <c r="BK92" s="193">
        <f t="shared" si="9"/>
        <v>0</v>
      </c>
      <c r="BL92" s="25" t="s">
        <v>505</v>
      </c>
      <c r="BM92" s="25" t="s">
        <v>225</v>
      </c>
    </row>
    <row r="93" spans="2:65" s="1" customFormat="1" ht="16.5" customHeight="1">
      <c r="B93" s="181"/>
      <c r="C93" s="182" t="s">
        <v>190</v>
      </c>
      <c r="D93" s="182" t="s">
        <v>156</v>
      </c>
      <c r="E93" s="183" t="s">
        <v>619</v>
      </c>
      <c r="F93" s="184" t="s">
        <v>620</v>
      </c>
      <c r="G93" s="185" t="s">
        <v>612</v>
      </c>
      <c r="H93" s="186">
        <v>1</v>
      </c>
      <c r="I93" s="187"/>
      <c r="J93" s="188">
        <f t="shared" si="0"/>
        <v>0</v>
      </c>
      <c r="K93" s="184" t="s">
        <v>5</v>
      </c>
      <c r="L93" s="42"/>
      <c r="M93" s="189" t="s">
        <v>5</v>
      </c>
      <c r="N93" s="190" t="s">
        <v>44</v>
      </c>
      <c r="O93" s="43"/>
      <c r="P93" s="191">
        <f t="shared" si="1"/>
        <v>0</v>
      </c>
      <c r="Q93" s="191">
        <v>0</v>
      </c>
      <c r="R93" s="191">
        <f t="shared" si="2"/>
        <v>0</v>
      </c>
      <c r="S93" s="191">
        <v>0</v>
      </c>
      <c r="T93" s="192">
        <f t="shared" si="3"/>
        <v>0</v>
      </c>
      <c r="AR93" s="25" t="s">
        <v>505</v>
      </c>
      <c r="AT93" s="25" t="s">
        <v>156</v>
      </c>
      <c r="AU93" s="25" t="s">
        <v>80</v>
      </c>
      <c r="AY93" s="25" t="s">
        <v>153</v>
      </c>
      <c r="BE93" s="193">
        <f t="shared" si="4"/>
        <v>0</v>
      </c>
      <c r="BF93" s="193">
        <f t="shared" si="5"/>
        <v>0</v>
      </c>
      <c r="BG93" s="193">
        <f t="shared" si="6"/>
        <v>0</v>
      </c>
      <c r="BH93" s="193">
        <f t="shared" si="7"/>
        <v>0</v>
      </c>
      <c r="BI93" s="193">
        <f t="shared" si="8"/>
        <v>0</v>
      </c>
      <c r="BJ93" s="25" t="s">
        <v>80</v>
      </c>
      <c r="BK93" s="193">
        <f t="shared" si="9"/>
        <v>0</v>
      </c>
      <c r="BL93" s="25" t="s">
        <v>505</v>
      </c>
      <c r="BM93" s="25" t="s">
        <v>234</v>
      </c>
    </row>
    <row r="94" spans="2:65" s="1" customFormat="1" ht="16.5" customHeight="1">
      <c r="B94" s="181"/>
      <c r="C94" s="182" t="s">
        <v>194</v>
      </c>
      <c r="D94" s="182" t="s">
        <v>156</v>
      </c>
      <c r="E94" s="183" t="s">
        <v>621</v>
      </c>
      <c r="F94" s="184" t="s">
        <v>622</v>
      </c>
      <c r="G94" s="185" t="s">
        <v>197</v>
      </c>
      <c r="H94" s="186">
        <v>25</v>
      </c>
      <c r="I94" s="187"/>
      <c r="J94" s="188">
        <f t="shared" si="0"/>
        <v>0</v>
      </c>
      <c r="K94" s="184" t="s">
        <v>5</v>
      </c>
      <c r="L94" s="42"/>
      <c r="M94" s="189" t="s">
        <v>5</v>
      </c>
      <c r="N94" s="190" t="s">
        <v>44</v>
      </c>
      <c r="O94" s="43"/>
      <c r="P94" s="191">
        <f t="shared" si="1"/>
        <v>0</v>
      </c>
      <c r="Q94" s="191">
        <v>0</v>
      </c>
      <c r="R94" s="191">
        <f t="shared" si="2"/>
        <v>0</v>
      </c>
      <c r="S94" s="191">
        <v>0</v>
      </c>
      <c r="T94" s="192">
        <f t="shared" si="3"/>
        <v>0</v>
      </c>
      <c r="AR94" s="25" t="s">
        <v>505</v>
      </c>
      <c r="AT94" s="25" t="s">
        <v>156</v>
      </c>
      <c r="AU94" s="25" t="s">
        <v>80</v>
      </c>
      <c r="AY94" s="25" t="s">
        <v>153</v>
      </c>
      <c r="BE94" s="193">
        <f t="shared" si="4"/>
        <v>0</v>
      </c>
      <c r="BF94" s="193">
        <f t="shared" si="5"/>
        <v>0</v>
      </c>
      <c r="BG94" s="193">
        <f t="shared" si="6"/>
        <v>0</v>
      </c>
      <c r="BH94" s="193">
        <f t="shared" si="7"/>
        <v>0</v>
      </c>
      <c r="BI94" s="193">
        <f t="shared" si="8"/>
        <v>0</v>
      </c>
      <c r="BJ94" s="25" t="s">
        <v>80</v>
      </c>
      <c r="BK94" s="193">
        <f t="shared" si="9"/>
        <v>0</v>
      </c>
      <c r="BL94" s="25" t="s">
        <v>505</v>
      </c>
      <c r="BM94" s="25" t="s">
        <v>241</v>
      </c>
    </row>
    <row r="95" spans="2:65" s="1" customFormat="1" ht="16.5" customHeight="1">
      <c r="B95" s="181"/>
      <c r="C95" s="182" t="s">
        <v>200</v>
      </c>
      <c r="D95" s="182" t="s">
        <v>156</v>
      </c>
      <c r="E95" s="183" t="s">
        <v>623</v>
      </c>
      <c r="F95" s="184" t="s">
        <v>624</v>
      </c>
      <c r="G95" s="185" t="s">
        <v>197</v>
      </c>
      <c r="H95" s="186">
        <v>7</v>
      </c>
      <c r="I95" s="187"/>
      <c r="J95" s="188">
        <f t="shared" si="0"/>
        <v>0</v>
      </c>
      <c r="K95" s="184" t="s">
        <v>5</v>
      </c>
      <c r="L95" s="42"/>
      <c r="M95" s="189" t="s">
        <v>5</v>
      </c>
      <c r="N95" s="190" t="s">
        <v>44</v>
      </c>
      <c r="O95" s="43"/>
      <c r="P95" s="191">
        <f t="shared" si="1"/>
        <v>0</v>
      </c>
      <c r="Q95" s="191">
        <v>0</v>
      </c>
      <c r="R95" s="191">
        <f t="shared" si="2"/>
        <v>0</v>
      </c>
      <c r="S95" s="191">
        <v>0</v>
      </c>
      <c r="T95" s="192">
        <f t="shared" si="3"/>
        <v>0</v>
      </c>
      <c r="AR95" s="25" t="s">
        <v>505</v>
      </c>
      <c r="AT95" s="25" t="s">
        <v>156</v>
      </c>
      <c r="AU95" s="25" t="s">
        <v>80</v>
      </c>
      <c r="AY95" s="25" t="s">
        <v>153</v>
      </c>
      <c r="BE95" s="193">
        <f t="shared" si="4"/>
        <v>0</v>
      </c>
      <c r="BF95" s="193">
        <f t="shared" si="5"/>
        <v>0</v>
      </c>
      <c r="BG95" s="193">
        <f t="shared" si="6"/>
        <v>0</v>
      </c>
      <c r="BH95" s="193">
        <f t="shared" si="7"/>
        <v>0</v>
      </c>
      <c r="BI95" s="193">
        <f t="shared" si="8"/>
        <v>0</v>
      </c>
      <c r="BJ95" s="25" t="s">
        <v>80</v>
      </c>
      <c r="BK95" s="193">
        <f t="shared" si="9"/>
        <v>0</v>
      </c>
      <c r="BL95" s="25" t="s">
        <v>505</v>
      </c>
      <c r="BM95" s="25" t="s">
        <v>249</v>
      </c>
    </row>
    <row r="96" spans="2:65" s="1" customFormat="1" ht="16.5" customHeight="1">
      <c r="B96" s="181"/>
      <c r="C96" s="182" t="s">
        <v>211</v>
      </c>
      <c r="D96" s="182" t="s">
        <v>156</v>
      </c>
      <c r="E96" s="183" t="s">
        <v>625</v>
      </c>
      <c r="F96" s="184" t="s">
        <v>626</v>
      </c>
      <c r="G96" s="185" t="s">
        <v>197</v>
      </c>
      <c r="H96" s="186">
        <v>32</v>
      </c>
      <c r="I96" s="187"/>
      <c r="J96" s="188">
        <f t="shared" si="0"/>
        <v>0</v>
      </c>
      <c r="K96" s="184" t="s">
        <v>5</v>
      </c>
      <c r="L96" s="42"/>
      <c r="M96" s="189" t="s">
        <v>5</v>
      </c>
      <c r="N96" s="190" t="s">
        <v>44</v>
      </c>
      <c r="O96" s="43"/>
      <c r="P96" s="191">
        <f t="shared" si="1"/>
        <v>0</v>
      </c>
      <c r="Q96" s="191">
        <v>0</v>
      </c>
      <c r="R96" s="191">
        <f t="shared" si="2"/>
        <v>0</v>
      </c>
      <c r="S96" s="191">
        <v>0</v>
      </c>
      <c r="T96" s="192">
        <f t="shared" si="3"/>
        <v>0</v>
      </c>
      <c r="AR96" s="25" t="s">
        <v>505</v>
      </c>
      <c r="AT96" s="25" t="s">
        <v>156</v>
      </c>
      <c r="AU96" s="25" t="s">
        <v>80</v>
      </c>
      <c r="AY96" s="25" t="s">
        <v>153</v>
      </c>
      <c r="BE96" s="193">
        <f t="shared" si="4"/>
        <v>0</v>
      </c>
      <c r="BF96" s="193">
        <f t="shared" si="5"/>
        <v>0</v>
      </c>
      <c r="BG96" s="193">
        <f t="shared" si="6"/>
        <v>0</v>
      </c>
      <c r="BH96" s="193">
        <f t="shared" si="7"/>
        <v>0</v>
      </c>
      <c r="BI96" s="193">
        <f t="shared" si="8"/>
        <v>0</v>
      </c>
      <c r="BJ96" s="25" t="s">
        <v>80</v>
      </c>
      <c r="BK96" s="193">
        <f t="shared" si="9"/>
        <v>0</v>
      </c>
      <c r="BL96" s="25" t="s">
        <v>505</v>
      </c>
      <c r="BM96" s="25" t="s">
        <v>258</v>
      </c>
    </row>
    <row r="97" spans="2:65" s="1" customFormat="1" ht="16.5" customHeight="1">
      <c r="B97" s="181"/>
      <c r="C97" s="182" t="s">
        <v>219</v>
      </c>
      <c r="D97" s="182" t="s">
        <v>156</v>
      </c>
      <c r="E97" s="183" t="s">
        <v>627</v>
      </c>
      <c r="F97" s="184" t="s">
        <v>628</v>
      </c>
      <c r="G97" s="185" t="s">
        <v>197</v>
      </c>
      <c r="H97" s="186">
        <v>15</v>
      </c>
      <c r="I97" s="187"/>
      <c r="J97" s="188">
        <f t="shared" si="0"/>
        <v>0</v>
      </c>
      <c r="K97" s="184" t="s">
        <v>5</v>
      </c>
      <c r="L97" s="42"/>
      <c r="M97" s="189" t="s">
        <v>5</v>
      </c>
      <c r="N97" s="190" t="s">
        <v>44</v>
      </c>
      <c r="O97" s="43"/>
      <c r="P97" s="191">
        <f t="shared" si="1"/>
        <v>0</v>
      </c>
      <c r="Q97" s="191">
        <v>0</v>
      </c>
      <c r="R97" s="191">
        <f t="shared" si="2"/>
        <v>0</v>
      </c>
      <c r="S97" s="191">
        <v>0</v>
      </c>
      <c r="T97" s="192">
        <f t="shared" si="3"/>
        <v>0</v>
      </c>
      <c r="AR97" s="25" t="s">
        <v>505</v>
      </c>
      <c r="AT97" s="25" t="s">
        <v>156</v>
      </c>
      <c r="AU97" s="25" t="s">
        <v>80</v>
      </c>
      <c r="AY97" s="25" t="s">
        <v>153</v>
      </c>
      <c r="BE97" s="193">
        <f t="shared" si="4"/>
        <v>0</v>
      </c>
      <c r="BF97" s="193">
        <f t="shared" si="5"/>
        <v>0</v>
      </c>
      <c r="BG97" s="193">
        <f t="shared" si="6"/>
        <v>0</v>
      </c>
      <c r="BH97" s="193">
        <f t="shared" si="7"/>
        <v>0</v>
      </c>
      <c r="BI97" s="193">
        <f t="shared" si="8"/>
        <v>0</v>
      </c>
      <c r="BJ97" s="25" t="s">
        <v>80</v>
      </c>
      <c r="BK97" s="193">
        <f t="shared" si="9"/>
        <v>0</v>
      </c>
      <c r="BL97" s="25" t="s">
        <v>505</v>
      </c>
      <c r="BM97" s="25" t="s">
        <v>279</v>
      </c>
    </row>
    <row r="98" spans="2:65" s="1" customFormat="1" ht="16.5" customHeight="1">
      <c r="B98" s="181"/>
      <c r="C98" s="182" t="s">
        <v>225</v>
      </c>
      <c r="D98" s="182" t="s">
        <v>156</v>
      </c>
      <c r="E98" s="183" t="s">
        <v>629</v>
      </c>
      <c r="F98" s="184" t="s">
        <v>630</v>
      </c>
      <c r="G98" s="185" t="s">
        <v>612</v>
      </c>
      <c r="H98" s="186">
        <v>14</v>
      </c>
      <c r="I98" s="187"/>
      <c r="J98" s="188">
        <f t="shared" si="0"/>
        <v>0</v>
      </c>
      <c r="K98" s="184" t="s">
        <v>5</v>
      </c>
      <c r="L98" s="42"/>
      <c r="M98" s="189" t="s">
        <v>5</v>
      </c>
      <c r="N98" s="190" t="s">
        <v>44</v>
      </c>
      <c r="O98" s="43"/>
      <c r="P98" s="191">
        <f t="shared" si="1"/>
        <v>0</v>
      </c>
      <c r="Q98" s="191">
        <v>0</v>
      </c>
      <c r="R98" s="191">
        <f t="shared" si="2"/>
        <v>0</v>
      </c>
      <c r="S98" s="191">
        <v>0</v>
      </c>
      <c r="T98" s="192">
        <f t="shared" si="3"/>
        <v>0</v>
      </c>
      <c r="AR98" s="25" t="s">
        <v>505</v>
      </c>
      <c r="AT98" s="25" t="s">
        <v>156</v>
      </c>
      <c r="AU98" s="25" t="s">
        <v>80</v>
      </c>
      <c r="AY98" s="25" t="s">
        <v>153</v>
      </c>
      <c r="BE98" s="193">
        <f t="shared" si="4"/>
        <v>0</v>
      </c>
      <c r="BF98" s="193">
        <f t="shared" si="5"/>
        <v>0</v>
      </c>
      <c r="BG98" s="193">
        <f t="shared" si="6"/>
        <v>0</v>
      </c>
      <c r="BH98" s="193">
        <f t="shared" si="7"/>
        <v>0</v>
      </c>
      <c r="BI98" s="193">
        <f t="shared" si="8"/>
        <v>0</v>
      </c>
      <c r="BJ98" s="25" t="s">
        <v>80</v>
      </c>
      <c r="BK98" s="193">
        <f t="shared" si="9"/>
        <v>0</v>
      </c>
      <c r="BL98" s="25" t="s">
        <v>505</v>
      </c>
      <c r="BM98" s="25" t="s">
        <v>288</v>
      </c>
    </row>
    <row r="99" spans="2:65" s="1" customFormat="1" ht="16.5" customHeight="1">
      <c r="B99" s="181"/>
      <c r="C99" s="182" t="s">
        <v>230</v>
      </c>
      <c r="D99" s="182" t="s">
        <v>156</v>
      </c>
      <c r="E99" s="183" t="s">
        <v>631</v>
      </c>
      <c r="F99" s="184" t="s">
        <v>632</v>
      </c>
      <c r="G99" s="185" t="s">
        <v>612</v>
      </c>
      <c r="H99" s="186">
        <v>5</v>
      </c>
      <c r="I99" s="187"/>
      <c r="J99" s="188">
        <f t="shared" si="0"/>
        <v>0</v>
      </c>
      <c r="K99" s="184" t="s">
        <v>5</v>
      </c>
      <c r="L99" s="42"/>
      <c r="M99" s="189" t="s">
        <v>5</v>
      </c>
      <c r="N99" s="190" t="s">
        <v>44</v>
      </c>
      <c r="O99" s="43"/>
      <c r="P99" s="191">
        <f t="shared" si="1"/>
        <v>0</v>
      </c>
      <c r="Q99" s="191">
        <v>0</v>
      </c>
      <c r="R99" s="191">
        <f t="shared" si="2"/>
        <v>0</v>
      </c>
      <c r="S99" s="191">
        <v>0</v>
      </c>
      <c r="T99" s="192">
        <f t="shared" si="3"/>
        <v>0</v>
      </c>
      <c r="AR99" s="25" t="s">
        <v>505</v>
      </c>
      <c r="AT99" s="25" t="s">
        <v>156</v>
      </c>
      <c r="AU99" s="25" t="s">
        <v>80</v>
      </c>
      <c r="AY99" s="25" t="s">
        <v>153</v>
      </c>
      <c r="BE99" s="193">
        <f t="shared" si="4"/>
        <v>0</v>
      </c>
      <c r="BF99" s="193">
        <f t="shared" si="5"/>
        <v>0</v>
      </c>
      <c r="BG99" s="193">
        <f t="shared" si="6"/>
        <v>0</v>
      </c>
      <c r="BH99" s="193">
        <f t="shared" si="7"/>
        <v>0</v>
      </c>
      <c r="BI99" s="193">
        <f t="shared" si="8"/>
        <v>0</v>
      </c>
      <c r="BJ99" s="25" t="s">
        <v>80</v>
      </c>
      <c r="BK99" s="193">
        <f t="shared" si="9"/>
        <v>0</v>
      </c>
      <c r="BL99" s="25" t="s">
        <v>505</v>
      </c>
      <c r="BM99" s="25" t="s">
        <v>298</v>
      </c>
    </row>
    <row r="100" spans="2:65" s="1" customFormat="1" ht="16.5" customHeight="1">
      <c r="B100" s="181"/>
      <c r="C100" s="182" t="s">
        <v>234</v>
      </c>
      <c r="D100" s="182" t="s">
        <v>156</v>
      </c>
      <c r="E100" s="183" t="s">
        <v>633</v>
      </c>
      <c r="F100" s="184" t="s">
        <v>634</v>
      </c>
      <c r="G100" s="185" t="s">
        <v>607</v>
      </c>
      <c r="H100" s="186">
        <v>3</v>
      </c>
      <c r="I100" s="187"/>
      <c r="J100" s="188">
        <f t="shared" si="0"/>
        <v>0</v>
      </c>
      <c r="K100" s="184" t="s">
        <v>5</v>
      </c>
      <c r="L100" s="42"/>
      <c r="M100" s="189" t="s">
        <v>5</v>
      </c>
      <c r="N100" s="190" t="s">
        <v>44</v>
      </c>
      <c r="O100" s="43"/>
      <c r="P100" s="191">
        <f t="shared" si="1"/>
        <v>0</v>
      </c>
      <c r="Q100" s="191">
        <v>0</v>
      </c>
      <c r="R100" s="191">
        <f t="shared" si="2"/>
        <v>0</v>
      </c>
      <c r="S100" s="191">
        <v>0</v>
      </c>
      <c r="T100" s="192">
        <f t="shared" si="3"/>
        <v>0</v>
      </c>
      <c r="AR100" s="25" t="s">
        <v>505</v>
      </c>
      <c r="AT100" s="25" t="s">
        <v>156</v>
      </c>
      <c r="AU100" s="25" t="s">
        <v>80</v>
      </c>
      <c r="AY100" s="25" t="s">
        <v>153</v>
      </c>
      <c r="BE100" s="193">
        <f t="shared" si="4"/>
        <v>0</v>
      </c>
      <c r="BF100" s="193">
        <f t="shared" si="5"/>
        <v>0</v>
      </c>
      <c r="BG100" s="193">
        <f t="shared" si="6"/>
        <v>0</v>
      </c>
      <c r="BH100" s="193">
        <f t="shared" si="7"/>
        <v>0</v>
      </c>
      <c r="BI100" s="193">
        <f t="shared" si="8"/>
        <v>0</v>
      </c>
      <c r="BJ100" s="25" t="s">
        <v>80</v>
      </c>
      <c r="BK100" s="193">
        <f t="shared" si="9"/>
        <v>0</v>
      </c>
      <c r="BL100" s="25" t="s">
        <v>505</v>
      </c>
      <c r="BM100" s="25" t="s">
        <v>310</v>
      </c>
    </row>
    <row r="101" spans="2:65" s="1" customFormat="1" ht="16.5" customHeight="1">
      <c r="B101" s="181"/>
      <c r="C101" s="182" t="s">
        <v>11</v>
      </c>
      <c r="D101" s="182" t="s">
        <v>156</v>
      </c>
      <c r="E101" s="183" t="s">
        <v>635</v>
      </c>
      <c r="F101" s="184" t="s">
        <v>636</v>
      </c>
      <c r="G101" s="185" t="s">
        <v>607</v>
      </c>
      <c r="H101" s="186">
        <v>6</v>
      </c>
      <c r="I101" s="187"/>
      <c r="J101" s="188">
        <f t="shared" si="0"/>
        <v>0</v>
      </c>
      <c r="K101" s="184" t="s">
        <v>5</v>
      </c>
      <c r="L101" s="42"/>
      <c r="M101" s="189" t="s">
        <v>5</v>
      </c>
      <c r="N101" s="190" t="s">
        <v>44</v>
      </c>
      <c r="O101" s="43"/>
      <c r="P101" s="191">
        <f t="shared" si="1"/>
        <v>0</v>
      </c>
      <c r="Q101" s="191">
        <v>0</v>
      </c>
      <c r="R101" s="191">
        <f t="shared" si="2"/>
        <v>0</v>
      </c>
      <c r="S101" s="191">
        <v>0</v>
      </c>
      <c r="T101" s="192">
        <f t="shared" si="3"/>
        <v>0</v>
      </c>
      <c r="AR101" s="25" t="s">
        <v>505</v>
      </c>
      <c r="AT101" s="25" t="s">
        <v>156</v>
      </c>
      <c r="AU101" s="25" t="s">
        <v>80</v>
      </c>
      <c r="AY101" s="25" t="s">
        <v>153</v>
      </c>
      <c r="BE101" s="193">
        <f t="shared" si="4"/>
        <v>0</v>
      </c>
      <c r="BF101" s="193">
        <f t="shared" si="5"/>
        <v>0</v>
      </c>
      <c r="BG101" s="193">
        <f t="shared" si="6"/>
        <v>0</v>
      </c>
      <c r="BH101" s="193">
        <f t="shared" si="7"/>
        <v>0</v>
      </c>
      <c r="BI101" s="193">
        <f t="shared" si="8"/>
        <v>0</v>
      </c>
      <c r="BJ101" s="25" t="s">
        <v>80</v>
      </c>
      <c r="BK101" s="193">
        <f t="shared" si="9"/>
        <v>0</v>
      </c>
      <c r="BL101" s="25" t="s">
        <v>505</v>
      </c>
      <c r="BM101" s="25" t="s">
        <v>324</v>
      </c>
    </row>
    <row r="102" spans="2:65" s="11" customFormat="1" ht="37.35" customHeight="1">
      <c r="B102" s="168"/>
      <c r="D102" s="169" t="s">
        <v>72</v>
      </c>
      <c r="E102" s="170" t="s">
        <v>637</v>
      </c>
      <c r="F102" s="170" t="s">
        <v>638</v>
      </c>
      <c r="I102" s="171"/>
      <c r="J102" s="172">
        <f>BK102</f>
        <v>0</v>
      </c>
      <c r="L102" s="168"/>
      <c r="M102" s="173"/>
      <c r="N102" s="174"/>
      <c r="O102" s="174"/>
      <c r="P102" s="175">
        <f>SUM(P103:P108)</f>
        <v>0</v>
      </c>
      <c r="Q102" s="174"/>
      <c r="R102" s="175">
        <f>SUM(R103:R108)</f>
        <v>0</v>
      </c>
      <c r="S102" s="174"/>
      <c r="T102" s="176">
        <f>SUM(T103:T108)</f>
        <v>0</v>
      </c>
      <c r="AR102" s="169" t="s">
        <v>154</v>
      </c>
      <c r="AT102" s="177" t="s">
        <v>72</v>
      </c>
      <c r="AU102" s="177" t="s">
        <v>73</v>
      </c>
      <c r="AY102" s="169" t="s">
        <v>153</v>
      </c>
      <c r="BK102" s="178">
        <f>SUM(BK103:BK108)</f>
        <v>0</v>
      </c>
    </row>
    <row r="103" spans="2:65" s="1" customFormat="1" ht="16.5" customHeight="1">
      <c r="B103" s="181"/>
      <c r="C103" s="182" t="s">
        <v>241</v>
      </c>
      <c r="D103" s="182" t="s">
        <v>156</v>
      </c>
      <c r="E103" s="183" t="s">
        <v>639</v>
      </c>
      <c r="F103" s="184" t="s">
        <v>640</v>
      </c>
      <c r="G103" s="185" t="s">
        <v>612</v>
      </c>
      <c r="H103" s="186">
        <v>4</v>
      </c>
      <c r="I103" s="187"/>
      <c r="J103" s="188">
        <f t="shared" ref="J103:J108" si="10">ROUND(I103*H103,2)</f>
        <v>0</v>
      </c>
      <c r="K103" s="184" t="s">
        <v>5</v>
      </c>
      <c r="L103" s="42"/>
      <c r="M103" s="189" t="s">
        <v>5</v>
      </c>
      <c r="N103" s="190" t="s">
        <v>44</v>
      </c>
      <c r="O103" s="43"/>
      <c r="P103" s="191">
        <f t="shared" ref="P103:P108" si="11">O103*H103</f>
        <v>0</v>
      </c>
      <c r="Q103" s="191">
        <v>0</v>
      </c>
      <c r="R103" s="191">
        <f t="shared" ref="R103:R108" si="12">Q103*H103</f>
        <v>0</v>
      </c>
      <c r="S103" s="191">
        <v>0</v>
      </c>
      <c r="T103" s="192">
        <f t="shared" ref="T103:T108" si="13">S103*H103</f>
        <v>0</v>
      </c>
      <c r="AR103" s="25" t="s">
        <v>505</v>
      </c>
      <c r="AT103" s="25" t="s">
        <v>156</v>
      </c>
      <c r="AU103" s="25" t="s">
        <v>80</v>
      </c>
      <c r="AY103" s="25" t="s">
        <v>153</v>
      </c>
      <c r="BE103" s="193">
        <f t="shared" ref="BE103:BE108" si="14">IF(N103="základní",J103,0)</f>
        <v>0</v>
      </c>
      <c r="BF103" s="193">
        <f t="shared" ref="BF103:BF108" si="15">IF(N103="snížená",J103,0)</f>
        <v>0</v>
      </c>
      <c r="BG103" s="193">
        <f t="shared" ref="BG103:BG108" si="16">IF(N103="zákl. přenesená",J103,0)</f>
        <v>0</v>
      </c>
      <c r="BH103" s="193">
        <f t="shared" ref="BH103:BH108" si="17">IF(N103="sníž. přenesená",J103,0)</f>
        <v>0</v>
      </c>
      <c r="BI103" s="193">
        <f t="shared" ref="BI103:BI108" si="18">IF(N103="nulová",J103,0)</f>
        <v>0</v>
      </c>
      <c r="BJ103" s="25" t="s">
        <v>80</v>
      </c>
      <c r="BK103" s="193">
        <f t="shared" ref="BK103:BK108" si="19">ROUND(I103*H103,2)</f>
        <v>0</v>
      </c>
      <c r="BL103" s="25" t="s">
        <v>505</v>
      </c>
      <c r="BM103" s="25" t="s">
        <v>315</v>
      </c>
    </row>
    <row r="104" spans="2:65" s="1" customFormat="1" ht="16.5" customHeight="1">
      <c r="B104" s="181"/>
      <c r="C104" s="182" t="s">
        <v>245</v>
      </c>
      <c r="D104" s="182" t="s">
        <v>156</v>
      </c>
      <c r="E104" s="183" t="s">
        <v>641</v>
      </c>
      <c r="F104" s="184" t="s">
        <v>642</v>
      </c>
      <c r="G104" s="185" t="s">
        <v>612</v>
      </c>
      <c r="H104" s="186">
        <v>5</v>
      </c>
      <c r="I104" s="187"/>
      <c r="J104" s="188">
        <f t="shared" si="10"/>
        <v>0</v>
      </c>
      <c r="K104" s="184" t="s">
        <v>5</v>
      </c>
      <c r="L104" s="42"/>
      <c r="M104" s="189" t="s">
        <v>5</v>
      </c>
      <c r="N104" s="190" t="s">
        <v>44</v>
      </c>
      <c r="O104" s="43"/>
      <c r="P104" s="191">
        <f t="shared" si="11"/>
        <v>0</v>
      </c>
      <c r="Q104" s="191">
        <v>0</v>
      </c>
      <c r="R104" s="191">
        <f t="shared" si="12"/>
        <v>0</v>
      </c>
      <c r="S104" s="191">
        <v>0</v>
      </c>
      <c r="T104" s="192">
        <f t="shared" si="13"/>
        <v>0</v>
      </c>
      <c r="AR104" s="25" t="s">
        <v>505</v>
      </c>
      <c r="AT104" s="25" t="s">
        <v>156</v>
      </c>
      <c r="AU104" s="25" t="s">
        <v>80</v>
      </c>
      <c r="AY104" s="25" t="s">
        <v>153</v>
      </c>
      <c r="BE104" s="193">
        <f t="shared" si="14"/>
        <v>0</v>
      </c>
      <c r="BF104" s="193">
        <f t="shared" si="15"/>
        <v>0</v>
      </c>
      <c r="BG104" s="193">
        <f t="shared" si="16"/>
        <v>0</v>
      </c>
      <c r="BH104" s="193">
        <f t="shared" si="17"/>
        <v>0</v>
      </c>
      <c r="BI104" s="193">
        <f t="shared" si="18"/>
        <v>0</v>
      </c>
      <c r="BJ104" s="25" t="s">
        <v>80</v>
      </c>
      <c r="BK104" s="193">
        <f t="shared" si="19"/>
        <v>0</v>
      </c>
      <c r="BL104" s="25" t="s">
        <v>505</v>
      </c>
      <c r="BM104" s="25" t="s">
        <v>342</v>
      </c>
    </row>
    <row r="105" spans="2:65" s="1" customFormat="1" ht="16.5" customHeight="1">
      <c r="B105" s="181"/>
      <c r="C105" s="182" t="s">
        <v>249</v>
      </c>
      <c r="D105" s="182" t="s">
        <v>156</v>
      </c>
      <c r="E105" s="183" t="s">
        <v>643</v>
      </c>
      <c r="F105" s="184" t="s">
        <v>644</v>
      </c>
      <c r="G105" s="185" t="s">
        <v>197</v>
      </c>
      <c r="H105" s="186">
        <v>27</v>
      </c>
      <c r="I105" s="187"/>
      <c r="J105" s="188">
        <f t="shared" si="10"/>
        <v>0</v>
      </c>
      <c r="K105" s="184" t="s">
        <v>5</v>
      </c>
      <c r="L105" s="42"/>
      <c r="M105" s="189" t="s">
        <v>5</v>
      </c>
      <c r="N105" s="190" t="s">
        <v>44</v>
      </c>
      <c r="O105" s="43"/>
      <c r="P105" s="191">
        <f t="shared" si="11"/>
        <v>0</v>
      </c>
      <c r="Q105" s="191">
        <v>0</v>
      </c>
      <c r="R105" s="191">
        <f t="shared" si="12"/>
        <v>0</v>
      </c>
      <c r="S105" s="191">
        <v>0</v>
      </c>
      <c r="T105" s="192">
        <f t="shared" si="13"/>
        <v>0</v>
      </c>
      <c r="AR105" s="25" t="s">
        <v>505</v>
      </c>
      <c r="AT105" s="25" t="s">
        <v>156</v>
      </c>
      <c r="AU105" s="25" t="s">
        <v>80</v>
      </c>
      <c r="AY105" s="25" t="s">
        <v>153</v>
      </c>
      <c r="BE105" s="193">
        <f t="shared" si="14"/>
        <v>0</v>
      </c>
      <c r="BF105" s="193">
        <f t="shared" si="15"/>
        <v>0</v>
      </c>
      <c r="BG105" s="193">
        <f t="shared" si="16"/>
        <v>0</v>
      </c>
      <c r="BH105" s="193">
        <f t="shared" si="17"/>
        <v>0</v>
      </c>
      <c r="BI105" s="193">
        <f t="shared" si="18"/>
        <v>0</v>
      </c>
      <c r="BJ105" s="25" t="s">
        <v>80</v>
      </c>
      <c r="BK105" s="193">
        <f t="shared" si="19"/>
        <v>0</v>
      </c>
      <c r="BL105" s="25" t="s">
        <v>505</v>
      </c>
      <c r="BM105" s="25" t="s">
        <v>353</v>
      </c>
    </row>
    <row r="106" spans="2:65" s="1" customFormat="1" ht="25.5" customHeight="1">
      <c r="B106" s="181"/>
      <c r="C106" s="182" t="s">
        <v>253</v>
      </c>
      <c r="D106" s="182" t="s">
        <v>156</v>
      </c>
      <c r="E106" s="183" t="s">
        <v>645</v>
      </c>
      <c r="F106" s="184" t="s">
        <v>646</v>
      </c>
      <c r="G106" s="185" t="s">
        <v>197</v>
      </c>
      <c r="H106" s="186">
        <v>27</v>
      </c>
      <c r="I106" s="187"/>
      <c r="J106" s="188">
        <f t="shared" si="10"/>
        <v>0</v>
      </c>
      <c r="K106" s="184" t="s">
        <v>5</v>
      </c>
      <c r="L106" s="42"/>
      <c r="M106" s="189" t="s">
        <v>5</v>
      </c>
      <c r="N106" s="190" t="s">
        <v>44</v>
      </c>
      <c r="O106" s="43"/>
      <c r="P106" s="191">
        <f t="shared" si="11"/>
        <v>0</v>
      </c>
      <c r="Q106" s="191">
        <v>0</v>
      </c>
      <c r="R106" s="191">
        <f t="shared" si="12"/>
        <v>0</v>
      </c>
      <c r="S106" s="191">
        <v>0</v>
      </c>
      <c r="T106" s="192">
        <f t="shared" si="13"/>
        <v>0</v>
      </c>
      <c r="AR106" s="25" t="s">
        <v>505</v>
      </c>
      <c r="AT106" s="25" t="s">
        <v>156</v>
      </c>
      <c r="AU106" s="25" t="s">
        <v>80</v>
      </c>
      <c r="AY106" s="25" t="s">
        <v>153</v>
      </c>
      <c r="BE106" s="193">
        <f t="shared" si="14"/>
        <v>0</v>
      </c>
      <c r="BF106" s="193">
        <f t="shared" si="15"/>
        <v>0</v>
      </c>
      <c r="BG106" s="193">
        <f t="shared" si="16"/>
        <v>0</v>
      </c>
      <c r="BH106" s="193">
        <f t="shared" si="17"/>
        <v>0</v>
      </c>
      <c r="BI106" s="193">
        <f t="shared" si="18"/>
        <v>0</v>
      </c>
      <c r="BJ106" s="25" t="s">
        <v>80</v>
      </c>
      <c r="BK106" s="193">
        <f t="shared" si="19"/>
        <v>0</v>
      </c>
      <c r="BL106" s="25" t="s">
        <v>505</v>
      </c>
      <c r="BM106" s="25" t="s">
        <v>362</v>
      </c>
    </row>
    <row r="107" spans="2:65" s="1" customFormat="1" ht="16.5" customHeight="1">
      <c r="B107" s="181"/>
      <c r="C107" s="182" t="s">
        <v>258</v>
      </c>
      <c r="D107" s="182" t="s">
        <v>156</v>
      </c>
      <c r="E107" s="183" t="s">
        <v>647</v>
      </c>
      <c r="F107" s="184" t="s">
        <v>648</v>
      </c>
      <c r="G107" s="185" t="s">
        <v>197</v>
      </c>
      <c r="H107" s="186">
        <v>5</v>
      </c>
      <c r="I107" s="187"/>
      <c r="J107" s="188">
        <f t="shared" si="10"/>
        <v>0</v>
      </c>
      <c r="K107" s="184" t="s">
        <v>5</v>
      </c>
      <c r="L107" s="42"/>
      <c r="M107" s="189" t="s">
        <v>5</v>
      </c>
      <c r="N107" s="190" t="s">
        <v>44</v>
      </c>
      <c r="O107" s="43"/>
      <c r="P107" s="191">
        <f t="shared" si="11"/>
        <v>0</v>
      </c>
      <c r="Q107" s="191">
        <v>0</v>
      </c>
      <c r="R107" s="191">
        <f t="shared" si="12"/>
        <v>0</v>
      </c>
      <c r="S107" s="191">
        <v>0</v>
      </c>
      <c r="T107" s="192">
        <f t="shared" si="13"/>
        <v>0</v>
      </c>
      <c r="AR107" s="25" t="s">
        <v>505</v>
      </c>
      <c r="AT107" s="25" t="s">
        <v>156</v>
      </c>
      <c r="AU107" s="25" t="s">
        <v>80</v>
      </c>
      <c r="AY107" s="25" t="s">
        <v>153</v>
      </c>
      <c r="BE107" s="193">
        <f t="shared" si="14"/>
        <v>0</v>
      </c>
      <c r="BF107" s="193">
        <f t="shared" si="15"/>
        <v>0</v>
      </c>
      <c r="BG107" s="193">
        <f t="shared" si="16"/>
        <v>0</v>
      </c>
      <c r="BH107" s="193">
        <f t="shared" si="17"/>
        <v>0</v>
      </c>
      <c r="BI107" s="193">
        <f t="shared" si="18"/>
        <v>0</v>
      </c>
      <c r="BJ107" s="25" t="s">
        <v>80</v>
      </c>
      <c r="BK107" s="193">
        <f t="shared" si="19"/>
        <v>0</v>
      </c>
      <c r="BL107" s="25" t="s">
        <v>505</v>
      </c>
      <c r="BM107" s="25" t="s">
        <v>373</v>
      </c>
    </row>
    <row r="108" spans="2:65" s="1" customFormat="1" ht="25.5" customHeight="1">
      <c r="B108" s="181"/>
      <c r="C108" s="182" t="s">
        <v>10</v>
      </c>
      <c r="D108" s="182" t="s">
        <v>156</v>
      </c>
      <c r="E108" s="183" t="s">
        <v>649</v>
      </c>
      <c r="F108" s="184" t="s">
        <v>650</v>
      </c>
      <c r="G108" s="185" t="s">
        <v>197</v>
      </c>
      <c r="H108" s="186">
        <v>5</v>
      </c>
      <c r="I108" s="187"/>
      <c r="J108" s="188">
        <f t="shared" si="10"/>
        <v>0</v>
      </c>
      <c r="K108" s="184" t="s">
        <v>5</v>
      </c>
      <c r="L108" s="42"/>
      <c r="M108" s="189" t="s">
        <v>5</v>
      </c>
      <c r="N108" s="190" t="s">
        <v>44</v>
      </c>
      <c r="O108" s="43"/>
      <c r="P108" s="191">
        <f t="shared" si="11"/>
        <v>0</v>
      </c>
      <c r="Q108" s="191">
        <v>0</v>
      </c>
      <c r="R108" s="191">
        <f t="shared" si="12"/>
        <v>0</v>
      </c>
      <c r="S108" s="191">
        <v>0</v>
      </c>
      <c r="T108" s="192">
        <f t="shared" si="13"/>
        <v>0</v>
      </c>
      <c r="AR108" s="25" t="s">
        <v>505</v>
      </c>
      <c r="AT108" s="25" t="s">
        <v>156</v>
      </c>
      <c r="AU108" s="25" t="s">
        <v>80</v>
      </c>
      <c r="AY108" s="25" t="s">
        <v>153</v>
      </c>
      <c r="BE108" s="193">
        <f t="shared" si="14"/>
        <v>0</v>
      </c>
      <c r="BF108" s="193">
        <f t="shared" si="15"/>
        <v>0</v>
      </c>
      <c r="BG108" s="193">
        <f t="shared" si="16"/>
        <v>0</v>
      </c>
      <c r="BH108" s="193">
        <f t="shared" si="17"/>
        <v>0</v>
      </c>
      <c r="BI108" s="193">
        <f t="shared" si="18"/>
        <v>0</v>
      </c>
      <c r="BJ108" s="25" t="s">
        <v>80</v>
      </c>
      <c r="BK108" s="193">
        <f t="shared" si="19"/>
        <v>0</v>
      </c>
      <c r="BL108" s="25" t="s">
        <v>505</v>
      </c>
      <c r="BM108" s="25" t="s">
        <v>381</v>
      </c>
    </row>
    <row r="109" spans="2:65" s="11" customFormat="1" ht="37.35" customHeight="1">
      <c r="B109" s="168"/>
      <c r="D109" s="169" t="s">
        <v>72</v>
      </c>
      <c r="E109" s="170" t="s">
        <v>651</v>
      </c>
      <c r="F109" s="170" t="s">
        <v>652</v>
      </c>
      <c r="I109" s="171"/>
      <c r="J109" s="172">
        <f>BK109</f>
        <v>0</v>
      </c>
      <c r="L109" s="168"/>
      <c r="M109" s="173"/>
      <c r="N109" s="174"/>
      <c r="O109" s="174"/>
      <c r="P109" s="175">
        <f>SUM(P110:P118)</f>
        <v>0</v>
      </c>
      <c r="Q109" s="174"/>
      <c r="R109" s="175">
        <f>SUM(R110:R118)</f>
        <v>0</v>
      </c>
      <c r="S109" s="174"/>
      <c r="T109" s="176">
        <f>SUM(T110:T118)</f>
        <v>0</v>
      </c>
      <c r="AR109" s="169" t="s">
        <v>154</v>
      </c>
      <c r="AT109" s="177" t="s">
        <v>72</v>
      </c>
      <c r="AU109" s="177" t="s">
        <v>73</v>
      </c>
      <c r="AY109" s="169" t="s">
        <v>153</v>
      </c>
      <c r="BK109" s="178">
        <f>SUM(BK110:BK118)</f>
        <v>0</v>
      </c>
    </row>
    <row r="110" spans="2:65" s="1" customFormat="1" ht="16.5" customHeight="1">
      <c r="B110" s="181"/>
      <c r="C110" s="221" t="s">
        <v>279</v>
      </c>
      <c r="D110" s="221" t="s">
        <v>311</v>
      </c>
      <c r="E110" s="222" t="s">
        <v>653</v>
      </c>
      <c r="F110" s="223" t="s">
        <v>654</v>
      </c>
      <c r="G110" s="224" t="s">
        <v>612</v>
      </c>
      <c r="H110" s="225">
        <v>1</v>
      </c>
      <c r="I110" s="226"/>
      <c r="J110" s="227">
        <f t="shared" ref="J110:J118" si="20">ROUND(I110*H110,2)</f>
        <v>0</v>
      </c>
      <c r="K110" s="223" t="s">
        <v>5</v>
      </c>
      <c r="L110" s="228"/>
      <c r="M110" s="229" t="s">
        <v>5</v>
      </c>
      <c r="N110" s="230" t="s">
        <v>44</v>
      </c>
      <c r="O110" s="43"/>
      <c r="P110" s="191">
        <f t="shared" ref="P110:P118" si="21">O110*H110</f>
        <v>0</v>
      </c>
      <c r="Q110" s="191">
        <v>0</v>
      </c>
      <c r="R110" s="191">
        <f t="shared" ref="R110:R118" si="22">Q110*H110</f>
        <v>0</v>
      </c>
      <c r="S110" s="191">
        <v>0</v>
      </c>
      <c r="T110" s="192">
        <f t="shared" ref="T110:T118" si="23">S110*H110</f>
        <v>0</v>
      </c>
      <c r="AR110" s="25" t="s">
        <v>655</v>
      </c>
      <c r="AT110" s="25" t="s">
        <v>311</v>
      </c>
      <c r="AU110" s="25" t="s">
        <v>80</v>
      </c>
      <c r="AY110" s="25" t="s">
        <v>153</v>
      </c>
      <c r="BE110" s="193">
        <f t="shared" ref="BE110:BE118" si="24">IF(N110="základní",J110,0)</f>
        <v>0</v>
      </c>
      <c r="BF110" s="193">
        <f t="shared" ref="BF110:BF118" si="25">IF(N110="snížená",J110,0)</f>
        <v>0</v>
      </c>
      <c r="BG110" s="193">
        <f t="shared" ref="BG110:BG118" si="26">IF(N110="zákl. přenesená",J110,0)</f>
        <v>0</v>
      </c>
      <c r="BH110" s="193">
        <f t="shared" ref="BH110:BH118" si="27">IF(N110="sníž. přenesená",J110,0)</f>
        <v>0</v>
      </c>
      <c r="BI110" s="193">
        <f t="shared" ref="BI110:BI118" si="28">IF(N110="nulová",J110,0)</f>
        <v>0</v>
      </c>
      <c r="BJ110" s="25" t="s">
        <v>80</v>
      </c>
      <c r="BK110" s="193">
        <f t="shared" ref="BK110:BK118" si="29">ROUND(I110*H110,2)</f>
        <v>0</v>
      </c>
      <c r="BL110" s="25" t="s">
        <v>505</v>
      </c>
      <c r="BM110" s="25" t="s">
        <v>391</v>
      </c>
    </row>
    <row r="111" spans="2:65" s="1" customFormat="1" ht="25.5" customHeight="1">
      <c r="B111" s="181"/>
      <c r="C111" s="221" t="s">
        <v>283</v>
      </c>
      <c r="D111" s="221" t="s">
        <v>311</v>
      </c>
      <c r="E111" s="222" t="s">
        <v>656</v>
      </c>
      <c r="F111" s="223" t="s">
        <v>616</v>
      </c>
      <c r="G111" s="224" t="s">
        <v>612</v>
      </c>
      <c r="H111" s="225">
        <v>2</v>
      </c>
      <c r="I111" s="226"/>
      <c r="J111" s="227">
        <f t="shared" si="20"/>
        <v>0</v>
      </c>
      <c r="K111" s="223" t="s">
        <v>5</v>
      </c>
      <c r="L111" s="228"/>
      <c r="M111" s="229" t="s">
        <v>5</v>
      </c>
      <c r="N111" s="230" t="s">
        <v>44</v>
      </c>
      <c r="O111" s="43"/>
      <c r="P111" s="191">
        <f t="shared" si="21"/>
        <v>0</v>
      </c>
      <c r="Q111" s="191">
        <v>0</v>
      </c>
      <c r="R111" s="191">
        <f t="shared" si="22"/>
        <v>0</v>
      </c>
      <c r="S111" s="191">
        <v>0</v>
      </c>
      <c r="T111" s="192">
        <f t="shared" si="23"/>
        <v>0</v>
      </c>
      <c r="AR111" s="25" t="s">
        <v>655</v>
      </c>
      <c r="AT111" s="25" t="s">
        <v>311</v>
      </c>
      <c r="AU111" s="25" t="s">
        <v>80</v>
      </c>
      <c r="AY111" s="25" t="s">
        <v>153</v>
      </c>
      <c r="BE111" s="193">
        <f t="shared" si="24"/>
        <v>0</v>
      </c>
      <c r="BF111" s="193">
        <f t="shared" si="25"/>
        <v>0</v>
      </c>
      <c r="BG111" s="193">
        <f t="shared" si="26"/>
        <v>0</v>
      </c>
      <c r="BH111" s="193">
        <f t="shared" si="27"/>
        <v>0</v>
      </c>
      <c r="BI111" s="193">
        <f t="shared" si="28"/>
        <v>0</v>
      </c>
      <c r="BJ111" s="25" t="s">
        <v>80</v>
      </c>
      <c r="BK111" s="193">
        <f t="shared" si="29"/>
        <v>0</v>
      </c>
      <c r="BL111" s="25" t="s">
        <v>505</v>
      </c>
      <c r="BM111" s="25" t="s">
        <v>400</v>
      </c>
    </row>
    <row r="112" spans="2:65" s="1" customFormat="1" ht="25.5" customHeight="1">
      <c r="B112" s="181"/>
      <c r="C112" s="221" t="s">
        <v>288</v>
      </c>
      <c r="D112" s="221" t="s">
        <v>311</v>
      </c>
      <c r="E112" s="222" t="s">
        <v>657</v>
      </c>
      <c r="F112" s="223" t="s">
        <v>618</v>
      </c>
      <c r="G112" s="224" t="s">
        <v>612</v>
      </c>
      <c r="H112" s="225">
        <v>1</v>
      </c>
      <c r="I112" s="226"/>
      <c r="J112" s="227">
        <f t="shared" si="20"/>
        <v>0</v>
      </c>
      <c r="K112" s="223" t="s">
        <v>5</v>
      </c>
      <c r="L112" s="228"/>
      <c r="M112" s="229" t="s">
        <v>5</v>
      </c>
      <c r="N112" s="230" t="s">
        <v>44</v>
      </c>
      <c r="O112" s="43"/>
      <c r="P112" s="191">
        <f t="shared" si="21"/>
        <v>0</v>
      </c>
      <c r="Q112" s="191">
        <v>0</v>
      </c>
      <c r="R112" s="191">
        <f t="shared" si="22"/>
        <v>0</v>
      </c>
      <c r="S112" s="191">
        <v>0</v>
      </c>
      <c r="T112" s="192">
        <f t="shared" si="23"/>
        <v>0</v>
      </c>
      <c r="AR112" s="25" t="s">
        <v>655</v>
      </c>
      <c r="AT112" s="25" t="s">
        <v>311</v>
      </c>
      <c r="AU112" s="25" t="s">
        <v>80</v>
      </c>
      <c r="AY112" s="25" t="s">
        <v>153</v>
      </c>
      <c r="BE112" s="193">
        <f t="shared" si="24"/>
        <v>0</v>
      </c>
      <c r="BF112" s="193">
        <f t="shared" si="25"/>
        <v>0</v>
      </c>
      <c r="BG112" s="193">
        <f t="shared" si="26"/>
        <v>0</v>
      </c>
      <c r="BH112" s="193">
        <f t="shared" si="27"/>
        <v>0</v>
      </c>
      <c r="BI112" s="193">
        <f t="shared" si="28"/>
        <v>0</v>
      </c>
      <c r="BJ112" s="25" t="s">
        <v>80</v>
      </c>
      <c r="BK112" s="193">
        <f t="shared" si="29"/>
        <v>0</v>
      </c>
      <c r="BL112" s="25" t="s">
        <v>505</v>
      </c>
      <c r="BM112" s="25" t="s">
        <v>408</v>
      </c>
    </row>
    <row r="113" spans="2:65" s="1" customFormat="1" ht="16.5" customHeight="1">
      <c r="B113" s="181"/>
      <c r="C113" s="221" t="s">
        <v>292</v>
      </c>
      <c r="D113" s="221" t="s">
        <v>311</v>
      </c>
      <c r="E113" s="222" t="s">
        <v>658</v>
      </c>
      <c r="F113" s="223" t="s">
        <v>659</v>
      </c>
      <c r="G113" s="224" t="s">
        <v>612</v>
      </c>
      <c r="H113" s="225">
        <v>1</v>
      </c>
      <c r="I113" s="226"/>
      <c r="J113" s="227">
        <f t="shared" si="20"/>
        <v>0</v>
      </c>
      <c r="K113" s="223" t="s">
        <v>5</v>
      </c>
      <c r="L113" s="228"/>
      <c r="M113" s="229" t="s">
        <v>5</v>
      </c>
      <c r="N113" s="230" t="s">
        <v>44</v>
      </c>
      <c r="O113" s="43"/>
      <c r="P113" s="191">
        <f t="shared" si="21"/>
        <v>0</v>
      </c>
      <c r="Q113" s="191">
        <v>0</v>
      </c>
      <c r="R113" s="191">
        <f t="shared" si="22"/>
        <v>0</v>
      </c>
      <c r="S113" s="191">
        <v>0</v>
      </c>
      <c r="T113" s="192">
        <f t="shared" si="23"/>
        <v>0</v>
      </c>
      <c r="AR113" s="25" t="s">
        <v>655</v>
      </c>
      <c r="AT113" s="25" t="s">
        <v>311</v>
      </c>
      <c r="AU113" s="25" t="s">
        <v>80</v>
      </c>
      <c r="AY113" s="25" t="s">
        <v>153</v>
      </c>
      <c r="BE113" s="193">
        <f t="shared" si="24"/>
        <v>0</v>
      </c>
      <c r="BF113" s="193">
        <f t="shared" si="25"/>
        <v>0</v>
      </c>
      <c r="BG113" s="193">
        <f t="shared" si="26"/>
        <v>0</v>
      </c>
      <c r="BH113" s="193">
        <f t="shared" si="27"/>
        <v>0</v>
      </c>
      <c r="BI113" s="193">
        <f t="shared" si="28"/>
        <v>0</v>
      </c>
      <c r="BJ113" s="25" t="s">
        <v>80</v>
      </c>
      <c r="BK113" s="193">
        <f t="shared" si="29"/>
        <v>0</v>
      </c>
      <c r="BL113" s="25" t="s">
        <v>505</v>
      </c>
      <c r="BM113" s="25" t="s">
        <v>417</v>
      </c>
    </row>
    <row r="114" spans="2:65" s="1" customFormat="1" ht="16.5" customHeight="1">
      <c r="B114" s="181"/>
      <c r="C114" s="221" t="s">
        <v>298</v>
      </c>
      <c r="D114" s="221" t="s">
        <v>311</v>
      </c>
      <c r="E114" s="222" t="s">
        <v>660</v>
      </c>
      <c r="F114" s="223" t="s">
        <v>661</v>
      </c>
      <c r="G114" s="224" t="s">
        <v>197</v>
      </c>
      <c r="H114" s="225">
        <v>25</v>
      </c>
      <c r="I114" s="226"/>
      <c r="J114" s="227">
        <f t="shared" si="20"/>
        <v>0</v>
      </c>
      <c r="K114" s="223" t="s">
        <v>5</v>
      </c>
      <c r="L114" s="228"/>
      <c r="M114" s="229" t="s">
        <v>5</v>
      </c>
      <c r="N114" s="230" t="s">
        <v>44</v>
      </c>
      <c r="O114" s="43"/>
      <c r="P114" s="191">
        <f t="shared" si="21"/>
        <v>0</v>
      </c>
      <c r="Q114" s="191">
        <v>0</v>
      </c>
      <c r="R114" s="191">
        <f t="shared" si="22"/>
        <v>0</v>
      </c>
      <c r="S114" s="191">
        <v>0</v>
      </c>
      <c r="T114" s="192">
        <f t="shared" si="23"/>
        <v>0</v>
      </c>
      <c r="AR114" s="25" t="s">
        <v>655</v>
      </c>
      <c r="AT114" s="25" t="s">
        <v>311</v>
      </c>
      <c r="AU114" s="25" t="s">
        <v>80</v>
      </c>
      <c r="AY114" s="25" t="s">
        <v>153</v>
      </c>
      <c r="BE114" s="193">
        <f t="shared" si="24"/>
        <v>0</v>
      </c>
      <c r="BF114" s="193">
        <f t="shared" si="25"/>
        <v>0</v>
      </c>
      <c r="BG114" s="193">
        <f t="shared" si="26"/>
        <v>0</v>
      </c>
      <c r="BH114" s="193">
        <f t="shared" si="27"/>
        <v>0</v>
      </c>
      <c r="BI114" s="193">
        <f t="shared" si="28"/>
        <v>0</v>
      </c>
      <c r="BJ114" s="25" t="s">
        <v>80</v>
      </c>
      <c r="BK114" s="193">
        <f t="shared" si="29"/>
        <v>0</v>
      </c>
      <c r="BL114" s="25" t="s">
        <v>505</v>
      </c>
      <c r="BM114" s="25" t="s">
        <v>427</v>
      </c>
    </row>
    <row r="115" spans="2:65" s="1" customFormat="1" ht="16.5" customHeight="1">
      <c r="B115" s="181"/>
      <c r="C115" s="221" t="s">
        <v>306</v>
      </c>
      <c r="D115" s="221" t="s">
        <v>311</v>
      </c>
      <c r="E115" s="222" t="s">
        <v>662</v>
      </c>
      <c r="F115" s="223" t="s">
        <v>663</v>
      </c>
      <c r="G115" s="224" t="s">
        <v>197</v>
      </c>
      <c r="H115" s="225">
        <v>7</v>
      </c>
      <c r="I115" s="226"/>
      <c r="J115" s="227">
        <f t="shared" si="20"/>
        <v>0</v>
      </c>
      <c r="K115" s="223" t="s">
        <v>5</v>
      </c>
      <c r="L115" s="228"/>
      <c r="M115" s="229" t="s">
        <v>5</v>
      </c>
      <c r="N115" s="230" t="s">
        <v>44</v>
      </c>
      <c r="O115" s="43"/>
      <c r="P115" s="191">
        <f t="shared" si="21"/>
        <v>0</v>
      </c>
      <c r="Q115" s="191">
        <v>0</v>
      </c>
      <c r="R115" s="191">
        <f t="shared" si="22"/>
        <v>0</v>
      </c>
      <c r="S115" s="191">
        <v>0</v>
      </c>
      <c r="T115" s="192">
        <f t="shared" si="23"/>
        <v>0</v>
      </c>
      <c r="AR115" s="25" t="s">
        <v>655</v>
      </c>
      <c r="AT115" s="25" t="s">
        <v>311</v>
      </c>
      <c r="AU115" s="25" t="s">
        <v>80</v>
      </c>
      <c r="AY115" s="25" t="s">
        <v>153</v>
      </c>
      <c r="BE115" s="193">
        <f t="shared" si="24"/>
        <v>0</v>
      </c>
      <c r="BF115" s="193">
        <f t="shared" si="25"/>
        <v>0</v>
      </c>
      <c r="BG115" s="193">
        <f t="shared" si="26"/>
        <v>0</v>
      </c>
      <c r="BH115" s="193">
        <f t="shared" si="27"/>
        <v>0</v>
      </c>
      <c r="BI115" s="193">
        <f t="shared" si="28"/>
        <v>0</v>
      </c>
      <c r="BJ115" s="25" t="s">
        <v>80</v>
      </c>
      <c r="BK115" s="193">
        <f t="shared" si="29"/>
        <v>0</v>
      </c>
      <c r="BL115" s="25" t="s">
        <v>505</v>
      </c>
      <c r="BM115" s="25" t="s">
        <v>456</v>
      </c>
    </row>
    <row r="116" spans="2:65" s="1" customFormat="1" ht="16.5" customHeight="1">
      <c r="B116" s="181"/>
      <c r="C116" s="221" t="s">
        <v>310</v>
      </c>
      <c r="D116" s="221" t="s">
        <v>311</v>
      </c>
      <c r="E116" s="222" t="s">
        <v>664</v>
      </c>
      <c r="F116" s="223" t="s">
        <v>665</v>
      </c>
      <c r="G116" s="224" t="s">
        <v>197</v>
      </c>
      <c r="H116" s="225">
        <v>32</v>
      </c>
      <c r="I116" s="226"/>
      <c r="J116" s="227">
        <f t="shared" si="20"/>
        <v>0</v>
      </c>
      <c r="K116" s="223" t="s">
        <v>5</v>
      </c>
      <c r="L116" s="228"/>
      <c r="M116" s="229" t="s">
        <v>5</v>
      </c>
      <c r="N116" s="230" t="s">
        <v>44</v>
      </c>
      <c r="O116" s="43"/>
      <c r="P116" s="191">
        <f t="shared" si="21"/>
        <v>0</v>
      </c>
      <c r="Q116" s="191">
        <v>0</v>
      </c>
      <c r="R116" s="191">
        <f t="shared" si="22"/>
        <v>0</v>
      </c>
      <c r="S116" s="191">
        <v>0</v>
      </c>
      <c r="T116" s="192">
        <f t="shared" si="23"/>
        <v>0</v>
      </c>
      <c r="AR116" s="25" t="s">
        <v>655</v>
      </c>
      <c r="AT116" s="25" t="s">
        <v>311</v>
      </c>
      <c r="AU116" s="25" t="s">
        <v>80</v>
      </c>
      <c r="AY116" s="25" t="s">
        <v>153</v>
      </c>
      <c r="BE116" s="193">
        <f t="shared" si="24"/>
        <v>0</v>
      </c>
      <c r="BF116" s="193">
        <f t="shared" si="25"/>
        <v>0</v>
      </c>
      <c r="BG116" s="193">
        <f t="shared" si="26"/>
        <v>0</v>
      </c>
      <c r="BH116" s="193">
        <f t="shared" si="27"/>
        <v>0</v>
      </c>
      <c r="BI116" s="193">
        <f t="shared" si="28"/>
        <v>0</v>
      </c>
      <c r="BJ116" s="25" t="s">
        <v>80</v>
      </c>
      <c r="BK116" s="193">
        <f t="shared" si="29"/>
        <v>0</v>
      </c>
      <c r="BL116" s="25" t="s">
        <v>505</v>
      </c>
      <c r="BM116" s="25" t="s">
        <v>466</v>
      </c>
    </row>
    <row r="117" spans="2:65" s="1" customFormat="1" ht="16.5" customHeight="1">
      <c r="B117" s="181"/>
      <c r="C117" s="221" t="s">
        <v>318</v>
      </c>
      <c r="D117" s="221" t="s">
        <v>311</v>
      </c>
      <c r="E117" s="222" t="s">
        <v>666</v>
      </c>
      <c r="F117" s="223" t="s">
        <v>667</v>
      </c>
      <c r="G117" s="224" t="s">
        <v>197</v>
      </c>
      <c r="H117" s="225">
        <v>15</v>
      </c>
      <c r="I117" s="226"/>
      <c r="J117" s="227">
        <f t="shared" si="20"/>
        <v>0</v>
      </c>
      <c r="K117" s="223" t="s">
        <v>5</v>
      </c>
      <c r="L117" s="228"/>
      <c r="M117" s="229" t="s">
        <v>5</v>
      </c>
      <c r="N117" s="230" t="s">
        <v>44</v>
      </c>
      <c r="O117" s="43"/>
      <c r="P117" s="191">
        <f t="shared" si="21"/>
        <v>0</v>
      </c>
      <c r="Q117" s="191">
        <v>0</v>
      </c>
      <c r="R117" s="191">
        <f t="shared" si="22"/>
        <v>0</v>
      </c>
      <c r="S117" s="191">
        <v>0</v>
      </c>
      <c r="T117" s="192">
        <f t="shared" si="23"/>
        <v>0</v>
      </c>
      <c r="AR117" s="25" t="s">
        <v>655</v>
      </c>
      <c r="AT117" s="25" t="s">
        <v>311</v>
      </c>
      <c r="AU117" s="25" t="s">
        <v>80</v>
      </c>
      <c r="AY117" s="25" t="s">
        <v>153</v>
      </c>
      <c r="BE117" s="193">
        <f t="shared" si="24"/>
        <v>0</v>
      </c>
      <c r="BF117" s="193">
        <f t="shared" si="25"/>
        <v>0</v>
      </c>
      <c r="BG117" s="193">
        <f t="shared" si="26"/>
        <v>0</v>
      </c>
      <c r="BH117" s="193">
        <f t="shared" si="27"/>
        <v>0</v>
      </c>
      <c r="BI117" s="193">
        <f t="shared" si="28"/>
        <v>0</v>
      </c>
      <c r="BJ117" s="25" t="s">
        <v>80</v>
      </c>
      <c r="BK117" s="193">
        <f t="shared" si="29"/>
        <v>0</v>
      </c>
      <c r="BL117" s="25" t="s">
        <v>505</v>
      </c>
      <c r="BM117" s="25" t="s">
        <v>476</v>
      </c>
    </row>
    <row r="118" spans="2:65" s="1" customFormat="1" ht="16.5" customHeight="1">
      <c r="B118" s="181"/>
      <c r="C118" s="221" t="s">
        <v>324</v>
      </c>
      <c r="D118" s="221" t="s">
        <v>311</v>
      </c>
      <c r="E118" s="222" t="s">
        <v>668</v>
      </c>
      <c r="F118" s="223" t="s">
        <v>632</v>
      </c>
      <c r="G118" s="224" t="s">
        <v>612</v>
      </c>
      <c r="H118" s="225">
        <v>5</v>
      </c>
      <c r="I118" s="226"/>
      <c r="J118" s="227">
        <f t="shared" si="20"/>
        <v>0</v>
      </c>
      <c r="K118" s="223" t="s">
        <v>5</v>
      </c>
      <c r="L118" s="228"/>
      <c r="M118" s="229" t="s">
        <v>5</v>
      </c>
      <c r="N118" s="244" t="s">
        <v>44</v>
      </c>
      <c r="O118" s="241"/>
      <c r="P118" s="242">
        <f t="shared" si="21"/>
        <v>0</v>
      </c>
      <c r="Q118" s="242">
        <v>0</v>
      </c>
      <c r="R118" s="242">
        <f t="shared" si="22"/>
        <v>0</v>
      </c>
      <c r="S118" s="242">
        <v>0</v>
      </c>
      <c r="T118" s="243">
        <f t="shared" si="23"/>
        <v>0</v>
      </c>
      <c r="AR118" s="25" t="s">
        <v>655</v>
      </c>
      <c r="AT118" s="25" t="s">
        <v>311</v>
      </c>
      <c r="AU118" s="25" t="s">
        <v>80</v>
      </c>
      <c r="AY118" s="25" t="s">
        <v>153</v>
      </c>
      <c r="BE118" s="193">
        <f t="shared" si="24"/>
        <v>0</v>
      </c>
      <c r="BF118" s="193">
        <f t="shared" si="25"/>
        <v>0</v>
      </c>
      <c r="BG118" s="193">
        <f t="shared" si="26"/>
        <v>0</v>
      </c>
      <c r="BH118" s="193">
        <f t="shared" si="27"/>
        <v>0</v>
      </c>
      <c r="BI118" s="193">
        <f t="shared" si="28"/>
        <v>0</v>
      </c>
      <c r="BJ118" s="25" t="s">
        <v>80</v>
      </c>
      <c r="BK118" s="193">
        <f t="shared" si="29"/>
        <v>0</v>
      </c>
      <c r="BL118" s="25" t="s">
        <v>505</v>
      </c>
      <c r="BM118" s="25" t="s">
        <v>486</v>
      </c>
    </row>
    <row r="119" spans="2:65" s="1" customFormat="1" ht="6.95" customHeight="1">
      <c r="B119" s="57"/>
      <c r="C119" s="58"/>
      <c r="D119" s="58"/>
      <c r="E119" s="58"/>
      <c r="F119" s="58"/>
      <c r="G119" s="58"/>
      <c r="H119" s="58"/>
      <c r="I119" s="135"/>
      <c r="J119" s="58"/>
      <c r="K119" s="58"/>
      <c r="L119" s="42"/>
    </row>
  </sheetData>
  <autoFilter ref="C84:K118" xr:uid="{00000000-0009-0000-0000-000002000000}"/>
  <mergeCells count="13">
    <mergeCell ref="E77:H77"/>
    <mergeCell ref="G1:H1"/>
    <mergeCell ref="L2:V2"/>
    <mergeCell ref="E49:H49"/>
    <mergeCell ref="E51:H51"/>
    <mergeCell ref="J55:J56"/>
    <mergeCell ref="E73:H73"/>
    <mergeCell ref="E75:H75"/>
    <mergeCell ref="E7:H7"/>
    <mergeCell ref="E9:H9"/>
    <mergeCell ref="E11:H11"/>
    <mergeCell ref="E26:H26"/>
    <mergeCell ref="E47:H47"/>
  </mergeCells>
  <hyperlinks>
    <hyperlink ref="F1:G1" location="C2" display="1) Krycí list soupisu" xr:uid="{00000000-0004-0000-0200-000000000000}"/>
    <hyperlink ref="G1:H1" location="C58" display="2) Rekapitulace" xr:uid="{00000000-0004-0000-0200-000001000000}"/>
    <hyperlink ref="J1" location="C84" display="3) Soupis prací" xr:uid="{00000000-0004-0000-0200-000002000000}"/>
    <hyperlink ref="L1:V1" location="'Rekapitulace stavby'!C2" display="Rekapitulace stavby" xr:uid="{00000000-0004-0000-02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R166"/>
  <sheetViews>
    <sheetView showGridLines="0" workbookViewId="0">
      <pane ySplit="1" topLeftCell="A144" activePane="bottomLeft" state="frozen"/>
      <selection pane="bottomLeft" activeCell="G157" sqref="G15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08"/>
      <c r="C1" s="108"/>
      <c r="D1" s="109" t="s">
        <v>1</v>
      </c>
      <c r="E1" s="108"/>
      <c r="F1" s="110" t="s">
        <v>104</v>
      </c>
      <c r="G1" s="365" t="s">
        <v>105</v>
      </c>
      <c r="H1" s="365"/>
      <c r="I1" s="111"/>
      <c r="J1" s="110" t="s">
        <v>106</v>
      </c>
      <c r="K1" s="109" t="s">
        <v>107</v>
      </c>
      <c r="L1" s="110" t="s">
        <v>108</v>
      </c>
      <c r="M1" s="110"/>
      <c r="N1" s="110"/>
      <c r="O1" s="110"/>
      <c r="P1" s="110"/>
      <c r="Q1" s="110"/>
      <c r="R1" s="110"/>
      <c r="S1" s="110"/>
      <c r="T1" s="110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23" t="s">
        <v>8</v>
      </c>
      <c r="M2" s="324"/>
      <c r="N2" s="324"/>
      <c r="O2" s="324"/>
      <c r="P2" s="324"/>
      <c r="Q2" s="324"/>
      <c r="R2" s="324"/>
      <c r="S2" s="324"/>
      <c r="T2" s="324"/>
      <c r="U2" s="324"/>
      <c r="V2" s="324"/>
      <c r="AT2" s="25" t="s">
        <v>93</v>
      </c>
    </row>
    <row r="3" spans="1:70" ht="6.95" customHeight="1">
      <c r="B3" s="26"/>
      <c r="C3" s="27"/>
      <c r="D3" s="27"/>
      <c r="E3" s="27"/>
      <c r="F3" s="27"/>
      <c r="G3" s="27"/>
      <c r="H3" s="27"/>
      <c r="I3" s="112"/>
      <c r="J3" s="27"/>
      <c r="K3" s="28"/>
      <c r="AT3" s="25" t="s">
        <v>82</v>
      </c>
    </row>
    <row r="4" spans="1:70" ht="36.950000000000003" customHeight="1">
      <c r="B4" s="29"/>
      <c r="C4" s="30"/>
      <c r="D4" s="31" t="s">
        <v>109</v>
      </c>
      <c r="E4" s="30"/>
      <c r="F4" s="30"/>
      <c r="G4" s="30"/>
      <c r="H4" s="30"/>
      <c r="I4" s="113"/>
      <c r="J4" s="30"/>
      <c r="K4" s="32"/>
      <c r="M4" s="33" t="s">
        <v>13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13"/>
      <c r="J5" s="30"/>
      <c r="K5" s="32"/>
    </row>
    <row r="6" spans="1:70" ht="15">
      <c r="B6" s="29"/>
      <c r="C6" s="30"/>
      <c r="D6" s="38" t="s">
        <v>19</v>
      </c>
      <c r="E6" s="30"/>
      <c r="F6" s="30"/>
      <c r="G6" s="30"/>
      <c r="H6" s="30"/>
      <c r="I6" s="113"/>
      <c r="J6" s="30"/>
      <c r="K6" s="32"/>
    </row>
    <row r="7" spans="1:70" ht="16.5" customHeight="1">
      <c r="B7" s="29"/>
      <c r="C7" s="30"/>
      <c r="D7" s="30"/>
      <c r="E7" s="366" t="str">
        <f>'Rekapitulace stavby'!K6</f>
        <v>OPATŘENÍ PROTI VLHKOSTI CHALOUPKA MAXE ŠVABINSKÉHO</v>
      </c>
      <c r="F7" s="372"/>
      <c r="G7" s="372"/>
      <c r="H7" s="372"/>
      <c r="I7" s="113"/>
      <c r="J7" s="30"/>
      <c r="K7" s="32"/>
    </row>
    <row r="8" spans="1:70" ht="15">
      <c r="B8" s="29"/>
      <c r="C8" s="30"/>
      <c r="D8" s="38" t="s">
        <v>110</v>
      </c>
      <c r="E8" s="30"/>
      <c r="F8" s="30"/>
      <c r="G8" s="30"/>
      <c r="H8" s="30"/>
      <c r="I8" s="113"/>
      <c r="J8" s="30"/>
      <c r="K8" s="32"/>
    </row>
    <row r="9" spans="1:70" s="1" customFormat="1" ht="16.5" customHeight="1">
      <c r="B9" s="42"/>
      <c r="C9" s="43"/>
      <c r="D9" s="43"/>
      <c r="E9" s="366" t="s">
        <v>111</v>
      </c>
      <c r="F9" s="367"/>
      <c r="G9" s="367"/>
      <c r="H9" s="367"/>
      <c r="I9" s="114"/>
      <c r="J9" s="43"/>
      <c r="K9" s="46"/>
    </row>
    <row r="10" spans="1:70" s="1" customFormat="1" ht="15">
      <c r="B10" s="42"/>
      <c r="C10" s="43"/>
      <c r="D10" s="38" t="s">
        <v>112</v>
      </c>
      <c r="E10" s="43"/>
      <c r="F10" s="43"/>
      <c r="G10" s="43"/>
      <c r="H10" s="43"/>
      <c r="I10" s="114"/>
      <c r="J10" s="43"/>
      <c r="K10" s="46"/>
    </row>
    <row r="11" spans="1:70" s="1" customFormat="1" ht="36.950000000000003" customHeight="1">
      <c r="B11" s="42"/>
      <c r="C11" s="43"/>
      <c r="D11" s="43"/>
      <c r="E11" s="368" t="s">
        <v>669</v>
      </c>
      <c r="F11" s="367"/>
      <c r="G11" s="367"/>
      <c r="H11" s="367"/>
      <c r="I11" s="114"/>
      <c r="J11" s="43"/>
      <c r="K11" s="46"/>
    </row>
    <row r="12" spans="1:70" s="1" customFormat="1">
      <c r="B12" s="42"/>
      <c r="C12" s="43"/>
      <c r="D12" s="43"/>
      <c r="E12" s="43"/>
      <c r="F12" s="43"/>
      <c r="G12" s="43"/>
      <c r="H12" s="43"/>
      <c r="I12" s="114"/>
      <c r="J12" s="43"/>
      <c r="K12" s="46"/>
    </row>
    <row r="13" spans="1:70" s="1" customFormat="1" ht="14.45" customHeight="1">
      <c r="B13" s="42"/>
      <c r="C13" s="43"/>
      <c r="D13" s="38" t="s">
        <v>21</v>
      </c>
      <c r="E13" s="43"/>
      <c r="F13" s="36" t="s">
        <v>94</v>
      </c>
      <c r="G13" s="43"/>
      <c r="H13" s="43"/>
      <c r="I13" s="115" t="s">
        <v>22</v>
      </c>
      <c r="J13" s="36" t="s">
        <v>5</v>
      </c>
      <c r="K13" s="46"/>
    </row>
    <row r="14" spans="1:70" s="1" customFormat="1" ht="14.45" customHeight="1">
      <c r="B14" s="42"/>
      <c r="C14" s="43"/>
      <c r="D14" s="38" t="s">
        <v>23</v>
      </c>
      <c r="E14" s="43"/>
      <c r="F14" s="36" t="s">
        <v>24</v>
      </c>
      <c r="G14" s="43"/>
      <c r="H14" s="43"/>
      <c r="I14" s="115" t="s">
        <v>25</v>
      </c>
      <c r="J14" s="116" t="str">
        <f>'Rekapitulace stavby'!AN8</f>
        <v>30. 10. 2019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14"/>
      <c r="J15" s="43"/>
      <c r="K15" s="46"/>
    </row>
    <row r="16" spans="1:70" s="1" customFormat="1" ht="14.45" customHeight="1">
      <c r="B16" s="42"/>
      <c r="C16" s="43"/>
      <c r="D16" s="38" t="s">
        <v>27</v>
      </c>
      <c r="E16" s="43"/>
      <c r="F16" s="43"/>
      <c r="G16" s="43"/>
      <c r="H16" s="43"/>
      <c r="I16" s="115" t="s">
        <v>28</v>
      </c>
      <c r="J16" s="36" t="s">
        <v>5</v>
      </c>
      <c r="K16" s="46"/>
    </row>
    <row r="17" spans="2:11" s="1" customFormat="1" ht="18" customHeight="1">
      <c r="B17" s="42"/>
      <c r="C17" s="43"/>
      <c r="D17" s="43"/>
      <c r="E17" s="36" t="s">
        <v>29</v>
      </c>
      <c r="F17" s="43"/>
      <c r="G17" s="43"/>
      <c r="H17" s="43"/>
      <c r="I17" s="115" t="s">
        <v>30</v>
      </c>
      <c r="J17" s="36" t="s">
        <v>5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14"/>
      <c r="J18" s="43"/>
      <c r="K18" s="46"/>
    </row>
    <row r="19" spans="2:11" s="1" customFormat="1" ht="14.45" customHeight="1">
      <c r="B19" s="42"/>
      <c r="C19" s="43"/>
      <c r="D19" s="38" t="s">
        <v>31</v>
      </c>
      <c r="E19" s="43"/>
      <c r="F19" s="43"/>
      <c r="G19" s="43"/>
      <c r="H19" s="43"/>
      <c r="I19" s="115" t="s">
        <v>28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15" t="s">
        <v>30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14"/>
      <c r="J21" s="43"/>
      <c r="K21" s="46"/>
    </row>
    <row r="22" spans="2:11" s="1" customFormat="1" ht="14.45" customHeight="1">
      <c r="B22" s="42"/>
      <c r="C22" s="43"/>
      <c r="D22" s="38" t="s">
        <v>33</v>
      </c>
      <c r="E22" s="43"/>
      <c r="F22" s="43"/>
      <c r="G22" s="43"/>
      <c r="H22" s="43"/>
      <c r="I22" s="115" t="s">
        <v>28</v>
      </c>
      <c r="J22" s="36" t="s">
        <v>34</v>
      </c>
      <c r="K22" s="46"/>
    </row>
    <row r="23" spans="2:11" s="1" customFormat="1" ht="18" customHeight="1">
      <c r="B23" s="42"/>
      <c r="C23" s="43"/>
      <c r="D23" s="43"/>
      <c r="E23" s="36" t="s">
        <v>35</v>
      </c>
      <c r="F23" s="43"/>
      <c r="G23" s="43"/>
      <c r="H23" s="43"/>
      <c r="I23" s="115" t="s">
        <v>30</v>
      </c>
      <c r="J23" s="36" t="s">
        <v>36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14"/>
      <c r="J24" s="43"/>
      <c r="K24" s="46"/>
    </row>
    <row r="25" spans="2:11" s="1" customFormat="1" ht="14.45" customHeight="1">
      <c r="B25" s="42"/>
      <c r="C25" s="43"/>
      <c r="D25" s="38" t="s">
        <v>38</v>
      </c>
      <c r="E25" s="43"/>
      <c r="F25" s="43"/>
      <c r="G25" s="43"/>
      <c r="H25" s="43"/>
      <c r="I25" s="114"/>
      <c r="J25" s="43"/>
      <c r="K25" s="46"/>
    </row>
    <row r="26" spans="2:11" s="7" customFormat="1" ht="16.5" customHeight="1">
      <c r="B26" s="117"/>
      <c r="C26" s="118"/>
      <c r="D26" s="118"/>
      <c r="E26" s="360" t="s">
        <v>5</v>
      </c>
      <c r="F26" s="360"/>
      <c r="G26" s="360"/>
      <c r="H26" s="360"/>
      <c r="I26" s="119"/>
      <c r="J26" s="118"/>
      <c r="K26" s="120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14"/>
      <c r="J27" s="43"/>
      <c r="K27" s="46"/>
    </row>
    <row r="28" spans="2:11" s="1" customFormat="1" ht="6.95" customHeight="1">
      <c r="B28" s="42"/>
      <c r="C28" s="43"/>
      <c r="D28" s="69"/>
      <c r="E28" s="69"/>
      <c r="F28" s="69"/>
      <c r="G28" s="69"/>
      <c r="H28" s="69"/>
      <c r="I28" s="121"/>
      <c r="J28" s="69"/>
      <c r="K28" s="122"/>
    </row>
    <row r="29" spans="2:11" s="1" customFormat="1" ht="25.35" customHeight="1">
      <c r="B29" s="42"/>
      <c r="C29" s="43"/>
      <c r="D29" s="123" t="s">
        <v>39</v>
      </c>
      <c r="E29" s="43"/>
      <c r="F29" s="43"/>
      <c r="G29" s="43"/>
      <c r="H29" s="43"/>
      <c r="I29" s="114"/>
      <c r="J29" s="124">
        <f>ROUND(J90,2)</f>
        <v>0</v>
      </c>
      <c r="K29" s="46"/>
    </row>
    <row r="30" spans="2:11" s="1" customFormat="1" ht="6.95" customHeight="1">
      <c r="B30" s="42"/>
      <c r="C30" s="43"/>
      <c r="D30" s="69"/>
      <c r="E30" s="69"/>
      <c r="F30" s="69"/>
      <c r="G30" s="69"/>
      <c r="H30" s="69"/>
      <c r="I30" s="121"/>
      <c r="J30" s="69"/>
      <c r="K30" s="122"/>
    </row>
    <row r="31" spans="2:11" s="1" customFormat="1" ht="14.45" customHeight="1">
      <c r="B31" s="42"/>
      <c r="C31" s="43"/>
      <c r="D31" s="43"/>
      <c r="E31" s="43"/>
      <c r="F31" s="47" t="s">
        <v>41</v>
      </c>
      <c r="G31" s="43"/>
      <c r="H31" s="43"/>
      <c r="I31" s="125" t="s">
        <v>40</v>
      </c>
      <c r="J31" s="47" t="s">
        <v>42</v>
      </c>
      <c r="K31" s="46"/>
    </row>
    <row r="32" spans="2:11" s="1" customFormat="1" ht="14.45" customHeight="1">
      <c r="B32" s="42"/>
      <c r="C32" s="43"/>
      <c r="D32" s="50" t="s">
        <v>43</v>
      </c>
      <c r="E32" s="50" t="s">
        <v>44</v>
      </c>
      <c r="F32" s="126">
        <f>ROUND(SUM(BE90:BE165), 2)</f>
        <v>0</v>
      </c>
      <c r="G32" s="43"/>
      <c r="H32" s="43"/>
      <c r="I32" s="127">
        <v>0.21</v>
      </c>
      <c r="J32" s="126">
        <f>ROUND(ROUND((SUM(BE90:BE165)),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45</v>
      </c>
      <c r="F33" s="126">
        <f>ROUND(SUM(BF90:BF165), 2)</f>
        <v>0</v>
      </c>
      <c r="G33" s="43"/>
      <c r="H33" s="43"/>
      <c r="I33" s="127">
        <v>0.15</v>
      </c>
      <c r="J33" s="126">
        <f>ROUND(ROUND((SUM(BF90:BF165)),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46</v>
      </c>
      <c r="F34" s="126">
        <f>ROUND(SUM(BG90:BG165), 2)</f>
        <v>0</v>
      </c>
      <c r="G34" s="43"/>
      <c r="H34" s="43"/>
      <c r="I34" s="127">
        <v>0.21</v>
      </c>
      <c r="J34" s="126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47</v>
      </c>
      <c r="F35" s="126">
        <f>ROUND(SUM(BH90:BH165), 2)</f>
        <v>0</v>
      </c>
      <c r="G35" s="43"/>
      <c r="H35" s="43"/>
      <c r="I35" s="127">
        <v>0.15</v>
      </c>
      <c r="J35" s="126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48</v>
      </c>
      <c r="F36" s="126">
        <f>ROUND(SUM(BI90:BI165), 2)</f>
        <v>0</v>
      </c>
      <c r="G36" s="43"/>
      <c r="H36" s="43"/>
      <c r="I36" s="127">
        <v>0</v>
      </c>
      <c r="J36" s="126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14"/>
      <c r="J37" s="43"/>
      <c r="K37" s="46"/>
    </row>
    <row r="38" spans="2:11" s="1" customFormat="1" ht="25.35" customHeight="1">
      <c r="B38" s="42"/>
      <c r="C38" s="128"/>
      <c r="D38" s="129" t="s">
        <v>49</v>
      </c>
      <c r="E38" s="72"/>
      <c r="F38" s="72"/>
      <c r="G38" s="130" t="s">
        <v>50</v>
      </c>
      <c r="H38" s="131" t="s">
        <v>51</v>
      </c>
      <c r="I38" s="132"/>
      <c r="J38" s="133">
        <f>SUM(J29:J36)</f>
        <v>0</v>
      </c>
      <c r="K38" s="134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35"/>
      <c r="J39" s="58"/>
      <c r="K39" s="59"/>
    </row>
    <row r="43" spans="2:11" s="1" customFormat="1" ht="6.95" customHeight="1">
      <c r="B43" s="60"/>
      <c r="C43" s="61"/>
      <c r="D43" s="61"/>
      <c r="E43" s="61"/>
      <c r="F43" s="61"/>
      <c r="G43" s="61"/>
      <c r="H43" s="61"/>
      <c r="I43" s="136"/>
      <c r="J43" s="61"/>
      <c r="K43" s="137"/>
    </row>
    <row r="44" spans="2:11" s="1" customFormat="1" ht="36.950000000000003" customHeight="1">
      <c r="B44" s="42"/>
      <c r="C44" s="31" t="s">
        <v>114</v>
      </c>
      <c r="D44" s="43"/>
      <c r="E44" s="43"/>
      <c r="F44" s="43"/>
      <c r="G44" s="43"/>
      <c r="H44" s="43"/>
      <c r="I44" s="114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14"/>
      <c r="J45" s="43"/>
      <c r="K45" s="46"/>
    </row>
    <row r="46" spans="2:11" s="1" customFormat="1" ht="14.45" customHeight="1">
      <c r="B46" s="42"/>
      <c r="C46" s="38" t="s">
        <v>19</v>
      </c>
      <c r="D46" s="43"/>
      <c r="E46" s="43"/>
      <c r="F46" s="43"/>
      <c r="G46" s="43"/>
      <c r="H46" s="43"/>
      <c r="I46" s="114"/>
      <c r="J46" s="43"/>
      <c r="K46" s="46"/>
    </row>
    <row r="47" spans="2:11" s="1" customFormat="1" ht="16.5" customHeight="1">
      <c r="B47" s="42"/>
      <c r="C47" s="43"/>
      <c r="D47" s="43"/>
      <c r="E47" s="366" t="str">
        <f>E7</f>
        <v>OPATŘENÍ PROTI VLHKOSTI CHALOUPKA MAXE ŠVABINSKÉHO</v>
      </c>
      <c r="F47" s="372"/>
      <c r="G47" s="372"/>
      <c r="H47" s="372"/>
      <c r="I47" s="114"/>
      <c r="J47" s="43"/>
      <c r="K47" s="46"/>
    </row>
    <row r="48" spans="2:11" ht="15">
      <c r="B48" s="29"/>
      <c r="C48" s="38" t="s">
        <v>110</v>
      </c>
      <c r="D48" s="30"/>
      <c r="E48" s="30"/>
      <c r="F48" s="30"/>
      <c r="G48" s="30"/>
      <c r="H48" s="30"/>
      <c r="I48" s="113"/>
      <c r="J48" s="30"/>
      <c r="K48" s="32"/>
    </row>
    <row r="49" spans="2:47" s="1" customFormat="1" ht="16.5" customHeight="1">
      <c r="B49" s="42"/>
      <c r="C49" s="43"/>
      <c r="D49" s="43"/>
      <c r="E49" s="366" t="s">
        <v>111</v>
      </c>
      <c r="F49" s="367"/>
      <c r="G49" s="367"/>
      <c r="H49" s="367"/>
      <c r="I49" s="114"/>
      <c r="J49" s="43"/>
      <c r="K49" s="46"/>
    </row>
    <row r="50" spans="2:47" s="1" customFormat="1" ht="14.45" customHeight="1">
      <c r="B50" s="42"/>
      <c r="C50" s="38" t="s">
        <v>112</v>
      </c>
      <c r="D50" s="43"/>
      <c r="E50" s="43"/>
      <c r="F50" s="43"/>
      <c r="G50" s="43"/>
      <c r="H50" s="43"/>
      <c r="I50" s="114"/>
      <c r="J50" s="43"/>
      <c r="K50" s="46"/>
    </row>
    <row r="51" spans="2:47" s="1" customFormat="1" ht="17.25" customHeight="1">
      <c r="B51" s="42"/>
      <c r="C51" s="43"/>
      <c r="D51" s="43"/>
      <c r="E51" s="368" t="str">
        <f>E11</f>
        <v>D.1.4.4 - TPS - Vzduchotechnika</v>
      </c>
      <c r="F51" s="367"/>
      <c r="G51" s="367"/>
      <c r="H51" s="367"/>
      <c r="I51" s="114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14"/>
      <c r="J52" s="43"/>
      <c r="K52" s="46"/>
    </row>
    <row r="53" spans="2:47" s="1" customFormat="1" ht="18" customHeight="1">
      <c r="B53" s="42"/>
      <c r="C53" s="38" t="s">
        <v>23</v>
      </c>
      <c r="D53" s="43"/>
      <c r="E53" s="43"/>
      <c r="F53" s="36" t="str">
        <f>F14</f>
        <v>Kozlov</v>
      </c>
      <c r="G53" s="43"/>
      <c r="H53" s="43"/>
      <c r="I53" s="115" t="s">
        <v>25</v>
      </c>
      <c r="J53" s="116" t="str">
        <f>IF(J14="","",J14)</f>
        <v>30. 10. 2019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14"/>
      <c r="J54" s="43"/>
      <c r="K54" s="46"/>
    </row>
    <row r="55" spans="2:47" s="1" customFormat="1" ht="15">
      <c r="B55" s="42"/>
      <c r="C55" s="38" t="s">
        <v>27</v>
      </c>
      <c r="D55" s="43"/>
      <c r="E55" s="43"/>
      <c r="F55" s="36" t="str">
        <f>E17</f>
        <v>MĚSTO ČESKÁ TŘEBOVÁ</v>
      </c>
      <c r="G55" s="43"/>
      <c r="H55" s="43"/>
      <c r="I55" s="115" t="s">
        <v>33</v>
      </c>
      <c r="J55" s="360" t="str">
        <f>E23</f>
        <v>KIP spol. s r.o.</v>
      </c>
      <c r="K55" s="46"/>
    </row>
    <row r="56" spans="2:47" s="1" customFormat="1" ht="14.45" customHeight="1">
      <c r="B56" s="42"/>
      <c r="C56" s="38" t="s">
        <v>31</v>
      </c>
      <c r="D56" s="43"/>
      <c r="E56" s="43"/>
      <c r="F56" s="36" t="str">
        <f>IF(E20="","",E20)</f>
        <v/>
      </c>
      <c r="G56" s="43"/>
      <c r="H56" s="43"/>
      <c r="I56" s="114"/>
      <c r="J56" s="369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14"/>
      <c r="J57" s="43"/>
      <c r="K57" s="46"/>
    </row>
    <row r="58" spans="2:47" s="1" customFormat="1" ht="29.25" customHeight="1">
      <c r="B58" s="42"/>
      <c r="C58" s="138" t="s">
        <v>115</v>
      </c>
      <c r="D58" s="128"/>
      <c r="E58" s="128"/>
      <c r="F58" s="128"/>
      <c r="G58" s="128"/>
      <c r="H58" s="128"/>
      <c r="I58" s="139"/>
      <c r="J58" s="140" t="s">
        <v>116</v>
      </c>
      <c r="K58" s="141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14"/>
      <c r="J59" s="43"/>
      <c r="K59" s="46"/>
    </row>
    <row r="60" spans="2:47" s="1" customFormat="1" ht="29.25" customHeight="1">
      <c r="B60" s="42"/>
      <c r="C60" s="142" t="s">
        <v>117</v>
      </c>
      <c r="D60" s="43"/>
      <c r="E60" s="43"/>
      <c r="F60" s="43"/>
      <c r="G60" s="43"/>
      <c r="H60" s="43"/>
      <c r="I60" s="114"/>
      <c r="J60" s="124">
        <f>J90</f>
        <v>0</v>
      </c>
      <c r="K60" s="46"/>
      <c r="AU60" s="25" t="s">
        <v>118</v>
      </c>
    </row>
    <row r="61" spans="2:47" s="8" customFormat="1" ht="24.95" customHeight="1">
      <c r="B61" s="143"/>
      <c r="C61" s="144"/>
      <c r="D61" s="145" t="s">
        <v>119</v>
      </c>
      <c r="E61" s="146"/>
      <c r="F61" s="146"/>
      <c r="G61" s="146"/>
      <c r="H61" s="146"/>
      <c r="I61" s="147"/>
      <c r="J61" s="148">
        <f>J91</f>
        <v>0</v>
      </c>
      <c r="K61" s="149"/>
    </row>
    <row r="62" spans="2:47" s="9" customFormat="1" ht="19.899999999999999" customHeight="1">
      <c r="B62" s="150"/>
      <c r="C62" s="151"/>
      <c r="D62" s="152" t="s">
        <v>123</v>
      </c>
      <c r="E62" s="153"/>
      <c r="F62" s="153"/>
      <c r="G62" s="153"/>
      <c r="H62" s="153"/>
      <c r="I62" s="154"/>
      <c r="J62" s="155">
        <f>J92</f>
        <v>0</v>
      </c>
      <c r="K62" s="156"/>
    </row>
    <row r="63" spans="2:47" s="9" customFormat="1" ht="19.899999999999999" customHeight="1">
      <c r="B63" s="150"/>
      <c r="C63" s="151"/>
      <c r="D63" s="152" t="s">
        <v>125</v>
      </c>
      <c r="E63" s="153"/>
      <c r="F63" s="153"/>
      <c r="G63" s="153"/>
      <c r="H63" s="153"/>
      <c r="I63" s="154"/>
      <c r="J63" s="155">
        <f>J95</f>
        <v>0</v>
      </c>
      <c r="K63" s="156"/>
    </row>
    <row r="64" spans="2:47" s="8" customFormat="1" ht="24.95" customHeight="1">
      <c r="B64" s="143"/>
      <c r="C64" s="144"/>
      <c r="D64" s="145" t="s">
        <v>670</v>
      </c>
      <c r="E64" s="146"/>
      <c r="F64" s="146"/>
      <c r="G64" s="146"/>
      <c r="H64" s="146"/>
      <c r="I64" s="147"/>
      <c r="J64" s="148">
        <f>J97</f>
        <v>0</v>
      </c>
      <c r="K64" s="149"/>
    </row>
    <row r="65" spans="2:12" s="9" customFormat="1" ht="19.899999999999999" customHeight="1">
      <c r="B65" s="150"/>
      <c r="C65" s="151"/>
      <c r="D65" s="152" t="s">
        <v>128</v>
      </c>
      <c r="E65" s="153"/>
      <c r="F65" s="153"/>
      <c r="G65" s="153"/>
      <c r="H65" s="153"/>
      <c r="I65" s="154"/>
      <c r="J65" s="155">
        <f>J98</f>
        <v>0</v>
      </c>
      <c r="K65" s="156"/>
    </row>
    <row r="66" spans="2:12" s="9" customFormat="1" ht="19.899999999999999" customHeight="1">
      <c r="B66" s="150"/>
      <c r="C66" s="151"/>
      <c r="D66" s="152" t="s">
        <v>671</v>
      </c>
      <c r="E66" s="153"/>
      <c r="F66" s="153"/>
      <c r="G66" s="153"/>
      <c r="H66" s="153"/>
      <c r="I66" s="154"/>
      <c r="J66" s="155">
        <f>J111</f>
        <v>0</v>
      </c>
      <c r="K66" s="156"/>
    </row>
    <row r="67" spans="2:12" s="9" customFormat="1" ht="19.899999999999999" customHeight="1">
      <c r="B67" s="150"/>
      <c r="C67" s="151"/>
      <c r="D67" s="152" t="s">
        <v>672</v>
      </c>
      <c r="E67" s="153"/>
      <c r="F67" s="153"/>
      <c r="G67" s="153"/>
      <c r="H67" s="153"/>
      <c r="I67" s="154"/>
      <c r="J67" s="155">
        <f>J116</f>
        <v>0</v>
      </c>
      <c r="K67" s="156"/>
    </row>
    <row r="68" spans="2:12" s="9" customFormat="1" ht="19.899999999999999" customHeight="1">
      <c r="B68" s="150"/>
      <c r="C68" s="151"/>
      <c r="D68" s="152" t="s">
        <v>133</v>
      </c>
      <c r="E68" s="153"/>
      <c r="F68" s="153"/>
      <c r="G68" s="153"/>
      <c r="H68" s="153"/>
      <c r="I68" s="154"/>
      <c r="J68" s="155">
        <f>J161</f>
        <v>0</v>
      </c>
      <c r="K68" s="156"/>
    </row>
    <row r="69" spans="2:12" s="1" customFormat="1" ht="21.75" customHeight="1">
      <c r="B69" s="42"/>
      <c r="C69" s="43"/>
      <c r="D69" s="43"/>
      <c r="E69" s="43"/>
      <c r="F69" s="43"/>
      <c r="G69" s="43"/>
      <c r="H69" s="43"/>
      <c r="I69" s="114"/>
      <c r="J69" s="43"/>
      <c r="K69" s="46"/>
    </row>
    <row r="70" spans="2:12" s="1" customFormat="1" ht="6.95" customHeight="1">
      <c r="B70" s="57"/>
      <c r="C70" s="58"/>
      <c r="D70" s="58"/>
      <c r="E70" s="58"/>
      <c r="F70" s="58"/>
      <c r="G70" s="58"/>
      <c r="H70" s="58"/>
      <c r="I70" s="135"/>
      <c r="J70" s="58"/>
      <c r="K70" s="59"/>
    </row>
    <row r="74" spans="2:12" s="1" customFormat="1" ht="6.95" customHeight="1">
      <c r="B74" s="60"/>
      <c r="C74" s="61"/>
      <c r="D74" s="61"/>
      <c r="E74" s="61"/>
      <c r="F74" s="61"/>
      <c r="G74" s="61"/>
      <c r="H74" s="61"/>
      <c r="I74" s="136"/>
      <c r="J74" s="61"/>
      <c r="K74" s="61"/>
      <c r="L74" s="42"/>
    </row>
    <row r="75" spans="2:12" s="1" customFormat="1" ht="36.950000000000003" customHeight="1">
      <c r="B75" s="42"/>
      <c r="C75" s="62" t="s">
        <v>137</v>
      </c>
      <c r="L75" s="42"/>
    </row>
    <row r="76" spans="2:12" s="1" customFormat="1" ht="6.95" customHeight="1">
      <c r="B76" s="42"/>
      <c r="L76" s="42"/>
    </row>
    <row r="77" spans="2:12" s="1" customFormat="1" ht="14.45" customHeight="1">
      <c r="B77" s="42"/>
      <c r="C77" s="64" t="s">
        <v>19</v>
      </c>
      <c r="L77" s="42"/>
    </row>
    <row r="78" spans="2:12" s="1" customFormat="1" ht="16.5" customHeight="1">
      <c r="B78" s="42"/>
      <c r="E78" s="370" t="str">
        <f>E7</f>
        <v>OPATŘENÍ PROTI VLHKOSTI CHALOUPKA MAXE ŠVABINSKÉHO</v>
      </c>
      <c r="F78" s="371"/>
      <c r="G78" s="371"/>
      <c r="H78" s="371"/>
      <c r="L78" s="42"/>
    </row>
    <row r="79" spans="2:12" ht="15">
      <c r="B79" s="29"/>
      <c r="C79" s="64" t="s">
        <v>110</v>
      </c>
      <c r="L79" s="29"/>
    </row>
    <row r="80" spans="2:12" s="1" customFormat="1" ht="16.5" customHeight="1">
      <c r="B80" s="42"/>
      <c r="E80" s="370" t="s">
        <v>111</v>
      </c>
      <c r="F80" s="364"/>
      <c r="G80" s="364"/>
      <c r="H80" s="364"/>
      <c r="L80" s="42"/>
    </row>
    <row r="81" spans="2:65" s="1" customFormat="1" ht="14.45" customHeight="1">
      <c r="B81" s="42"/>
      <c r="C81" s="64" t="s">
        <v>112</v>
      </c>
      <c r="L81" s="42"/>
    </row>
    <row r="82" spans="2:65" s="1" customFormat="1" ht="17.25" customHeight="1">
      <c r="B82" s="42"/>
      <c r="E82" s="334" t="str">
        <f>E11</f>
        <v>D.1.4.4 - TPS - Vzduchotechnika</v>
      </c>
      <c r="F82" s="364"/>
      <c r="G82" s="364"/>
      <c r="H82" s="364"/>
      <c r="L82" s="42"/>
    </row>
    <row r="83" spans="2:65" s="1" customFormat="1" ht="6.95" customHeight="1">
      <c r="B83" s="42"/>
      <c r="L83" s="42"/>
    </row>
    <row r="84" spans="2:65" s="1" customFormat="1" ht="18" customHeight="1">
      <c r="B84" s="42"/>
      <c r="C84" s="64" t="s">
        <v>23</v>
      </c>
      <c r="F84" s="157" t="str">
        <f>F14</f>
        <v>Kozlov</v>
      </c>
      <c r="I84" s="158" t="s">
        <v>25</v>
      </c>
      <c r="J84" s="68" t="str">
        <f>IF(J14="","",J14)</f>
        <v>30. 10. 2019</v>
      </c>
      <c r="L84" s="42"/>
    </row>
    <row r="85" spans="2:65" s="1" customFormat="1" ht="6.95" customHeight="1">
      <c r="B85" s="42"/>
      <c r="L85" s="42"/>
    </row>
    <row r="86" spans="2:65" s="1" customFormat="1" ht="15">
      <c r="B86" s="42"/>
      <c r="C86" s="64" t="s">
        <v>27</v>
      </c>
      <c r="F86" s="157" t="str">
        <f>E17</f>
        <v>MĚSTO ČESKÁ TŘEBOVÁ</v>
      </c>
      <c r="I86" s="158" t="s">
        <v>33</v>
      </c>
      <c r="J86" s="157" t="str">
        <f>E23</f>
        <v>KIP spol. s r.o.</v>
      </c>
      <c r="L86" s="42"/>
    </row>
    <row r="87" spans="2:65" s="1" customFormat="1" ht="14.45" customHeight="1">
      <c r="B87" s="42"/>
      <c r="C87" s="64" t="s">
        <v>31</v>
      </c>
      <c r="F87" s="157" t="str">
        <f>IF(E20="","",E20)</f>
        <v/>
      </c>
      <c r="L87" s="42"/>
    </row>
    <row r="88" spans="2:65" s="1" customFormat="1" ht="10.35" customHeight="1">
      <c r="B88" s="42"/>
      <c r="L88" s="42"/>
    </row>
    <row r="89" spans="2:65" s="10" customFormat="1" ht="29.25" customHeight="1">
      <c r="B89" s="159"/>
      <c r="C89" s="160" t="s">
        <v>138</v>
      </c>
      <c r="D89" s="161" t="s">
        <v>58</v>
      </c>
      <c r="E89" s="161" t="s">
        <v>54</v>
      </c>
      <c r="F89" s="161" t="s">
        <v>139</v>
      </c>
      <c r="G89" s="161" t="s">
        <v>140</v>
      </c>
      <c r="H89" s="161" t="s">
        <v>141</v>
      </c>
      <c r="I89" s="162" t="s">
        <v>142</v>
      </c>
      <c r="J89" s="161" t="s">
        <v>116</v>
      </c>
      <c r="K89" s="163" t="s">
        <v>143</v>
      </c>
      <c r="L89" s="159"/>
      <c r="M89" s="74" t="s">
        <v>144</v>
      </c>
      <c r="N89" s="75" t="s">
        <v>43</v>
      </c>
      <c r="O89" s="75" t="s">
        <v>145</v>
      </c>
      <c r="P89" s="75" t="s">
        <v>146</v>
      </c>
      <c r="Q89" s="75" t="s">
        <v>147</v>
      </c>
      <c r="R89" s="75" t="s">
        <v>148</v>
      </c>
      <c r="S89" s="75" t="s">
        <v>149</v>
      </c>
      <c r="T89" s="76" t="s">
        <v>150</v>
      </c>
    </row>
    <row r="90" spans="2:65" s="1" customFormat="1" ht="29.25" customHeight="1">
      <c r="B90" s="42"/>
      <c r="C90" s="78" t="s">
        <v>117</v>
      </c>
      <c r="J90" s="164">
        <f>BK90</f>
        <v>0</v>
      </c>
      <c r="L90" s="42"/>
      <c r="M90" s="77"/>
      <c r="N90" s="69"/>
      <c r="O90" s="69"/>
      <c r="P90" s="165">
        <f>P91+P97</f>
        <v>0</v>
      </c>
      <c r="Q90" s="69"/>
      <c r="R90" s="165">
        <f>R91+R97</f>
        <v>0.24314799999999998</v>
      </c>
      <c r="S90" s="69"/>
      <c r="T90" s="166">
        <f>T91+T97</f>
        <v>0</v>
      </c>
      <c r="AT90" s="25" t="s">
        <v>72</v>
      </c>
      <c r="AU90" s="25" t="s">
        <v>118</v>
      </c>
      <c r="BK90" s="167">
        <f>BK91+BK97</f>
        <v>0</v>
      </c>
    </row>
    <row r="91" spans="2:65" s="11" customFormat="1" ht="37.35" customHeight="1">
      <c r="B91" s="168"/>
      <c r="D91" s="169" t="s">
        <v>72</v>
      </c>
      <c r="E91" s="170" t="s">
        <v>151</v>
      </c>
      <c r="F91" s="170" t="s">
        <v>152</v>
      </c>
      <c r="I91" s="171"/>
      <c r="J91" s="172">
        <f>BK91</f>
        <v>0</v>
      </c>
      <c r="L91" s="168"/>
      <c r="M91" s="173"/>
      <c r="N91" s="174"/>
      <c r="O91" s="174"/>
      <c r="P91" s="175">
        <f>P92+P95</f>
        <v>0</v>
      </c>
      <c r="Q91" s="174"/>
      <c r="R91" s="175">
        <f>R92+R95</f>
        <v>1.1699999999999998E-3</v>
      </c>
      <c r="S91" s="174"/>
      <c r="T91" s="176">
        <f>T92+T95</f>
        <v>0</v>
      </c>
      <c r="AR91" s="169" t="s">
        <v>80</v>
      </c>
      <c r="AT91" s="177" t="s">
        <v>72</v>
      </c>
      <c r="AU91" s="177" t="s">
        <v>73</v>
      </c>
      <c r="AY91" s="169" t="s">
        <v>153</v>
      </c>
      <c r="BK91" s="178">
        <f>BK92+BK95</f>
        <v>0</v>
      </c>
    </row>
    <row r="92" spans="2:65" s="11" customFormat="1" ht="19.899999999999999" customHeight="1">
      <c r="B92" s="168"/>
      <c r="D92" s="169" t="s">
        <v>72</v>
      </c>
      <c r="E92" s="179" t="s">
        <v>200</v>
      </c>
      <c r="F92" s="179" t="s">
        <v>205</v>
      </c>
      <c r="I92" s="171"/>
      <c r="J92" s="180">
        <f>BK92</f>
        <v>0</v>
      </c>
      <c r="L92" s="168"/>
      <c r="M92" s="173"/>
      <c r="N92" s="174"/>
      <c r="O92" s="174"/>
      <c r="P92" s="175">
        <f>SUM(P93:P94)</f>
        <v>0</v>
      </c>
      <c r="Q92" s="174"/>
      <c r="R92" s="175">
        <f>SUM(R93:R94)</f>
        <v>1.1699999999999998E-3</v>
      </c>
      <c r="S92" s="174"/>
      <c r="T92" s="176">
        <f>SUM(T93:T94)</f>
        <v>0</v>
      </c>
      <c r="AR92" s="169" t="s">
        <v>80</v>
      </c>
      <c r="AT92" s="177" t="s">
        <v>72</v>
      </c>
      <c r="AU92" s="177" t="s">
        <v>80</v>
      </c>
      <c r="AY92" s="169" t="s">
        <v>153</v>
      </c>
      <c r="BK92" s="178">
        <f>SUM(BK93:BK94)</f>
        <v>0</v>
      </c>
    </row>
    <row r="93" spans="2:65" s="1" customFormat="1" ht="25.5" customHeight="1">
      <c r="B93" s="181"/>
      <c r="C93" s="182" t="s">
        <v>80</v>
      </c>
      <c r="D93" s="182" t="s">
        <v>156</v>
      </c>
      <c r="E93" s="183" t="s">
        <v>673</v>
      </c>
      <c r="F93" s="184" t="s">
        <v>674</v>
      </c>
      <c r="G93" s="185" t="s">
        <v>159</v>
      </c>
      <c r="H93" s="186">
        <v>9</v>
      </c>
      <c r="I93" s="187"/>
      <c r="J93" s="188">
        <f>ROUND(I93*H93,2)</f>
        <v>0</v>
      </c>
      <c r="K93" s="184"/>
      <c r="L93" s="42"/>
      <c r="M93" s="189" t="s">
        <v>5</v>
      </c>
      <c r="N93" s="190" t="s">
        <v>44</v>
      </c>
      <c r="O93" s="43"/>
      <c r="P93" s="191">
        <f>O93*H93</f>
        <v>0</v>
      </c>
      <c r="Q93" s="191">
        <v>1.2999999999999999E-4</v>
      </c>
      <c r="R93" s="191">
        <f>Q93*H93</f>
        <v>1.1699999999999998E-3</v>
      </c>
      <c r="S93" s="191">
        <v>0</v>
      </c>
      <c r="T93" s="192">
        <f>S93*H93</f>
        <v>0</v>
      </c>
      <c r="AR93" s="25" t="s">
        <v>160</v>
      </c>
      <c r="AT93" s="25" t="s">
        <v>156</v>
      </c>
      <c r="AU93" s="25" t="s">
        <v>82</v>
      </c>
      <c r="AY93" s="25" t="s">
        <v>153</v>
      </c>
      <c r="BE93" s="193">
        <f>IF(N93="základní",J93,0)</f>
        <v>0</v>
      </c>
      <c r="BF93" s="193">
        <f>IF(N93="snížená",J93,0)</f>
        <v>0</v>
      </c>
      <c r="BG93" s="193">
        <f>IF(N93="zákl. přenesená",J93,0)</f>
        <v>0</v>
      </c>
      <c r="BH93" s="193">
        <f>IF(N93="sníž. přenesená",J93,0)</f>
        <v>0</v>
      </c>
      <c r="BI93" s="193">
        <f>IF(N93="nulová",J93,0)</f>
        <v>0</v>
      </c>
      <c r="BJ93" s="25" t="s">
        <v>80</v>
      </c>
      <c r="BK93" s="193">
        <f>ROUND(I93*H93,2)</f>
        <v>0</v>
      </c>
      <c r="BL93" s="25" t="s">
        <v>160</v>
      </c>
      <c r="BM93" s="25" t="s">
        <v>675</v>
      </c>
    </row>
    <row r="94" spans="2:65" s="1" customFormat="1" ht="25.5" customHeight="1">
      <c r="B94" s="181"/>
      <c r="C94" s="182" t="s">
        <v>82</v>
      </c>
      <c r="D94" s="182" t="s">
        <v>156</v>
      </c>
      <c r="E94" s="183" t="s">
        <v>676</v>
      </c>
      <c r="F94" s="184" t="s">
        <v>677</v>
      </c>
      <c r="G94" s="185" t="s">
        <v>678</v>
      </c>
      <c r="H94" s="186">
        <v>1</v>
      </c>
      <c r="I94" s="187"/>
      <c r="J94" s="188">
        <f>ROUND(I94*H94,2)</f>
        <v>0</v>
      </c>
      <c r="K94" s="184"/>
      <c r="L94" s="42"/>
      <c r="M94" s="189" t="s">
        <v>5</v>
      </c>
      <c r="N94" s="190" t="s">
        <v>44</v>
      </c>
      <c r="O94" s="43"/>
      <c r="P94" s="191">
        <f>O94*H94</f>
        <v>0</v>
      </c>
      <c r="Q94" s="191">
        <v>0</v>
      </c>
      <c r="R94" s="191">
        <f>Q94*H94</f>
        <v>0</v>
      </c>
      <c r="S94" s="191">
        <v>0</v>
      </c>
      <c r="T94" s="192">
        <f>S94*H94</f>
        <v>0</v>
      </c>
      <c r="AR94" s="25" t="s">
        <v>160</v>
      </c>
      <c r="AT94" s="25" t="s">
        <v>156</v>
      </c>
      <c r="AU94" s="25" t="s">
        <v>82</v>
      </c>
      <c r="AY94" s="25" t="s">
        <v>153</v>
      </c>
      <c r="BE94" s="193">
        <f>IF(N94="základní",J94,0)</f>
        <v>0</v>
      </c>
      <c r="BF94" s="193">
        <f>IF(N94="snížená",J94,0)</f>
        <v>0</v>
      </c>
      <c r="BG94" s="193">
        <f>IF(N94="zákl. přenesená",J94,0)</f>
        <v>0</v>
      </c>
      <c r="BH94" s="193">
        <f>IF(N94="sníž. přenesená",J94,0)</f>
        <v>0</v>
      </c>
      <c r="BI94" s="193">
        <f>IF(N94="nulová",J94,0)</f>
        <v>0</v>
      </c>
      <c r="BJ94" s="25" t="s">
        <v>80</v>
      </c>
      <c r="BK94" s="193">
        <f>ROUND(I94*H94,2)</f>
        <v>0</v>
      </c>
      <c r="BL94" s="25" t="s">
        <v>160</v>
      </c>
      <c r="BM94" s="25" t="s">
        <v>679</v>
      </c>
    </row>
    <row r="95" spans="2:65" s="11" customFormat="1" ht="29.85" customHeight="1">
      <c r="B95" s="168"/>
      <c r="D95" s="169" t="s">
        <v>72</v>
      </c>
      <c r="E95" s="179" t="s">
        <v>296</v>
      </c>
      <c r="F95" s="179" t="s">
        <v>297</v>
      </c>
      <c r="I95" s="171"/>
      <c r="J95" s="180">
        <f>BK95</f>
        <v>0</v>
      </c>
      <c r="L95" s="168"/>
      <c r="M95" s="173"/>
      <c r="N95" s="174"/>
      <c r="O95" s="174"/>
      <c r="P95" s="175">
        <f>P96</f>
        <v>0</v>
      </c>
      <c r="Q95" s="174"/>
      <c r="R95" s="175">
        <f>R96</f>
        <v>0</v>
      </c>
      <c r="S95" s="174"/>
      <c r="T95" s="176">
        <f>T96</f>
        <v>0</v>
      </c>
      <c r="AR95" s="169" t="s">
        <v>80</v>
      </c>
      <c r="AT95" s="177" t="s">
        <v>72</v>
      </c>
      <c r="AU95" s="177" t="s">
        <v>80</v>
      </c>
      <c r="AY95" s="169" t="s">
        <v>153</v>
      </c>
      <c r="BK95" s="178">
        <f>BK96</f>
        <v>0</v>
      </c>
    </row>
    <row r="96" spans="2:65" s="1" customFormat="1" ht="38.25" customHeight="1">
      <c r="B96" s="181"/>
      <c r="C96" s="182" t="s">
        <v>154</v>
      </c>
      <c r="D96" s="182" t="s">
        <v>156</v>
      </c>
      <c r="E96" s="183" t="s">
        <v>299</v>
      </c>
      <c r="F96" s="184" t="s">
        <v>680</v>
      </c>
      <c r="G96" s="185" t="s">
        <v>277</v>
      </c>
      <c r="H96" s="186">
        <v>1E-3</v>
      </c>
      <c r="I96" s="187"/>
      <c r="J96" s="188">
        <f>ROUND(I96*H96,2)</f>
        <v>0</v>
      </c>
      <c r="K96" s="184"/>
      <c r="L96" s="42"/>
      <c r="M96" s="189" t="s">
        <v>5</v>
      </c>
      <c r="N96" s="190" t="s">
        <v>44</v>
      </c>
      <c r="O96" s="43"/>
      <c r="P96" s="191">
        <f>O96*H96</f>
        <v>0</v>
      </c>
      <c r="Q96" s="191">
        <v>0</v>
      </c>
      <c r="R96" s="191">
        <f>Q96*H96</f>
        <v>0</v>
      </c>
      <c r="S96" s="191">
        <v>0</v>
      </c>
      <c r="T96" s="192">
        <f>S96*H96</f>
        <v>0</v>
      </c>
      <c r="AR96" s="25" t="s">
        <v>160</v>
      </c>
      <c r="AT96" s="25" t="s">
        <v>156</v>
      </c>
      <c r="AU96" s="25" t="s">
        <v>82</v>
      </c>
      <c r="AY96" s="25" t="s">
        <v>153</v>
      </c>
      <c r="BE96" s="193">
        <f>IF(N96="základní",J96,0)</f>
        <v>0</v>
      </c>
      <c r="BF96" s="193">
        <f>IF(N96="snížená",J96,0)</f>
        <v>0</v>
      </c>
      <c r="BG96" s="193">
        <f>IF(N96="zákl. přenesená",J96,0)</f>
        <v>0</v>
      </c>
      <c r="BH96" s="193">
        <f>IF(N96="sníž. přenesená",J96,0)</f>
        <v>0</v>
      </c>
      <c r="BI96" s="193">
        <f>IF(N96="nulová",J96,0)</f>
        <v>0</v>
      </c>
      <c r="BJ96" s="25" t="s">
        <v>80</v>
      </c>
      <c r="BK96" s="193">
        <f>ROUND(I96*H96,2)</f>
        <v>0</v>
      </c>
      <c r="BL96" s="25" t="s">
        <v>160</v>
      </c>
      <c r="BM96" s="25" t="s">
        <v>681</v>
      </c>
    </row>
    <row r="97" spans="2:65" s="11" customFormat="1" ht="37.35" customHeight="1">
      <c r="B97" s="168"/>
      <c r="D97" s="169" t="s">
        <v>72</v>
      </c>
      <c r="E97" s="170" t="s">
        <v>302</v>
      </c>
      <c r="F97" s="170" t="s">
        <v>302</v>
      </c>
      <c r="I97" s="171"/>
      <c r="J97" s="172">
        <f>BK97</f>
        <v>0</v>
      </c>
      <c r="L97" s="168"/>
      <c r="M97" s="173"/>
      <c r="N97" s="174"/>
      <c r="O97" s="174"/>
      <c r="P97" s="175">
        <f>P98+P111+P116+P161</f>
        <v>0</v>
      </c>
      <c r="Q97" s="174"/>
      <c r="R97" s="175">
        <f>R98+R111+R116+R161</f>
        <v>0.24197799999999997</v>
      </c>
      <c r="S97" s="174"/>
      <c r="T97" s="176">
        <f>T98+T111+T116+T161</f>
        <v>0</v>
      </c>
      <c r="AR97" s="169" t="s">
        <v>82</v>
      </c>
      <c r="AT97" s="177" t="s">
        <v>72</v>
      </c>
      <c r="AU97" s="177" t="s">
        <v>73</v>
      </c>
      <c r="AY97" s="169" t="s">
        <v>153</v>
      </c>
      <c r="BK97" s="178">
        <f>BK98+BK111+BK116+BK161</f>
        <v>0</v>
      </c>
    </row>
    <row r="98" spans="2:65" s="11" customFormat="1" ht="19.899999999999999" customHeight="1">
      <c r="B98" s="168"/>
      <c r="D98" s="169" t="s">
        <v>72</v>
      </c>
      <c r="E98" s="179" t="s">
        <v>347</v>
      </c>
      <c r="F98" s="179" t="s">
        <v>348</v>
      </c>
      <c r="I98" s="171"/>
      <c r="J98" s="180">
        <f>BK98</f>
        <v>0</v>
      </c>
      <c r="L98" s="168"/>
      <c r="M98" s="173"/>
      <c r="N98" s="174"/>
      <c r="O98" s="174"/>
      <c r="P98" s="175">
        <f>SUM(P99:P110)</f>
        <v>0</v>
      </c>
      <c r="Q98" s="174"/>
      <c r="R98" s="175">
        <f>SUM(R99:R110)</f>
        <v>4.308E-2</v>
      </c>
      <c r="S98" s="174"/>
      <c r="T98" s="176">
        <f>SUM(T99:T110)</f>
        <v>0</v>
      </c>
      <c r="AR98" s="169" t="s">
        <v>82</v>
      </c>
      <c r="AT98" s="177" t="s">
        <v>72</v>
      </c>
      <c r="AU98" s="177" t="s">
        <v>80</v>
      </c>
      <c r="AY98" s="169" t="s">
        <v>153</v>
      </c>
      <c r="BK98" s="178">
        <f>SUM(BK99:BK110)</f>
        <v>0</v>
      </c>
    </row>
    <row r="99" spans="2:65" s="1" customFormat="1" ht="38.25" customHeight="1">
      <c r="B99" s="181"/>
      <c r="C99" s="182" t="s">
        <v>160</v>
      </c>
      <c r="D99" s="182" t="s">
        <v>156</v>
      </c>
      <c r="E99" s="183" t="s">
        <v>682</v>
      </c>
      <c r="F99" s="184" t="s">
        <v>683</v>
      </c>
      <c r="G99" s="185" t="s">
        <v>159</v>
      </c>
      <c r="H99" s="186">
        <v>9.5</v>
      </c>
      <c r="I99" s="187"/>
      <c r="J99" s="188">
        <f t="shared" ref="J99:J110" si="0">ROUND(I99*H99,2)</f>
        <v>0</v>
      </c>
      <c r="K99" s="184"/>
      <c r="L99" s="42"/>
      <c r="M99" s="189" t="s">
        <v>5</v>
      </c>
      <c r="N99" s="190" t="s">
        <v>44</v>
      </c>
      <c r="O99" s="43"/>
      <c r="P99" s="191">
        <f t="shared" ref="P99:P110" si="1">O99*H99</f>
        <v>0</v>
      </c>
      <c r="Q99" s="191">
        <v>0</v>
      </c>
      <c r="R99" s="191">
        <f t="shared" ref="R99:R110" si="2">Q99*H99</f>
        <v>0</v>
      </c>
      <c r="S99" s="191">
        <v>0</v>
      </c>
      <c r="T99" s="192">
        <f t="shared" ref="T99:T110" si="3">S99*H99</f>
        <v>0</v>
      </c>
      <c r="AR99" s="25" t="s">
        <v>241</v>
      </c>
      <c r="AT99" s="25" t="s">
        <v>156</v>
      </c>
      <c r="AU99" s="25" t="s">
        <v>82</v>
      </c>
      <c r="AY99" s="25" t="s">
        <v>153</v>
      </c>
      <c r="BE99" s="193">
        <f t="shared" ref="BE99:BE110" si="4">IF(N99="základní",J99,0)</f>
        <v>0</v>
      </c>
      <c r="BF99" s="193">
        <f t="shared" ref="BF99:BF110" si="5">IF(N99="snížená",J99,0)</f>
        <v>0</v>
      </c>
      <c r="BG99" s="193">
        <f t="shared" ref="BG99:BG110" si="6">IF(N99="zákl. přenesená",J99,0)</f>
        <v>0</v>
      </c>
      <c r="BH99" s="193">
        <f t="shared" ref="BH99:BH110" si="7">IF(N99="sníž. přenesená",J99,0)</f>
        <v>0</v>
      </c>
      <c r="BI99" s="193">
        <f t="shared" ref="BI99:BI110" si="8">IF(N99="nulová",J99,0)</f>
        <v>0</v>
      </c>
      <c r="BJ99" s="25" t="s">
        <v>80</v>
      </c>
      <c r="BK99" s="193">
        <f t="shared" ref="BK99:BK110" si="9">ROUND(I99*H99,2)</f>
        <v>0</v>
      </c>
      <c r="BL99" s="25" t="s">
        <v>241</v>
      </c>
      <c r="BM99" s="25" t="s">
        <v>684</v>
      </c>
    </row>
    <row r="100" spans="2:65" s="1" customFormat="1" ht="38.25" customHeight="1">
      <c r="B100" s="181"/>
      <c r="C100" s="221" t="s">
        <v>162</v>
      </c>
      <c r="D100" s="221" t="s">
        <v>311</v>
      </c>
      <c r="E100" s="222" t="s">
        <v>685</v>
      </c>
      <c r="F100" s="223" t="s">
        <v>686</v>
      </c>
      <c r="G100" s="224" t="s">
        <v>159</v>
      </c>
      <c r="H100" s="225">
        <v>9.5</v>
      </c>
      <c r="I100" s="226"/>
      <c r="J100" s="227">
        <f t="shared" si="0"/>
        <v>0</v>
      </c>
      <c r="K100" s="223"/>
      <c r="L100" s="228"/>
      <c r="M100" s="229" t="s">
        <v>5</v>
      </c>
      <c r="N100" s="230" t="s">
        <v>44</v>
      </c>
      <c r="O100" s="43"/>
      <c r="P100" s="191">
        <f t="shared" si="1"/>
        <v>0</v>
      </c>
      <c r="Q100" s="191">
        <v>5.0000000000000001E-4</v>
      </c>
      <c r="R100" s="191">
        <f t="shared" si="2"/>
        <v>4.7499999999999999E-3</v>
      </c>
      <c r="S100" s="191">
        <v>0</v>
      </c>
      <c r="T100" s="192">
        <f t="shared" si="3"/>
        <v>0</v>
      </c>
      <c r="AR100" s="25" t="s">
        <v>315</v>
      </c>
      <c r="AT100" s="25" t="s">
        <v>311</v>
      </c>
      <c r="AU100" s="25" t="s">
        <v>82</v>
      </c>
      <c r="AY100" s="25" t="s">
        <v>153</v>
      </c>
      <c r="BE100" s="193">
        <f t="shared" si="4"/>
        <v>0</v>
      </c>
      <c r="BF100" s="193">
        <f t="shared" si="5"/>
        <v>0</v>
      </c>
      <c r="BG100" s="193">
        <f t="shared" si="6"/>
        <v>0</v>
      </c>
      <c r="BH100" s="193">
        <f t="shared" si="7"/>
        <v>0</v>
      </c>
      <c r="BI100" s="193">
        <f t="shared" si="8"/>
        <v>0</v>
      </c>
      <c r="BJ100" s="25" t="s">
        <v>80</v>
      </c>
      <c r="BK100" s="193">
        <f t="shared" si="9"/>
        <v>0</v>
      </c>
      <c r="BL100" s="25" t="s">
        <v>241</v>
      </c>
      <c r="BM100" s="25" t="s">
        <v>687</v>
      </c>
    </row>
    <row r="101" spans="2:65" s="1" customFormat="1" ht="38.25" customHeight="1">
      <c r="B101" s="181"/>
      <c r="C101" s="182" t="s">
        <v>171</v>
      </c>
      <c r="D101" s="182" t="s">
        <v>156</v>
      </c>
      <c r="E101" s="183" t="s">
        <v>688</v>
      </c>
      <c r="F101" s="184" t="s">
        <v>689</v>
      </c>
      <c r="G101" s="185" t="s">
        <v>159</v>
      </c>
      <c r="H101" s="186">
        <v>11.5</v>
      </c>
      <c r="I101" s="187"/>
      <c r="J101" s="188">
        <f t="shared" si="0"/>
        <v>0</v>
      </c>
      <c r="K101" s="184"/>
      <c r="L101" s="42"/>
      <c r="M101" s="189" t="s">
        <v>5</v>
      </c>
      <c r="N101" s="190" t="s">
        <v>44</v>
      </c>
      <c r="O101" s="43"/>
      <c r="P101" s="191">
        <f t="shared" si="1"/>
        <v>0</v>
      </c>
      <c r="Q101" s="191">
        <v>0</v>
      </c>
      <c r="R101" s="191">
        <f t="shared" si="2"/>
        <v>0</v>
      </c>
      <c r="S101" s="191">
        <v>0</v>
      </c>
      <c r="T101" s="192">
        <f t="shared" si="3"/>
        <v>0</v>
      </c>
      <c r="AR101" s="25" t="s">
        <v>241</v>
      </c>
      <c r="AT101" s="25" t="s">
        <v>156</v>
      </c>
      <c r="AU101" s="25" t="s">
        <v>82</v>
      </c>
      <c r="AY101" s="25" t="s">
        <v>153</v>
      </c>
      <c r="BE101" s="193">
        <f t="shared" si="4"/>
        <v>0</v>
      </c>
      <c r="BF101" s="193">
        <f t="shared" si="5"/>
        <v>0</v>
      </c>
      <c r="BG101" s="193">
        <f t="shared" si="6"/>
        <v>0</v>
      </c>
      <c r="BH101" s="193">
        <f t="shared" si="7"/>
        <v>0</v>
      </c>
      <c r="BI101" s="193">
        <f t="shared" si="8"/>
        <v>0</v>
      </c>
      <c r="BJ101" s="25" t="s">
        <v>80</v>
      </c>
      <c r="BK101" s="193">
        <f t="shared" si="9"/>
        <v>0</v>
      </c>
      <c r="BL101" s="25" t="s">
        <v>241</v>
      </c>
      <c r="BM101" s="25" t="s">
        <v>690</v>
      </c>
    </row>
    <row r="102" spans="2:65" s="1" customFormat="1" ht="38.25" customHeight="1">
      <c r="B102" s="181"/>
      <c r="C102" s="221" t="s">
        <v>190</v>
      </c>
      <c r="D102" s="221" t="s">
        <v>311</v>
      </c>
      <c r="E102" s="222" t="s">
        <v>691</v>
      </c>
      <c r="F102" s="223" t="s">
        <v>692</v>
      </c>
      <c r="G102" s="224" t="s">
        <v>159</v>
      </c>
      <c r="H102" s="225">
        <v>11.5</v>
      </c>
      <c r="I102" s="226"/>
      <c r="J102" s="227">
        <f t="shared" si="0"/>
        <v>0</v>
      </c>
      <c r="K102" s="223"/>
      <c r="L102" s="228"/>
      <c r="M102" s="229" t="s">
        <v>5</v>
      </c>
      <c r="N102" s="230" t="s">
        <v>44</v>
      </c>
      <c r="O102" s="43"/>
      <c r="P102" s="191">
        <f t="shared" si="1"/>
        <v>0</v>
      </c>
      <c r="Q102" s="191">
        <v>2E-3</v>
      </c>
      <c r="R102" s="191">
        <f t="shared" si="2"/>
        <v>2.3E-2</v>
      </c>
      <c r="S102" s="191">
        <v>0</v>
      </c>
      <c r="T102" s="192">
        <f t="shared" si="3"/>
        <v>0</v>
      </c>
      <c r="AR102" s="25" t="s">
        <v>315</v>
      </c>
      <c r="AT102" s="25" t="s">
        <v>311</v>
      </c>
      <c r="AU102" s="25" t="s">
        <v>82</v>
      </c>
      <c r="AY102" s="25" t="s">
        <v>153</v>
      </c>
      <c r="BE102" s="193">
        <f t="shared" si="4"/>
        <v>0</v>
      </c>
      <c r="BF102" s="193">
        <f t="shared" si="5"/>
        <v>0</v>
      </c>
      <c r="BG102" s="193">
        <f t="shared" si="6"/>
        <v>0</v>
      </c>
      <c r="BH102" s="193">
        <f t="shared" si="7"/>
        <v>0</v>
      </c>
      <c r="BI102" s="193">
        <f t="shared" si="8"/>
        <v>0</v>
      </c>
      <c r="BJ102" s="25" t="s">
        <v>80</v>
      </c>
      <c r="BK102" s="193">
        <f t="shared" si="9"/>
        <v>0</v>
      </c>
      <c r="BL102" s="25" t="s">
        <v>241</v>
      </c>
      <c r="BM102" s="25" t="s">
        <v>693</v>
      </c>
    </row>
    <row r="103" spans="2:65" s="1" customFormat="1" ht="38.25" customHeight="1">
      <c r="B103" s="181"/>
      <c r="C103" s="182" t="s">
        <v>194</v>
      </c>
      <c r="D103" s="182" t="s">
        <v>156</v>
      </c>
      <c r="E103" s="183" t="s">
        <v>694</v>
      </c>
      <c r="F103" s="184" t="s">
        <v>695</v>
      </c>
      <c r="G103" s="185" t="s">
        <v>159</v>
      </c>
      <c r="H103" s="186">
        <v>2.7</v>
      </c>
      <c r="I103" s="187"/>
      <c r="J103" s="188">
        <f t="shared" si="0"/>
        <v>0</v>
      </c>
      <c r="K103" s="184"/>
      <c r="L103" s="42"/>
      <c r="M103" s="189" t="s">
        <v>5</v>
      </c>
      <c r="N103" s="190" t="s">
        <v>44</v>
      </c>
      <c r="O103" s="43"/>
      <c r="P103" s="191">
        <f t="shared" si="1"/>
        <v>0</v>
      </c>
      <c r="Q103" s="191">
        <v>0</v>
      </c>
      <c r="R103" s="191">
        <f t="shared" si="2"/>
        <v>0</v>
      </c>
      <c r="S103" s="191">
        <v>0</v>
      </c>
      <c r="T103" s="192">
        <f t="shared" si="3"/>
        <v>0</v>
      </c>
      <c r="AR103" s="25" t="s">
        <v>241</v>
      </c>
      <c r="AT103" s="25" t="s">
        <v>156</v>
      </c>
      <c r="AU103" s="25" t="s">
        <v>82</v>
      </c>
      <c r="AY103" s="25" t="s">
        <v>153</v>
      </c>
      <c r="BE103" s="193">
        <f t="shared" si="4"/>
        <v>0</v>
      </c>
      <c r="BF103" s="193">
        <f t="shared" si="5"/>
        <v>0</v>
      </c>
      <c r="BG103" s="193">
        <f t="shared" si="6"/>
        <v>0</v>
      </c>
      <c r="BH103" s="193">
        <f t="shared" si="7"/>
        <v>0</v>
      </c>
      <c r="BI103" s="193">
        <f t="shared" si="8"/>
        <v>0</v>
      </c>
      <c r="BJ103" s="25" t="s">
        <v>80</v>
      </c>
      <c r="BK103" s="193">
        <f t="shared" si="9"/>
        <v>0</v>
      </c>
      <c r="BL103" s="25" t="s">
        <v>241</v>
      </c>
      <c r="BM103" s="25" t="s">
        <v>696</v>
      </c>
    </row>
    <row r="104" spans="2:65" s="1" customFormat="1" ht="38.25" customHeight="1">
      <c r="B104" s="181"/>
      <c r="C104" s="221" t="s">
        <v>200</v>
      </c>
      <c r="D104" s="221" t="s">
        <v>311</v>
      </c>
      <c r="E104" s="222" t="s">
        <v>697</v>
      </c>
      <c r="F104" s="223" t="s">
        <v>692</v>
      </c>
      <c r="G104" s="224" t="s">
        <v>159</v>
      </c>
      <c r="H104" s="225">
        <v>2.7</v>
      </c>
      <c r="I104" s="226"/>
      <c r="J104" s="227">
        <f t="shared" si="0"/>
        <v>0</v>
      </c>
      <c r="K104" s="223"/>
      <c r="L104" s="228"/>
      <c r="M104" s="229" t="s">
        <v>5</v>
      </c>
      <c r="N104" s="230" t="s">
        <v>44</v>
      </c>
      <c r="O104" s="43"/>
      <c r="P104" s="191">
        <f t="shared" si="1"/>
        <v>0</v>
      </c>
      <c r="Q104" s="191">
        <v>2.5999999999999999E-3</v>
      </c>
      <c r="R104" s="191">
        <f t="shared" si="2"/>
        <v>7.0200000000000002E-3</v>
      </c>
      <c r="S104" s="191">
        <v>0</v>
      </c>
      <c r="T104" s="192">
        <f t="shared" si="3"/>
        <v>0</v>
      </c>
      <c r="AR104" s="25" t="s">
        <v>315</v>
      </c>
      <c r="AT104" s="25" t="s">
        <v>311</v>
      </c>
      <c r="AU104" s="25" t="s">
        <v>82</v>
      </c>
      <c r="AY104" s="25" t="s">
        <v>153</v>
      </c>
      <c r="BE104" s="193">
        <f t="shared" si="4"/>
        <v>0</v>
      </c>
      <c r="BF104" s="193">
        <f t="shared" si="5"/>
        <v>0</v>
      </c>
      <c r="BG104" s="193">
        <f t="shared" si="6"/>
        <v>0</v>
      </c>
      <c r="BH104" s="193">
        <f t="shared" si="7"/>
        <v>0</v>
      </c>
      <c r="BI104" s="193">
        <f t="shared" si="8"/>
        <v>0</v>
      </c>
      <c r="BJ104" s="25" t="s">
        <v>80</v>
      </c>
      <c r="BK104" s="193">
        <f t="shared" si="9"/>
        <v>0</v>
      </c>
      <c r="BL104" s="25" t="s">
        <v>241</v>
      </c>
      <c r="BM104" s="25" t="s">
        <v>698</v>
      </c>
    </row>
    <row r="105" spans="2:65" s="1" customFormat="1" ht="38.25" customHeight="1">
      <c r="B105" s="181"/>
      <c r="C105" s="182" t="s">
        <v>211</v>
      </c>
      <c r="D105" s="182" t="s">
        <v>156</v>
      </c>
      <c r="E105" s="183" t="s">
        <v>699</v>
      </c>
      <c r="F105" s="184" t="s">
        <v>700</v>
      </c>
      <c r="G105" s="185" t="s">
        <v>197</v>
      </c>
      <c r="H105" s="186">
        <v>14</v>
      </c>
      <c r="I105" s="187"/>
      <c r="J105" s="188">
        <f t="shared" si="0"/>
        <v>0</v>
      </c>
      <c r="K105" s="184"/>
      <c r="L105" s="42"/>
      <c r="M105" s="189" t="s">
        <v>5</v>
      </c>
      <c r="N105" s="190" t="s">
        <v>44</v>
      </c>
      <c r="O105" s="43"/>
      <c r="P105" s="191">
        <f t="shared" si="1"/>
        <v>0</v>
      </c>
      <c r="Q105" s="191">
        <v>0</v>
      </c>
      <c r="R105" s="191">
        <f t="shared" si="2"/>
        <v>0</v>
      </c>
      <c r="S105" s="191">
        <v>0</v>
      </c>
      <c r="T105" s="192">
        <f t="shared" si="3"/>
        <v>0</v>
      </c>
      <c r="AR105" s="25" t="s">
        <v>241</v>
      </c>
      <c r="AT105" s="25" t="s">
        <v>156</v>
      </c>
      <c r="AU105" s="25" t="s">
        <v>82</v>
      </c>
      <c r="AY105" s="25" t="s">
        <v>153</v>
      </c>
      <c r="BE105" s="193">
        <f t="shared" si="4"/>
        <v>0</v>
      </c>
      <c r="BF105" s="193">
        <f t="shared" si="5"/>
        <v>0</v>
      </c>
      <c r="BG105" s="193">
        <f t="shared" si="6"/>
        <v>0</v>
      </c>
      <c r="BH105" s="193">
        <f t="shared" si="7"/>
        <v>0</v>
      </c>
      <c r="BI105" s="193">
        <f t="shared" si="8"/>
        <v>0</v>
      </c>
      <c r="BJ105" s="25" t="s">
        <v>80</v>
      </c>
      <c r="BK105" s="193">
        <f t="shared" si="9"/>
        <v>0</v>
      </c>
      <c r="BL105" s="25" t="s">
        <v>241</v>
      </c>
      <c r="BM105" s="25" t="s">
        <v>701</v>
      </c>
    </row>
    <row r="106" spans="2:65" s="1" customFormat="1" ht="25.5" customHeight="1">
      <c r="B106" s="181"/>
      <c r="C106" s="221" t="s">
        <v>219</v>
      </c>
      <c r="D106" s="221" t="s">
        <v>311</v>
      </c>
      <c r="E106" s="222" t="s">
        <v>702</v>
      </c>
      <c r="F106" s="223" t="s">
        <v>703</v>
      </c>
      <c r="G106" s="224" t="s">
        <v>197</v>
      </c>
      <c r="H106" s="225">
        <v>2.5</v>
      </c>
      <c r="I106" s="226"/>
      <c r="J106" s="227">
        <f t="shared" si="0"/>
        <v>0</v>
      </c>
      <c r="K106" s="223"/>
      <c r="L106" s="228"/>
      <c r="M106" s="229" t="s">
        <v>5</v>
      </c>
      <c r="N106" s="230" t="s">
        <v>44</v>
      </c>
      <c r="O106" s="43"/>
      <c r="P106" s="191">
        <f t="shared" si="1"/>
        <v>0</v>
      </c>
      <c r="Q106" s="191">
        <v>5.0000000000000001E-4</v>
      </c>
      <c r="R106" s="191">
        <f t="shared" si="2"/>
        <v>1.25E-3</v>
      </c>
      <c r="S106" s="191">
        <v>0</v>
      </c>
      <c r="T106" s="192">
        <f t="shared" si="3"/>
        <v>0</v>
      </c>
      <c r="AR106" s="25" t="s">
        <v>315</v>
      </c>
      <c r="AT106" s="25" t="s">
        <v>311</v>
      </c>
      <c r="AU106" s="25" t="s">
        <v>82</v>
      </c>
      <c r="AY106" s="25" t="s">
        <v>153</v>
      </c>
      <c r="BE106" s="193">
        <f t="shared" si="4"/>
        <v>0</v>
      </c>
      <c r="BF106" s="193">
        <f t="shared" si="5"/>
        <v>0</v>
      </c>
      <c r="BG106" s="193">
        <f t="shared" si="6"/>
        <v>0</v>
      </c>
      <c r="BH106" s="193">
        <f t="shared" si="7"/>
        <v>0</v>
      </c>
      <c r="BI106" s="193">
        <f t="shared" si="8"/>
        <v>0</v>
      </c>
      <c r="BJ106" s="25" t="s">
        <v>80</v>
      </c>
      <c r="BK106" s="193">
        <f t="shared" si="9"/>
        <v>0</v>
      </c>
      <c r="BL106" s="25" t="s">
        <v>241</v>
      </c>
      <c r="BM106" s="25" t="s">
        <v>704</v>
      </c>
    </row>
    <row r="107" spans="2:65" s="1" customFormat="1" ht="25.5" customHeight="1">
      <c r="B107" s="181"/>
      <c r="C107" s="221" t="s">
        <v>225</v>
      </c>
      <c r="D107" s="221" t="s">
        <v>311</v>
      </c>
      <c r="E107" s="222" t="s">
        <v>705</v>
      </c>
      <c r="F107" s="223" t="s">
        <v>706</v>
      </c>
      <c r="G107" s="224" t="s">
        <v>197</v>
      </c>
      <c r="H107" s="225">
        <v>10.5</v>
      </c>
      <c r="I107" s="226"/>
      <c r="J107" s="227">
        <f t="shared" si="0"/>
        <v>0</v>
      </c>
      <c r="K107" s="223"/>
      <c r="L107" s="228"/>
      <c r="M107" s="229" t="s">
        <v>5</v>
      </c>
      <c r="N107" s="230" t="s">
        <v>44</v>
      </c>
      <c r="O107" s="43"/>
      <c r="P107" s="191">
        <f t="shared" si="1"/>
        <v>0</v>
      </c>
      <c r="Q107" s="191">
        <v>5.9999999999999995E-4</v>
      </c>
      <c r="R107" s="191">
        <f t="shared" si="2"/>
        <v>6.2999999999999992E-3</v>
      </c>
      <c r="S107" s="191">
        <v>0</v>
      </c>
      <c r="T107" s="192">
        <f t="shared" si="3"/>
        <v>0</v>
      </c>
      <c r="AR107" s="25" t="s">
        <v>315</v>
      </c>
      <c r="AT107" s="25" t="s">
        <v>311</v>
      </c>
      <c r="AU107" s="25" t="s">
        <v>82</v>
      </c>
      <c r="AY107" s="25" t="s">
        <v>153</v>
      </c>
      <c r="BE107" s="193">
        <f t="shared" si="4"/>
        <v>0</v>
      </c>
      <c r="BF107" s="193">
        <f t="shared" si="5"/>
        <v>0</v>
      </c>
      <c r="BG107" s="193">
        <f t="shared" si="6"/>
        <v>0</v>
      </c>
      <c r="BH107" s="193">
        <f t="shared" si="7"/>
        <v>0</v>
      </c>
      <c r="BI107" s="193">
        <f t="shared" si="8"/>
        <v>0</v>
      </c>
      <c r="BJ107" s="25" t="s">
        <v>80</v>
      </c>
      <c r="BK107" s="193">
        <f t="shared" si="9"/>
        <v>0</v>
      </c>
      <c r="BL107" s="25" t="s">
        <v>241</v>
      </c>
      <c r="BM107" s="25" t="s">
        <v>707</v>
      </c>
    </row>
    <row r="108" spans="2:65" s="1" customFormat="1" ht="25.5" customHeight="1">
      <c r="B108" s="181"/>
      <c r="C108" s="221" t="s">
        <v>230</v>
      </c>
      <c r="D108" s="221" t="s">
        <v>311</v>
      </c>
      <c r="E108" s="222" t="s">
        <v>708</v>
      </c>
      <c r="F108" s="223" t="s">
        <v>709</v>
      </c>
      <c r="G108" s="224" t="s">
        <v>197</v>
      </c>
      <c r="H108" s="225">
        <v>1</v>
      </c>
      <c r="I108" s="226"/>
      <c r="J108" s="227">
        <f t="shared" si="0"/>
        <v>0</v>
      </c>
      <c r="K108" s="223"/>
      <c r="L108" s="228"/>
      <c r="M108" s="229" t="s">
        <v>5</v>
      </c>
      <c r="N108" s="230" t="s">
        <v>44</v>
      </c>
      <c r="O108" s="43"/>
      <c r="P108" s="191">
        <f t="shared" si="1"/>
        <v>0</v>
      </c>
      <c r="Q108" s="191">
        <v>7.6000000000000004E-4</v>
      </c>
      <c r="R108" s="191">
        <f t="shared" si="2"/>
        <v>7.6000000000000004E-4</v>
      </c>
      <c r="S108" s="191">
        <v>0</v>
      </c>
      <c r="T108" s="192">
        <f t="shared" si="3"/>
        <v>0</v>
      </c>
      <c r="AR108" s="25" t="s">
        <v>315</v>
      </c>
      <c r="AT108" s="25" t="s">
        <v>311</v>
      </c>
      <c r="AU108" s="25" t="s">
        <v>82</v>
      </c>
      <c r="AY108" s="25" t="s">
        <v>153</v>
      </c>
      <c r="BE108" s="193">
        <f t="shared" si="4"/>
        <v>0</v>
      </c>
      <c r="BF108" s="193">
        <f t="shared" si="5"/>
        <v>0</v>
      </c>
      <c r="BG108" s="193">
        <f t="shared" si="6"/>
        <v>0</v>
      </c>
      <c r="BH108" s="193">
        <f t="shared" si="7"/>
        <v>0</v>
      </c>
      <c r="BI108" s="193">
        <f t="shared" si="8"/>
        <v>0</v>
      </c>
      <c r="BJ108" s="25" t="s">
        <v>80</v>
      </c>
      <c r="BK108" s="193">
        <f t="shared" si="9"/>
        <v>0</v>
      </c>
      <c r="BL108" s="25" t="s">
        <v>241</v>
      </c>
      <c r="BM108" s="25" t="s">
        <v>710</v>
      </c>
    </row>
    <row r="109" spans="2:65" s="1" customFormat="1" ht="38.25" customHeight="1">
      <c r="B109" s="181"/>
      <c r="C109" s="182" t="s">
        <v>234</v>
      </c>
      <c r="D109" s="182" t="s">
        <v>156</v>
      </c>
      <c r="E109" s="183" t="s">
        <v>711</v>
      </c>
      <c r="F109" s="184" t="s">
        <v>712</v>
      </c>
      <c r="G109" s="185" t="s">
        <v>277</v>
      </c>
      <c r="H109" s="186">
        <v>4.2999999999999997E-2</v>
      </c>
      <c r="I109" s="187"/>
      <c r="J109" s="188">
        <f t="shared" si="0"/>
        <v>0</v>
      </c>
      <c r="K109" s="184"/>
      <c r="L109" s="42"/>
      <c r="M109" s="189" t="s">
        <v>5</v>
      </c>
      <c r="N109" s="190" t="s">
        <v>44</v>
      </c>
      <c r="O109" s="43"/>
      <c r="P109" s="191">
        <f t="shared" si="1"/>
        <v>0</v>
      </c>
      <c r="Q109" s="191">
        <v>0</v>
      </c>
      <c r="R109" s="191">
        <f t="shared" si="2"/>
        <v>0</v>
      </c>
      <c r="S109" s="191">
        <v>0</v>
      </c>
      <c r="T109" s="192">
        <f t="shared" si="3"/>
        <v>0</v>
      </c>
      <c r="AR109" s="25" t="s">
        <v>241</v>
      </c>
      <c r="AT109" s="25" t="s">
        <v>156</v>
      </c>
      <c r="AU109" s="25" t="s">
        <v>82</v>
      </c>
      <c r="AY109" s="25" t="s">
        <v>153</v>
      </c>
      <c r="BE109" s="193">
        <f t="shared" si="4"/>
        <v>0</v>
      </c>
      <c r="BF109" s="193">
        <f t="shared" si="5"/>
        <v>0</v>
      </c>
      <c r="BG109" s="193">
        <f t="shared" si="6"/>
        <v>0</v>
      </c>
      <c r="BH109" s="193">
        <f t="shared" si="7"/>
        <v>0</v>
      </c>
      <c r="BI109" s="193">
        <f t="shared" si="8"/>
        <v>0</v>
      </c>
      <c r="BJ109" s="25" t="s">
        <v>80</v>
      </c>
      <c r="BK109" s="193">
        <f t="shared" si="9"/>
        <v>0</v>
      </c>
      <c r="BL109" s="25" t="s">
        <v>241</v>
      </c>
      <c r="BM109" s="25" t="s">
        <v>713</v>
      </c>
    </row>
    <row r="110" spans="2:65" s="1" customFormat="1" ht="38.25" customHeight="1">
      <c r="B110" s="181"/>
      <c r="C110" s="182" t="s">
        <v>11</v>
      </c>
      <c r="D110" s="182" t="s">
        <v>156</v>
      </c>
      <c r="E110" s="183" t="s">
        <v>714</v>
      </c>
      <c r="F110" s="184" t="s">
        <v>715</v>
      </c>
      <c r="G110" s="185" t="s">
        <v>277</v>
      </c>
      <c r="H110" s="186">
        <v>4.2999999999999997E-2</v>
      </c>
      <c r="I110" s="187"/>
      <c r="J110" s="188">
        <f t="shared" si="0"/>
        <v>0</v>
      </c>
      <c r="K110" s="184"/>
      <c r="L110" s="42"/>
      <c r="M110" s="189" t="s">
        <v>5</v>
      </c>
      <c r="N110" s="190" t="s">
        <v>44</v>
      </c>
      <c r="O110" s="43"/>
      <c r="P110" s="191">
        <f t="shared" si="1"/>
        <v>0</v>
      </c>
      <c r="Q110" s="191">
        <v>0</v>
      </c>
      <c r="R110" s="191">
        <f t="shared" si="2"/>
        <v>0</v>
      </c>
      <c r="S110" s="191">
        <v>0</v>
      </c>
      <c r="T110" s="192">
        <f t="shared" si="3"/>
        <v>0</v>
      </c>
      <c r="AR110" s="25" t="s">
        <v>241</v>
      </c>
      <c r="AT110" s="25" t="s">
        <v>156</v>
      </c>
      <c r="AU110" s="25" t="s">
        <v>82</v>
      </c>
      <c r="AY110" s="25" t="s">
        <v>153</v>
      </c>
      <c r="BE110" s="193">
        <f t="shared" si="4"/>
        <v>0</v>
      </c>
      <c r="BF110" s="193">
        <f t="shared" si="5"/>
        <v>0</v>
      </c>
      <c r="BG110" s="193">
        <f t="shared" si="6"/>
        <v>0</v>
      </c>
      <c r="BH110" s="193">
        <f t="shared" si="7"/>
        <v>0</v>
      </c>
      <c r="BI110" s="193">
        <f t="shared" si="8"/>
        <v>0</v>
      </c>
      <c r="BJ110" s="25" t="s">
        <v>80</v>
      </c>
      <c r="BK110" s="193">
        <f t="shared" si="9"/>
        <v>0</v>
      </c>
      <c r="BL110" s="25" t="s">
        <v>241</v>
      </c>
      <c r="BM110" s="25" t="s">
        <v>716</v>
      </c>
    </row>
    <row r="111" spans="2:65" s="11" customFormat="1" ht="29.85" customHeight="1">
      <c r="B111" s="168"/>
      <c r="D111" s="169" t="s">
        <v>72</v>
      </c>
      <c r="E111" s="179" t="s">
        <v>717</v>
      </c>
      <c r="F111" s="179" t="s">
        <v>718</v>
      </c>
      <c r="I111" s="171"/>
      <c r="J111" s="180">
        <f>BK111</f>
        <v>0</v>
      </c>
      <c r="L111" s="168"/>
      <c r="M111" s="173"/>
      <c r="N111" s="174"/>
      <c r="O111" s="174"/>
      <c r="P111" s="175">
        <f>SUM(P112:P115)</f>
        <v>0</v>
      </c>
      <c r="Q111" s="174"/>
      <c r="R111" s="175">
        <f>SUM(R112:R115)</f>
        <v>2.1999999999999999E-2</v>
      </c>
      <c r="S111" s="174"/>
      <c r="T111" s="176">
        <f>SUM(T112:T115)</f>
        <v>0</v>
      </c>
      <c r="AR111" s="169" t="s">
        <v>82</v>
      </c>
      <c r="AT111" s="177" t="s">
        <v>72</v>
      </c>
      <c r="AU111" s="177" t="s">
        <v>80</v>
      </c>
      <c r="AY111" s="169" t="s">
        <v>153</v>
      </c>
      <c r="BK111" s="178">
        <f>SUM(BK112:BK115)</f>
        <v>0</v>
      </c>
    </row>
    <row r="112" spans="2:65" s="1" customFormat="1" ht="51" customHeight="1">
      <c r="B112" s="181"/>
      <c r="C112" s="182" t="s">
        <v>241</v>
      </c>
      <c r="D112" s="182" t="s">
        <v>156</v>
      </c>
      <c r="E112" s="183" t="s">
        <v>719</v>
      </c>
      <c r="F112" s="184" t="s">
        <v>720</v>
      </c>
      <c r="G112" s="185" t="s">
        <v>197</v>
      </c>
      <c r="H112" s="186">
        <v>10</v>
      </c>
      <c r="I112" s="187"/>
      <c r="J112" s="188">
        <f>ROUND(I112*H112,2)</f>
        <v>0</v>
      </c>
      <c r="K112" s="184"/>
      <c r="L112" s="42"/>
      <c r="M112" s="189" t="s">
        <v>5</v>
      </c>
      <c r="N112" s="190" t="s">
        <v>44</v>
      </c>
      <c r="O112" s="43"/>
      <c r="P112" s="191">
        <f>O112*H112</f>
        <v>0</v>
      </c>
      <c r="Q112" s="191">
        <v>2E-3</v>
      </c>
      <c r="R112" s="191">
        <f>Q112*H112</f>
        <v>0.02</v>
      </c>
      <c r="S112" s="191">
        <v>0</v>
      </c>
      <c r="T112" s="192">
        <f>S112*H112</f>
        <v>0</v>
      </c>
      <c r="AR112" s="25" t="s">
        <v>241</v>
      </c>
      <c r="AT112" s="25" t="s">
        <v>156</v>
      </c>
      <c r="AU112" s="25" t="s">
        <v>82</v>
      </c>
      <c r="AY112" s="25" t="s">
        <v>153</v>
      </c>
      <c r="BE112" s="193">
        <f>IF(N112="základní",J112,0)</f>
        <v>0</v>
      </c>
      <c r="BF112" s="193">
        <f>IF(N112="snížená",J112,0)</f>
        <v>0</v>
      </c>
      <c r="BG112" s="193">
        <f>IF(N112="zákl. přenesená",J112,0)</f>
        <v>0</v>
      </c>
      <c r="BH112" s="193">
        <f>IF(N112="sníž. přenesená",J112,0)</f>
        <v>0</v>
      </c>
      <c r="BI112" s="193">
        <f>IF(N112="nulová",J112,0)</f>
        <v>0</v>
      </c>
      <c r="BJ112" s="25" t="s">
        <v>80</v>
      </c>
      <c r="BK112" s="193">
        <f>ROUND(I112*H112,2)</f>
        <v>0</v>
      </c>
      <c r="BL112" s="25" t="s">
        <v>241</v>
      </c>
      <c r="BM112" s="25" t="s">
        <v>721</v>
      </c>
    </row>
    <row r="113" spans="2:65" s="1" customFormat="1" ht="25.5" customHeight="1">
      <c r="B113" s="181"/>
      <c r="C113" s="182" t="s">
        <v>245</v>
      </c>
      <c r="D113" s="182" t="s">
        <v>156</v>
      </c>
      <c r="E113" s="183" t="s">
        <v>722</v>
      </c>
      <c r="F113" s="184" t="s">
        <v>723</v>
      </c>
      <c r="G113" s="185" t="s">
        <v>678</v>
      </c>
      <c r="H113" s="186">
        <v>1</v>
      </c>
      <c r="I113" s="187"/>
      <c r="J113" s="188">
        <f>ROUND(I113*H113,2)</f>
        <v>0</v>
      </c>
      <c r="K113" s="184"/>
      <c r="L113" s="42"/>
      <c r="M113" s="189" t="s">
        <v>5</v>
      </c>
      <c r="N113" s="190" t="s">
        <v>44</v>
      </c>
      <c r="O113" s="43"/>
      <c r="P113" s="191">
        <f>O113*H113</f>
        <v>0</v>
      </c>
      <c r="Q113" s="191">
        <v>2E-3</v>
      </c>
      <c r="R113" s="191">
        <f>Q113*H113</f>
        <v>2E-3</v>
      </c>
      <c r="S113" s="191">
        <v>0</v>
      </c>
      <c r="T113" s="192">
        <f>S113*H113</f>
        <v>0</v>
      </c>
      <c r="AR113" s="25" t="s">
        <v>241</v>
      </c>
      <c r="AT113" s="25" t="s">
        <v>156</v>
      </c>
      <c r="AU113" s="25" t="s">
        <v>82</v>
      </c>
      <c r="AY113" s="25" t="s">
        <v>153</v>
      </c>
      <c r="BE113" s="193">
        <f>IF(N113="základní",J113,0)</f>
        <v>0</v>
      </c>
      <c r="BF113" s="193">
        <f>IF(N113="snížená",J113,0)</f>
        <v>0</v>
      </c>
      <c r="BG113" s="193">
        <f>IF(N113="zákl. přenesená",J113,0)</f>
        <v>0</v>
      </c>
      <c r="BH113" s="193">
        <f>IF(N113="sníž. přenesená",J113,0)</f>
        <v>0</v>
      </c>
      <c r="BI113" s="193">
        <f>IF(N113="nulová",J113,0)</f>
        <v>0</v>
      </c>
      <c r="BJ113" s="25" t="s">
        <v>80</v>
      </c>
      <c r="BK113" s="193">
        <f>ROUND(I113*H113,2)</f>
        <v>0</v>
      </c>
      <c r="BL113" s="25" t="s">
        <v>241</v>
      </c>
      <c r="BM113" s="25" t="s">
        <v>724</v>
      </c>
    </row>
    <row r="114" spans="2:65" s="1" customFormat="1" ht="38.25" customHeight="1">
      <c r="B114" s="181"/>
      <c r="C114" s="182" t="s">
        <v>249</v>
      </c>
      <c r="D114" s="182" t="s">
        <v>156</v>
      </c>
      <c r="E114" s="183" t="s">
        <v>725</v>
      </c>
      <c r="F114" s="184" t="s">
        <v>726</v>
      </c>
      <c r="G114" s="185" t="s">
        <v>277</v>
      </c>
      <c r="H114" s="186">
        <v>2.1999999999999999E-2</v>
      </c>
      <c r="I114" s="187"/>
      <c r="J114" s="188">
        <f>ROUND(I114*H114,2)</f>
        <v>0</v>
      </c>
      <c r="K114" s="184"/>
      <c r="L114" s="42"/>
      <c r="M114" s="189" t="s">
        <v>5</v>
      </c>
      <c r="N114" s="190" t="s">
        <v>44</v>
      </c>
      <c r="O114" s="43"/>
      <c r="P114" s="191">
        <f>O114*H114</f>
        <v>0</v>
      </c>
      <c r="Q114" s="191">
        <v>0</v>
      </c>
      <c r="R114" s="191">
        <f>Q114*H114</f>
        <v>0</v>
      </c>
      <c r="S114" s="191">
        <v>0</v>
      </c>
      <c r="T114" s="192">
        <f>S114*H114</f>
        <v>0</v>
      </c>
      <c r="AR114" s="25" t="s">
        <v>241</v>
      </c>
      <c r="AT114" s="25" t="s">
        <v>156</v>
      </c>
      <c r="AU114" s="25" t="s">
        <v>82</v>
      </c>
      <c r="AY114" s="25" t="s">
        <v>153</v>
      </c>
      <c r="BE114" s="193">
        <f>IF(N114="základní",J114,0)</f>
        <v>0</v>
      </c>
      <c r="BF114" s="193">
        <f>IF(N114="snížená",J114,0)</f>
        <v>0</v>
      </c>
      <c r="BG114" s="193">
        <f>IF(N114="zákl. přenesená",J114,0)</f>
        <v>0</v>
      </c>
      <c r="BH114" s="193">
        <f>IF(N114="sníž. přenesená",J114,0)</f>
        <v>0</v>
      </c>
      <c r="BI114" s="193">
        <f>IF(N114="nulová",J114,0)</f>
        <v>0</v>
      </c>
      <c r="BJ114" s="25" t="s">
        <v>80</v>
      </c>
      <c r="BK114" s="193">
        <f>ROUND(I114*H114,2)</f>
        <v>0</v>
      </c>
      <c r="BL114" s="25" t="s">
        <v>241</v>
      </c>
      <c r="BM114" s="25" t="s">
        <v>727</v>
      </c>
    </row>
    <row r="115" spans="2:65" s="1" customFormat="1" ht="38.25" customHeight="1">
      <c r="B115" s="181"/>
      <c r="C115" s="182" t="s">
        <v>253</v>
      </c>
      <c r="D115" s="182" t="s">
        <v>156</v>
      </c>
      <c r="E115" s="183" t="s">
        <v>728</v>
      </c>
      <c r="F115" s="184" t="s">
        <v>729</v>
      </c>
      <c r="G115" s="185" t="s">
        <v>277</v>
      </c>
      <c r="H115" s="186">
        <v>2.1999999999999999E-2</v>
      </c>
      <c r="I115" s="187"/>
      <c r="J115" s="188">
        <f>ROUND(I115*H115,2)</f>
        <v>0</v>
      </c>
      <c r="K115" s="184"/>
      <c r="L115" s="42"/>
      <c r="M115" s="189" t="s">
        <v>5</v>
      </c>
      <c r="N115" s="190" t="s">
        <v>44</v>
      </c>
      <c r="O115" s="43"/>
      <c r="P115" s="191">
        <f>O115*H115</f>
        <v>0</v>
      </c>
      <c r="Q115" s="191">
        <v>0</v>
      </c>
      <c r="R115" s="191">
        <f>Q115*H115</f>
        <v>0</v>
      </c>
      <c r="S115" s="191">
        <v>0</v>
      </c>
      <c r="T115" s="192">
        <f>S115*H115</f>
        <v>0</v>
      </c>
      <c r="AR115" s="25" t="s">
        <v>241</v>
      </c>
      <c r="AT115" s="25" t="s">
        <v>156</v>
      </c>
      <c r="AU115" s="25" t="s">
        <v>82</v>
      </c>
      <c r="AY115" s="25" t="s">
        <v>153</v>
      </c>
      <c r="BE115" s="193">
        <f>IF(N115="základní",J115,0)</f>
        <v>0</v>
      </c>
      <c r="BF115" s="193">
        <f>IF(N115="snížená",J115,0)</f>
        <v>0</v>
      </c>
      <c r="BG115" s="193">
        <f>IF(N115="zákl. přenesená",J115,0)</f>
        <v>0</v>
      </c>
      <c r="BH115" s="193">
        <f>IF(N115="sníž. přenesená",J115,0)</f>
        <v>0</v>
      </c>
      <c r="BI115" s="193">
        <f>IF(N115="nulová",J115,0)</f>
        <v>0</v>
      </c>
      <c r="BJ115" s="25" t="s">
        <v>80</v>
      </c>
      <c r="BK115" s="193">
        <f>ROUND(I115*H115,2)</f>
        <v>0</v>
      </c>
      <c r="BL115" s="25" t="s">
        <v>241</v>
      </c>
      <c r="BM115" s="25" t="s">
        <v>730</v>
      </c>
    </row>
    <row r="116" spans="2:65" s="11" customFormat="1" ht="29.85" customHeight="1">
      <c r="B116" s="168"/>
      <c r="D116" s="169" t="s">
        <v>72</v>
      </c>
      <c r="E116" s="179" t="s">
        <v>731</v>
      </c>
      <c r="F116" s="179" t="s">
        <v>732</v>
      </c>
      <c r="I116" s="171"/>
      <c r="J116" s="180">
        <f>BK116</f>
        <v>0</v>
      </c>
      <c r="L116" s="168"/>
      <c r="M116" s="173"/>
      <c r="N116" s="174"/>
      <c r="O116" s="174"/>
      <c r="P116" s="175">
        <f>SUM(P117:P160)</f>
        <v>0</v>
      </c>
      <c r="Q116" s="174"/>
      <c r="R116" s="175">
        <f>SUM(R117:R160)</f>
        <v>0.17653799999999997</v>
      </c>
      <c r="S116" s="174"/>
      <c r="T116" s="176">
        <f>SUM(T117:T160)</f>
        <v>0</v>
      </c>
      <c r="AR116" s="169" t="s">
        <v>82</v>
      </c>
      <c r="AT116" s="177" t="s">
        <v>72</v>
      </c>
      <c r="AU116" s="177" t="s">
        <v>80</v>
      </c>
      <c r="AY116" s="169" t="s">
        <v>153</v>
      </c>
      <c r="BK116" s="178">
        <f>SUM(BK117:BK160)</f>
        <v>0</v>
      </c>
    </row>
    <row r="117" spans="2:65" s="1" customFormat="1" ht="16.5" customHeight="1">
      <c r="B117" s="181"/>
      <c r="C117" s="182" t="s">
        <v>258</v>
      </c>
      <c r="D117" s="182" t="s">
        <v>156</v>
      </c>
      <c r="E117" s="183" t="s">
        <v>733</v>
      </c>
      <c r="F117" s="184" t="s">
        <v>734</v>
      </c>
      <c r="G117" s="185" t="s">
        <v>678</v>
      </c>
      <c r="H117" s="186">
        <v>1</v>
      </c>
      <c r="I117" s="187"/>
      <c r="J117" s="188">
        <f t="shared" ref="J117:J160" si="10">ROUND(I117*H117,2)</f>
        <v>0</v>
      </c>
      <c r="K117" s="184"/>
      <c r="L117" s="42"/>
      <c r="M117" s="189" t="s">
        <v>5</v>
      </c>
      <c r="N117" s="190" t="s">
        <v>44</v>
      </c>
      <c r="O117" s="43"/>
      <c r="P117" s="191">
        <f t="shared" ref="P117:P160" si="11">O117*H117</f>
        <v>0</v>
      </c>
      <c r="Q117" s="191">
        <v>0</v>
      </c>
      <c r="R117" s="191">
        <f t="shared" ref="R117:R160" si="12">Q117*H117</f>
        <v>0</v>
      </c>
      <c r="S117" s="191">
        <v>0</v>
      </c>
      <c r="T117" s="192">
        <f t="shared" ref="T117:T160" si="13">S117*H117</f>
        <v>0</v>
      </c>
      <c r="AR117" s="25" t="s">
        <v>241</v>
      </c>
      <c r="AT117" s="25" t="s">
        <v>156</v>
      </c>
      <c r="AU117" s="25" t="s">
        <v>82</v>
      </c>
      <c r="AY117" s="25" t="s">
        <v>153</v>
      </c>
      <c r="BE117" s="193">
        <f t="shared" ref="BE117:BE160" si="14">IF(N117="základní",J117,0)</f>
        <v>0</v>
      </c>
      <c r="BF117" s="193">
        <f t="shared" ref="BF117:BF160" si="15">IF(N117="snížená",J117,0)</f>
        <v>0</v>
      </c>
      <c r="BG117" s="193">
        <f t="shared" ref="BG117:BG160" si="16">IF(N117="zákl. přenesená",J117,0)</f>
        <v>0</v>
      </c>
      <c r="BH117" s="193">
        <f t="shared" ref="BH117:BH160" si="17">IF(N117="sníž. přenesená",J117,0)</f>
        <v>0</v>
      </c>
      <c r="BI117" s="193">
        <f t="shared" ref="BI117:BI160" si="18">IF(N117="nulová",J117,0)</f>
        <v>0</v>
      </c>
      <c r="BJ117" s="25" t="s">
        <v>80</v>
      </c>
      <c r="BK117" s="193">
        <f t="shared" ref="BK117:BK160" si="19">ROUND(I117*H117,2)</f>
        <v>0</v>
      </c>
      <c r="BL117" s="25" t="s">
        <v>241</v>
      </c>
      <c r="BM117" s="25" t="s">
        <v>735</v>
      </c>
    </row>
    <row r="118" spans="2:65" s="1" customFormat="1" ht="51" customHeight="1">
      <c r="B118" s="181"/>
      <c r="C118" s="221" t="s">
        <v>10</v>
      </c>
      <c r="D118" s="221" t="s">
        <v>311</v>
      </c>
      <c r="E118" s="222" t="s">
        <v>736</v>
      </c>
      <c r="F118" s="223" t="s">
        <v>737</v>
      </c>
      <c r="G118" s="224" t="s">
        <v>678</v>
      </c>
      <c r="H118" s="225">
        <v>1</v>
      </c>
      <c r="I118" s="226"/>
      <c r="J118" s="227">
        <f t="shared" si="10"/>
        <v>0</v>
      </c>
      <c r="K118" s="223"/>
      <c r="L118" s="228"/>
      <c r="M118" s="229" t="s">
        <v>5</v>
      </c>
      <c r="N118" s="230" t="s">
        <v>44</v>
      </c>
      <c r="O118" s="43"/>
      <c r="P118" s="191">
        <f t="shared" si="11"/>
        <v>0</v>
      </c>
      <c r="Q118" s="191">
        <v>0.04</v>
      </c>
      <c r="R118" s="191">
        <f t="shared" si="12"/>
        <v>0.04</v>
      </c>
      <c r="S118" s="191">
        <v>0</v>
      </c>
      <c r="T118" s="192">
        <f t="shared" si="13"/>
        <v>0</v>
      </c>
      <c r="AR118" s="25" t="s">
        <v>315</v>
      </c>
      <c r="AT118" s="25" t="s">
        <v>311</v>
      </c>
      <c r="AU118" s="25" t="s">
        <v>82</v>
      </c>
      <c r="AY118" s="25" t="s">
        <v>153</v>
      </c>
      <c r="BE118" s="193">
        <f t="shared" si="14"/>
        <v>0</v>
      </c>
      <c r="BF118" s="193">
        <f t="shared" si="15"/>
        <v>0</v>
      </c>
      <c r="BG118" s="193">
        <f t="shared" si="16"/>
        <v>0</v>
      </c>
      <c r="BH118" s="193">
        <f t="shared" si="17"/>
        <v>0</v>
      </c>
      <c r="BI118" s="193">
        <f t="shared" si="18"/>
        <v>0</v>
      </c>
      <c r="BJ118" s="25" t="s">
        <v>80</v>
      </c>
      <c r="BK118" s="193">
        <f t="shared" si="19"/>
        <v>0</v>
      </c>
      <c r="BL118" s="25" t="s">
        <v>241</v>
      </c>
      <c r="BM118" s="25" t="s">
        <v>738</v>
      </c>
    </row>
    <row r="119" spans="2:65" s="1" customFormat="1" ht="16.5" customHeight="1">
      <c r="B119" s="181"/>
      <c r="C119" s="221" t="s">
        <v>279</v>
      </c>
      <c r="D119" s="221" t="s">
        <v>311</v>
      </c>
      <c r="E119" s="222" t="s">
        <v>739</v>
      </c>
      <c r="F119" s="223" t="s">
        <v>740</v>
      </c>
      <c r="G119" s="224" t="s">
        <v>228</v>
      </c>
      <c r="H119" s="225">
        <v>4</v>
      </c>
      <c r="I119" s="226"/>
      <c r="J119" s="227">
        <f t="shared" si="10"/>
        <v>0</v>
      </c>
      <c r="K119" s="223"/>
      <c r="L119" s="228"/>
      <c r="M119" s="229" t="s">
        <v>5</v>
      </c>
      <c r="N119" s="230" t="s">
        <v>44</v>
      </c>
      <c r="O119" s="43"/>
      <c r="P119" s="191">
        <f t="shared" si="11"/>
        <v>0</v>
      </c>
      <c r="Q119" s="191">
        <v>4.0000000000000002E-4</v>
      </c>
      <c r="R119" s="191">
        <f t="shared" si="12"/>
        <v>1.6000000000000001E-3</v>
      </c>
      <c r="S119" s="191">
        <v>0</v>
      </c>
      <c r="T119" s="192">
        <f t="shared" si="13"/>
        <v>0</v>
      </c>
      <c r="AR119" s="25" t="s">
        <v>315</v>
      </c>
      <c r="AT119" s="25" t="s">
        <v>311</v>
      </c>
      <c r="AU119" s="25" t="s">
        <v>82</v>
      </c>
      <c r="AY119" s="25" t="s">
        <v>153</v>
      </c>
      <c r="BE119" s="193">
        <f t="shared" si="14"/>
        <v>0</v>
      </c>
      <c r="BF119" s="193">
        <f t="shared" si="15"/>
        <v>0</v>
      </c>
      <c r="BG119" s="193">
        <f t="shared" si="16"/>
        <v>0</v>
      </c>
      <c r="BH119" s="193">
        <f t="shared" si="17"/>
        <v>0</v>
      </c>
      <c r="BI119" s="193">
        <f t="shared" si="18"/>
        <v>0</v>
      </c>
      <c r="BJ119" s="25" t="s">
        <v>80</v>
      </c>
      <c r="BK119" s="193">
        <f t="shared" si="19"/>
        <v>0</v>
      </c>
      <c r="BL119" s="25" t="s">
        <v>241</v>
      </c>
      <c r="BM119" s="25" t="s">
        <v>741</v>
      </c>
    </row>
    <row r="120" spans="2:65" s="1" customFormat="1" ht="25.5" customHeight="1">
      <c r="B120" s="181"/>
      <c r="C120" s="182" t="s">
        <v>283</v>
      </c>
      <c r="D120" s="182" t="s">
        <v>156</v>
      </c>
      <c r="E120" s="183" t="s">
        <v>742</v>
      </c>
      <c r="F120" s="184" t="s">
        <v>743</v>
      </c>
      <c r="G120" s="185" t="s">
        <v>678</v>
      </c>
      <c r="H120" s="186">
        <v>1</v>
      </c>
      <c r="I120" s="187"/>
      <c r="J120" s="188">
        <f t="shared" si="10"/>
        <v>0</v>
      </c>
      <c r="K120" s="184"/>
      <c r="L120" s="42"/>
      <c r="M120" s="189" t="s">
        <v>5</v>
      </c>
      <c r="N120" s="190" t="s">
        <v>44</v>
      </c>
      <c r="O120" s="43"/>
      <c r="P120" s="191">
        <f t="shared" si="11"/>
        <v>0</v>
      </c>
      <c r="Q120" s="191">
        <v>0</v>
      </c>
      <c r="R120" s="191">
        <f t="shared" si="12"/>
        <v>0</v>
      </c>
      <c r="S120" s="191">
        <v>0</v>
      </c>
      <c r="T120" s="192">
        <f t="shared" si="13"/>
        <v>0</v>
      </c>
      <c r="AR120" s="25" t="s">
        <v>241</v>
      </c>
      <c r="AT120" s="25" t="s">
        <v>156</v>
      </c>
      <c r="AU120" s="25" t="s">
        <v>82</v>
      </c>
      <c r="AY120" s="25" t="s">
        <v>153</v>
      </c>
      <c r="BE120" s="193">
        <f t="shared" si="14"/>
        <v>0</v>
      </c>
      <c r="BF120" s="193">
        <f t="shared" si="15"/>
        <v>0</v>
      </c>
      <c r="BG120" s="193">
        <f t="shared" si="16"/>
        <v>0</v>
      </c>
      <c r="BH120" s="193">
        <f t="shared" si="17"/>
        <v>0</v>
      </c>
      <c r="BI120" s="193">
        <f t="shared" si="18"/>
        <v>0</v>
      </c>
      <c r="BJ120" s="25" t="s">
        <v>80</v>
      </c>
      <c r="BK120" s="193">
        <f t="shared" si="19"/>
        <v>0</v>
      </c>
      <c r="BL120" s="25" t="s">
        <v>241</v>
      </c>
      <c r="BM120" s="25" t="s">
        <v>744</v>
      </c>
    </row>
    <row r="121" spans="2:65" s="1" customFormat="1" ht="16.5" customHeight="1">
      <c r="B121" s="181"/>
      <c r="C121" s="221" t="s">
        <v>288</v>
      </c>
      <c r="D121" s="221" t="s">
        <v>311</v>
      </c>
      <c r="E121" s="222" t="s">
        <v>745</v>
      </c>
      <c r="F121" s="223" t="s">
        <v>746</v>
      </c>
      <c r="G121" s="224" t="s">
        <v>228</v>
      </c>
      <c r="H121" s="225">
        <v>1</v>
      </c>
      <c r="I121" s="226"/>
      <c r="J121" s="227">
        <f t="shared" si="10"/>
        <v>0</v>
      </c>
      <c r="K121" s="223"/>
      <c r="L121" s="228"/>
      <c r="M121" s="229" t="s">
        <v>5</v>
      </c>
      <c r="N121" s="230" t="s">
        <v>44</v>
      </c>
      <c r="O121" s="43"/>
      <c r="P121" s="191">
        <f t="shared" si="11"/>
        <v>0</v>
      </c>
      <c r="Q121" s="191">
        <v>5.0000000000000001E-4</v>
      </c>
      <c r="R121" s="191">
        <f t="shared" si="12"/>
        <v>5.0000000000000001E-4</v>
      </c>
      <c r="S121" s="191">
        <v>0</v>
      </c>
      <c r="T121" s="192">
        <f t="shared" si="13"/>
        <v>0</v>
      </c>
      <c r="AR121" s="25" t="s">
        <v>315</v>
      </c>
      <c r="AT121" s="25" t="s">
        <v>311</v>
      </c>
      <c r="AU121" s="25" t="s">
        <v>82</v>
      </c>
      <c r="AY121" s="25" t="s">
        <v>153</v>
      </c>
      <c r="BE121" s="193">
        <f t="shared" si="14"/>
        <v>0</v>
      </c>
      <c r="BF121" s="193">
        <f t="shared" si="15"/>
        <v>0</v>
      </c>
      <c r="BG121" s="193">
        <f t="shared" si="16"/>
        <v>0</v>
      </c>
      <c r="BH121" s="193">
        <f t="shared" si="17"/>
        <v>0</v>
      </c>
      <c r="BI121" s="193">
        <f t="shared" si="18"/>
        <v>0</v>
      </c>
      <c r="BJ121" s="25" t="s">
        <v>80</v>
      </c>
      <c r="BK121" s="193">
        <f t="shared" si="19"/>
        <v>0</v>
      </c>
      <c r="BL121" s="25" t="s">
        <v>241</v>
      </c>
      <c r="BM121" s="25" t="s">
        <v>747</v>
      </c>
    </row>
    <row r="122" spans="2:65" s="1" customFormat="1" ht="25.5" customHeight="1">
      <c r="B122" s="181"/>
      <c r="C122" s="182" t="s">
        <v>292</v>
      </c>
      <c r="D122" s="182" t="s">
        <v>156</v>
      </c>
      <c r="E122" s="183" t="s">
        <v>748</v>
      </c>
      <c r="F122" s="184" t="s">
        <v>749</v>
      </c>
      <c r="G122" s="185" t="s">
        <v>228</v>
      </c>
      <c r="H122" s="186">
        <v>3</v>
      </c>
      <c r="I122" s="187"/>
      <c r="J122" s="188">
        <f t="shared" si="10"/>
        <v>0</v>
      </c>
      <c r="K122" s="184"/>
      <c r="L122" s="42"/>
      <c r="M122" s="189" t="s">
        <v>5</v>
      </c>
      <c r="N122" s="190" t="s">
        <v>44</v>
      </c>
      <c r="O122" s="43"/>
      <c r="P122" s="191">
        <f t="shared" si="11"/>
        <v>0</v>
      </c>
      <c r="Q122" s="191">
        <v>0</v>
      </c>
      <c r="R122" s="191">
        <f t="shared" si="12"/>
        <v>0</v>
      </c>
      <c r="S122" s="191">
        <v>0</v>
      </c>
      <c r="T122" s="192">
        <f t="shared" si="13"/>
        <v>0</v>
      </c>
      <c r="AR122" s="25" t="s">
        <v>241</v>
      </c>
      <c r="AT122" s="25" t="s">
        <v>156</v>
      </c>
      <c r="AU122" s="25" t="s">
        <v>82</v>
      </c>
      <c r="AY122" s="25" t="s">
        <v>153</v>
      </c>
      <c r="BE122" s="193">
        <f t="shared" si="14"/>
        <v>0</v>
      </c>
      <c r="BF122" s="193">
        <f t="shared" si="15"/>
        <v>0</v>
      </c>
      <c r="BG122" s="193">
        <f t="shared" si="16"/>
        <v>0</v>
      </c>
      <c r="BH122" s="193">
        <f t="shared" si="17"/>
        <v>0</v>
      </c>
      <c r="BI122" s="193">
        <f t="shared" si="18"/>
        <v>0</v>
      </c>
      <c r="BJ122" s="25" t="s">
        <v>80</v>
      </c>
      <c r="BK122" s="193">
        <f t="shared" si="19"/>
        <v>0</v>
      </c>
      <c r="BL122" s="25" t="s">
        <v>241</v>
      </c>
      <c r="BM122" s="25" t="s">
        <v>750</v>
      </c>
    </row>
    <row r="123" spans="2:65" s="1" customFormat="1" ht="16.5" customHeight="1">
      <c r="B123" s="181"/>
      <c r="C123" s="221" t="s">
        <v>298</v>
      </c>
      <c r="D123" s="221" t="s">
        <v>311</v>
      </c>
      <c r="E123" s="222" t="s">
        <v>751</v>
      </c>
      <c r="F123" s="223" t="s">
        <v>752</v>
      </c>
      <c r="G123" s="224" t="s">
        <v>228</v>
      </c>
      <c r="H123" s="225">
        <v>3</v>
      </c>
      <c r="I123" s="226"/>
      <c r="J123" s="227">
        <f t="shared" si="10"/>
        <v>0</v>
      </c>
      <c r="K123" s="223"/>
      <c r="L123" s="228"/>
      <c r="M123" s="229" t="s">
        <v>5</v>
      </c>
      <c r="N123" s="230" t="s">
        <v>44</v>
      </c>
      <c r="O123" s="43"/>
      <c r="P123" s="191">
        <f t="shared" si="11"/>
        <v>0</v>
      </c>
      <c r="Q123" s="191">
        <v>4.0000000000000002E-4</v>
      </c>
      <c r="R123" s="191">
        <f t="shared" si="12"/>
        <v>1.2000000000000001E-3</v>
      </c>
      <c r="S123" s="191">
        <v>0</v>
      </c>
      <c r="T123" s="192">
        <f t="shared" si="13"/>
        <v>0</v>
      </c>
      <c r="AR123" s="25" t="s">
        <v>315</v>
      </c>
      <c r="AT123" s="25" t="s">
        <v>311</v>
      </c>
      <c r="AU123" s="25" t="s">
        <v>82</v>
      </c>
      <c r="AY123" s="25" t="s">
        <v>153</v>
      </c>
      <c r="BE123" s="193">
        <f t="shared" si="14"/>
        <v>0</v>
      </c>
      <c r="BF123" s="193">
        <f t="shared" si="15"/>
        <v>0</v>
      </c>
      <c r="BG123" s="193">
        <f t="shared" si="16"/>
        <v>0</v>
      </c>
      <c r="BH123" s="193">
        <f t="shared" si="17"/>
        <v>0</v>
      </c>
      <c r="BI123" s="193">
        <f t="shared" si="18"/>
        <v>0</v>
      </c>
      <c r="BJ123" s="25" t="s">
        <v>80</v>
      </c>
      <c r="BK123" s="193">
        <f t="shared" si="19"/>
        <v>0</v>
      </c>
      <c r="BL123" s="25" t="s">
        <v>241</v>
      </c>
      <c r="BM123" s="25" t="s">
        <v>753</v>
      </c>
    </row>
    <row r="124" spans="2:65" s="1" customFormat="1" ht="16.5" customHeight="1">
      <c r="B124" s="181"/>
      <c r="C124" s="182" t="s">
        <v>306</v>
      </c>
      <c r="D124" s="182" t="s">
        <v>156</v>
      </c>
      <c r="E124" s="183" t="s">
        <v>754</v>
      </c>
      <c r="F124" s="184" t="s">
        <v>755</v>
      </c>
      <c r="G124" s="185" t="s">
        <v>678</v>
      </c>
      <c r="H124" s="186">
        <v>1</v>
      </c>
      <c r="I124" s="187"/>
      <c r="J124" s="188">
        <f t="shared" si="10"/>
        <v>0</v>
      </c>
      <c r="K124" s="184"/>
      <c r="L124" s="42"/>
      <c r="M124" s="189" t="s">
        <v>5</v>
      </c>
      <c r="N124" s="190" t="s">
        <v>44</v>
      </c>
      <c r="O124" s="43"/>
      <c r="P124" s="191">
        <f t="shared" si="11"/>
        <v>0</v>
      </c>
      <c r="Q124" s="191">
        <v>0</v>
      </c>
      <c r="R124" s="191">
        <f t="shared" si="12"/>
        <v>0</v>
      </c>
      <c r="S124" s="191">
        <v>0</v>
      </c>
      <c r="T124" s="192">
        <f t="shared" si="13"/>
        <v>0</v>
      </c>
      <c r="AR124" s="25" t="s">
        <v>241</v>
      </c>
      <c r="AT124" s="25" t="s">
        <v>156</v>
      </c>
      <c r="AU124" s="25" t="s">
        <v>82</v>
      </c>
      <c r="AY124" s="25" t="s">
        <v>153</v>
      </c>
      <c r="BE124" s="193">
        <f t="shared" si="14"/>
        <v>0</v>
      </c>
      <c r="BF124" s="193">
        <f t="shared" si="15"/>
        <v>0</v>
      </c>
      <c r="BG124" s="193">
        <f t="shared" si="16"/>
        <v>0</v>
      </c>
      <c r="BH124" s="193">
        <f t="shared" si="17"/>
        <v>0</v>
      </c>
      <c r="BI124" s="193">
        <f t="shared" si="18"/>
        <v>0</v>
      </c>
      <c r="BJ124" s="25" t="s">
        <v>80</v>
      </c>
      <c r="BK124" s="193">
        <f t="shared" si="19"/>
        <v>0</v>
      </c>
      <c r="BL124" s="25" t="s">
        <v>241</v>
      </c>
      <c r="BM124" s="25" t="s">
        <v>756</v>
      </c>
    </row>
    <row r="125" spans="2:65" s="1" customFormat="1" ht="16.5" customHeight="1">
      <c r="B125" s="181"/>
      <c r="C125" s="182" t="s">
        <v>310</v>
      </c>
      <c r="D125" s="182" t="s">
        <v>156</v>
      </c>
      <c r="E125" s="183" t="s">
        <v>757</v>
      </c>
      <c r="F125" s="184" t="s">
        <v>758</v>
      </c>
      <c r="G125" s="185" t="s">
        <v>228</v>
      </c>
      <c r="H125" s="186">
        <v>1</v>
      </c>
      <c r="I125" s="187"/>
      <c r="J125" s="188">
        <f t="shared" si="10"/>
        <v>0</v>
      </c>
      <c r="K125" s="184"/>
      <c r="L125" s="42"/>
      <c r="M125" s="189" t="s">
        <v>5</v>
      </c>
      <c r="N125" s="190" t="s">
        <v>44</v>
      </c>
      <c r="O125" s="43"/>
      <c r="P125" s="191">
        <f t="shared" si="11"/>
        <v>0</v>
      </c>
      <c r="Q125" s="191">
        <v>0</v>
      </c>
      <c r="R125" s="191">
        <f t="shared" si="12"/>
        <v>0</v>
      </c>
      <c r="S125" s="191">
        <v>0</v>
      </c>
      <c r="T125" s="192">
        <f t="shared" si="13"/>
        <v>0</v>
      </c>
      <c r="AR125" s="25" t="s">
        <v>241</v>
      </c>
      <c r="AT125" s="25" t="s">
        <v>156</v>
      </c>
      <c r="AU125" s="25" t="s">
        <v>82</v>
      </c>
      <c r="AY125" s="25" t="s">
        <v>153</v>
      </c>
      <c r="BE125" s="193">
        <f t="shared" si="14"/>
        <v>0</v>
      </c>
      <c r="BF125" s="193">
        <f t="shared" si="15"/>
        <v>0</v>
      </c>
      <c r="BG125" s="193">
        <f t="shared" si="16"/>
        <v>0</v>
      </c>
      <c r="BH125" s="193">
        <f t="shared" si="17"/>
        <v>0</v>
      </c>
      <c r="BI125" s="193">
        <f t="shared" si="18"/>
        <v>0</v>
      </c>
      <c r="BJ125" s="25" t="s">
        <v>80</v>
      </c>
      <c r="BK125" s="193">
        <f t="shared" si="19"/>
        <v>0</v>
      </c>
      <c r="BL125" s="25" t="s">
        <v>241</v>
      </c>
      <c r="BM125" s="25" t="s">
        <v>759</v>
      </c>
    </row>
    <row r="126" spans="2:65" s="1" customFormat="1" ht="25.5" customHeight="1">
      <c r="B126" s="181"/>
      <c r="C126" s="221" t="s">
        <v>318</v>
      </c>
      <c r="D126" s="221" t="s">
        <v>311</v>
      </c>
      <c r="E126" s="222" t="s">
        <v>760</v>
      </c>
      <c r="F126" s="223" t="s">
        <v>761</v>
      </c>
      <c r="G126" s="224" t="s">
        <v>228</v>
      </c>
      <c r="H126" s="225">
        <v>1</v>
      </c>
      <c r="I126" s="226"/>
      <c r="J126" s="227">
        <f t="shared" si="10"/>
        <v>0</v>
      </c>
      <c r="K126" s="223"/>
      <c r="L126" s="228"/>
      <c r="M126" s="229" t="s">
        <v>5</v>
      </c>
      <c r="N126" s="230" t="s">
        <v>44</v>
      </c>
      <c r="O126" s="43"/>
      <c r="P126" s="191">
        <f t="shared" si="11"/>
        <v>0</v>
      </c>
      <c r="Q126" s="191">
        <v>2E-3</v>
      </c>
      <c r="R126" s="191">
        <f t="shared" si="12"/>
        <v>2E-3</v>
      </c>
      <c r="S126" s="191">
        <v>0</v>
      </c>
      <c r="T126" s="192">
        <f t="shared" si="13"/>
        <v>0</v>
      </c>
      <c r="AR126" s="25" t="s">
        <v>315</v>
      </c>
      <c r="AT126" s="25" t="s">
        <v>311</v>
      </c>
      <c r="AU126" s="25" t="s">
        <v>82</v>
      </c>
      <c r="AY126" s="25" t="s">
        <v>153</v>
      </c>
      <c r="BE126" s="193">
        <f t="shared" si="14"/>
        <v>0</v>
      </c>
      <c r="BF126" s="193">
        <f t="shared" si="15"/>
        <v>0</v>
      </c>
      <c r="BG126" s="193">
        <f t="shared" si="16"/>
        <v>0</v>
      </c>
      <c r="BH126" s="193">
        <f t="shared" si="17"/>
        <v>0</v>
      </c>
      <c r="BI126" s="193">
        <f t="shared" si="18"/>
        <v>0</v>
      </c>
      <c r="BJ126" s="25" t="s">
        <v>80</v>
      </c>
      <c r="BK126" s="193">
        <f t="shared" si="19"/>
        <v>0</v>
      </c>
      <c r="BL126" s="25" t="s">
        <v>241</v>
      </c>
      <c r="BM126" s="25" t="s">
        <v>762</v>
      </c>
    </row>
    <row r="127" spans="2:65" s="1" customFormat="1" ht="16.5" customHeight="1">
      <c r="B127" s="181"/>
      <c r="C127" s="182" t="s">
        <v>324</v>
      </c>
      <c r="D127" s="182" t="s">
        <v>156</v>
      </c>
      <c r="E127" s="183" t="s">
        <v>757</v>
      </c>
      <c r="F127" s="184" t="s">
        <v>758</v>
      </c>
      <c r="G127" s="185" t="s">
        <v>228</v>
      </c>
      <c r="H127" s="186">
        <v>3</v>
      </c>
      <c r="I127" s="187"/>
      <c r="J127" s="188">
        <f t="shared" si="10"/>
        <v>0</v>
      </c>
      <c r="K127" s="184"/>
      <c r="L127" s="42"/>
      <c r="M127" s="189" t="s">
        <v>5</v>
      </c>
      <c r="N127" s="190" t="s">
        <v>44</v>
      </c>
      <c r="O127" s="43"/>
      <c r="P127" s="191">
        <f t="shared" si="11"/>
        <v>0</v>
      </c>
      <c r="Q127" s="191">
        <v>0</v>
      </c>
      <c r="R127" s="191">
        <f t="shared" si="12"/>
        <v>0</v>
      </c>
      <c r="S127" s="191">
        <v>0</v>
      </c>
      <c r="T127" s="192">
        <f t="shared" si="13"/>
        <v>0</v>
      </c>
      <c r="AR127" s="25" t="s">
        <v>241</v>
      </c>
      <c r="AT127" s="25" t="s">
        <v>156</v>
      </c>
      <c r="AU127" s="25" t="s">
        <v>82</v>
      </c>
      <c r="AY127" s="25" t="s">
        <v>153</v>
      </c>
      <c r="BE127" s="193">
        <f t="shared" si="14"/>
        <v>0</v>
      </c>
      <c r="BF127" s="193">
        <f t="shared" si="15"/>
        <v>0</v>
      </c>
      <c r="BG127" s="193">
        <f t="shared" si="16"/>
        <v>0</v>
      </c>
      <c r="BH127" s="193">
        <f t="shared" si="17"/>
        <v>0</v>
      </c>
      <c r="BI127" s="193">
        <f t="shared" si="18"/>
        <v>0</v>
      </c>
      <c r="BJ127" s="25" t="s">
        <v>80</v>
      </c>
      <c r="BK127" s="193">
        <f t="shared" si="19"/>
        <v>0</v>
      </c>
      <c r="BL127" s="25" t="s">
        <v>241</v>
      </c>
      <c r="BM127" s="25" t="s">
        <v>763</v>
      </c>
    </row>
    <row r="128" spans="2:65" s="1" customFormat="1" ht="25.5" customHeight="1">
      <c r="B128" s="181"/>
      <c r="C128" s="221" t="s">
        <v>329</v>
      </c>
      <c r="D128" s="221" t="s">
        <v>311</v>
      </c>
      <c r="E128" s="222" t="s">
        <v>764</v>
      </c>
      <c r="F128" s="223" t="s">
        <v>765</v>
      </c>
      <c r="G128" s="224" t="s">
        <v>228</v>
      </c>
      <c r="H128" s="225">
        <v>3</v>
      </c>
      <c r="I128" s="226"/>
      <c r="J128" s="227">
        <f t="shared" si="10"/>
        <v>0</v>
      </c>
      <c r="K128" s="223"/>
      <c r="L128" s="228"/>
      <c r="M128" s="229" t="s">
        <v>5</v>
      </c>
      <c r="N128" s="230" t="s">
        <v>44</v>
      </c>
      <c r="O128" s="43"/>
      <c r="P128" s="191">
        <f t="shared" si="11"/>
        <v>0</v>
      </c>
      <c r="Q128" s="191">
        <v>3.8E-3</v>
      </c>
      <c r="R128" s="191">
        <f t="shared" si="12"/>
        <v>1.14E-2</v>
      </c>
      <c r="S128" s="191">
        <v>0</v>
      </c>
      <c r="T128" s="192">
        <f t="shared" si="13"/>
        <v>0</v>
      </c>
      <c r="AR128" s="25" t="s">
        <v>315</v>
      </c>
      <c r="AT128" s="25" t="s">
        <v>311</v>
      </c>
      <c r="AU128" s="25" t="s">
        <v>82</v>
      </c>
      <c r="AY128" s="25" t="s">
        <v>153</v>
      </c>
      <c r="BE128" s="193">
        <f t="shared" si="14"/>
        <v>0</v>
      </c>
      <c r="BF128" s="193">
        <f t="shared" si="15"/>
        <v>0</v>
      </c>
      <c r="BG128" s="193">
        <f t="shared" si="16"/>
        <v>0</v>
      </c>
      <c r="BH128" s="193">
        <f t="shared" si="17"/>
        <v>0</v>
      </c>
      <c r="BI128" s="193">
        <f t="shared" si="18"/>
        <v>0</v>
      </c>
      <c r="BJ128" s="25" t="s">
        <v>80</v>
      </c>
      <c r="BK128" s="193">
        <f t="shared" si="19"/>
        <v>0</v>
      </c>
      <c r="BL128" s="25" t="s">
        <v>241</v>
      </c>
      <c r="BM128" s="25" t="s">
        <v>766</v>
      </c>
    </row>
    <row r="129" spans="2:65" s="1" customFormat="1" ht="16.5" customHeight="1">
      <c r="B129" s="181"/>
      <c r="C129" s="182" t="s">
        <v>315</v>
      </c>
      <c r="D129" s="182" t="s">
        <v>156</v>
      </c>
      <c r="E129" s="183" t="s">
        <v>757</v>
      </c>
      <c r="F129" s="184" t="s">
        <v>758</v>
      </c>
      <c r="G129" s="185" t="s">
        <v>228</v>
      </c>
      <c r="H129" s="186">
        <v>1</v>
      </c>
      <c r="I129" s="187"/>
      <c r="J129" s="188">
        <f t="shared" si="10"/>
        <v>0</v>
      </c>
      <c r="K129" s="184"/>
      <c r="L129" s="42"/>
      <c r="M129" s="189" t="s">
        <v>5</v>
      </c>
      <c r="N129" s="190" t="s">
        <v>44</v>
      </c>
      <c r="O129" s="43"/>
      <c r="P129" s="191">
        <f t="shared" si="11"/>
        <v>0</v>
      </c>
      <c r="Q129" s="191">
        <v>0</v>
      </c>
      <c r="R129" s="191">
        <f t="shared" si="12"/>
        <v>0</v>
      </c>
      <c r="S129" s="191">
        <v>0</v>
      </c>
      <c r="T129" s="192">
        <f t="shared" si="13"/>
        <v>0</v>
      </c>
      <c r="AR129" s="25" t="s">
        <v>241</v>
      </c>
      <c r="AT129" s="25" t="s">
        <v>156</v>
      </c>
      <c r="AU129" s="25" t="s">
        <v>82</v>
      </c>
      <c r="AY129" s="25" t="s">
        <v>153</v>
      </c>
      <c r="BE129" s="193">
        <f t="shared" si="14"/>
        <v>0</v>
      </c>
      <c r="BF129" s="193">
        <f t="shared" si="15"/>
        <v>0</v>
      </c>
      <c r="BG129" s="193">
        <f t="shared" si="16"/>
        <v>0</v>
      </c>
      <c r="BH129" s="193">
        <f t="shared" si="17"/>
        <v>0</v>
      </c>
      <c r="BI129" s="193">
        <f t="shared" si="18"/>
        <v>0</v>
      </c>
      <c r="BJ129" s="25" t="s">
        <v>80</v>
      </c>
      <c r="BK129" s="193">
        <f t="shared" si="19"/>
        <v>0</v>
      </c>
      <c r="BL129" s="25" t="s">
        <v>241</v>
      </c>
      <c r="BM129" s="25" t="s">
        <v>767</v>
      </c>
    </row>
    <row r="130" spans="2:65" s="1" customFormat="1" ht="25.5" customHeight="1">
      <c r="B130" s="181"/>
      <c r="C130" s="221" t="s">
        <v>337</v>
      </c>
      <c r="D130" s="221" t="s">
        <v>311</v>
      </c>
      <c r="E130" s="222" t="s">
        <v>768</v>
      </c>
      <c r="F130" s="223" t="s">
        <v>769</v>
      </c>
      <c r="G130" s="224" t="s">
        <v>228</v>
      </c>
      <c r="H130" s="225">
        <v>1</v>
      </c>
      <c r="I130" s="226"/>
      <c r="J130" s="227">
        <f t="shared" si="10"/>
        <v>0</v>
      </c>
      <c r="K130" s="223"/>
      <c r="L130" s="228"/>
      <c r="M130" s="229" t="s">
        <v>5</v>
      </c>
      <c r="N130" s="230" t="s">
        <v>44</v>
      </c>
      <c r="O130" s="43"/>
      <c r="P130" s="191">
        <f t="shared" si="11"/>
        <v>0</v>
      </c>
      <c r="Q130" s="191">
        <v>6.0000000000000001E-3</v>
      </c>
      <c r="R130" s="191">
        <f t="shared" si="12"/>
        <v>6.0000000000000001E-3</v>
      </c>
      <c r="S130" s="191">
        <v>0</v>
      </c>
      <c r="T130" s="192">
        <f t="shared" si="13"/>
        <v>0</v>
      </c>
      <c r="AR130" s="25" t="s">
        <v>315</v>
      </c>
      <c r="AT130" s="25" t="s">
        <v>311</v>
      </c>
      <c r="AU130" s="25" t="s">
        <v>82</v>
      </c>
      <c r="AY130" s="25" t="s">
        <v>153</v>
      </c>
      <c r="BE130" s="193">
        <f t="shared" si="14"/>
        <v>0</v>
      </c>
      <c r="BF130" s="193">
        <f t="shared" si="15"/>
        <v>0</v>
      </c>
      <c r="BG130" s="193">
        <f t="shared" si="16"/>
        <v>0</v>
      </c>
      <c r="BH130" s="193">
        <f t="shared" si="17"/>
        <v>0</v>
      </c>
      <c r="BI130" s="193">
        <f t="shared" si="18"/>
        <v>0</v>
      </c>
      <c r="BJ130" s="25" t="s">
        <v>80</v>
      </c>
      <c r="BK130" s="193">
        <f t="shared" si="19"/>
        <v>0</v>
      </c>
      <c r="BL130" s="25" t="s">
        <v>241</v>
      </c>
      <c r="BM130" s="25" t="s">
        <v>770</v>
      </c>
    </row>
    <row r="131" spans="2:65" s="1" customFormat="1" ht="25.5" customHeight="1">
      <c r="B131" s="181"/>
      <c r="C131" s="182" t="s">
        <v>342</v>
      </c>
      <c r="D131" s="182" t="s">
        <v>156</v>
      </c>
      <c r="E131" s="183" t="s">
        <v>771</v>
      </c>
      <c r="F131" s="184" t="s">
        <v>772</v>
      </c>
      <c r="G131" s="185" t="s">
        <v>228</v>
      </c>
      <c r="H131" s="186">
        <v>1</v>
      </c>
      <c r="I131" s="187"/>
      <c r="J131" s="188">
        <f t="shared" si="10"/>
        <v>0</v>
      </c>
      <c r="K131" s="184"/>
      <c r="L131" s="42"/>
      <c r="M131" s="189" t="s">
        <v>5</v>
      </c>
      <c r="N131" s="190" t="s">
        <v>44</v>
      </c>
      <c r="O131" s="43"/>
      <c r="P131" s="191">
        <f t="shared" si="11"/>
        <v>0</v>
      </c>
      <c r="Q131" s="191">
        <v>0</v>
      </c>
      <c r="R131" s="191">
        <f t="shared" si="12"/>
        <v>0</v>
      </c>
      <c r="S131" s="191">
        <v>0</v>
      </c>
      <c r="T131" s="192">
        <f t="shared" si="13"/>
        <v>0</v>
      </c>
      <c r="AR131" s="25" t="s">
        <v>241</v>
      </c>
      <c r="AT131" s="25" t="s">
        <v>156</v>
      </c>
      <c r="AU131" s="25" t="s">
        <v>82</v>
      </c>
      <c r="AY131" s="25" t="s">
        <v>153</v>
      </c>
      <c r="BE131" s="193">
        <f t="shared" si="14"/>
        <v>0</v>
      </c>
      <c r="BF131" s="193">
        <f t="shared" si="15"/>
        <v>0</v>
      </c>
      <c r="BG131" s="193">
        <f t="shared" si="16"/>
        <v>0</v>
      </c>
      <c r="BH131" s="193">
        <f t="shared" si="17"/>
        <v>0</v>
      </c>
      <c r="BI131" s="193">
        <f t="shared" si="18"/>
        <v>0</v>
      </c>
      <c r="BJ131" s="25" t="s">
        <v>80</v>
      </c>
      <c r="BK131" s="193">
        <f t="shared" si="19"/>
        <v>0</v>
      </c>
      <c r="BL131" s="25" t="s">
        <v>241</v>
      </c>
      <c r="BM131" s="25" t="s">
        <v>773</v>
      </c>
    </row>
    <row r="132" spans="2:65" s="1" customFormat="1" ht="16.5" customHeight="1">
      <c r="B132" s="181"/>
      <c r="C132" s="221" t="s">
        <v>349</v>
      </c>
      <c r="D132" s="221" t="s">
        <v>311</v>
      </c>
      <c r="E132" s="222" t="s">
        <v>774</v>
      </c>
      <c r="F132" s="223" t="s">
        <v>775</v>
      </c>
      <c r="G132" s="224" t="s">
        <v>228</v>
      </c>
      <c r="H132" s="225">
        <v>1</v>
      </c>
      <c r="I132" s="226"/>
      <c r="J132" s="227">
        <f t="shared" si="10"/>
        <v>0</v>
      </c>
      <c r="K132" s="223"/>
      <c r="L132" s="228"/>
      <c r="M132" s="229" t="s">
        <v>5</v>
      </c>
      <c r="N132" s="230" t="s">
        <v>44</v>
      </c>
      <c r="O132" s="43"/>
      <c r="P132" s="191">
        <f t="shared" si="11"/>
        <v>0</v>
      </c>
      <c r="Q132" s="191">
        <v>1.1999999999999999E-3</v>
      </c>
      <c r="R132" s="191">
        <f t="shared" si="12"/>
        <v>1.1999999999999999E-3</v>
      </c>
      <c r="S132" s="191">
        <v>0</v>
      </c>
      <c r="T132" s="192">
        <f t="shared" si="13"/>
        <v>0</v>
      </c>
      <c r="AR132" s="25" t="s">
        <v>315</v>
      </c>
      <c r="AT132" s="25" t="s">
        <v>311</v>
      </c>
      <c r="AU132" s="25" t="s">
        <v>82</v>
      </c>
      <c r="AY132" s="25" t="s">
        <v>153</v>
      </c>
      <c r="BE132" s="193">
        <f t="shared" si="14"/>
        <v>0</v>
      </c>
      <c r="BF132" s="193">
        <f t="shared" si="15"/>
        <v>0</v>
      </c>
      <c r="BG132" s="193">
        <f t="shared" si="16"/>
        <v>0</v>
      </c>
      <c r="BH132" s="193">
        <f t="shared" si="17"/>
        <v>0</v>
      </c>
      <c r="BI132" s="193">
        <f t="shared" si="18"/>
        <v>0</v>
      </c>
      <c r="BJ132" s="25" t="s">
        <v>80</v>
      </c>
      <c r="BK132" s="193">
        <f t="shared" si="19"/>
        <v>0</v>
      </c>
      <c r="BL132" s="25" t="s">
        <v>241</v>
      </c>
      <c r="BM132" s="25" t="s">
        <v>776</v>
      </c>
    </row>
    <row r="133" spans="2:65" s="1" customFormat="1" ht="25.5" customHeight="1">
      <c r="B133" s="181"/>
      <c r="C133" s="182" t="s">
        <v>353</v>
      </c>
      <c r="D133" s="182" t="s">
        <v>156</v>
      </c>
      <c r="E133" s="183" t="s">
        <v>771</v>
      </c>
      <c r="F133" s="184" t="s">
        <v>772</v>
      </c>
      <c r="G133" s="185" t="s">
        <v>228</v>
      </c>
      <c r="H133" s="186">
        <v>1</v>
      </c>
      <c r="I133" s="187"/>
      <c r="J133" s="188">
        <f t="shared" si="10"/>
        <v>0</v>
      </c>
      <c r="K133" s="184"/>
      <c r="L133" s="42"/>
      <c r="M133" s="189" t="s">
        <v>5</v>
      </c>
      <c r="N133" s="190" t="s">
        <v>44</v>
      </c>
      <c r="O133" s="43"/>
      <c r="P133" s="191">
        <f t="shared" si="11"/>
        <v>0</v>
      </c>
      <c r="Q133" s="191">
        <v>0</v>
      </c>
      <c r="R133" s="191">
        <f t="shared" si="12"/>
        <v>0</v>
      </c>
      <c r="S133" s="191">
        <v>0</v>
      </c>
      <c r="T133" s="192">
        <f t="shared" si="13"/>
        <v>0</v>
      </c>
      <c r="AR133" s="25" t="s">
        <v>241</v>
      </c>
      <c r="AT133" s="25" t="s">
        <v>156</v>
      </c>
      <c r="AU133" s="25" t="s">
        <v>82</v>
      </c>
      <c r="AY133" s="25" t="s">
        <v>153</v>
      </c>
      <c r="BE133" s="193">
        <f t="shared" si="14"/>
        <v>0</v>
      </c>
      <c r="BF133" s="193">
        <f t="shared" si="15"/>
        <v>0</v>
      </c>
      <c r="BG133" s="193">
        <f t="shared" si="16"/>
        <v>0</v>
      </c>
      <c r="BH133" s="193">
        <f t="shared" si="17"/>
        <v>0</v>
      </c>
      <c r="BI133" s="193">
        <f t="shared" si="18"/>
        <v>0</v>
      </c>
      <c r="BJ133" s="25" t="s">
        <v>80</v>
      </c>
      <c r="BK133" s="193">
        <f t="shared" si="19"/>
        <v>0</v>
      </c>
      <c r="BL133" s="25" t="s">
        <v>241</v>
      </c>
      <c r="BM133" s="25" t="s">
        <v>777</v>
      </c>
    </row>
    <row r="134" spans="2:65" s="1" customFormat="1" ht="25.5" customHeight="1">
      <c r="B134" s="181"/>
      <c r="C134" s="221" t="s">
        <v>358</v>
      </c>
      <c r="D134" s="221" t="s">
        <v>311</v>
      </c>
      <c r="E134" s="222" t="s">
        <v>778</v>
      </c>
      <c r="F134" s="223" t="s">
        <v>779</v>
      </c>
      <c r="G134" s="224" t="s">
        <v>228</v>
      </c>
      <c r="H134" s="225">
        <v>1</v>
      </c>
      <c r="I134" s="226"/>
      <c r="J134" s="227">
        <f t="shared" si="10"/>
        <v>0</v>
      </c>
      <c r="K134" s="223"/>
      <c r="L134" s="228"/>
      <c r="M134" s="229" t="s">
        <v>5</v>
      </c>
      <c r="N134" s="230" t="s">
        <v>44</v>
      </c>
      <c r="O134" s="43"/>
      <c r="P134" s="191">
        <f t="shared" si="11"/>
        <v>0</v>
      </c>
      <c r="Q134" s="191">
        <v>2.3E-3</v>
      </c>
      <c r="R134" s="191">
        <f t="shared" si="12"/>
        <v>2.3E-3</v>
      </c>
      <c r="S134" s="191">
        <v>0</v>
      </c>
      <c r="T134" s="192">
        <f t="shared" si="13"/>
        <v>0</v>
      </c>
      <c r="AR134" s="25" t="s">
        <v>315</v>
      </c>
      <c r="AT134" s="25" t="s">
        <v>311</v>
      </c>
      <c r="AU134" s="25" t="s">
        <v>82</v>
      </c>
      <c r="AY134" s="25" t="s">
        <v>153</v>
      </c>
      <c r="BE134" s="193">
        <f t="shared" si="14"/>
        <v>0</v>
      </c>
      <c r="BF134" s="193">
        <f t="shared" si="15"/>
        <v>0</v>
      </c>
      <c r="BG134" s="193">
        <f t="shared" si="16"/>
        <v>0</v>
      </c>
      <c r="BH134" s="193">
        <f t="shared" si="17"/>
        <v>0</v>
      </c>
      <c r="BI134" s="193">
        <f t="shared" si="18"/>
        <v>0</v>
      </c>
      <c r="BJ134" s="25" t="s">
        <v>80</v>
      </c>
      <c r="BK134" s="193">
        <f t="shared" si="19"/>
        <v>0</v>
      </c>
      <c r="BL134" s="25" t="s">
        <v>241</v>
      </c>
      <c r="BM134" s="25" t="s">
        <v>780</v>
      </c>
    </row>
    <row r="135" spans="2:65" s="1" customFormat="1" ht="25.5" customHeight="1">
      <c r="B135" s="181"/>
      <c r="C135" s="182" t="s">
        <v>362</v>
      </c>
      <c r="D135" s="182" t="s">
        <v>156</v>
      </c>
      <c r="E135" s="183" t="s">
        <v>771</v>
      </c>
      <c r="F135" s="184" t="s">
        <v>772</v>
      </c>
      <c r="G135" s="185" t="s">
        <v>228</v>
      </c>
      <c r="H135" s="186">
        <v>1</v>
      </c>
      <c r="I135" s="187"/>
      <c r="J135" s="188">
        <f t="shared" si="10"/>
        <v>0</v>
      </c>
      <c r="K135" s="184"/>
      <c r="L135" s="42"/>
      <c r="M135" s="189" t="s">
        <v>5</v>
      </c>
      <c r="N135" s="190" t="s">
        <v>44</v>
      </c>
      <c r="O135" s="43"/>
      <c r="P135" s="191">
        <f t="shared" si="11"/>
        <v>0</v>
      </c>
      <c r="Q135" s="191">
        <v>0</v>
      </c>
      <c r="R135" s="191">
        <f t="shared" si="12"/>
        <v>0</v>
      </c>
      <c r="S135" s="191">
        <v>0</v>
      </c>
      <c r="T135" s="192">
        <f t="shared" si="13"/>
        <v>0</v>
      </c>
      <c r="AR135" s="25" t="s">
        <v>241</v>
      </c>
      <c r="AT135" s="25" t="s">
        <v>156</v>
      </c>
      <c r="AU135" s="25" t="s">
        <v>82</v>
      </c>
      <c r="AY135" s="25" t="s">
        <v>153</v>
      </c>
      <c r="BE135" s="193">
        <f t="shared" si="14"/>
        <v>0</v>
      </c>
      <c r="BF135" s="193">
        <f t="shared" si="15"/>
        <v>0</v>
      </c>
      <c r="BG135" s="193">
        <f t="shared" si="16"/>
        <v>0</v>
      </c>
      <c r="BH135" s="193">
        <f t="shared" si="17"/>
        <v>0</v>
      </c>
      <c r="BI135" s="193">
        <f t="shared" si="18"/>
        <v>0</v>
      </c>
      <c r="BJ135" s="25" t="s">
        <v>80</v>
      </c>
      <c r="BK135" s="193">
        <f t="shared" si="19"/>
        <v>0</v>
      </c>
      <c r="BL135" s="25" t="s">
        <v>241</v>
      </c>
      <c r="BM135" s="25" t="s">
        <v>781</v>
      </c>
    </row>
    <row r="136" spans="2:65" s="1" customFormat="1" ht="25.5" customHeight="1">
      <c r="B136" s="181"/>
      <c r="C136" s="221" t="s">
        <v>367</v>
      </c>
      <c r="D136" s="221" t="s">
        <v>311</v>
      </c>
      <c r="E136" s="222" t="s">
        <v>782</v>
      </c>
      <c r="F136" s="223" t="s">
        <v>783</v>
      </c>
      <c r="G136" s="224" t="s">
        <v>228</v>
      </c>
      <c r="H136" s="225">
        <v>1</v>
      </c>
      <c r="I136" s="226"/>
      <c r="J136" s="227">
        <f t="shared" si="10"/>
        <v>0</v>
      </c>
      <c r="K136" s="223"/>
      <c r="L136" s="228"/>
      <c r="M136" s="229" t="s">
        <v>5</v>
      </c>
      <c r="N136" s="230" t="s">
        <v>44</v>
      </c>
      <c r="O136" s="43"/>
      <c r="P136" s="191">
        <f t="shared" si="11"/>
        <v>0</v>
      </c>
      <c r="Q136" s="191">
        <v>2.8E-3</v>
      </c>
      <c r="R136" s="191">
        <f t="shared" si="12"/>
        <v>2.8E-3</v>
      </c>
      <c r="S136" s="191">
        <v>0</v>
      </c>
      <c r="T136" s="192">
        <f t="shared" si="13"/>
        <v>0</v>
      </c>
      <c r="AR136" s="25" t="s">
        <v>315</v>
      </c>
      <c r="AT136" s="25" t="s">
        <v>311</v>
      </c>
      <c r="AU136" s="25" t="s">
        <v>82</v>
      </c>
      <c r="AY136" s="25" t="s">
        <v>153</v>
      </c>
      <c r="BE136" s="193">
        <f t="shared" si="14"/>
        <v>0</v>
      </c>
      <c r="BF136" s="193">
        <f t="shared" si="15"/>
        <v>0</v>
      </c>
      <c r="BG136" s="193">
        <f t="shared" si="16"/>
        <v>0</v>
      </c>
      <c r="BH136" s="193">
        <f t="shared" si="17"/>
        <v>0</v>
      </c>
      <c r="BI136" s="193">
        <f t="shared" si="18"/>
        <v>0</v>
      </c>
      <c r="BJ136" s="25" t="s">
        <v>80</v>
      </c>
      <c r="BK136" s="193">
        <f t="shared" si="19"/>
        <v>0</v>
      </c>
      <c r="BL136" s="25" t="s">
        <v>241</v>
      </c>
      <c r="BM136" s="25" t="s">
        <v>784</v>
      </c>
    </row>
    <row r="137" spans="2:65" s="1" customFormat="1" ht="25.5" customHeight="1">
      <c r="B137" s="181"/>
      <c r="C137" s="182" t="s">
        <v>373</v>
      </c>
      <c r="D137" s="182" t="s">
        <v>156</v>
      </c>
      <c r="E137" s="183" t="s">
        <v>785</v>
      </c>
      <c r="F137" s="184" t="s">
        <v>786</v>
      </c>
      <c r="G137" s="185" t="s">
        <v>228</v>
      </c>
      <c r="H137" s="186">
        <v>1</v>
      </c>
      <c r="I137" s="187"/>
      <c r="J137" s="188">
        <f t="shared" si="10"/>
        <v>0</v>
      </c>
      <c r="K137" s="184"/>
      <c r="L137" s="42"/>
      <c r="M137" s="189" t="s">
        <v>5</v>
      </c>
      <c r="N137" s="190" t="s">
        <v>44</v>
      </c>
      <c r="O137" s="43"/>
      <c r="P137" s="191">
        <f t="shared" si="11"/>
        <v>0</v>
      </c>
      <c r="Q137" s="191">
        <v>0</v>
      </c>
      <c r="R137" s="191">
        <f t="shared" si="12"/>
        <v>0</v>
      </c>
      <c r="S137" s="191">
        <v>0</v>
      </c>
      <c r="T137" s="192">
        <f t="shared" si="13"/>
        <v>0</v>
      </c>
      <c r="AR137" s="25" t="s">
        <v>241</v>
      </c>
      <c r="AT137" s="25" t="s">
        <v>156</v>
      </c>
      <c r="AU137" s="25" t="s">
        <v>82</v>
      </c>
      <c r="AY137" s="25" t="s">
        <v>153</v>
      </c>
      <c r="BE137" s="193">
        <f t="shared" si="14"/>
        <v>0</v>
      </c>
      <c r="BF137" s="193">
        <f t="shared" si="15"/>
        <v>0</v>
      </c>
      <c r="BG137" s="193">
        <f t="shared" si="16"/>
        <v>0</v>
      </c>
      <c r="BH137" s="193">
        <f t="shared" si="17"/>
        <v>0</v>
      </c>
      <c r="BI137" s="193">
        <f t="shared" si="18"/>
        <v>0</v>
      </c>
      <c r="BJ137" s="25" t="s">
        <v>80</v>
      </c>
      <c r="BK137" s="193">
        <f t="shared" si="19"/>
        <v>0</v>
      </c>
      <c r="BL137" s="25" t="s">
        <v>241</v>
      </c>
      <c r="BM137" s="25" t="s">
        <v>787</v>
      </c>
    </row>
    <row r="138" spans="2:65" s="1" customFormat="1" ht="25.5" customHeight="1">
      <c r="B138" s="181"/>
      <c r="C138" s="221" t="s">
        <v>377</v>
      </c>
      <c r="D138" s="221" t="s">
        <v>311</v>
      </c>
      <c r="E138" s="222" t="s">
        <v>788</v>
      </c>
      <c r="F138" s="223" t="s">
        <v>789</v>
      </c>
      <c r="G138" s="224" t="s">
        <v>228</v>
      </c>
      <c r="H138" s="225">
        <v>1</v>
      </c>
      <c r="I138" s="226"/>
      <c r="J138" s="227">
        <f t="shared" si="10"/>
        <v>0</v>
      </c>
      <c r="K138" s="223"/>
      <c r="L138" s="228"/>
      <c r="M138" s="229" t="s">
        <v>5</v>
      </c>
      <c r="N138" s="230" t="s">
        <v>44</v>
      </c>
      <c r="O138" s="43"/>
      <c r="P138" s="191">
        <f t="shared" si="11"/>
        <v>0</v>
      </c>
      <c r="Q138" s="191">
        <v>2.9999999999999997E-4</v>
      </c>
      <c r="R138" s="191">
        <f t="shared" si="12"/>
        <v>2.9999999999999997E-4</v>
      </c>
      <c r="S138" s="191">
        <v>0</v>
      </c>
      <c r="T138" s="192">
        <f t="shared" si="13"/>
        <v>0</v>
      </c>
      <c r="AR138" s="25" t="s">
        <v>315</v>
      </c>
      <c r="AT138" s="25" t="s">
        <v>311</v>
      </c>
      <c r="AU138" s="25" t="s">
        <v>82</v>
      </c>
      <c r="AY138" s="25" t="s">
        <v>153</v>
      </c>
      <c r="BE138" s="193">
        <f t="shared" si="14"/>
        <v>0</v>
      </c>
      <c r="BF138" s="193">
        <f t="shared" si="15"/>
        <v>0</v>
      </c>
      <c r="BG138" s="193">
        <f t="shared" si="16"/>
        <v>0</v>
      </c>
      <c r="BH138" s="193">
        <f t="shared" si="17"/>
        <v>0</v>
      </c>
      <c r="BI138" s="193">
        <f t="shared" si="18"/>
        <v>0</v>
      </c>
      <c r="BJ138" s="25" t="s">
        <v>80</v>
      </c>
      <c r="BK138" s="193">
        <f t="shared" si="19"/>
        <v>0</v>
      </c>
      <c r="BL138" s="25" t="s">
        <v>241</v>
      </c>
      <c r="BM138" s="25" t="s">
        <v>790</v>
      </c>
    </row>
    <row r="139" spans="2:65" s="1" customFormat="1" ht="25.5" customHeight="1">
      <c r="B139" s="181"/>
      <c r="C139" s="182" t="s">
        <v>381</v>
      </c>
      <c r="D139" s="182" t="s">
        <v>156</v>
      </c>
      <c r="E139" s="183" t="s">
        <v>791</v>
      </c>
      <c r="F139" s="184" t="s">
        <v>792</v>
      </c>
      <c r="G139" s="185" t="s">
        <v>228</v>
      </c>
      <c r="H139" s="186">
        <v>1</v>
      </c>
      <c r="I139" s="187"/>
      <c r="J139" s="188">
        <f t="shared" si="10"/>
        <v>0</v>
      </c>
      <c r="K139" s="184"/>
      <c r="L139" s="42"/>
      <c r="M139" s="189" t="s">
        <v>5</v>
      </c>
      <c r="N139" s="190" t="s">
        <v>44</v>
      </c>
      <c r="O139" s="43"/>
      <c r="P139" s="191">
        <f t="shared" si="11"/>
        <v>0</v>
      </c>
      <c r="Q139" s="191">
        <v>0</v>
      </c>
      <c r="R139" s="191">
        <f t="shared" si="12"/>
        <v>0</v>
      </c>
      <c r="S139" s="191">
        <v>0</v>
      </c>
      <c r="T139" s="192">
        <f t="shared" si="13"/>
        <v>0</v>
      </c>
      <c r="AR139" s="25" t="s">
        <v>241</v>
      </c>
      <c r="AT139" s="25" t="s">
        <v>156</v>
      </c>
      <c r="AU139" s="25" t="s">
        <v>82</v>
      </c>
      <c r="AY139" s="25" t="s">
        <v>153</v>
      </c>
      <c r="BE139" s="193">
        <f t="shared" si="14"/>
        <v>0</v>
      </c>
      <c r="BF139" s="193">
        <f t="shared" si="15"/>
        <v>0</v>
      </c>
      <c r="BG139" s="193">
        <f t="shared" si="16"/>
        <v>0</v>
      </c>
      <c r="BH139" s="193">
        <f t="shared" si="17"/>
        <v>0</v>
      </c>
      <c r="BI139" s="193">
        <f t="shared" si="18"/>
        <v>0</v>
      </c>
      <c r="BJ139" s="25" t="s">
        <v>80</v>
      </c>
      <c r="BK139" s="193">
        <f t="shared" si="19"/>
        <v>0</v>
      </c>
      <c r="BL139" s="25" t="s">
        <v>241</v>
      </c>
      <c r="BM139" s="25" t="s">
        <v>793</v>
      </c>
    </row>
    <row r="140" spans="2:65" s="1" customFormat="1" ht="25.5" customHeight="1">
      <c r="B140" s="181"/>
      <c r="C140" s="221" t="s">
        <v>387</v>
      </c>
      <c r="D140" s="221" t="s">
        <v>311</v>
      </c>
      <c r="E140" s="222" t="s">
        <v>794</v>
      </c>
      <c r="F140" s="223" t="s">
        <v>795</v>
      </c>
      <c r="G140" s="224" t="s">
        <v>228</v>
      </c>
      <c r="H140" s="225">
        <v>1</v>
      </c>
      <c r="I140" s="226"/>
      <c r="J140" s="227">
        <f t="shared" si="10"/>
        <v>0</v>
      </c>
      <c r="K140" s="223"/>
      <c r="L140" s="228"/>
      <c r="M140" s="229" t="s">
        <v>5</v>
      </c>
      <c r="N140" s="230" t="s">
        <v>44</v>
      </c>
      <c r="O140" s="43"/>
      <c r="P140" s="191">
        <f t="shared" si="11"/>
        <v>0</v>
      </c>
      <c r="Q140" s="191">
        <v>4.0000000000000002E-4</v>
      </c>
      <c r="R140" s="191">
        <f t="shared" si="12"/>
        <v>4.0000000000000002E-4</v>
      </c>
      <c r="S140" s="191">
        <v>0</v>
      </c>
      <c r="T140" s="192">
        <f t="shared" si="13"/>
        <v>0</v>
      </c>
      <c r="AR140" s="25" t="s">
        <v>315</v>
      </c>
      <c r="AT140" s="25" t="s">
        <v>311</v>
      </c>
      <c r="AU140" s="25" t="s">
        <v>82</v>
      </c>
      <c r="AY140" s="25" t="s">
        <v>153</v>
      </c>
      <c r="BE140" s="193">
        <f t="shared" si="14"/>
        <v>0</v>
      </c>
      <c r="BF140" s="193">
        <f t="shared" si="15"/>
        <v>0</v>
      </c>
      <c r="BG140" s="193">
        <f t="shared" si="16"/>
        <v>0</v>
      </c>
      <c r="BH140" s="193">
        <f t="shared" si="17"/>
        <v>0</v>
      </c>
      <c r="BI140" s="193">
        <f t="shared" si="18"/>
        <v>0</v>
      </c>
      <c r="BJ140" s="25" t="s">
        <v>80</v>
      </c>
      <c r="BK140" s="193">
        <f t="shared" si="19"/>
        <v>0</v>
      </c>
      <c r="BL140" s="25" t="s">
        <v>241</v>
      </c>
      <c r="BM140" s="25" t="s">
        <v>796</v>
      </c>
    </row>
    <row r="141" spans="2:65" s="1" customFormat="1" ht="16.5" customHeight="1">
      <c r="B141" s="181"/>
      <c r="C141" s="182" t="s">
        <v>391</v>
      </c>
      <c r="D141" s="182" t="s">
        <v>156</v>
      </c>
      <c r="E141" s="183" t="s">
        <v>797</v>
      </c>
      <c r="F141" s="184" t="s">
        <v>798</v>
      </c>
      <c r="G141" s="185" t="s">
        <v>228</v>
      </c>
      <c r="H141" s="186">
        <v>1</v>
      </c>
      <c r="I141" s="187"/>
      <c r="J141" s="188">
        <f t="shared" si="10"/>
        <v>0</v>
      </c>
      <c r="K141" s="184"/>
      <c r="L141" s="42"/>
      <c r="M141" s="189" t="s">
        <v>5</v>
      </c>
      <c r="N141" s="190" t="s">
        <v>44</v>
      </c>
      <c r="O141" s="43"/>
      <c r="P141" s="191">
        <f t="shared" si="11"/>
        <v>0</v>
      </c>
      <c r="Q141" s="191">
        <v>0</v>
      </c>
      <c r="R141" s="191">
        <f t="shared" si="12"/>
        <v>0</v>
      </c>
      <c r="S141" s="191">
        <v>0</v>
      </c>
      <c r="T141" s="192">
        <f t="shared" si="13"/>
        <v>0</v>
      </c>
      <c r="AR141" s="25" t="s">
        <v>241</v>
      </c>
      <c r="AT141" s="25" t="s">
        <v>156</v>
      </c>
      <c r="AU141" s="25" t="s">
        <v>82</v>
      </c>
      <c r="AY141" s="25" t="s">
        <v>153</v>
      </c>
      <c r="BE141" s="193">
        <f t="shared" si="14"/>
        <v>0</v>
      </c>
      <c r="BF141" s="193">
        <f t="shared" si="15"/>
        <v>0</v>
      </c>
      <c r="BG141" s="193">
        <f t="shared" si="16"/>
        <v>0</v>
      </c>
      <c r="BH141" s="193">
        <f t="shared" si="17"/>
        <v>0</v>
      </c>
      <c r="BI141" s="193">
        <f t="shared" si="18"/>
        <v>0</v>
      </c>
      <c r="BJ141" s="25" t="s">
        <v>80</v>
      </c>
      <c r="BK141" s="193">
        <f t="shared" si="19"/>
        <v>0</v>
      </c>
      <c r="BL141" s="25" t="s">
        <v>241</v>
      </c>
      <c r="BM141" s="25" t="s">
        <v>799</v>
      </c>
    </row>
    <row r="142" spans="2:65" s="1" customFormat="1" ht="38.25" customHeight="1">
      <c r="B142" s="181"/>
      <c r="C142" s="221" t="s">
        <v>396</v>
      </c>
      <c r="D142" s="221" t="s">
        <v>311</v>
      </c>
      <c r="E142" s="222" t="s">
        <v>800</v>
      </c>
      <c r="F142" s="223" t="s">
        <v>801</v>
      </c>
      <c r="G142" s="224" t="s">
        <v>228</v>
      </c>
      <c r="H142" s="225">
        <v>1</v>
      </c>
      <c r="I142" s="226"/>
      <c r="J142" s="227">
        <f t="shared" si="10"/>
        <v>0</v>
      </c>
      <c r="K142" s="223"/>
      <c r="L142" s="228"/>
      <c r="M142" s="229" t="s">
        <v>5</v>
      </c>
      <c r="N142" s="230" t="s">
        <v>44</v>
      </c>
      <c r="O142" s="43"/>
      <c r="P142" s="191">
        <f t="shared" si="11"/>
        <v>0</v>
      </c>
      <c r="Q142" s="191">
        <v>1E-3</v>
      </c>
      <c r="R142" s="191">
        <f t="shared" si="12"/>
        <v>1E-3</v>
      </c>
      <c r="S142" s="191">
        <v>0</v>
      </c>
      <c r="T142" s="192">
        <f t="shared" si="13"/>
        <v>0</v>
      </c>
      <c r="AR142" s="25" t="s">
        <v>315</v>
      </c>
      <c r="AT142" s="25" t="s">
        <v>311</v>
      </c>
      <c r="AU142" s="25" t="s">
        <v>82</v>
      </c>
      <c r="AY142" s="25" t="s">
        <v>153</v>
      </c>
      <c r="BE142" s="193">
        <f t="shared" si="14"/>
        <v>0</v>
      </c>
      <c r="BF142" s="193">
        <f t="shared" si="15"/>
        <v>0</v>
      </c>
      <c r="BG142" s="193">
        <f t="shared" si="16"/>
        <v>0</v>
      </c>
      <c r="BH142" s="193">
        <f t="shared" si="17"/>
        <v>0</v>
      </c>
      <c r="BI142" s="193">
        <f t="shared" si="18"/>
        <v>0</v>
      </c>
      <c r="BJ142" s="25" t="s">
        <v>80</v>
      </c>
      <c r="BK142" s="193">
        <f t="shared" si="19"/>
        <v>0</v>
      </c>
      <c r="BL142" s="25" t="s">
        <v>241</v>
      </c>
      <c r="BM142" s="25" t="s">
        <v>802</v>
      </c>
    </row>
    <row r="143" spans="2:65" s="1" customFormat="1" ht="25.5" customHeight="1">
      <c r="B143" s="181"/>
      <c r="C143" s="182" t="s">
        <v>400</v>
      </c>
      <c r="D143" s="182" t="s">
        <v>156</v>
      </c>
      <c r="E143" s="183" t="s">
        <v>803</v>
      </c>
      <c r="F143" s="184" t="s">
        <v>804</v>
      </c>
      <c r="G143" s="185" t="s">
        <v>228</v>
      </c>
      <c r="H143" s="186">
        <v>1</v>
      </c>
      <c r="I143" s="187"/>
      <c r="J143" s="188">
        <f t="shared" si="10"/>
        <v>0</v>
      </c>
      <c r="K143" s="184"/>
      <c r="L143" s="42"/>
      <c r="M143" s="189" t="s">
        <v>5</v>
      </c>
      <c r="N143" s="190" t="s">
        <v>44</v>
      </c>
      <c r="O143" s="43"/>
      <c r="P143" s="191">
        <f t="shared" si="11"/>
        <v>0</v>
      </c>
      <c r="Q143" s="191">
        <v>0</v>
      </c>
      <c r="R143" s="191">
        <f t="shared" si="12"/>
        <v>0</v>
      </c>
      <c r="S143" s="191">
        <v>0</v>
      </c>
      <c r="T143" s="192">
        <f t="shared" si="13"/>
        <v>0</v>
      </c>
      <c r="AR143" s="25" t="s">
        <v>241</v>
      </c>
      <c r="AT143" s="25" t="s">
        <v>156</v>
      </c>
      <c r="AU143" s="25" t="s">
        <v>82</v>
      </c>
      <c r="AY143" s="25" t="s">
        <v>153</v>
      </c>
      <c r="BE143" s="193">
        <f t="shared" si="14"/>
        <v>0</v>
      </c>
      <c r="BF143" s="193">
        <f t="shared" si="15"/>
        <v>0</v>
      </c>
      <c r="BG143" s="193">
        <f t="shared" si="16"/>
        <v>0</v>
      </c>
      <c r="BH143" s="193">
        <f t="shared" si="17"/>
        <v>0</v>
      </c>
      <c r="BI143" s="193">
        <f t="shared" si="18"/>
        <v>0</v>
      </c>
      <c r="BJ143" s="25" t="s">
        <v>80</v>
      </c>
      <c r="BK143" s="193">
        <f t="shared" si="19"/>
        <v>0</v>
      </c>
      <c r="BL143" s="25" t="s">
        <v>241</v>
      </c>
      <c r="BM143" s="25" t="s">
        <v>805</v>
      </c>
    </row>
    <row r="144" spans="2:65" s="1" customFormat="1" ht="16.5" customHeight="1">
      <c r="B144" s="181"/>
      <c r="C144" s="221" t="s">
        <v>404</v>
      </c>
      <c r="D144" s="221" t="s">
        <v>311</v>
      </c>
      <c r="E144" s="222" t="s">
        <v>806</v>
      </c>
      <c r="F144" s="223" t="s">
        <v>807</v>
      </c>
      <c r="G144" s="224" t="s">
        <v>228</v>
      </c>
      <c r="H144" s="225">
        <v>1</v>
      </c>
      <c r="I144" s="226"/>
      <c r="J144" s="227">
        <f t="shared" si="10"/>
        <v>0</v>
      </c>
      <c r="K144" s="223"/>
      <c r="L144" s="228"/>
      <c r="M144" s="229" t="s">
        <v>5</v>
      </c>
      <c r="N144" s="230" t="s">
        <v>44</v>
      </c>
      <c r="O144" s="43"/>
      <c r="P144" s="191">
        <f t="shared" si="11"/>
        <v>0</v>
      </c>
      <c r="Q144" s="191">
        <v>1.4999999999999999E-4</v>
      </c>
      <c r="R144" s="191">
        <f t="shared" si="12"/>
        <v>1.4999999999999999E-4</v>
      </c>
      <c r="S144" s="191">
        <v>0</v>
      </c>
      <c r="T144" s="192">
        <f t="shared" si="13"/>
        <v>0</v>
      </c>
      <c r="AR144" s="25" t="s">
        <v>315</v>
      </c>
      <c r="AT144" s="25" t="s">
        <v>311</v>
      </c>
      <c r="AU144" s="25" t="s">
        <v>82</v>
      </c>
      <c r="AY144" s="25" t="s">
        <v>153</v>
      </c>
      <c r="BE144" s="193">
        <f t="shared" si="14"/>
        <v>0</v>
      </c>
      <c r="BF144" s="193">
        <f t="shared" si="15"/>
        <v>0</v>
      </c>
      <c r="BG144" s="193">
        <f t="shared" si="16"/>
        <v>0</v>
      </c>
      <c r="BH144" s="193">
        <f t="shared" si="17"/>
        <v>0</v>
      </c>
      <c r="BI144" s="193">
        <f t="shared" si="18"/>
        <v>0</v>
      </c>
      <c r="BJ144" s="25" t="s">
        <v>80</v>
      </c>
      <c r="BK144" s="193">
        <f t="shared" si="19"/>
        <v>0</v>
      </c>
      <c r="BL144" s="25" t="s">
        <v>241</v>
      </c>
      <c r="BM144" s="25" t="s">
        <v>808</v>
      </c>
    </row>
    <row r="145" spans="2:65" s="1" customFormat="1" ht="25.5" customHeight="1">
      <c r="B145" s="181"/>
      <c r="C145" s="182" t="s">
        <v>408</v>
      </c>
      <c r="D145" s="182" t="s">
        <v>156</v>
      </c>
      <c r="E145" s="183" t="s">
        <v>803</v>
      </c>
      <c r="F145" s="184" t="s">
        <v>804</v>
      </c>
      <c r="G145" s="185" t="s">
        <v>228</v>
      </c>
      <c r="H145" s="186">
        <v>2</v>
      </c>
      <c r="I145" s="187"/>
      <c r="J145" s="188">
        <f t="shared" si="10"/>
        <v>0</v>
      </c>
      <c r="K145" s="184"/>
      <c r="L145" s="42"/>
      <c r="M145" s="189" t="s">
        <v>5</v>
      </c>
      <c r="N145" s="190" t="s">
        <v>44</v>
      </c>
      <c r="O145" s="43"/>
      <c r="P145" s="191">
        <f t="shared" si="11"/>
        <v>0</v>
      </c>
      <c r="Q145" s="191">
        <v>0</v>
      </c>
      <c r="R145" s="191">
        <f t="shared" si="12"/>
        <v>0</v>
      </c>
      <c r="S145" s="191">
        <v>0</v>
      </c>
      <c r="T145" s="192">
        <f t="shared" si="13"/>
        <v>0</v>
      </c>
      <c r="AR145" s="25" t="s">
        <v>241</v>
      </c>
      <c r="AT145" s="25" t="s">
        <v>156</v>
      </c>
      <c r="AU145" s="25" t="s">
        <v>82</v>
      </c>
      <c r="AY145" s="25" t="s">
        <v>153</v>
      </c>
      <c r="BE145" s="193">
        <f t="shared" si="14"/>
        <v>0</v>
      </c>
      <c r="BF145" s="193">
        <f t="shared" si="15"/>
        <v>0</v>
      </c>
      <c r="BG145" s="193">
        <f t="shared" si="16"/>
        <v>0</v>
      </c>
      <c r="BH145" s="193">
        <f t="shared" si="17"/>
        <v>0</v>
      </c>
      <c r="BI145" s="193">
        <f t="shared" si="18"/>
        <v>0</v>
      </c>
      <c r="BJ145" s="25" t="s">
        <v>80</v>
      </c>
      <c r="BK145" s="193">
        <f t="shared" si="19"/>
        <v>0</v>
      </c>
      <c r="BL145" s="25" t="s">
        <v>241</v>
      </c>
      <c r="BM145" s="25" t="s">
        <v>809</v>
      </c>
    </row>
    <row r="146" spans="2:65" s="1" customFormat="1" ht="16.5" customHeight="1">
      <c r="B146" s="181"/>
      <c r="C146" s="221" t="s">
        <v>412</v>
      </c>
      <c r="D146" s="221" t="s">
        <v>311</v>
      </c>
      <c r="E146" s="222" t="s">
        <v>810</v>
      </c>
      <c r="F146" s="223" t="s">
        <v>811</v>
      </c>
      <c r="G146" s="224" t="s">
        <v>228</v>
      </c>
      <c r="H146" s="225">
        <v>2</v>
      </c>
      <c r="I146" s="226"/>
      <c r="J146" s="227">
        <f t="shared" si="10"/>
        <v>0</v>
      </c>
      <c r="K146" s="223"/>
      <c r="L146" s="228"/>
      <c r="M146" s="229" t="s">
        <v>5</v>
      </c>
      <c r="N146" s="230" t="s">
        <v>44</v>
      </c>
      <c r="O146" s="43"/>
      <c r="P146" s="191">
        <f t="shared" si="11"/>
        <v>0</v>
      </c>
      <c r="Q146" s="191">
        <v>1.4999999999999999E-4</v>
      </c>
      <c r="R146" s="191">
        <f t="shared" si="12"/>
        <v>2.9999999999999997E-4</v>
      </c>
      <c r="S146" s="191">
        <v>0</v>
      </c>
      <c r="T146" s="192">
        <f t="shared" si="13"/>
        <v>0</v>
      </c>
      <c r="AR146" s="25" t="s">
        <v>315</v>
      </c>
      <c r="AT146" s="25" t="s">
        <v>311</v>
      </c>
      <c r="AU146" s="25" t="s">
        <v>82</v>
      </c>
      <c r="AY146" s="25" t="s">
        <v>153</v>
      </c>
      <c r="BE146" s="193">
        <f t="shared" si="14"/>
        <v>0</v>
      </c>
      <c r="BF146" s="193">
        <f t="shared" si="15"/>
        <v>0</v>
      </c>
      <c r="BG146" s="193">
        <f t="shared" si="16"/>
        <v>0</v>
      </c>
      <c r="BH146" s="193">
        <f t="shared" si="17"/>
        <v>0</v>
      </c>
      <c r="BI146" s="193">
        <f t="shared" si="18"/>
        <v>0</v>
      </c>
      <c r="BJ146" s="25" t="s">
        <v>80</v>
      </c>
      <c r="BK146" s="193">
        <f t="shared" si="19"/>
        <v>0</v>
      </c>
      <c r="BL146" s="25" t="s">
        <v>241</v>
      </c>
      <c r="BM146" s="25" t="s">
        <v>812</v>
      </c>
    </row>
    <row r="147" spans="2:65" s="1" customFormat="1" ht="25.5" customHeight="1">
      <c r="B147" s="181"/>
      <c r="C147" s="182" t="s">
        <v>417</v>
      </c>
      <c r="D147" s="182" t="s">
        <v>156</v>
      </c>
      <c r="E147" s="183" t="s">
        <v>813</v>
      </c>
      <c r="F147" s="184" t="s">
        <v>814</v>
      </c>
      <c r="G147" s="185" t="s">
        <v>228</v>
      </c>
      <c r="H147" s="186">
        <v>1</v>
      </c>
      <c r="I147" s="187"/>
      <c r="J147" s="188">
        <f t="shared" si="10"/>
        <v>0</v>
      </c>
      <c r="K147" s="184"/>
      <c r="L147" s="42"/>
      <c r="M147" s="189" t="s">
        <v>5</v>
      </c>
      <c r="N147" s="190" t="s">
        <v>44</v>
      </c>
      <c r="O147" s="43"/>
      <c r="P147" s="191">
        <f t="shared" si="11"/>
        <v>0</v>
      </c>
      <c r="Q147" s="191">
        <v>0</v>
      </c>
      <c r="R147" s="191">
        <f t="shared" si="12"/>
        <v>0</v>
      </c>
      <c r="S147" s="191">
        <v>0</v>
      </c>
      <c r="T147" s="192">
        <f t="shared" si="13"/>
        <v>0</v>
      </c>
      <c r="AR147" s="25" t="s">
        <v>241</v>
      </c>
      <c r="AT147" s="25" t="s">
        <v>156</v>
      </c>
      <c r="AU147" s="25" t="s">
        <v>82</v>
      </c>
      <c r="AY147" s="25" t="s">
        <v>153</v>
      </c>
      <c r="BE147" s="193">
        <f t="shared" si="14"/>
        <v>0</v>
      </c>
      <c r="BF147" s="193">
        <f t="shared" si="15"/>
        <v>0</v>
      </c>
      <c r="BG147" s="193">
        <f t="shared" si="16"/>
        <v>0</v>
      </c>
      <c r="BH147" s="193">
        <f t="shared" si="17"/>
        <v>0</v>
      </c>
      <c r="BI147" s="193">
        <f t="shared" si="18"/>
        <v>0</v>
      </c>
      <c r="BJ147" s="25" t="s">
        <v>80</v>
      </c>
      <c r="BK147" s="193">
        <f t="shared" si="19"/>
        <v>0</v>
      </c>
      <c r="BL147" s="25" t="s">
        <v>241</v>
      </c>
      <c r="BM147" s="25" t="s">
        <v>815</v>
      </c>
    </row>
    <row r="148" spans="2:65" s="1" customFormat="1" ht="25.5" customHeight="1">
      <c r="B148" s="181"/>
      <c r="C148" s="221" t="s">
        <v>421</v>
      </c>
      <c r="D148" s="221" t="s">
        <v>311</v>
      </c>
      <c r="E148" s="222" t="s">
        <v>816</v>
      </c>
      <c r="F148" s="223" t="s">
        <v>817</v>
      </c>
      <c r="G148" s="224" t="s">
        <v>228</v>
      </c>
      <c r="H148" s="225">
        <v>1</v>
      </c>
      <c r="I148" s="226"/>
      <c r="J148" s="227">
        <f t="shared" si="10"/>
        <v>0</v>
      </c>
      <c r="K148" s="223"/>
      <c r="L148" s="228"/>
      <c r="M148" s="229" t="s">
        <v>5</v>
      </c>
      <c r="N148" s="230" t="s">
        <v>44</v>
      </c>
      <c r="O148" s="43"/>
      <c r="P148" s="191">
        <f t="shared" si="11"/>
        <v>0</v>
      </c>
      <c r="Q148" s="191">
        <v>2E-3</v>
      </c>
      <c r="R148" s="191">
        <f t="shared" si="12"/>
        <v>2E-3</v>
      </c>
      <c r="S148" s="191">
        <v>0</v>
      </c>
      <c r="T148" s="192">
        <f t="shared" si="13"/>
        <v>0</v>
      </c>
      <c r="AR148" s="25" t="s">
        <v>315</v>
      </c>
      <c r="AT148" s="25" t="s">
        <v>311</v>
      </c>
      <c r="AU148" s="25" t="s">
        <v>82</v>
      </c>
      <c r="AY148" s="25" t="s">
        <v>153</v>
      </c>
      <c r="BE148" s="193">
        <f t="shared" si="14"/>
        <v>0</v>
      </c>
      <c r="BF148" s="193">
        <f t="shared" si="15"/>
        <v>0</v>
      </c>
      <c r="BG148" s="193">
        <f t="shared" si="16"/>
        <v>0</v>
      </c>
      <c r="BH148" s="193">
        <f t="shared" si="17"/>
        <v>0</v>
      </c>
      <c r="BI148" s="193">
        <f t="shared" si="18"/>
        <v>0</v>
      </c>
      <c r="BJ148" s="25" t="s">
        <v>80</v>
      </c>
      <c r="BK148" s="193">
        <f t="shared" si="19"/>
        <v>0</v>
      </c>
      <c r="BL148" s="25" t="s">
        <v>241</v>
      </c>
      <c r="BM148" s="25" t="s">
        <v>818</v>
      </c>
    </row>
    <row r="149" spans="2:65" s="1" customFormat="1" ht="25.5" customHeight="1">
      <c r="B149" s="181"/>
      <c r="C149" s="182" t="s">
        <v>427</v>
      </c>
      <c r="D149" s="182" t="s">
        <v>156</v>
      </c>
      <c r="E149" s="183" t="s">
        <v>819</v>
      </c>
      <c r="F149" s="184" t="s">
        <v>820</v>
      </c>
      <c r="G149" s="185" t="s">
        <v>197</v>
      </c>
      <c r="H149" s="186">
        <v>2.2999999999999998</v>
      </c>
      <c r="I149" s="187"/>
      <c r="J149" s="188">
        <f t="shared" si="10"/>
        <v>0</v>
      </c>
      <c r="K149" s="184"/>
      <c r="L149" s="42"/>
      <c r="M149" s="189" t="s">
        <v>5</v>
      </c>
      <c r="N149" s="190" t="s">
        <v>44</v>
      </c>
      <c r="O149" s="43"/>
      <c r="P149" s="191">
        <f t="shared" si="11"/>
        <v>0</v>
      </c>
      <c r="Q149" s="191">
        <v>6.0899999999999999E-3</v>
      </c>
      <c r="R149" s="191">
        <f t="shared" si="12"/>
        <v>1.4006999999999999E-2</v>
      </c>
      <c r="S149" s="191">
        <v>0</v>
      </c>
      <c r="T149" s="192">
        <f t="shared" si="13"/>
        <v>0</v>
      </c>
      <c r="AR149" s="25" t="s">
        <v>241</v>
      </c>
      <c r="AT149" s="25" t="s">
        <v>156</v>
      </c>
      <c r="AU149" s="25" t="s">
        <v>82</v>
      </c>
      <c r="AY149" s="25" t="s">
        <v>153</v>
      </c>
      <c r="BE149" s="193">
        <f t="shared" si="14"/>
        <v>0</v>
      </c>
      <c r="BF149" s="193">
        <f t="shared" si="15"/>
        <v>0</v>
      </c>
      <c r="BG149" s="193">
        <f t="shared" si="16"/>
        <v>0</v>
      </c>
      <c r="BH149" s="193">
        <f t="shared" si="17"/>
        <v>0</v>
      </c>
      <c r="BI149" s="193">
        <f t="shared" si="18"/>
        <v>0</v>
      </c>
      <c r="BJ149" s="25" t="s">
        <v>80</v>
      </c>
      <c r="BK149" s="193">
        <f t="shared" si="19"/>
        <v>0</v>
      </c>
      <c r="BL149" s="25" t="s">
        <v>241</v>
      </c>
      <c r="BM149" s="25" t="s">
        <v>821</v>
      </c>
    </row>
    <row r="150" spans="2:65" s="1" customFormat="1" ht="25.5" customHeight="1">
      <c r="B150" s="181"/>
      <c r="C150" s="182" t="s">
        <v>452</v>
      </c>
      <c r="D150" s="182" t="s">
        <v>156</v>
      </c>
      <c r="E150" s="183" t="s">
        <v>822</v>
      </c>
      <c r="F150" s="184" t="s">
        <v>823</v>
      </c>
      <c r="G150" s="185" t="s">
        <v>197</v>
      </c>
      <c r="H150" s="186">
        <v>18</v>
      </c>
      <c r="I150" s="187"/>
      <c r="J150" s="188">
        <f t="shared" si="10"/>
        <v>0</v>
      </c>
      <c r="K150" s="184"/>
      <c r="L150" s="42"/>
      <c r="M150" s="189" t="s">
        <v>5</v>
      </c>
      <c r="N150" s="190" t="s">
        <v>44</v>
      </c>
      <c r="O150" s="43"/>
      <c r="P150" s="191">
        <f t="shared" si="11"/>
        <v>0</v>
      </c>
      <c r="Q150" s="191">
        <v>1.75E-3</v>
      </c>
      <c r="R150" s="191">
        <f t="shared" si="12"/>
        <v>3.15E-2</v>
      </c>
      <c r="S150" s="191">
        <v>0</v>
      </c>
      <c r="T150" s="192">
        <f t="shared" si="13"/>
        <v>0</v>
      </c>
      <c r="AR150" s="25" t="s">
        <v>241</v>
      </c>
      <c r="AT150" s="25" t="s">
        <v>156</v>
      </c>
      <c r="AU150" s="25" t="s">
        <v>82</v>
      </c>
      <c r="AY150" s="25" t="s">
        <v>153</v>
      </c>
      <c r="BE150" s="193">
        <f t="shared" si="14"/>
        <v>0</v>
      </c>
      <c r="BF150" s="193">
        <f t="shared" si="15"/>
        <v>0</v>
      </c>
      <c r="BG150" s="193">
        <f t="shared" si="16"/>
        <v>0</v>
      </c>
      <c r="BH150" s="193">
        <f t="shared" si="17"/>
        <v>0</v>
      </c>
      <c r="BI150" s="193">
        <f t="shared" si="18"/>
        <v>0</v>
      </c>
      <c r="BJ150" s="25" t="s">
        <v>80</v>
      </c>
      <c r="BK150" s="193">
        <f t="shared" si="19"/>
        <v>0</v>
      </c>
      <c r="BL150" s="25" t="s">
        <v>241</v>
      </c>
      <c r="BM150" s="25" t="s">
        <v>824</v>
      </c>
    </row>
    <row r="151" spans="2:65" s="1" customFormat="1" ht="25.5" customHeight="1">
      <c r="B151" s="181"/>
      <c r="C151" s="182" t="s">
        <v>456</v>
      </c>
      <c r="D151" s="182" t="s">
        <v>156</v>
      </c>
      <c r="E151" s="183" t="s">
        <v>825</v>
      </c>
      <c r="F151" s="184" t="s">
        <v>826</v>
      </c>
      <c r="G151" s="185" t="s">
        <v>197</v>
      </c>
      <c r="H151" s="186">
        <v>17.8</v>
      </c>
      <c r="I151" s="187"/>
      <c r="J151" s="188">
        <f t="shared" si="10"/>
        <v>0</v>
      </c>
      <c r="K151" s="184"/>
      <c r="L151" s="42"/>
      <c r="M151" s="189" t="s">
        <v>5</v>
      </c>
      <c r="N151" s="190" t="s">
        <v>44</v>
      </c>
      <c r="O151" s="43"/>
      <c r="P151" s="191">
        <f t="shared" si="11"/>
        <v>0</v>
      </c>
      <c r="Q151" s="191">
        <v>3.1199999999999999E-3</v>
      </c>
      <c r="R151" s="191">
        <f t="shared" si="12"/>
        <v>5.5536000000000002E-2</v>
      </c>
      <c r="S151" s="191">
        <v>0</v>
      </c>
      <c r="T151" s="192">
        <f t="shared" si="13"/>
        <v>0</v>
      </c>
      <c r="AR151" s="25" t="s">
        <v>241</v>
      </c>
      <c r="AT151" s="25" t="s">
        <v>156</v>
      </c>
      <c r="AU151" s="25" t="s">
        <v>82</v>
      </c>
      <c r="AY151" s="25" t="s">
        <v>153</v>
      </c>
      <c r="BE151" s="193">
        <f t="shared" si="14"/>
        <v>0</v>
      </c>
      <c r="BF151" s="193">
        <f t="shared" si="15"/>
        <v>0</v>
      </c>
      <c r="BG151" s="193">
        <f t="shared" si="16"/>
        <v>0</v>
      </c>
      <c r="BH151" s="193">
        <f t="shared" si="17"/>
        <v>0</v>
      </c>
      <c r="BI151" s="193">
        <f t="shared" si="18"/>
        <v>0</v>
      </c>
      <c r="BJ151" s="25" t="s">
        <v>80</v>
      </c>
      <c r="BK151" s="193">
        <f t="shared" si="19"/>
        <v>0</v>
      </c>
      <c r="BL151" s="25" t="s">
        <v>241</v>
      </c>
      <c r="BM151" s="25" t="s">
        <v>827</v>
      </c>
    </row>
    <row r="152" spans="2:65" s="1" customFormat="1" ht="25.5" customHeight="1">
      <c r="B152" s="181"/>
      <c r="C152" s="182" t="s">
        <v>460</v>
      </c>
      <c r="D152" s="182" t="s">
        <v>156</v>
      </c>
      <c r="E152" s="183" t="s">
        <v>828</v>
      </c>
      <c r="F152" s="184" t="s">
        <v>829</v>
      </c>
      <c r="G152" s="185" t="s">
        <v>197</v>
      </c>
      <c r="H152" s="186">
        <v>2.1</v>
      </c>
      <c r="I152" s="187"/>
      <c r="J152" s="188">
        <f t="shared" si="10"/>
        <v>0</v>
      </c>
      <c r="K152" s="184"/>
      <c r="L152" s="42"/>
      <c r="M152" s="189" t="s">
        <v>5</v>
      </c>
      <c r="N152" s="190" t="s">
        <v>44</v>
      </c>
      <c r="O152" s="43"/>
      <c r="P152" s="191">
        <f t="shared" si="11"/>
        <v>0</v>
      </c>
      <c r="Q152" s="191">
        <v>0</v>
      </c>
      <c r="R152" s="191">
        <f t="shared" si="12"/>
        <v>0</v>
      </c>
      <c r="S152" s="191">
        <v>0</v>
      </c>
      <c r="T152" s="192">
        <f t="shared" si="13"/>
        <v>0</v>
      </c>
      <c r="AR152" s="25" t="s">
        <v>241</v>
      </c>
      <c r="AT152" s="25" t="s">
        <v>156</v>
      </c>
      <c r="AU152" s="25" t="s">
        <v>82</v>
      </c>
      <c r="AY152" s="25" t="s">
        <v>153</v>
      </c>
      <c r="BE152" s="193">
        <f t="shared" si="14"/>
        <v>0</v>
      </c>
      <c r="BF152" s="193">
        <f t="shared" si="15"/>
        <v>0</v>
      </c>
      <c r="BG152" s="193">
        <f t="shared" si="16"/>
        <v>0</v>
      </c>
      <c r="BH152" s="193">
        <f t="shared" si="17"/>
        <v>0</v>
      </c>
      <c r="BI152" s="193">
        <f t="shared" si="18"/>
        <v>0</v>
      </c>
      <c r="BJ152" s="25" t="s">
        <v>80</v>
      </c>
      <c r="BK152" s="193">
        <f t="shared" si="19"/>
        <v>0</v>
      </c>
      <c r="BL152" s="25" t="s">
        <v>241</v>
      </c>
      <c r="BM152" s="25" t="s">
        <v>830</v>
      </c>
    </row>
    <row r="153" spans="2:65" s="1" customFormat="1" ht="16.5" customHeight="1">
      <c r="B153" s="181"/>
      <c r="C153" s="221" t="s">
        <v>466</v>
      </c>
      <c r="D153" s="221" t="s">
        <v>311</v>
      </c>
      <c r="E153" s="222" t="s">
        <v>831</v>
      </c>
      <c r="F153" s="223" t="s">
        <v>832</v>
      </c>
      <c r="G153" s="224" t="s">
        <v>197</v>
      </c>
      <c r="H153" s="225">
        <v>0.6</v>
      </c>
      <c r="I153" s="226"/>
      <c r="J153" s="227">
        <f t="shared" si="10"/>
        <v>0</v>
      </c>
      <c r="K153" s="223"/>
      <c r="L153" s="228"/>
      <c r="M153" s="229" t="s">
        <v>5</v>
      </c>
      <c r="N153" s="230" t="s">
        <v>44</v>
      </c>
      <c r="O153" s="43"/>
      <c r="P153" s="191">
        <f t="shared" si="11"/>
        <v>0</v>
      </c>
      <c r="Q153" s="191">
        <v>6.9999999999999999E-4</v>
      </c>
      <c r="R153" s="191">
        <f t="shared" si="12"/>
        <v>4.1999999999999996E-4</v>
      </c>
      <c r="S153" s="191">
        <v>0</v>
      </c>
      <c r="T153" s="192">
        <f t="shared" si="13"/>
        <v>0</v>
      </c>
      <c r="AR153" s="25" t="s">
        <v>315</v>
      </c>
      <c r="AT153" s="25" t="s">
        <v>311</v>
      </c>
      <c r="AU153" s="25" t="s">
        <v>82</v>
      </c>
      <c r="AY153" s="25" t="s">
        <v>153</v>
      </c>
      <c r="BE153" s="193">
        <f t="shared" si="14"/>
        <v>0</v>
      </c>
      <c r="BF153" s="193">
        <f t="shared" si="15"/>
        <v>0</v>
      </c>
      <c r="BG153" s="193">
        <f t="shared" si="16"/>
        <v>0</v>
      </c>
      <c r="BH153" s="193">
        <f t="shared" si="17"/>
        <v>0</v>
      </c>
      <c r="BI153" s="193">
        <f t="shared" si="18"/>
        <v>0</v>
      </c>
      <c r="BJ153" s="25" t="s">
        <v>80</v>
      </c>
      <c r="BK153" s="193">
        <f t="shared" si="19"/>
        <v>0</v>
      </c>
      <c r="BL153" s="25" t="s">
        <v>241</v>
      </c>
      <c r="BM153" s="25" t="s">
        <v>833</v>
      </c>
    </row>
    <row r="154" spans="2:65" s="1" customFormat="1" ht="16.5" customHeight="1">
      <c r="B154" s="181"/>
      <c r="C154" s="221" t="s">
        <v>471</v>
      </c>
      <c r="D154" s="221" t="s">
        <v>311</v>
      </c>
      <c r="E154" s="222" t="s">
        <v>834</v>
      </c>
      <c r="F154" s="223" t="s">
        <v>835</v>
      </c>
      <c r="G154" s="224" t="s">
        <v>197</v>
      </c>
      <c r="H154" s="225">
        <v>1.5</v>
      </c>
      <c r="I154" s="226"/>
      <c r="J154" s="227">
        <f t="shared" si="10"/>
        <v>0</v>
      </c>
      <c r="K154" s="223"/>
      <c r="L154" s="228"/>
      <c r="M154" s="229" t="s">
        <v>5</v>
      </c>
      <c r="N154" s="230" t="s">
        <v>44</v>
      </c>
      <c r="O154" s="43"/>
      <c r="P154" s="191">
        <f t="shared" si="11"/>
        <v>0</v>
      </c>
      <c r="Q154" s="191">
        <v>7.5000000000000002E-4</v>
      </c>
      <c r="R154" s="191">
        <f t="shared" si="12"/>
        <v>1.1250000000000001E-3</v>
      </c>
      <c r="S154" s="191">
        <v>0</v>
      </c>
      <c r="T154" s="192">
        <f t="shared" si="13"/>
        <v>0</v>
      </c>
      <c r="AR154" s="25" t="s">
        <v>315</v>
      </c>
      <c r="AT154" s="25" t="s">
        <v>311</v>
      </c>
      <c r="AU154" s="25" t="s">
        <v>82</v>
      </c>
      <c r="AY154" s="25" t="s">
        <v>153</v>
      </c>
      <c r="BE154" s="193">
        <f t="shared" si="14"/>
        <v>0</v>
      </c>
      <c r="BF154" s="193">
        <f t="shared" si="15"/>
        <v>0</v>
      </c>
      <c r="BG154" s="193">
        <f t="shared" si="16"/>
        <v>0</v>
      </c>
      <c r="BH154" s="193">
        <f t="shared" si="17"/>
        <v>0</v>
      </c>
      <c r="BI154" s="193">
        <f t="shared" si="18"/>
        <v>0</v>
      </c>
      <c r="BJ154" s="25" t="s">
        <v>80</v>
      </c>
      <c r="BK154" s="193">
        <f t="shared" si="19"/>
        <v>0</v>
      </c>
      <c r="BL154" s="25" t="s">
        <v>241</v>
      </c>
      <c r="BM154" s="25" t="s">
        <v>836</v>
      </c>
    </row>
    <row r="155" spans="2:65" s="1" customFormat="1" ht="25.5" customHeight="1">
      <c r="B155" s="181"/>
      <c r="C155" s="182" t="s">
        <v>476</v>
      </c>
      <c r="D155" s="182" t="s">
        <v>156</v>
      </c>
      <c r="E155" s="183" t="s">
        <v>837</v>
      </c>
      <c r="F155" s="184" t="s">
        <v>838</v>
      </c>
      <c r="G155" s="185" t="s">
        <v>197</v>
      </c>
      <c r="H155" s="186">
        <v>1</v>
      </c>
      <c r="I155" s="187"/>
      <c r="J155" s="188">
        <f t="shared" si="10"/>
        <v>0</v>
      </c>
      <c r="K155" s="184"/>
      <c r="L155" s="42"/>
      <c r="M155" s="189" t="s">
        <v>5</v>
      </c>
      <c r="N155" s="190" t="s">
        <v>44</v>
      </c>
      <c r="O155" s="43"/>
      <c r="P155" s="191">
        <f t="shared" si="11"/>
        <v>0</v>
      </c>
      <c r="Q155" s="191">
        <v>0</v>
      </c>
      <c r="R155" s="191">
        <f t="shared" si="12"/>
        <v>0</v>
      </c>
      <c r="S155" s="191">
        <v>0</v>
      </c>
      <c r="T155" s="192">
        <f t="shared" si="13"/>
        <v>0</v>
      </c>
      <c r="AR155" s="25" t="s">
        <v>241</v>
      </c>
      <c r="AT155" s="25" t="s">
        <v>156</v>
      </c>
      <c r="AU155" s="25" t="s">
        <v>82</v>
      </c>
      <c r="AY155" s="25" t="s">
        <v>153</v>
      </c>
      <c r="BE155" s="193">
        <f t="shared" si="14"/>
        <v>0</v>
      </c>
      <c r="BF155" s="193">
        <f t="shared" si="15"/>
        <v>0</v>
      </c>
      <c r="BG155" s="193">
        <f t="shared" si="16"/>
        <v>0</v>
      </c>
      <c r="BH155" s="193">
        <f t="shared" si="17"/>
        <v>0</v>
      </c>
      <c r="BI155" s="193">
        <f t="shared" si="18"/>
        <v>0</v>
      </c>
      <c r="BJ155" s="25" t="s">
        <v>80</v>
      </c>
      <c r="BK155" s="193">
        <f t="shared" si="19"/>
        <v>0</v>
      </c>
      <c r="BL155" s="25" t="s">
        <v>241</v>
      </c>
      <c r="BM155" s="25" t="s">
        <v>839</v>
      </c>
    </row>
    <row r="156" spans="2:65" s="1" customFormat="1" ht="16.5" customHeight="1">
      <c r="B156" s="181"/>
      <c r="C156" s="221" t="s">
        <v>481</v>
      </c>
      <c r="D156" s="221" t="s">
        <v>311</v>
      </c>
      <c r="E156" s="222" t="s">
        <v>840</v>
      </c>
      <c r="F156" s="223" t="s">
        <v>841</v>
      </c>
      <c r="G156" s="224" t="s">
        <v>197</v>
      </c>
      <c r="H156" s="225">
        <v>1</v>
      </c>
      <c r="I156" s="226"/>
      <c r="J156" s="227">
        <f t="shared" si="10"/>
        <v>0</v>
      </c>
      <c r="K156" s="223"/>
      <c r="L156" s="228"/>
      <c r="M156" s="229" t="s">
        <v>5</v>
      </c>
      <c r="N156" s="230" t="s">
        <v>44</v>
      </c>
      <c r="O156" s="43"/>
      <c r="P156" s="191">
        <f t="shared" si="11"/>
        <v>0</v>
      </c>
      <c r="Q156" s="191">
        <v>8.0000000000000004E-4</v>
      </c>
      <c r="R156" s="191">
        <f t="shared" si="12"/>
        <v>8.0000000000000004E-4</v>
      </c>
      <c r="S156" s="191">
        <v>0</v>
      </c>
      <c r="T156" s="192">
        <f t="shared" si="13"/>
        <v>0</v>
      </c>
      <c r="AR156" s="25" t="s">
        <v>315</v>
      </c>
      <c r="AT156" s="25" t="s">
        <v>311</v>
      </c>
      <c r="AU156" s="25" t="s">
        <v>82</v>
      </c>
      <c r="AY156" s="25" t="s">
        <v>153</v>
      </c>
      <c r="BE156" s="193">
        <f t="shared" si="14"/>
        <v>0</v>
      </c>
      <c r="BF156" s="193">
        <f t="shared" si="15"/>
        <v>0</v>
      </c>
      <c r="BG156" s="193">
        <f t="shared" si="16"/>
        <v>0</v>
      </c>
      <c r="BH156" s="193">
        <f t="shared" si="17"/>
        <v>0</v>
      </c>
      <c r="BI156" s="193">
        <f t="shared" si="18"/>
        <v>0</v>
      </c>
      <c r="BJ156" s="25" t="s">
        <v>80</v>
      </c>
      <c r="BK156" s="193">
        <f t="shared" si="19"/>
        <v>0</v>
      </c>
      <c r="BL156" s="25" t="s">
        <v>241</v>
      </c>
      <c r="BM156" s="25" t="s">
        <v>842</v>
      </c>
    </row>
    <row r="157" spans="2:65" s="1" customFormat="1" ht="16.5" customHeight="1">
      <c r="B157" s="181"/>
      <c r="C157" s="182" t="s">
        <v>486</v>
      </c>
      <c r="D157" s="182" t="s">
        <v>156</v>
      </c>
      <c r="E157" s="183" t="s">
        <v>843</v>
      </c>
      <c r="F157" s="184" t="s">
        <v>844</v>
      </c>
      <c r="G157" s="185" t="s">
        <v>678</v>
      </c>
      <c r="H157" s="186">
        <v>1</v>
      </c>
      <c r="I157" s="187"/>
      <c r="J157" s="188">
        <f t="shared" si="10"/>
        <v>0</v>
      </c>
      <c r="K157" s="184"/>
      <c r="L157" s="42"/>
      <c r="M157" s="189" t="s">
        <v>5</v>
      </c>
      <c r="N157" s="190" t="s">
        <v>44</v>
      </c>
      <c r="O157" s="43"/>
      <c r="P157" s="191">
        <f t="shared" si="11"/>
        <v>0</v>
      </c>
      <c r="Q157" s="191">
        <v>0</v>
      </c>
      <c r="R157" s="191">
        <f t="shared" si="12"/>
        <v>0</v>
      </c>
      <c r="S157" s="191">
        <v>0</v>
      </c>
      <c r="T157" s="192">
        <f t="shared" si="13"/>
        <v>0</v>
      </c>
      <c r="AR157" s="25" t="s">
        <v>241</v>
      </c>
      <c r="AT157" s="25" t="s">
        <v>156</v>
      </c>
      <c r="AU157" s="25" t="s">
        <v>82</v>
      </c>
      <c r="AY157" s="25" t="s">
        <v>153</v>
      </c>
      <c r="BE157" s="193">
        <f t="shared" si="14"/>
        <v>0</v>
      </c>
      <c r="BF157" s="193">
        <f t="shared" si="15"/>
        <v>0</v>
      </c>
      <c r="BG157" s="193">
        <f t="shared" si="16"/>
        <v>0</v>
      </c>
      <c r="BH157" s="193">
        <f t="shared" si="17"/>
        <v>0</v>
      </c>
      <c r="BI157" s="193">
        <f t="shared" si="18"/>
        <v>0</v>
      </c>
      <c r="BJ157" s="25" t="s">
        <v>80</v>
      </c>
      <c r="BK157" s="193">
        <f t="shared" si="19"/>
        <v>0</v>
      </c>
      <c r="BL157" s="25" t="s">
        <v>241</v>
      </c>
      <c r="BM157" s="25" t="s">
        <v>845</v>
      </c>
    </row>
    <row r="158" spans="2:65" s="1" customFormat="1" ht="16.5" customHeight="1">
      <c r="B158" s="181"/>
      <c r="C158" s="182" t="s">
        <v>491</v>
      </c>
      <c r="D158" s="182" t="s">
        <v>156</v>
      </c>
      <c r="E158" s="183" t="s">
        <v>846</v>
      </c>
      <c r="F158" s="184" t="s">
        <v>847</v>
      </c>
      <c r="G158" s="185" t="s">
        <v>848</v>
      </c>
      <c r="H158" s="186">
        <v>4</v>
      </c>
      <c r="I158" s="187"/>
      <c r="J158" s="188">
        <f t="shared" si="10"/>
        <v>0</v>
      </c>
      <c r="K158" s="184"/>
      <c r="L158" s="42"/>
      <c r="M158" s="189" t="s">
        <v>5</v>
      </c>
      <c r="N158" s="190" t="s">
        <v>44</v>
      </c>
      <c r="O158" s="43"/>
      <c r="P158" s="191">
        <f t="shared" si="11"/>
        <v>0</v>
      </c>
      <c r="Q158" s="191">
        <v>0</v>
      </c>
      <c r="R158" s="191">
        <f t="shared" si="12"/>
        <v>0</v>
      </c>
      <c r="S158" s="191">
        <v>0</v>
      </c>
      <c r="T158" s="192">
        <f t="shared" si="13"/>
        <v>0</v>
      </c>
      <c r="AR158" s="25" t="s">
        <v>241</v>
      </c>
      <c r="AT158" s="25" t="s">
        <v>156</v>
      </c>
      <c r="AU158" s="25" t="s">
        <v>82</v>
      </c>
      <c r="AY158" s="25" t="s">
        <v>153</v>
      </c>
      <c r="BE158" s="193">
        <f t="shared" si="14"/>
        <v>0</v>
      </c>
      <c r="BF158" s="193">
        <f t="shared" si="15"/>
        <v>0</v>
      </c>
      <c r="BG158" s="193">
        <f t="shared" si="16"/>
        <v>0</v>
      </c>
      <c r="BH158" s="193">
        <f t="shared" si="17"/>
        <v>0</v>
      </c>
      <c r="BI158" s="193">
        <f t="shared" si="18"/>
        <v>0</v>
      </c>
      <c r="BJ158" s="25" t="s">
        <v>80</v>
      </c>
      <c r="BK158" s="193">
        <f t="shared" si="19"/>
        <v>0</v>
      </c>
      <c r="BL158" s="25" t="s">
        <v>241</v>
      </c>
      <c r="BM158" s="25" t="s">
        <v>849</v>
      </c>
    </row>
    <row r="159" spans="2:65" s="1" customFormat="1" ht="38.25" customHeight="1">
      <c r="B159" s="181"/>
      <c r="C159" s="182" t="s">
        <v>496</v>
      </c>
      <c r="D159" s="182" t="s">
        <v>156</v>
      </c>
      <c r="E159" s="183" t="s">
        <v>850</v>
      </c>
      <c r="F159" s="184" t="s">
        <v>851</v>
      </c>
      <c r="G159" s="185" t="s">
        <v>277</v>
      </c>
      <c r="H159" s="186">
        <v>0.18</v>
      </c>
      <c r="I159" s="187"/>
      <c r="J159" s="188">
        <f t="shared" si="10"/>
        <v>0</v>
      </c>
      <c r="K159" s="184"/>
      <c r="L159" s="42"/>
      <c r="M159" s="189" t="s">
        <v>5</v>
      </c>
      <c r="N159" s="190" t="s">
        <v>44</v>
      </c>
      <c r="O159" s="43"/>
      <c r="P159" s="191">
        <f t="shared" si="11"/>
        <v>0</v>
      </c>
      <c r="Q159" s="191">
        <v>0</v>
      </c>
      <c r="R159" s="191">
        <f t="shared" si="12"/>
        <v>0</v>
      </c>
      <c r="S159" s="191">
        <v>0</v>
      </c>
      <c r="T159" s="192">
        <f t="shared" si="13"/>
        <v>0</v>
      </c>
      <c r="AR159" s="25" t="s">
        <v>241</v>
      </c>
      <c r="AT159" s="25" t="s">
        <v>156</v>
      </c>
      <c r="AU159" s="25" t="s">
        <v>82</v>
      </c>
      <c r="AY159" s="25" t="s">
        <v>153</v>
      </c>
      <c r="BE159" s="193">
        <f t="shared" si="14"/>
        <v>0</v>
      </c>
      <c r="BF159" s="193">
        <f t="shared" si="15"/>
        <v>0</v>
      </c>
      <c r="BG159" s="193">
        <f t="shared" si="16"/>
        <v>0</v>
      </c>
      <c r="BH159" s="193">
        <f t="shared" si="17"/>
        <v>0</v>
      </c>
      <c r="BI159" s="193">
        <f t="shared" si="18"/>
        <v>0</v>
      </c>
      <c r="BJ159" s="25" t="s">
        <v>80</v>
      </c>
      <c r="BK159" s="193">
        <f t="shared" si="19"/>
        <v>0</v>
      </c>
      <c r="BL159" s="25" t="s">
        <v>241</v>
      </c>
      <c r="BM159" s="25" t="s">
        <v>852</v>
      </c>
    </row>
    <row r="160" spans="2:65" s="1" customFormat="1" ht="38.25" customHeight="1">
      <c r="B160" s="181"/>
      <c r="C160" s="182" t="s">
        <v>501</v>
      </c>
      <c r="D160" s="182" t="s">
        <v>156</v>
      </c>
      <c r="E160" s="183" t="s">
        <v>853</v>
      </c>
      <c r="F160" s="184" t="s">
        <v>854</v>
      </c>
      <c r="G160" s="185" t="s">
        <v>277</v>
      </c>
      <c r="H160" s="186">
        <v>0.18</v>
      </c>
      <c r="I160" s="187"/>
      <c r="J160" s="188">
        <f t="shared" si="10"/>
        <v>0</v>
      </c>
      <c r="K160" s="184"/>
      <c r="L160" s="42"/>
      <c r="M160" s="189" t="s">
        <v>5</v>
      </c>
      <c r="N160" s="190" t="s">
        <v>44</v>
      </c>
      <c r="O160" s="43"/>
      <c r="P160" s="191">
        <f t="shared" si="11"/>
        <v>0</v>
      </c>
      <c r="Q160" s="191">
        <v>0</v>
      </c>
      <c r="R160" s="191">
        <f t="shared" si="12"/>
        <v>0</v>
      </c>
      <c r="S160" s="191">
        <v>0</v>
      </c>
      <c r="T160" s="192">
        <f t="shared" si="13"/>
        <v>0</v>
      </c>
      <c r="AR160" s="25" t="s">
        <v>241</v>
      </c>
      <c r="AT160" s="25" t="s">
        <v>156</v>
      </c>
      <c r="AU160" s="25" t="s">
        <v>82</v>
      </c>
      <c r="AY160" s="25" t="s">
        <v>153</v>
      </c>
      <c r="BE160" s="193">
        <f t="shared" si="14"/>
        <v>0</v>
      </c>
      <c r="BF160" s="193">
        <f t="shared" si="15"/>
        <v>0</v>
      </c>
      <c r="BG160" s="193">
        <f t="shared" si="16"/>
        <v>0</v>
      </c>
      <c r="BH160" s="193">
        <f t="shared" si="17"/>
        <v>0</v>
      </c>
      <c r="BI160" s="193">
        <f t="shared" si="18"/>
        <v>0</v>
      </c>
      <c r="BJ160" s="25" t="s">
        <v>80</v>
      </c>
      <c r="BK160" s="193">
        <f t="shared" si="19"/>
        <v>0</v>
      </c>
      <c r="BL160" s="25" t="s">
        <v>241</v>
      </c>
      <c r="BM160" s="25" t="s">
        <v>855</v>
      </c>
    </row>
    <row r="161" spans="2:65" s="11" customFormat="1" ht="29.85" customHeight="1">
      <c r="B161" s="168"/>
      <c r="D161" s="169" t="s">
        <v>72</v>
      </c>
      <c r="E161" s="179" t="s">
        <v>525</v>
      </c>
      <c r="F161" s="179" t="s">
        <v>526</v>
      </c>
      <c r="I161" s="171"/>
      <c r="J161" s="180">
        <f>BK161</f>
        <v>0</v>
      </c>
      <c r="L161" s="168"/>
      <c r="M161" s="173"/>
      <c r="N161" s="174"/>
      <c r="O161" s="174"/>
      <c r="P161" s="175">
        <f>SUM(P162:P165)</f>
        <v>0</v>
      </c>
      <c r="Q161" s="174"/>
      <c r="R161" s="175">
        <f>SUM(R162:R165)</f>
        <v>3.6000000000000002E-4</v>
      </c>
      <c r="S161" s="174"/>
      <c r="T161" s="176">
        <f>SUM(T162:T165)</f>
        <v>0</v>
      </c>
      <c r="AR161" s="169" t="s">
        <v>82</v>
      </c>
      <c r="AT161" s="177" t="s">
        <v>72</v>
      </c>
      <c r="AU161" s="177" t="s">
        <v>80</v>
      </c>
      <c r="AY161" s="169" t="s">
        <v>153</v>
      </c>
      <c r="BK161" s="178">
        <f>SUM(BK162:BK165)</f>
        <v>0</v>
      </c>
    </row>
    <row r="162" spans="2:65" s="1" customFormat="1" ht="38.25" customHeight="1">
      <c r="B162" s="181"/>
      <c r="C162" s="182" t="s">
        <v>505</v>
      </c>
      <c r="D162" s="182" t="s">
        <v>156</v>
      </c>
      <c r="E162" s="183" t="s">
        <v>856</v>
      </c>
      <c r="F162" s="184" t="s">
        <v>857</v>
      </c>
      <c r="G162" s="185" t="s">
        <v>197</v>
      </c>
      <c r="H162" s="186">
        <v>1.2</v>
      </c>
      <c r="I162" s="187"/>
      <c r="J162" s="188">
        <f>ROUND(I162*H162,2)</f>
        <v>0</v>
      </c>
      <c r="K162" s="184"/>
      <c r="L162" s="42"/>
      <c r="M162" s="189" t="s">
        <v>5</v>
      </c>
      <c r="N162" s="190" t="s">
        <v>44</v>
      </c>
      <c r="O162" s="43"/>
      <c r="P162" s="191">
        <f>O162*H162</f>
        <v>0</v>
      </c>
      <c r="Q162" s="191">
        <v>4.0000000000000003E-5</v>
      </c>
      <c r="R162" s="191">
        <f>Q162*H162</f>
        <v>4.8000000000000001E-5</v>
      </c>
      <c r="S162" s="191">
        <v>0</v>
      </c>
      <c r="T162" s="192">
        <f>S162*H162</f>
        <v>0</v>
      </c>
      <c r="AR162" s="25" t="s">
        <v>241</v>
      </c>
      <c r="AT162" s="25" t="s">
        <v>156</v>
      </c>
      <c r="AU162" s="25" t="s">
        <v>82</v>
      </c>
      <c r="AY162" s="25" t="s">
        <v>153</v>
      </c>
      <c r="BE162" s="193">
        <f>IF(N162="základní",J162,0)</f>
        <v>0</v>
      </c>
      <c r="BF162" s="193">
        <f>IF(N162="snížená",J162,0)</f>
        <v>0</v>
      </c>
      <c r="BG162" s="193">
        <f>IF(N162="zákl. přenesená",J162,0)</f>
        <v>0</v>
      </c>
      <c r="BH162" s="193">
        <f>IF(N162="sníž. přenesená",J162,0)</f>
        <v>0</v>
      </c>
      <c r="BI162" s="193">
        <f>IF(N162="nulová",J162,0)</f>
        <v>0</v>
      </c>
      <c r="BJ162" s="25" t="s">
        <v>80</v>
      </c>
      <c r="BK162" s="193">
        <f>ROUND(I162*H162,2)</f>
        <v>0</v>
      </c>
      <c r="BL162" s="25" t="s">
        <v>241</v>
      </c>
      <c r="BM162" s="25" t="s">
        <v>858</v>
      </c>
    </row>
    <row r="163" spans="2:65" s="1" customFormat="1" ht="25.5" customHeight="1">
      <c r="B163" s="181"/>
      <c r="C163" s="182" t="s">
        <v>509</v>
      </c>
      <c r="D163" s="182" t="s">
        <v>156</v>
      </c>
      <c r="E163" s="183" t="s">
        <v>859</v>
      </c>
      <c r="F163" s="184" t="s">
        <v>860</v>
      </c>
      <c r="G163" s="185" t="s">
        <v>197</v>
      </c>
      <c r="H163" s="186">
        <v>2.4</v>
      </c>
      <c r="I163" s="187"/>
      <c r="J163" s="188">
        <f>ROUND(I163*H163,2)</f>
        <v>0</v>
      </c>
      <c r="K163" s="184"/>
      <c r="L163" s="42"/>
      <c r="M163" s="189" t="s">
        <v>5</v>
      </c>
      <c r="N163" s="190" t="s">
        <v>44</v>
      </c>
      <c r="O163" s="43"/>
      <c r="P163" s="191">
        <f>O163*H163</f>
        <v>0</v>
      </c>
      <c r="Q163" s="191">
        <v>6.9999999999999994E-5</v>
      </c>
      <c r="R163" s="191">
        <f>Q163*H163</f>
        <v>1.6799999999999999E-4</v>
      </c>
      <c r="S163" s="191">
        <v>0</v>
      </c>
      <c r="T163" s="192">
        <f>S163*H163</f>
        <v>0</v>
      </c>
      <c r="AR163" s="25" t="s">
        <v>241</v>
      </c>
      <c r="AT163" s="25" t="s">
        <v>156</v>
      </c>
      <c r="AU163" s="25" t="s">
        <v>82</v>
      </c>
      <c r="AY163" s="25" t="s">
        <v>153</v>
      </c>
      <c r="BE163" s="193">
        <f>IF(N163="základní",J163,0)</f>
        <v>0</v>
      </c>
      <c r="BF163" s="193">
        <f>IF(N163="snížená",J163,0)</f>
        <v>0</v>
      </c>
      <c r="BG163" s="193">
        <f>IF(N163="zákl. přenesená",J163,0)</f>
        <v>0</v>
      </c>
      <c r="BH163" s="193">
        <f>IF(N163="sníž. přenesená",J163,0)</f>
        <v>0</v>
      </c>
      <c r="BI163" s="193">
        <f>IF(N163="nulová",J163,0)</f>
        <v>0</v>
      </c>
      <c r="BJ163" s="25" t="s">
        <v>80</v>
      </c>
      <c r="BK163" s="193">
        <f>ROUND(I163*H163,2)</f>
        <v>0</v>
      </c>
      <c r="BL163" s="25" t="s">
        <v>241</v>
      </c>
      <c r="BM163" s="25" t="s">
        <v>861</v>
      </c>
    </row>
    <row r="164" spans="2:65" s="1" customFormat="1" ht="25.5" customHeight="1">
      <c r="B164" s="181"/>
      <c r="C164" s="182" t="s">
        <v>514</v>
      </c>
      <c r="D164" s="182" t="s">
        <v>156</v>
      </c>
      <c r="E164" s="183" t="s">
        <v>862</v>
      </c>
      <c r="F164" s="184" t="s">
        <v>863</v>
      </c>
      <c r="G164" s="185" t="s">
        <v>197</v>
      </c>
      <c r="H164" s="186">
        <v>1.2</v>
      </c>
      <c r="I164" s="187"/>
      <c r="J164" s="188">
        <f>ROUND(I164*H164,2)</f>
        <v>0</v>
      </c>
      <c r="K164" s="184"/>
      <c r="L164" s="42"/>
      <c r="M164" s="189" t="s">
        <v>5</v>
      </c>
      <c r="N164" s="190" t="s">
        <v>44</v>
      </c>
      <c r="O164" s="43"/>
      <c r="P164" s="191">
        <f>O164*H164</f>
        <v>0</v>
      </c>
      <c r="Q164" s="191">
        <v>6.0000000000000002E-5</v>
      </c>
      <c r="R164" s="191">
        <f>Q164*H164</f>
        <v>7.2000000000000002E-5</v>
      </c>
      <c r="S164" s="191">
        <v>0</v>
      </c>
      <c r="T164" s="192">
        <f>S164*H164</f>
        <v>0</v>
      </c>
      <c r="AR164" s="25" t="s">
        <v>241</v>
      </c>
      <c r="AT164" s="25" t="s">
        <v>156</v>
      </c>
      <c r="AU164" s="25" t="s">
        <v>82</v>
      </c>
      <c r="AY164" s="25" t="s">
        <v>153</v>
      </c>
      <c r="BE164" s="193">
        <f>IF(N164="základní",J164,0)</f>
        <v>0</v>
      </c>
      <c r="BF164" s="193">
        <f>IF(N164="snížená",J164,0)</f>
        <v>0</v>
      </c>
      <c r="BG164" s="193">
        <f>IF(N164="zákl. přenesená",J164,0)</f>
        <v>0</v>
      </c>
      <c r="BH164" s="193">
        <f>IF(N164="sníž. přenesená",J164,0)</f>
        <v>0</v>
      </c>
      <c r="BI164" s="193">
        <f>IF(N164="nulová",J164,0)</f>
        <v>0</v>
      </c>
      <c r="BJ164" s="25" t="s">
        <v>80</v>
      </c>
      <c r="BK164" s="193">
        <f>ROUND(I164*H164,2)</f>
        <v>0</v>
      </c>
      <c r="BL164" s="25" t="s">
        <v>241</v>
      </c>
      <c r="BM164" s="25" t="s">
        <v>864</v>
      </c>
    </row>
    <row r="165" spans="2:65" s="1" customFormat="1" ht="25.5" customHeight="1">
      <c r="B165" s="181"/>
      <c r="C165" s="182" t="s">
        <v>521</v>
      </c>
      <c r="D165" s="182" t="s">
        <v>156</v>
      </c>
      <c r="E165" s="183" t="s">
        <v>865</v>
      </c>
      <c r="F165" s="184" t="s">
        <v>866</v>
      </c>
      <c r="G165" s="185" t="s">
        <v>197</v>
      </c>
      <c r="H165" s="186">
        <v>1.2</v>
      </c>
      <c r="I165" s="187"/>
      <c r="J165" s="188">
        <f>ROUND(I165*H165,2)</f>
        <v>0</v>
      </c>
      <c r="K165" s="184"/>
      <c r="L165" s="42"/>
      <c r="M165" s="189" t="s">
        <v>5</v>
      </c>
      <c r="N165" s="240" t="s">
        <v>44</v>
      </c>
      <c r="O165" s="241"/>
      <c r="P165" s="242">
        <f>O165*H165</f>
        <v>0</v>
      </c>
      <c r="Q165" s="242">
        <v>6.0000000000000002E-5</v>
      </c>
      <c r="R165" s="242">
        <f>Q165*H165</f>
        <v>7.2000000000000002E-5</v>
      </c>
      <c r="S165" s="242">
        <v>0</v>
      </c>
      <c r="T165" s="243">
        <f>S165*H165</f>
        <v>0</v>
      </c>
      <c r="AR165" s="25" t="s">
        <v>241</v>
      </c>
      <c r="AT165" s="25" t="s">
        <v>156</v>
      </c>
      <c r="AU165" s="25" t="s">
        <v>82</v>
      </c>
      <c r="AY165" s="25" t="s">
        <v>153</v>
      </c>
      <c r="BE165" s="193">
        <f>IF(N165="základní",J165,0)</f>
        <v>0</v>
      </c>
      <c r="BF165" s="193">
        <f>IF(N165="snížená",J165,0)</f>
        <v>0</v>
      </c>
      <c r="BG165" s="193">
        <f>IF(N165="zákl. přenesená",J165,0)</f>
        <v>0</v>
      </c>
      <c r="BH165" s="193">
        <f>IF(N165="sníž. přenesená",J165,0)</f>
        <v>0</v>
      </c>
      <c r="BI165" s="193">
        <f>IF(N165="nulová",J165,0)</f>
        <v>0</v>
      </c>
      <c r="BJ165" s="25" t="s">
        <v>80</v>
      </c>
      <c r="BK165" s="193">
        <f>ROUND(I165*H165,2)</f>
        <v>0</v>
      </c>
      <c r="BL165" s="25" t="s">
        <v>241</v>
      </c>
      <c r="BM165" s="25" t="s">
        <v>867</v>
      </c>
    </row>
    <row r="166" spans="2:65" s="1" customFormat="1" ht="6.95" customHeight="1">
      <c r="B166" s="57"/>
      <c r="C166" s="58"/>
      <c r="D166" s="58"/>
      <c r="E166" s="58"/>
      <c r="F166" s="58"/>
      <c r="G166" s="58"/>
      <c r="H166" s="58"/>
      <c r="I166" s="135"/>
      <c r="J166" s="58"/>
      <c r="K166" s="58"/>
      <c r="L166" s="42"/>
    </row>
  </sheetData>
  <autoFilter ref="C89:K165" xr:uid="{00000000-0009-0000-0000-000003000000}"/>
  <mergeCells count="13">
    <mergeCell ref="E82:H82"/>
    <mergeCell ref="G1:H1"/>
    <mergeCell ref="L2:V2"/>
    <mergeCell ref="E49:H49"/>
    <mergeCell ref="E51:H51"/>
    <mergeCell ref="J55:J56"/>
    <mergeCell ref="E78:H78"/>
    <mergeCell ref="E80:H80"/>
    <mergeCell ref="E7:H7"/>
    <mergeCell ref="E9:H9"/>
    <mergeCell ref="E11:H11"/>
    <mergeCell ref="E26:H26"/>
    <mergeCell ref="E47:H47"/>
  </mergeCells>
  <hyperlinks>
    <hyperlink ref="F1:G1" location="C2" display="1) Krycí list soupisu" xr:uid="{00000000-0004-0000-0300-000000000000}"/>
    <hyperlink ref="G1:H1" location="C58" display="2) Rekapitulace" xr:uid="{00000000-0004-0000-0300-000001000000}"/>
    <hyperlink ref="J1" location="C89" display="3) Soupis prací" xr:uid="{00000000-0004-0000-0300-000002000000}"/>
    <hyperlink ref="L1:V1" location="'Rekapitulace stavby'!C2" display="Rekapitulace stavby" xr:uid="{00000000-0004-0000-03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R121"/>
  <sheetViews>
    <sheetView showGridLines="0" workbookViewId="0">
      <pane ySplit="1" topLeftCell="A95" activePane="bottomLeft" state="frozen"/>
      <selection pane="bottomLeft" activeCell="F110" sqref="F11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08"/>
      <c r="C1" s="108"/>
      <c r="D1" s="109" t="s">
        <v>1</v>
      </c>
      <c r="E1" s="108"/>
      <c r="F1" s="110" t="s">
        <v>104</v>
      </c>
      <c r="G1" s="365" t="s">
        <v>105</v>
      </c>
      <c r="H1" s="365"/>
      <c r="I1" s="111"/>
      <c r="J1" s="110" t="s">
        <v>106</v>
      </c>
      <c r="K1" s="109" t="s">
        <v>107</v>
      </c>
      <c r="L1" s="110" t="s">
        <v>108</v>
      </c>
      <c r="M1" s="110"/>
      <c r="N1" s="110"/>
      <c r="O1" s="110"/>
      <c r="P1" s="110"/>
      <c r="Q1" s="110"/>
      <c r="R1" s="110"/>
      <c r="S1" s="110"/>
      <c r="T1" s="110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23" t="s">
        <v>8</v>
      </c>
      <c r="M2" s="324"/>
      <c r="N2" s="324"/>
      <c r="O2" s="324"/>
      <c r="P2" s="324"/>
      <c r="Q2" s="324"/>
      <c r="R2" s="324"/>
      <c r="S2" s="324"/>
      <c r="T2" s="324"/>
      <c r="U2" s="324"/>
      <c r="V2" s="324"/>
      <c r="AT2" s="25" t="s">
        <v>97</v>
      </c>
    </row>
    <row r="3" spans="1:70" ht="6.95" customHeight="1">
      <c r="B3" s="26"/>
      <c r="C3" s="27"/>
      <c r="D3" s="27"/>
      <c r="E3" s="27"/>
      <c r="F3" s="27"/>
      <c r="G3" s="27"/>
      <c r="H3" s="27"/>
      <c r="I3" s="112"/>
      <c r="J3" s="27"/>
      <c r="K3" s="28"/>
      <c r="AT3" s="25" t="s">
        <v>82</v>
      </c>
    </row>
    <row r="4" spans="1:70" ht="36.950000000000003" customHeight="1">
      <c r="B4" s="29"/>
      <c r="C4" s="30"/>
      <c r="D4" s="31" t="s">
        <v>109</v>
      </c>
      <c r="E4" s="30"/>
      <c r="F4" s="30"/>
      <c r="G4" s="30"/>
      <c r="H4" s="30"/>
      <c r="I4" s="113"/>
      <c r="J4" s="30"/>
      <c r="K4" s="32"/>
      <c r="M4" s="33" t="s">
        <v>13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13"/>
      <c r="J5" s="30"/>
      <c r="K5" s="32"/>
    </row>
    <row r="6" spans="1:70" ht="15">
      <c r="B6" s="29"/>
      <c r="C6" s="30"/>
      <c r="D6" s="38" t="s">
        <v>19</v>
      </c>
      <c r="E6" s="30"/>
      <c r="F6" s="30"/>
      <c r="G6" s="30"/>
      <c r="H6" s="30"/>
      <c r="I6" s="113"/>
      <c r="J6" s="30"/>
      <c r="K6" s="32"/>
    </row>
    <row r="7" spans="1:70" ht="16.5" customHeight="1">
      <c r="B7" s="29"/>
      <c r="C7" s="30"/>
      <c r="D7" s="30"/>
      <c r="E7" s="366" t="str">
        <f>'Rekapitulace stavby'!K6</f>
        <v>OPATŘENÍ PROTI VLHKOSTI CHALOUPKA MAXE ŠVABINSKÉHO</v>
      </c>
      <c r="F7" s="372"/>
      <c r="G7" s="372"/>
      <c r="H7" s="372"/>
      <c r="I7" s="113"/>
      <c r="J7" s="30"/>
      <c r="K7" s="32"/>
    </row>
    <row r="8" spans="1:70" ht="15">
      <c r="B8" s="29"/>
      <c r="C8" s="30"/>
      <c r="D8" s="38" t="s">
        <v>110</v>
      </c>
      <c r="E8" s="30"/>
      <c r="F8" s="30"/>
      <c r="G8" s="30"/>
      <c r="H8" s="30"/>
      <c r="I8" s="113"/>
      <c r="J8" s="30"/>
      <c r="K8" s="32"/>
    </row>
    <row r="9" spans="1:70" s="1" customFormat="1" ht="16.5" customHeight="1">
      <c r="B9" s="42"/>
      <c r="C9" s="43"/>
      <c r="D9" s="43"/>
      <c r="E9" s="366" t="s">
        <v>111</v>
      </c>
      <c r="F9" s="367"/>
      <c r="G9" s="367"/>
      <c r="H9" s="367"/>
      <c r="I9" s="114"/>
      <c r="J9" s="43"/>
      <c r="K9" s="46"/>
    </row>
    <row r="10" spans="1:70" s="1" customFormat="1" ht="15">
      <c r="B10" s="42"/>
      <c r="C10" s="43"/>
      <c r="D10" s="38" t="s">
        <v>112</v>
      </c>
      <c r="E10" s="43"/>
      <c r="F10" s="43"/>
      <c r="G10" s="43"/>
      <c r="H10" s="43"/>
      <c r="I10" s="114"/>
      <c r="J10" s="43"/>
      <c r="K10" s="46"/>
    </row>
    <row r="11" spans="1:70" s="1" customFormat="1" ht="36.950000000000003" customHeight="1">
      <c r="B11" s="42"/>
      <c r="C11" s="43"/>
      <c r="D11" s="43"/>
      <c r="E11" s="368" t="s">
        <v>868</v>
      </c>
      <c r="F11" s="367"/>
      <c r="G11" s="367"/>
      <c r="H11" s="367"/>
      <c r="I11" s="114"/>
      <c r="J11" s="43"/>
      <c r="K11" s="46"/>
    </row>
    <row r="12" spans="1:70" s="1" customFormat="1">
      <c r="B12" s="42"/>
      <c r="C12" s="43"/>
      <c r="D12" s="43"/>
      <c r="E12" s="43"/>
      <c r="F12" s="43"/>
      <c r="G12" s="43"/>
      <c r="H12" s="43"/>
      <c r="I12" s="114"/>
      <c r="J12" s="43"/>
      <c r="K12" s="46"/>
    </row>
    <row r="13" spans="1:70" s="1" customFormat="1" ht="14.45" customHeight="1">
      <c r="B13" s="42"/>
      <c r="C13" s="43"/>
      <c r="D13" s="38" t="s">
        <v>21</v>
      </c>
      <c r="E13" s="43"/>
      <c r="F13" s="36" t="s">
        <v>5</v>
      </c>
      <c r="G13" s="43"/>
      <c r="H13" s="43"/>
      <c r="I13" s="115" t="s">
        <v>22</v>
      </c>
      <c r="J13" s="36" t="s">
        <v>5</v>
      </c>
      <c r="K13" s="46"/>
    </row>
    <row r="14" spans="1:70" s="1" customFormat="1" ht="14.45" customHeight="1">
      <c r="B14" s="42"/>
      <c r="C14" s="43"/>
      <c r="D14" s="38" t="s">
        <v>23</v>
      </c>
      <c r="E14" s="43"/>
      <c r="F14" s="36" t="s">
        <v>24</v>
      </c>
      <c r="G14" s="43"/>
      <c r="H14" s="43"/>
      <c r="I14" s="115" t="s">
        <v>25</v>
      </c>
      <c r="J14" s="116" t="str">
        <f>'Rekapitulace stavby'!AN8</f>
        <v>30. 10. 2019</v>
      </c>
      <c r="K14" s="46"/>
    </row>
    <row r="15" spans="1:70" s="1" customFormat="1" ht="10.9" customHeight="1">
      <c r="B15" s="42"/>
      <c r="C15" s="43"/>
      <c r="D15" s="43"/>
      <c r="E15" s="43"/>
      <c r="F15" s="43"/>
      <c r="G15" s="43"/>
      <c r="H15" s="43"/>
      <c r="I15" s="114"/>
      <c r="J15" s="43"/>
      <c r="K15" s="46"/>
    </row>
    <row r="16" spans="1:70" s="1" customFormat="1" ht="14.45" customHeight="1">
      <c r="B16" s="42"/>
      <c r="C16" s="43"/>
      <c r="D16" s="38" t="s">
        <v>27</v>
      </c>
      <c r="E16" s="43"/>
      <c r="F16" s="43"/>
      <c r="G16" s="43"/>
      <c r="H16" s="43"/>
      <c r="I16" s="115" t="s">
        <v>28</v>
      </c>
      <c r="J16" s="36" t="s">
        <v>5</v>
      </c>
      <c r="K16" s="46"/>
    </row>
    <row r="17" spans="2:11" s="1" customFormat="1" ht="18" customHeight="1">
      <c r="B17" s="42"/>
      <c r="C17" s="43"/>
      <c r="D17" s="43"/>
      <c r="E17" s="36" t="s">
        <v>29</v>
      </c>
      <c r="F17" s="43"/>
      <c r="G17" s="43"/>
      <c r="H17" s="43"/>
      <c r="I17" s="115" t="s">
        <v>30</v>
      </c>
      <c r="J17" s="36" t="s">
        <v>5</v>
      </c>
      <c r="K17" s="46"/>
    </row>
    <row r="18" spans="2:11" s="1" customFormat="1" ht="6.95" customHeight="1">
      <c r="B18" s="42"/>
      <c r="C18" s="43"/>
      <c r="D18" s="43"/>
      <c r="E18" s="43"/>
      <c r="F18" s="43"/>
      <c r="G18" s="43"/>
      <c r="H18" s="43"/>
      <c r="I18" s="114"/>
      <c r="J18" s="43"/>
      <c r="K18" s="46"/>
    </row>
    <row r="19" spans="2:11" s="1" customFormat="1" ht="14.45" customHeight="1">
      <c r="B19" s="42"/>
      <c r="C19" s="43"/>
      <c r="D19" s="38" t="s">
        <v>31</v>
      </c>
      <c r="E19" s="43"/>
      <c r="F19" s="43"/>
      <c r="G19" s="43"/>
      <c r="H19" s="43"/>
      <c r="I19" s="115" t="s">
        <v>28</v>
      </c>
      <c r="J19" s="36" t="str">
        <f>IF('Rekapitulace stavby'!AN13="Vyplň údaj","",IF('Rekapitulace stavby'!AN13="","",'Rekapitulace stavby'!AN13))</f>
        <v/>
      </c>
      <c r="K19" s="46"/>
    </row>
    <row r="20" spans="2:11" s="1" customFormat="1" ht="18" customHeight="1">
      <c r="B20" s="42"/>
      <c r="C20" s="43"/>
      <c r="D20" s="43"/>
      <c r="E20" s="36" t="str">
        <f>IF('Rekapitulace stavby'!E14="Vyplň údaj","",IF('Rekapitulace stavby'!E14="","",'Rekapitulace stavby'!E14))</f>
        <v/>
      </c>
      <c r="F20" s="43"/>
      <c r="G20" s="43"/>
      <c r="H20" s="43"/>
      <c r="I20" s="115" t="s">
        <v>30</v>
      </c>
      <c r="J20" s="36" t="str">
        <f>IF('Rekapitulace stavby'!AN14="Vyplň údaj","",IF('Rekapitulace stavby'!AN14="","",'Rekapitulace stavby'!AN14))</f>
        <v/>
      </c>
      <c r="K20" s="46"/>
    </row>
    <row r="21" spans="2:11" s="1" customFormat="1" ht="6.95" customHeight="1">
      <c r="B21" s="42"/>
      <c r="C21" s="43"/>
      <c r="D21" s="43"/>
      <c r="E21" s="43"/>
      <c r="F21" s="43"/>
      <c r="G21" s="43"/>
      <c r="H21" s="43"/>
      <c r="I21" s="114"/>
      <c r="J21" s="43"/>
      <c r="K21" s="46"/>
    </row>
    <row r="22" spans="2:11" s="1" customFormat="1" ht="14.45" customHeight="1">
      <c r="B22" s="42"/>
      <c r="C22" s="43"/>
      <c r="D22" s="38" t="s">
        <v>33</v>
      </c>
      <c r="E22" s="43"/>
      <c r="F22" s="43"/>
      <c r="G22" s="43"/>
      <c r="H22" s="43"/>
      <c r="I22" s="115" t="s">
        <v>28</v>
      </c>
      <c r="J22" s="36" t="s">
        <v>34</v>
      </c>
      <c r="K22" s="46"/>
    </row>
    <row r="23" spans="2:11" s="1" customFormat="1" ht="18" customHeight="1">
      <c r="B23" s="42"/>
      <c r="C23" s="43"/>
      <c r="D23" s="43"/>
      <c r="E23" s="36" t="s">
        <v>35</v>
      </c>
      <c r="F23" s="43"/>
      <c r="G23" s="43"/>
      <c r="H23" s="43"/>
      <c r="I23" s="115" t="s">
        <v>30</v>
      </c>
      <c r="J23" s="36" t="s">
        <v>36</v>
      </c>
      <c r="K23" s="46"/>
    </row>
    <row r="24" spans="2:11" s="1" customFormat="1" ht="6.95" customHeight="1">
      <c r="B24" s="42"/>
      <c r="C24" s="43"/>
      <c r="D24" s="43"/>
      <c r="E24" s="43"/>
      <c r="F24" s="43"/>
      <c r="G24" s="43"/>
      <c r="H24" s="43"/>
      <c r="I24" s="114"/>
      <c r="J24" s="43"/>
      <c r="K24" s="46"/>
    </row>
    <row r="25" spans="2:11" s="1" customFormat="1" ht="14.45" customHeight="1">
      <c r="B25" s="42"/>
      <c r="C25" s="43"/>
      <c r="D25" s="38" t="s">
        <v>38</v>
      </c>
      <c r="E25" s="43"/>
      <c r="F25" s="43"/>
      <c r="G25" s="43"/>
      <c r="H25" s="43"/>
      <c r="I25" s="114"/>
      <c r="J25" s="43"/>
      <c r="K25" s="46"/>
    </row>
    <row r="26" spans="2:11" s="7" customFormat="1" ht="16.5" customHeight="1">
      <c r="B26" s="117"/>
      <c r="C26" s="118"/>
      <c r="D26" s="118"/>
      <c r="E26" s="360" t="s">
        <v>5</v>
      </c>
      <c r="F26" s="360"/>
      <c r="G26" s="360"/>
      <c r="H26" s="360"/>
      <c r="I26" s="119"/>
      <c r="J26" s="118"/>
      <c r="K26" s="120"/>
    </row>
    <row r="27" spans="2:11" s="1" customFormat="1" ht="6.95" customHeight="1">
      <c r="B27" s="42"/>
      <c r="C27" s="43"/>
      <c r="D27" s="43"/>
      <c r="E27" s="43"/>
      <c r="F27" s="43"/>
      <c r="G27" s="43"/>
      <c r="H27" s="43"/>
      <c r="I27" s="114"/>
      <c r="J27" s="43"/>
      <c r="K27" s="46"/>
    </row>
    <row r="28" spans="2:11" s="1" customFormat="1" ht="6.95" customHeight="1">
      <c r="B28" s="42"/>
      <c r="C28" s="43"/>
      <c r="D28" s="69"/>
      <c r="E28" s="69"/>
      <c r="F28" s="69"/>
      <c r="G28" s="69"/>
      <c r="H28" s="69"/>
      <c r="I28" s="121"/>
      <c r="J28" s="69"/>
      <c r="K28" s="122"/>
    </row>
    <row r="29" spans="2:11" s="1" customFormat="1" ht="25.35" customHeight="1">
      <c r="B29" s="42"/>
      <c r="C29" s="43"/>
      <c r="D29" s="123" t="s">
        <v>39</v>
      </c>
      <c r="E29" s="43"/>
      <c r="F29" s="43"/>
      <c r="G29" s="43"/>
      <c r="H29" s="43"/>
      <c r="I29" s="114"/>
      <c r="J29" s="124">
        <f>ROUND(J88,2)</f>
        <v>0</v>
      </c>
      <c r="K29" s="46"/>
    </row>
    <row r="30" spans="2:11" s="1" customFormat="1" ht="6.95" customHeight="1">
      <c r="B30" s="42"/>
      <c r="C30" s="43"/>
      <c r="D30" s="69"/>
      <c r="E30" s="69"/>
      <c r="F30" s="69"/>
      <c r="G30" s="69"/>
      <c r="H30" s="69"/>
      <c r="I30" s="121"/>
      <c r="J30" s="69"/>
      <c r="K30" s="122"/>
    </row>
    <row r="31" spans="2:11" s="1" customFormat="1" ht="14.45" customHeight="1">
      <c r="B31" s="42"/>
      <c r="C31" s="43"/>
      <c r="D31" s="43"/>
      <c r="E31" s="43"/>
      <c r="F31" s="47" t="s">
        <v>41</v>
      </c>
      <c r="G31" s="43"/>
      <c r="H31" s="43"/>
      <c r="I31" s="125" t="s">
        <v>40</v>
      </c>
      <c r="J31" s="47" t="s">
        <v>42</v>
      </c>
      <c r="K31" s="46"/>
    </row>
    <row r="32" spans="2:11" s="1" customFormat="1" ht="14.45" customHeight="1">
      <c r="B32" s="42"/>
      <c r="C32" s="43"/>
      <c r="D32" s="50" t="s">
        <v>43</v>
      </c>
      <c r="E32" s="50" t="s">
        <v>44</v>
      </c>
      <c r="F32" s="126">
        <f>ROUND(SUM(BE88:BE120), 2)</f>
        <v>0</v>
      </c>
      <c r="G32" s="43"/>
      <c r="H32" s="43"/>
      <c r="I32" s="127">
        <v>0.21</v>
      </c>
      <c r="J32" s="126">
        <f>ROUND(ROUND((SUM(BE88:BE120)), 2)*I32, 2)</f>
        <v>0</v>
      </c>
      <c r="K32" s="46"/>
    </row>
    <row r="33" spans="2:11" s="1" customFormat="1" ht="14.45" customHeight="1">
      <c r="B33" s="42"/>
      <c r="C33" s="43"/>
      <c r="D33" s="43"/>
      <c r="E33" s="50" t="s">
        <v>45</v>
      </c>
      <c r="F33" s="126">
        <f>ROUND(SUM(BF88:BF120), 2)</f>
        <v>0</v>
      </c>
      <c r="G33" s="43"/>
      <c r="H33" s="43"/>
      <c r="I33" s="127">
        <v>0.15</v>
      </c>
      <c r="J33" s="126">
        <f>ROUND(ROUND((SUM(BF88:BF120)), 2)*I33, 2)</f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46</v>
      </c>
      <c r="F34" s="126">
        <f>ROUND(SUM(BG88:BG120), 2)</f>
        <v>0</v>
      </c>
      <c r="G34" s="43"/>
      <c r="H34" s="43"/>
      <c r="I34" s="127">
        <v>0.21</v>
      </c>
      <c r="J34" s="126">
        <v>0</v>
      </c>
      <c r="K34" s="46"/>
    </row>
    <row r="35" spans="2:11" s="1" customFormat="1" ht="14.45" hidden="1" customHeight="1">
      <c r="B35" s="42"/>
      <c r="C35" s="43"/>
      <c r="D35" s="43"/>
      <c r="E35" s="50" t="s">
        <v>47</v>
      </c>
      <c r="F35" s="126">
        <f>ROUND(SUM(BH88:BH120), 2)</f>
        <v>0</v>
      </c>
      <c r="G35" s="43"/>
      <c r="H35" s="43"/>
      <c r="I35" s="127">
        <v>0.15</v>
      </c>
      <c r="J35" s="126">
        <v>0</v>
      </c>
      <c r="K35" s="46"/>
    </row>
    <row r="36" spans="2:11" s="1" customFormat="1" ht="14.45" hidden="1" customHeight="1">
      <c r="B36" s="42"/>
      <c r="C36" s="43"/>
      <c r="D36" s="43"/>
      <c r="E36" s="50" t="s">
        <v>48</v>
      </c>
      <c r="F36" s="126">
        <f>ROUND(SUM(BI88:BI120), 2)</f>
        <v>0</v>
      </c>
      <c r="G36" s="43"/>
      <c r="H36" s="43"/>
      <c r="I36" s="127">
        <v>0</v>
      </c>
      <c r="J36" s="126">
        <v>0</v>
      </c>
      <c r="K36" s="46"/>
    </row>
    <row r="37" spans="2:11" s="1" customFormat="1" ht="6.95" customHeight="1">
      <c r="B37" s="42"/>
      <c r="C37" s="43"/>
      <c r="D37" s="43"/>
      <c r="E37" s="43"/>
      <c r="F37" s="43"/>
      <c r="G37" s="43"/>
      <c r="H37" s="43"/>
      <c r="I37" s="114"/>
      <c r="J37" s="43"/>
      <c r="K37" s="46"/>
    </row>
    <row r="38" spans="2:11" s="1" customFormat="1" ht="25.35" customHeight="1">
      <c r="B38" s="42"/>
      <c r="C38" s="128"/>
      <c r="D38" s="129" t="s">
        <v>49</v>
      </c>
      <c r="E38" s="72"/>
      <c r="F38" s="72"/>
      <c r="G38" s="130" t="s">
        <v>50</v>
      </c>
      <c r="H38" s="131" t="s">
        <v>51</v>
      </c>
      <c r="I38" s="132"/>
      <c r="J38" s="133">
        <f>SUM(J29:J36)</f>
        <v>0</v>
      </c>
      <c r="K38" s="134"/>
    </row>
    <row r="39" spans="2:11" s="1" customFormat="1" ht="14.45" customHeight="1">
      <c r="B39" s="57"/>
      <c r="C39" s="58"/>
      <c r="D39" s="58"/>
      <c r="E39" s="58"/>
      <c r="F39" s="58"/>
      <c r="G39" s="58"/>
      <c r="H39" s="58"/>
      <c r="I39" s="135"/>
      <c r="J39" s="58"/>
      <c r="K39" s="59"/>
    </row>
    <row r="43" spans="2:11" s="1" customFormat="1" ht="6.95" customHeight="1">
      <c r="B43" s="60"/>
      <c r="C43" s="61"/>
      <c r="D43" s="61"/>
      <c r="E43" s="61"/>
      <c r="F43" s="61"/>
      <c r="G43" s="61"/>
      <c r="H43" s="61"/>
      <c r="I43" s="136"/>
      <c r="J43" s="61"/>
      <c r="K43" s="137"/>
    </row>
    <row r="44" spans="2:11" s="1" customFormat="1" ht="36.950000000000003" customHeight="1">
      <c r="B44" s="42"/>
      <c r="C44" s="31" t="s">
        <v>114</v>
      </c>
      <c r="D44" s="43"/>
      <c r="E44" s="43"/>
      <c r="F44" s="43"/>
      <c r="G44" s="43"/>
      <c r="H44" s="43"/>
      <c r="I44" s="114"/>
      <c r="J44" s="43"/>
      <c r="K44" s="46"/>
    </row>
    <row r="45" spans="2:11" s="1" customFormat="1" ht="6.95" customHeight="1">
      <c r="B45" s="42"/>
      <c r="C45" s="43"/>
      <c r="D45" s="43"/>
      <c r="E45" s="43"/>
      <c r="F45" s="43"/>
      <c r="G45" s="43"/>
      <c r="H45" s="43"/>
      <c r="I45" s="114"/>
      <c r="J45" s="43"/>
      <c r="K45" s="46"/>
    </row>
    <row r="46" spans="2:11" s="1" customFormat="1" ht="14.45" customHeight="1">
      <c r="B46" s="42"/>
      <c r="C46" s="38" t="s">
        <v>19</v>
      </c>
      <c r="D46" s="43"/>
      <c r="E46" s="43"/>
      <c r="F46" s="43"/>
      <c r="G46" s="43"/>
      <c r="H46" s="43"/>
      <c r="I46" s="114"/>
      <c r="J46" s="43"/>
      <c r="K46" s="46"/>
    </row>
    <row r="47" spans="2:11" s="1" customFormat="1" ht="16.5" customHeight="1">
      <c r="B47" s="42"/>
      <c r="C47" s="43"/>
      <c r="D47" s="43"/>
      <c r="E47" s="366" t="str">
        <f>E7</f>
        <v>OPATŘENÍ PROTI VLHKOSTI CHALOUPKA MAXE ŠVABINSKÉHO</v>
      </c>
      <c r="F47" s="372"/>
      <c r="G47" s="372"/>
      <c r="H47" s="372"/>
      <c r="I47" s="114"/>
      <c r="J47" s="43"/>
      <c r="K47" s="46"/>
    </row>
    <row r="48" spans="2:11" ht="15">
      <c r="B48" s="29"/>
      <c r="C48" s="38" t="s">
        <v>110</v>
      </c>
      <c r="D48" s="30"/>
      <c r="E48" s="30"/>
      <c r="F48" s="30"/>
      <c r="G48" s="30"/>
      <c r="H48" s="30"/>
      <c r="I48" s="113"/>
      <c r="J48" s="30"/>
      <c r="K48" s="32"/>
    </row>
    <row r="49" spans="2:47" s="1" customFormat="1" ht="16.5" customHeight="1">
      <c r="B49" s="42"/>
      <c r="C49" s="43"/>
      <c r="D49" s="43"/>
      <c r="E49" s="366" t="s">
        <v>111</v>
      </c>
      <c r="F49" s="367"/>
      <c r="G49" s="367"/>
      <c r="H49" s="367"/>
      <c r="I49" s="114"/>
      <c r="J49" s="43"/>
      <c r="K49" s="46"/>
    </row>
    <row r="50" spans="2:47" s="1" customFormat="1" ht="14.45" customHeight="1">
      <c r="B50" s="42"/>
      <c r="C50" s="38" t="s">
        <v>112</v>
      </c>
      <c r="D50" s="43"/>
      <c r="E50" s="43"/>
      <c r="F50" s="43"/>
      <c r="G50" s="43"/>
      <c r="H50" s="43"/>
      <c r="I50" s="114"/>
      <c r="J50" s="43"/>
      <c r="K50" s="46"/>
    </row>
    <row r="51" spans="2:47" s="1" customFormat="1" ht="17.25" customHeight="1">
      <c r="B51" s="42"/>
      <c r="C51" s="43"/>
      <c r="D51" s="43"/>
      <c r="E51" s="368" t="str">
        <f>E11</f>
        <v>V.1 - Venkovní úpravy</v>
      </c>
      <c r="F51" s="367"/>
      <c r="G51" s="367"/>
      <c r="H51" s="367"/>
      <c r="I51" s="114"/>
      <c r="J51" s="43"/>
      <c r="K51" s="46"/>
    </row>
    <row r="52" spans="2:47" s="1" customFormat="1" ht="6.95" customHeight="1">
      <c r="B52" s="42"/>
      <c r="C52" s="43"/>
      <c r="D52" s="43"/>
      <c r="E52" s="43"/>
      <c r="F52" s="43"/>
      <c r="G52" s="43"/>
      <c r="H52" s="43"/>
      <c r="I52" s="114"/>
      <c r="J52" s="43"/>
      <c r="K52" s="46"/>
    </row>
    <row r="53" spans="2:47" s="1" customFormat="1" ht="18" customHeight="1">
      <c r="B53" s="42"/>
      <c r="C53" s="38" t="s">
        <v>23</v>
      </c>
      <c r="D53" s="43"/>
      <c r="E53" s="43"/>
      <c r="F53" s="36" t="str">
        <f>F14</f>
        <v>Kozlov</v>
      </c>
      <c r="G53" s="43"/>
      <c r="H53" s="43"/>
      <c r="I53" s="115" t="s">
        <v>25</v>
      </c>
      <c r="J53" s="116" t="str">
        <f>IF(J14="","",J14)</f>
        <v>30. 10. 2019</v>
      </c>
      <c r="K53" s="46"/>
    </row>
    <row r="54" spans="2:47" s="1" customFormat="1" ht="6.95" customHeight="1">
      <c r="B54" s="42"/>
      <c r="C54" s="43"/>
      <c r="D54" s="43"/>
      <c r="E54" s="43"/>
      <c r="F54" s="43"/>
      <c r="G54" s="43"/>
      <c r="H54" s="43"/>
      <c r="I54" s="114"/>
      <c r="J54" s="43"/>
      <c r="K54" s="46"/>
    </row>
    <row r="55" spans="2:47" s="1" customFormat="1" ht="15">
      <c r="B55" s="42"/>
      <c r="C55" s="38" t="s">
        <v>27</v>
      </c>
      <c r="D55" s="43"/>
      <c r="E55" s="43"/>
      <c r="F55" s="36" t="str">
        <f>E17</f>
        <v>MĚSTO ČESKÁ TŘEBOVÁ</v>
      </c>
      <c r="G55" s="43"/>
      <c r="H55" s="43"/>
      <c r="I55" s="115" t="s">
        <v>33</v>
      </c>
      <c r="J55" s="360" t="str">
        <f>E23</f>
        <v>KIP spol. s r.o.</v>
      </c>
      <c r="K55" s="46"/>
    </row>
    <row r="56" spans="2:47" s="1" customFormat="1" ht="14.45" customHeight="1">
      <c r="B56" s="42"/>
      <c r="C56" s="38" t="s">
        <v>31</v>
      </c>
      <c r="D56" s="43"/>
      <c r="E56" s="43"/>
      <c r="F56" s="36" t="str">
        <f>IF(E20="","",E20)</f>
        <v/>
      </c>
      <c r="G56" s="43"/>
      <c r="H56" s="43"/>
      <c r="I56" s="114"/>
      <c r="J56" s="369"/>
      <c r="K56" s="46"/>
    </row>
    <row r="57" spans="2:47" s="1" customFormat="1" ht="10.35" customHeight="1">
      <c r="B57" s="42"/>
      <c r="C57" s="43"/>
      <c r="D57" s="43"/>
      <c r="E57" s="43"/>
      <c r="F57" s="43"/>
      <c r="G57" s="43"/>
      <c r="H57" s="43"/>
      <c r="I57" s="114"/>
      <c r="J57" s="43"/>
      <c r="K57" s="46"/>
    </row>
    <row r="58" spans="2:47" s="1" customFormat="1" ht="29.25" customHeight="1">
      <c r="B58" s="42"/>
      <c r="C58" s="138" t="s">
        <v>115</v>
      </c>
      <c r="D58" s="128"/>
      <c r="E58" s="128"/>
      <c r="F58" s="128"/>
      <c r="G58" s="128"/>
      <c r="H58" s="128"/>
      <c r="I58" s="139"/>
      <c r="J58" s="140" t="s">
        <v>116</v>
      </c>
      <c r="K58" s="141"/>
    </row>
    <row r="59" spans="2:47" s="1" customFormat="1" ht="10.35" customHeight="1">
      <c r="B59" s="42"/>
      <c r="C59" s="43"/>
      <c r="D59" s="43"/>
      <c r="E59" s="43"/>
      <c r="F59" s="43"/>
      <c r="G59" s="43"/>
      <c r="H59" s="43"/>
      <c r="I59" s="114"/>
      <c r="J59" s="43"/>
      <c r="K59" s="46"/>
    </row>
    <row r="60" spans="2:47" s="1" customFormat="1" ht="29.25" customHeight="1">
      <c r="B60" s="42"/>
      <c r="C60" s="142" t="s">
        <v>117</v>
      </c>
      <c r="D60" s="43"/>
      <c r="E60" s="43"/>
      <c r="F60" s="43"/>
      <c r="G60" s="43"/>
      <c r="H60" s="43"/>
      <c r="I60" s="114"/>
      <c r="J60" s="124">
        <f>J88</f>
        <v>0</v>
      </c>
      <c r="K60" s="46"/>
      <c r="AU60" s="25" t="s">
        <v>118</v>
      </c>
    </row>
    <row r="61" spans="2:47" s="8" customFormat="1" ht="24.95" customHeight="1">
      <c r="B61" s="143"/>
      <c r="C61" s="144"/>
      <c r="D61" s="145" t="s">
        <v>119</v>
      </c>
      <c r="E61" s="146"/>
      <c r="F61" s="146"/>
      <c r="G61" s="146"/>
      <c r="H61" s="146"/>
      <c r="I61" s="147"/>
      <c r="J61" s="148">
        <f>J89</f>
        <v>0</v>
      </c>
      <c r="K61" s="149"/>
    </row>
    <row r="62" spans="2:47" s="9" customFormat="1" ht="19.899999999999999" customHeight="1">
      <c r="B62" s="150"/>
      <c r="C62" s="151"/>
      <c r="D62" s="152" t="s">
        <v>869</v>
      </c>
      <c r="E62" s="153"/>
      <c r="F62" s="153"/>
      <c r="G62" s="153"/>
      <c r="H62" s="153"/>
      <c r="I62" s="154"/>
      <c r="J62" s="155">
        <f>J90</f>
        <v>0</v>
      </c>
      <c r="K62" s="156"/>
    </row>
    <row r="63" spans="2:47" s="9" customFormat="1" ht="19.899999999999999" customHeight="1">
      <c r="B63" s="150"/>
      <c r="C63" s="151"/>
      <c r="D63" s="152" t="s">
        <v>121</v>
      </c>
      <c r="E63" s="153"/>
      <c r="F63" s="153"/>
      <c r="G63" s="153"/>
      <c r="H63" s="153"/>
      <c r="I63" s="154"/>
      <c r="J63" s="155">
        <f>J103</f>
        <v>0</v>
      </c>
      <c r="K63" s="156"/>
    </row>
    <row r="64" spans="2:47" s="9" customFormat="1" ht="19.899999999999999" customHeight="1">
      <c r="B64" s="150"/>
      <c r="C64" s="151"/>
      <c r="D64" s="152" t="s">
        <v>123</v>
      </c>
      <c r="E64" s="153"/>
      <c r="F64" s="153"/>
      <c r="G64" s="153"/>
      <c r="H64" s="153"/>
      <c r="I64" s="154"/>
      <c r="J64" s="155">
        <f>J106</f>
        <v>0</v>
      </c>
      <c r="K64" s="156"/>
    </row>
    <row r="65" spans="2:12" s="9" customFormat="1" ht="19.899999999999999" customHeight="1">
      <c r="B65" s="150"/>
      <c r="C65" s="151"/>
      <c r="D65" s="152" t="s">
        <v>124</v>
      </c>
      <c r="E65" s="153"/>
      <c r="F65" s="153"/>
      <c r="G65" s="153"/>
      <c r="H65" s="153"/>
      <c r="I65" s="154"/>
      <c r="J65" s="155">
        <f>J112</f>
        <v>0</v>
      </c>
      <c r="K65" s="156"/>
    </row>
    <row r="66" spans="2:12" s="9" customFormat="1" ht="19.899999999999999" customHeight="1">
      <c r="B66" s="150"/>
      <c r="C66" s="151"/>
      <c r="D66" s="152" t="s">
        <v>125</v>
      </c>
      <c r="E66" s="153"/>
      <c r="F66" s="153"/>
      <c r="G66" s="153"/>
      <c r="H66" s="153"/>
      <c r="I66" s="154"/>
      <c r="J66" s="155">
        <f>J119</f>
        <v>0</v>
      </c>
      <c r="K66" s="156"/>
    </row>
    <row r="67" spans="2:12" s="1" customFormat="1" ht="21.75" customHeight="1">
      <c r="B67" s="42"/>
      <c r="C67" s="43"/>
      <c r="D67" s="43"/>
      <c r="E67" s="43"/>
      <c r="F67" s="43"/>
      <c r="G67" s="43"/>
      <c r="H67" s="43"/>
      <c r="I67" s="114"/>
      <c r="J67" s="43"/>
      <c r="K67" s="46"/>
    </row>
    <row r="68" spans="2:12" s="1" customFormat="1" ht="6.95" customHeight="1">
      <c r="B68" s="57"/>
      <c r="C68" s="58"/>
      <c r="D68" s="58"/>
      <c r="E68" s="58"/>
      <c r="F68" s="58"/>
      <c r="G68" s="58"/>
      <c r="H68" s="58"/>
      <c r="I68" s="135"/>
      <c r="J68" s="58"/>
      <c r="K68" s="59"/>
    </row>
    <row r="72" spans="2:12" s="1" customFormat="1" ht="6.95" customHeight="1">
      <c r="B72" s="60"/>
      <c r="C72" s="61"/>
      <c r="D72" s="61"/>
      <c r="E72" s="61"/>
      <c r="F72" s="61"/>
      <c r="G72" s="61"/>
      <c r="H72" s="61"/>
      <c r="I72" s="136"/>
      <c r="J72" s="61"/>
      <c r="K72" s="61"/>
      <c r="L72" s="42"/>
    </row>
    <row r="73" spans="2:12" s="1" customFormat="1" ht="36.950000000000003" customHeight="1">
      <c r="B73" s="42"/>
      <c r="C73" s="62" t="s">
        <v>137</v>
      </c>
      <c r="L73" s="42"/>
    </row>
    <row r="74" spans="2:12" s="1" customFormat="1" ht="6.95" customHeight="1">
      <c r="B74" s="42"/>
      <c r="L74" s="42"/>
    </row>
    <row r="75" spans="2:12" s="1" customFormat="1" ht="14.45" customHeight="1">
      <c r="B75" s="42"/>
      <c r="C75" s="64" t="s">
        <v>19</v>
      </c>
      <c r="L75" s="42"/>
    </row>
    <row r="76" spans="2:12" s="1" customFormat="1" ht="16.5" customHeight="1">
      <c r="B76" s="42"/>
      <c r="E76" s="370" t="str">
        <f>E7</f>
        <v>OPATŘENÍ PROTI VLHKOSTI CHALOUPKA MAXE ŠVABINSKÉHO</v>
      </c>
      <c r="F76" s="371"/>
      <c r="G76" s="371"/>
      <c r="H76" s="371"/>
      <c r="L76" s="42"/>
    </row>
    <row r="77" spans="2:12" ht="15">
      <c r="B77" s="29"/>
      <c r="C77" s="64" t="s">
        <v>110</v>
      </c>
      <c r="L77" s="29"/>
    </row>
    <row r="78" spans="2:12" s="1" customFormat="1" ht="16.5" customHeight="1">
      <c r="B78" s="42"/>
      <c r="E78" s="370" t="s">
        <v>111</v>
      </c>
      <c r="F78" s="364"/>
      <c r="G78" s="364"/>
      <c r="H78" s="364"/>
      <c r="L78" s="42"/>
    </row>
    <row r="79" spans="2:12" s="1" customFormat="1" ht="14.45" customHeight="1">
      <c r="B79" s="42"/>
      <c r="C79" s="64" t="s">
        <v>112</v>
      </c>
      <c r="L79" s="42"/>
    </row>
    <row r="80" spans="2:12" s="1" customFormat="1" ht="17.25" customHeight="1">
      <c r="B80" s="42"/>
      <c r="E80" s="334" t="str">
        <f>E11</f>
        <v>V.1 - Venkovní úpravy</v>
      </c>
      <c r="F80" s="364"/>
      <c r="G80" s="364"/>
      <c r="H80" s="364"/>
      <c r="L80" s="42"/>
    </row>
    <row r="81" spans="2:65" s="1" customFormat="1" ht="6.95" customHeight="1">
      <c r="B81" s="42"/>
      <c r="L81" s="42"/>
    </row>
    <row r="82" spans="2:65" s="1" customFormat="1" ht="18" customHeight="1">
      <c r="B82" s="42"/>
      <c r="C82" s="64" t="s">
        <v>23</v>
      </c>
      <c r="F82" s="157" t="str">
        <f>F14</f>
        <v>Kozlov</v>
      </c>
      <c r="I82" s="158" t="s">
        <v>25</v>
      </c>
      <c r="J82" s="68" t="str">
        <f>IF(J14="","",J14)</f>
        <v>30. 10. 2019</v>
      </c>
      <c r="L82" s="42"/>
    </row>
    <row r="83" spans="2:65" s="1" customFormat="1" ht="6.95" customHeight="1">
      <c r="B83" s="42"/>
      <c r="L83" s="42"/>
    </row>
    <row r="84" spans="2:65" s="1" customFormat="1" ht="15">
      <c r="B84" s="42"/>
      <c r="C84" s="64" t="s">
        <v>27</v>
      </c>
      <c r="F84" s="157" t="str">
        <f>E17</f>
        <v>MĚSTO ČESKÁ TŘEBOVÁ</v>
      </c>
      <c r="I84" s="158" t="s">
        <v>33</v>
      </c>
      <c r="J84" s="157" t="str">
        <f>E23</f>
        <v>KIP spol. s r.o.</v>
      </c>
      <c r="L84" s="42"/>
    </row>
    <row r="85" spans="2:65" s="1" customFormat="1" ht="14.45" customHeight="1">
      <c r="B85" s="42"/>
      <c r="C85" s="64" t="s">
        <v>31</v>
      </c>
      <c r="F85" s="157" t="str">
        <f>IF(E20="","",E20)</f>
        <v/>
      </c>
      <c r="L85" s="42"/>
    </row>
    <row r="86" spans="2:65" s="1" customFormat="1" ht="10.35" customHeight="1">
      <c r="B86" s="42"/>
      <c r="L86" s="42"/>
    </row>
    <row r="87" spans="2:65" s="10" customFormat="1" ht="29.25" customHeight="1">
      <c r="B87" s="159"/>
      <c r="C87" s="160" t="s">
        <v>138</v>
      </c>
      <c r="D87" s="161" t="s">
        <v>58</v>
      </c>
      <c r="E87" s="161" t="s">
        <v>54</v>
      </c>
      <c r="F87" s="161" t="s">
        <v>139</v>
      </c>
      <c r="G87" s="161" t="s">
        <v>140</v>
      </c>
      <c r="H87" s="161" t="s">
        <v>141</v>
      </c>
      <c r="I87" s="162" t="s">
        <v>142</v>
      </c>
      <c r="J87" s="161" t="s">
        <v>116</v>
      </c>
      <c r="K87" s="163" t="s">
        <v>143</v>
      </c>
      <c r="L87" s="159"/>
      <c r="M87" s="74" t="s">
        <v>144</v>
      </c>
      <c r="N87" s="75" t="s">
        <v>43</v>
      </c>
      <c r="O87" s="75" t="s">
        <v>145</v>
      </c>
      <c r="P87" s="75" t="s">
        <v>146</v>
      </c>
      <c r="Q87" s="75" t="s">
        <v>147</v>
      </c>
      <c r="R87" s="75" t="s">
        <v>148</v>
      </c>
      <c r="S87" s="75" t="s">
        <v>149</v>
      </c>
      <c r="T87" s="76" t="s">
        <v>150</v>
      </c>
    </row>
    <row r="88" spans="2:65" s="1" customFormat="1" ht="29.25" customHeight="1">
      <c r="B88" s="42"/>
      <c r="C88" s="78" t="s">
        <v>117</v>
      </c>
      <c r="J88" s="164">
        <f>BK88</f>
        <v>0</v>
      </c>
      <c r="L88" s="42"/>
      <c r="M88" s="77"/>
      <c r="N88" s="69"/>
      <c r="O88" s="69"/>
      <c r="P88" s="165">
        <f>P89</f>
        <v>0</v>
      </c>
      <c r="Q88" s="69"/>
      <c r="R88" s="165">
        <f>R89</f>
        <v>26.341294000000001</v>
      </c>
      <c r="S88" s="69"/>
      <c r="T88" s="166">
        <f>T89</f>
        <v>0.69484999999999997</v>
      </c>
      <c r="AT88" s="25" t="s">
        <v>72</v>
      </c>
      <c r="AU88" s="25" t="s">
        <v>118</v>
      </c>
      <c r="BK88" s="167">
        <f>BK89</f>
        <v>0</v>
      </c>
    </row>
    <row r="89" spans="2:65" s="11" customFormat="1" ht="37.35" customHeight="1">
      <c r="B89" s="168"/>
      <c r="D89" s="169" t="s">
        <v>72</v>
      </c>
      <c r="E89" s="170" t="s">
        <v>151</v>
      </c>
      <c r="F89" s="170" t="s">
        <v>152</v>
      </c>
      <c r="I89" s="171"/>
      <c r="J89" s="172">
        <f>BK89</f>
        <v>0</v>
      </c>
      <c r="L89" s="168"/>
      <c r="M89" s="173"/>
      <c r="N89" s="174"/>
      <c r="O89" s="174"/>
      <c r="P89" s="175">
        <f>P90+P103+P106+P112+P119</f>
        <v>0</v>
      </c>
      <c r="Q89" s="174"/>
      <c r="R89" s="175">
        <f>R90+R103+R106+R112+R119</f>
        <v>26.341294000000001</v>
      </c>
      <c r="S89" s="174"/>
      <c r="T89" s="176">
        <f>T90+T103+T106+T112+T119</f>
        <v>0.69484999999999997</v>
      </c>
      <c r="AR89" s="169" t="s">
        <v>80</v>
      </c>
      <c r="AT89" s="177" t="s">
        <v>72</v>
      </c>
      <c r="AU89" s="177" t="s">
        <v>73</v>
      </c>
      <c r="AY89" s="169" t="s">
        <v>153</v>
      </c>
      <c r="BK89" s="178">
        <f>BK90+BK103+BK106+BK112+BK119</f>
        <v>0</v>
      </c>
    </row>
    <row r="90" spans="2:65" s="11" customFormat="1" ht="19.899999999999999" customHeight="1">
      <c r="B90" s="168"/>
      <c r="D90" s="169" t="s">
        <v>72</v>
      </c>
      <c r="E90" s="179" t="s">
        <v>80</v>
      </c>
      <c r="F90" s="179" t="s">
        <v>870</v>
      </c>
      <c r="I90" s="171"/>
      <c r="J90" s="180">
        <f>BK90</f>
        <v>0</v>
      </c>
      <c r="L90" s="168"/>
      <c r="M90" s="173"/>
      <c r="N90" s="174"/>
      <c r="O90" s="174"/>
      <c r="P90" s="175">
        <f>SUM(P91:P102)</f>
        <v>0</v>
      </c>
      <c r="Q90" s="174"/>
      <c r="R90" s="175">
        <f>SUM(R91:R102)</f>
        <v>1.4590000000000001E-2</v>
      </c>
      <c r="S90" s="174"/>
      <c r="T90" s="176">
        <f>SUM(T91:T102)</f>
        <v>0.69484999999999997</v>
      </c>
      <c r="AR90" s="169" t="s">
        <v>80</v>
      </c>
      <c r="AT90" s="177" t="s">
        <v>72</v>
      </c>
      <c r="AU90" s="177" t="s">
        <v>80</v>
      </c>
      <c r="AY90" s="169" t="s">
        <v>153</v>
      </c>
      <c r="BK90" s="178">
        <f>SUM(BK91:BK102)</f>
        <v>0</v>
      </c>
    </row>
    <row r="91" spans="2:65" s="1" customFormat="1" ht="25.5" customHeight="1">
      <c r="B91" s="181"/>
      <c r="C91" s="182" t="s">
        <v>80</v>
      </c>
      <c r="D91" s="182" t="s">
        <v>156</v>
      </c>
      <c r="E91" s="183" t="s">
        <v>871</v>
      </c>
      <c r="F91" s="184" t="s">
        <v>872</v>
      </c>
      <c r="G91" s="185" t="s">
        <v>159</v>
      </c>
      <c r="H91" s="186">
        <v>5.3449999999999998</v>
      </c>
      <c r="I91" s="187"/>
      <c r="J91" s="188">
        <f>ROUND(I91*H91,2)</f>
        <v>0</v>
      </c>
      <c r="K91" s="184"/>
      <c r="L91" s="42"/>
      <c r="M91" s="189" t="s">
        <v>5</v>
      </c>
      <c r="N91" s="190" t="s">
        <v>44</v>
      </c>
      <c r="O91" s="43"/>
      <c r="P91" s="191">
        <f>O91*H91</f>
        <v>0</v>
      </c>
      <c r="Q91" s="191">
        <v>0</v>
      </c>
      <c r="R91" s="191">
        <f>Q91*H91</f>
        <v>0</v>
      </c>
      <c r="S91" s="191">
        <v>0.13</v>
      </c>
      <c r="T91" s="192">
        <f>S91*H91</f>
        <v>0.69484999999999997</v>
      </c>
      <c r="AR91" s="25" t="s">
        <v>160</v>
      </c>
      <c r="AT91" s="25" t="s">
        <v>156</v>
      </c>
      <c r="AU91" s="25" t="s">
        <v>82</v>
      </c>
      <c r="AY91" s="25" t="s">
        <v>153</v>
      </c>
      <c r="BE91" s="193">
        <f>IF(N91="základní",J91,0)</f>
        <v>0</v>
      </c>
      <c r="BF91" s="193">
        <f>IF(N91="snížená",J91,0)</f>
        <v>0</v>
      </c>
      <c r="BG91" s="193">
        <f>IF(N91="zákl. přenesená",J91,0)</f>
        <v>0</v>
      </c>
      <c r="BH91" s="193">
        <f>IF(N91="sníž. přenesená",J91,0)</f>
        <v>0</v>
      </c>
      <c r="BI91" s="193">
        <f>IF(N91="nulová",J91,0)</f>
        <v>0</v>
      </c>
      <c r="BJ91" s="25" t="s">
        <v>80</v>
      </c>
      <c r="BK91" s="193">
        <f>ROUND(I91*H91,2)</f>
        <v>0</v>
      </c>
      <c r="BL91" s="25" t="s">
        <v>160</v>
      </c>
      <c r="BM91" s="25" t="s">
        <v>873</v>
      </c>
    </row>
    <row r="92" spans="2:65" s="12" customFormat="1">
      <c r="B92" s="194"/>
      <c r="D92" s="195" t="s">
        <v>167</v>
      </c>
      <c r="E92" s="196" t="s">
        <v>5</v>
      </c>
      <c r="F92" s="197" t="s">
        <v>874</v>
      </c>
      <c r="H92" s="198">
        <v>3.944</v>
      </c>
      <c r="I92" s="199"/>
      <c r="L92" s="194"/>
      <c r="M92" s="200"/>
      <c r="N92" s="201"/>
      <c r="O92" s="201"/>
      <c r="P92" s="201"/>
      <c r="Q92" s="201"/>
      <c r="R92" s="201"/>
      <c r="S92" s="201"/>
      <c r="T92" s="202"/>
      <c r="AT92" s="196" t="s">
        <v>167</v>
      </c>
      <c r="AU92" s="196" t="s">
        <v>82</v>
      </c>
      <c r="AV92" s="12" t="s">
        <v>82</v>
      </c>
      <c r="AW92" s="12" t="s">
        <v>37</v>
      </c>
      <c r="AX92" s="12" t="s">
        <v>73</v>
      </c>
      <c r="AY92" s="196" t="s">
        <v>153</v>
      </c>
    </row>
    <row r="93" spans="2:65" s="12" customFormat="1">
      <c r="B93" s="194"/>
      <c r="D93" s="195" t="s">
        <v>167</v>
      </c>
      <c r="E93" s="196" t="s">
        <v>5</v>
      </c>
      <c r="F93" s="197" t="s">
        <v>875</v>
      </c>
      <c r="H93" s="198">
        <v>1.401</v>
      </c>
      <c r="I93" s="199"/>
      <c r="L93" s="194"/>
      <c r="M93" s="200"/>
      <c r="N93" s="201"/>
      <c r="O93" s="201"/>
      <c r="P93" s="201"/>
      <c r="Q93" s="201"/>
      <c r="R93" s="201"/>
      <c r="S93" s="201"/>
      <c r="T93" s="202"/>
      <c r="AT93" s="196" t="s">
        <v>167</v>
      </c>
      <c r="AU93" s="196" t="s">
        <v>82</v>
      </c>
      <c r="AV93" s="12" t="s">
        <v>82</v>
      </c>
      <c r="AW93" s="12" t="s">
        <v>37</v>
      </c>
      <c r="AX93" s="12" t="s">
        <v>73</v>
      </c>
      <c r="AY93" s="196" t="s">
        <v>153</v>
      </c>
    </row>
    <row r="94" spans="2:65" s="13" customFormat="1">
      <c r="B94" s="203"/>
      <c r="D94" s="195" t="s">
        <v>167</v>
      </c>
      <c r="E94" s="204" t="s">
        <v>5</v>
      </c>
      <c r="F94" s="205" t="s">
        <v>170</v>
      </c>
      <c r="H94" s="206">
        <v>5.3449999999999998</v>
      </c>
      <c r="I94" s="207"/>
      <c r="L94" s="203"/>
      <c r="M94" s="208"/>
      <c r="N94" s="209"/>
      <c r="O94" s="209"/>
      <c r="P94" s="209"/>
      <c r="Q94" s="209"/>
      <c r="R94" s="209"/>
      <c r="S94" s="209"/>
      <c r="T94" s="210"/>
      <c r="AT94" s="204" t="s">
        <v>167</v>
      </c>
      <c r="AU94" s="204" t="s">
        <v>82</v>
      </c>
      <c r="AV94" s="13" t="s">
        <v>160</v>
      </c>
      <c r="AW94" s="13" t="s">
        <v>37</v>
      </c>
      <c r="AX94" s="13" t="s">
        <v>80</v>
      </c>
      <c r="AY94" s="204" t="s">
        <v>153</v>
      </c>
    </row>
    <row r="95" spans="2:65" s="1" customFormat="1" ht="16.5" customHeight="1">
      <c r="B95" s="181"/>
      <c r="C95" s="182" t="s">
        <v>194</v>
      </c>
      <c r="D95" s="182" t="s">
        <v>156</v>
      </c>
      <c r="E95" s="183" t="s">
        <v>876</v>
      </c>
      <c r="F95" s="184" t="s">
        <v>877</v>
      </c>
      <c r="G95" s="185" t="s">
        <v>159</v>
      </c>
      <c r="H95" s="186">
        <v>162</v>
      </c>
      <c r="I95" s="187"/>
      <c r="J95" s="188">
        <f>ROUND(I95*H95,2)</f>
        <v>0</v>
      </c>
      <c r="K95" s="184"/>
      <c r="L95" s="42"/>
      <c r="M95" s="189" t="s">
        <v>5</v>
      </c>
      <c r="N95" s="190" t="s">
        <v>44</v>
      </c>
      <c r="O95" s="43"/>
      <c r="P95" s="191">
        <f>O95*H95</f>
        <v>0</v>
      </c>
      <c r="Q95" s="191">
        <v>0</v>
      </c>
      <c r="R95" s="191">
        <f>Q95*H95</f>
        <v>0</v>
      </c>
      <c r="S95" s="191">
        <v>0</v>
      </c>
      <c r="T95" s="192">
        <f>S95*H95</f>
        <v>0</v>
      </c>
      <c r="AR95" s="25" t="s">
        <v>160</v>
      </c>
      <c r="AT95" s="25" t="s">
        <v>156</v>
      </c>
      <c r="AU95" s="25" t="s">
        <v>82</v>
      </c>
      <c r="AY95" s="25" t="s">
        <v>153</v>
      </c>
      <c r="BE95" s="193">
        <f>IF(N95="základní",J95,0)</f>
        <v>0</v>
      </c>
      <c r="BF95" s="193">
        <f>IF(N95="snížená",J95,0)</f>
        <v>0</v>
      </c>
      <c r="BG95" s="193">
        <f>IF(N95="zákl. přenesená",J95,0)</f>
        <v>0</v>
      </c>
      <c r="BH95" s="193">
        <f>IF(N95="sníž. přenesená",J95,0)</f>
        <v>0</v>
      </c>
      <c r="BI95" s="193">
        <f>IF(N95="nulová",J95,0)</f>
        <v>0</v>
      </c>
      <c r="BJ95" s="25" t="s">
        <v>80</v>
      </c>
      <c r="BK95" s="193">
        <f>ROUND(I95*H95,2)</f>
        <v>0</v>
      </c>
      <c r="BL95" s="25" t="s">
        <v>160</v>
      </c>
      <c r="BM95" s="25" t="s">
        <v>878</v>
      </c>
    </row>
    <row r="96" spans="2:65" s="1" customFormat="1" ht="16.5" customHeight="1">
      <c r="B96" s="181"/>
      <c r="C96" s="182" t="s">
        <v>82</v>
      </c>
      <c r="D96" s="182" t="s">
        <v>156</v>
      </c>
      <c r="E96" s="183" t="s">
        <v>879</v>
      </c>
      <c r="F96" s="184" t="s">
        <v>880</v>
      </c>
      <c r="G96" s="185" t="s">
        <v>159</v>
      </c>
      <c r="H96" s="186">
        <v>162</v>
      </c>
      <c r="I96" s="187"/>
      <c r="J96" s="188">
        <f>ROUND(I96*H96,2)</f>
        <v>0</v>
      </c>
      <c r="K96" s="184"/>
      <c r="L96" s="42"/>
      <c r="M96" s="189" t="s">
        <v>5</v>
      </c>
      <c r="N96" s="190" t="s">
        <v>44</v>
      </c>
      <c r="O96" s="43"/>
      <c r="P96" s="191">
        <f>O96*H96</f>
        <v>0</v>
      </c>
      <c r="Q96" s="191">
        <v>0</v>
      </c>
      <c r="R96" s="191">
        <f>Q96*H96</f>
        <v>0</v>
      </c>
      <c r="S96" s="191">
        <v>0</v>
      </c>
      <c r="T96" s="192">
        <f>S96*H96</f>
        <v>0</v>
      </c>
      <c r="AR96" s="25" t="s">
        <v>160</v>
      </c>
      <c r="AT96" s="25" t="s">
        <v>156</v>
      </c>
      <c r="AU96" s="25" t="s">
        <v>82</v>
      </c>
      <c r="AY96" s="25" t="s">
        <v>153</v>
      </c>
      <c r="BE96" s="193">
        <f>IF(N96="základní",J96,0)</f>
        <v>0</v>
      </c>
      <c r="BF96" s="193">
        <f>IF(N96="snížená",J96,0)</f>
        <v>0</v>
      </c>
      <c r="BG96" s="193">
        <f>IF(N96="zákl. přenesená",J96,0)</f>
        <v>0</v>
      </c>
      <c r="BH96" s="193">
        <f>IF(N96="sníž. přenesená",J96,0)</f>
        <v>0</v>
      </c>
      <c r="BI96" s="193">
        <f>IF(N96="nulová",J96,0)</f>
        <v>0</v>
      </c>
      <c r="BJ96" s="25" t="s">
        <v>80</v>
      </c>
      <c r="BK96" s="193">
        <f>ROUND(I96*H96,2)</f>
        <v>0</v>
      </c>
      <c r="BL96" s="25" t="s">
        <v>160</v>
      </c>
      <c r="BM96" s="25" t="s">
        <v>881</v>
      </c>
    </row>
    <row r="97" spans="2:65" s="1" customFormat="1" ht="16.5" customHeight="1">
      <c r="B97" s="181"/>
      <c r="C97" s="221" t="s">
        <v>154</v>
      </c>
      <c r="D97" s="221" t="s">
        <v>311</v>
      </c>
      <c r="E97" s="222" t="s">
        <v>882</v>
      </c>
      <c r="F97" s="223" t="s">
        <v>883</v>
      </c>
      <c r="G97" s="224" t="s">
        <v>314</v>
      </c>
      <c r="H97" s="225">
        <v>2.4300000000000002</v>
      </c>
      <c r="I97" s="226"/>
      <c r="J97" s="227">
        <f>ROUND(I97*H97,2)</f>
        <v>0</v>
      </c>
      <c r="K97" s="223"/>
      <c r="L97" s="228"/>
      <c r="M97" s="229" t="s">
        <v>5</v>
      </c>
      <c r="N97" s="230" t="s">
        <v>44</v>
      </c>
      <c r="O97" s="43"/>
      <c r="P97" s="191">
        <f>O97*H97</f>
        <v>0</v>
      </c>
      <c r="Q97" s="191">
        <v>1E-3</v>
      </c>
      <c r="R97" s="191">
        <f>Q97*H97</f>
        <v>2.4300000000000003E-3</v>
      </c>
      <c r="S97" s="191">
        <v>0</v>
      </c>
      <c r="T97" s="192">
        <f>S97*H97</f>
        <v>0</v>
      </c>
      <c r="AR97" s="25" t="s">
        <v>194</v>
      </c>
      <c r="AT97" s="25" t="s">
        <v>311</v>
      </c>
      <c r="AU97" s="25" t="s">
        <v>82</v>
      </c>
      <c r="AY97" s="25" t="s">
        <v>153</v>
      </c>
      <c r="BE97" s="193">
        <f>IF(N97="základní",J97,0)</f>
        <v>0</v>
      </c>
      <c r="BF97" s="193">
        <f>IF(N97="snížená",J97,0)</f>
        <v>0</v>
      </c>
      <c r="BG97" s="193">
        <f>IF(N97="zákl. přenesená",J97,0)</f>
        <v>0</v>
      </c>
      <c r="BH97" s="193">
        <f>IF(N97="sníž. přenesená",J97,0)</f>
        <v>0</v>
      </c>
      <c r="BI97" s="193">
        <f>IF(N97="nulová",J97,0)</f>
        <v>0</v>
      </c>
      <c r="BJ97" s="25" t="s">
        <v>80</v>
      </c>
      <c r="BK97" s="193">
        <f>ROUND(I97*H97,2)</f>
        <v>0</v>
      </c>
      <c r="BL97" s="25" t="s">
        <v>160</v>
      </c>
      <c r="BM97" s="25" t="s">
        <v>884</v>
      </c>
    </row>
    <row r="98" spans="2:65" s="12" customFormat="1">
      <c r="B98" s="194"/>
      <c r="D98" s="195" t="s">
        <v>167</v>
      </c>
      <c r="F98" s="197" t="s">
        <v>885</v>
      </c>
      <c r="H98" s="198">
        <v>2.4300000000000002</v>
      </c>
      <c r="I98" s="199"/>
      <c r="L98" s="194"/>
      <c r="M98" s="200"/>
      <c r="N98" s="201"/>
      <c r="O98" s="201"/>
      <c r="P98" s="201"/>
      <c r="Q98" s="201"/>
      <c r="R98" s="201"/>
      <c r="S98" s="201"/>
      <c r="T98" s="202"/>
      <c r="AT98" s="196" t="s">
        <v>167</v>
      </c>
      <c r="AU98" s="196" t="s">
        <v>82</v>
      </c>
      <c r="AV98" s="12" t="s">
        <v>82</v>
      </c>
      <c r="AW98" s="12" t="s">
        <v>6</v>
      </c>
      <c r="AX98" s="12" t="s">
        <v>80</v>
      </c>
      <c r="AY98" s="196" t="s">
        <v>153</v>
      </c>
    </row>
    <row r="99" spans="2:65" s="1" customFormat="1" ht="25.5" customHeight="1">
      <c r="B99" s="181"/>
      <c r="C99" s="182" t="s">
        <v>171</v>
      </c>
      <c r="D99" s="182" t="s">
        <v>156</v>
      </c>
      <c r="E99" s="183" t="s">
        <v>886</v>
      </c>
      <c r="F99" s="184" t="s">
        <v>887</v>
      </c>
      <c r="G99" s="185" t="s">
        <v>228</v>
      </c>
      <c r="H99" s="186">
        <v>3</v>
      </c>
      <c r="I99" s="187"/>
      <c r="J99" s="188">
        <f>ROUND(I99*H99,2)</f>
        <v>0</v>
      </c>
      <c r="K99" s="184"/>
      <c r="L99" s="42"/>
      <c r="M99" s="189" t="s">
        <v>5</v>
      </c>
      <c r="N99" s="190" t="s">
        <v>44</v>
      </c>
      <c r="O99" s="43"/>
      <c r="P99" s="191">
        <f>O99*H99</f>
        <v>0</v>
      </c>
      <c r="Q99" s="191">
        <v>0</v>
      </c>
      <c r="R99" s="191">
        <f>Q99*H99</f>
        <v>0</v>
      </c>
      <c r="S99" s="191">
        <v>0</v>
      </c>
      <c r="T99" s="192">
        <f>S99*H99</f>
        <v>0</v>
      </c>
      <c r="AR99" s="25" t="s">
        <v>160</v>
      </c>
      <c r="AT99" s="25" t="s">
        <v>156</v>
      </c>
      <c r="AU99" s="25" t="s">
        <v>82</v>
      </c>
      <c r="AY99" s="25" t="s">
        <v>153</v>
      </c>
      <c r="BE99" s="193">
        <f>IF(N99="základní",J99,0)</f>
        <v>0</v>
      </c>
      <c r="BF99" s="193">
        <f>IF(N99="snížená",J99,0)</f>
        <v>0</v>
      </c>
      <c r="BG99" s="193">
        <f>IF(N99="zákl. přenesená",J99,0)</f>
        <v>0</v>
      </c>
      <c r="BH99" s="193">
        <f>IF(N99="sníž. přenesená",J99,0)</f>
        <v>0</v>
      </c>
      <c r="BI99" s="193">
        <f>IF(N99="nulová",J99,0)</f>
        <v>0</v>
      </c>
      <c r="BJ99" s="25" t="s">
        <v>80</v>
      </c>
      <c r="BK99" s="193">
        <f>ROUND(I99*H99,2)</f>
        <v>0</v>
      </c>
      <c r="BL99" s="25" t="s">
        <v>160</v>
      </c>
      <c r="BM99" s="25" t="s">
        <v>888</v>
      </c>
    </row>
    <row r="100" spans="2:65" s="1" customFormat="1" ht="25.5" customHeight="1">
      <c r="B100" s="181"/>
      <c r="C100" s="182" t="s">
        <v>160</v>
      </c>
      <c r="D100" s="182" t="s">
        <v>156</v>
      </c>
      <c r="E100" s="183" t="s">
        <v>889</v>
      </c>
      <c r="F100" s="184" t="s">
        <v>890</v>
      </c>
      <c r="G100" s="185" t="s">
        <v>228</v>
      </c>
      <c r="H100" s="186">
        <v>3</v>
      </c>
      <c r="I100" s="187"/>
      <c r="J100" s="188">
        <f>ROUND(I100*H100,2)</f>
        <v>0</v>
      </c>
      <c r="K100" s="184"/>
      <c r="L100" s="42"/>
      <c r="M100" s="189" t="s">
        <v>5</v>
      </c>
      <c r="N100" s="190" t="s">
        <v>44</v>
      </c>
      <c r="O100" s="43"/>
      <c r="P100" s="191">
        <f>O100*H100</f>
        <v>0</v>
      </c>
      <c r="Q100" s="191">
        <v>0</v>
      </c>
      <c r="R100" s="191">
        <f>Q100*H100</f>
        <v>0</v>
      </c>
      <c r="S100" s="191">
        <v>0</v>
      </c>
      <c r="T100" s="192">
        <f>S100*H100</f>
        <v>0</v>
      </c>
      <c r="AR100" s="25" t="s">
        <v>160</v>
      </c>
      <c r="AT100" s="25" t="s">
        <v>156</v>
      </c>
      <c r="AU100" s="25" t="s">
        <v>82</v>
      </c>
      <c r="AY100" s="25" t="s">
        <v>153</v>
      </c>
      <c r="BE100" s="193">
        <f>IF(N100="základní",J100,0)</f>
        <v>0</v>
      </c>
      <c r="BF100" s="193">
        <f>IF(N100="snížená",J100,0)</f>
        <v>0</v>
      </c>
      <c r="BG100" s="193">
        <f>IF(N100="zákl. přenesená",J100,0)</f>
        <v>0</v>
      </c>
      <c r="BH100" s="193">
        <f>IF(N100="sníž. přenesená",J100,0)</f>
        <v>0</v>
      </c>
      <c r="BI100" s="193">
        <f>IF(N100="nulová",J100,0)</f>
        <v>0</v>
      </c>
      <c r="BJ100" s="25" t="s">
        <v>80</v>
      </c>
      <c r="BK100" s="193">
        <f>ROUND(I100*H100,2)</f>
        <v>0</v>
      </c>
      <c r="BL100" s="25" t="s">
        <v>160</v>
      </c>
      <c r="BM100" s="25" t="s">
        <v>891</v>
      </c>
    </row>
    <row r="101" spans="2:65" s="1" customFormat="1" ht="25.5" customHeight="1">
      <c r="B101" s="181"/>
      <c r="C101" s="182" t="s">
        <v>162</v>
      </c>
      <c r="D101" s="182" t="s">
        <v>156</v>
      </c>
      <c r="E101" s="183" t="s">
        <v>892</v>
      </c>
      <c r="F101" s="184" t="s">
        <v>893</v>
      </c>
      <c r="G101" s="185" t="s">
        <v>228</v>
      </c>
      <c r="H101" s="186">
        <v>3</v>
      </c>
      <c r="I101" s="187"/>
      <c r="J101" s="188">
        <f>ROUND(I101*H101,2)</f>
        <v>0</v>
      </c>
      <c r="K101" s="184"/>
      <c r="L101" s="42"/>
      <c r="M101" s="189" t="s">
        <v>5</v>
      </c>
      <c r="N101" s="190" t="s">
        <v>44</v>
      </c>
      <c r="O101" s="43"/>
      <c r="P101" s="191">
        <f>O101*H101</f>
        <v>0</v>
      </c>
      <c r="Q101" s="191">
        <v>1.2800000000000001E-3</v>
      </c>
      <c r="R101" s="191">
        <f>Q101*H101</f>
        <v>3.8400000000000005E-3</v>
      </c>
      <c r="S101" s="191">
        <v>0</v>
      </c>
      <c r="T101" s="192">
        <f>S101*H101</f>
        <v>0</v>
      </c>
      <c r="AR101" s="25" t="s">
        <v>160</v>
      </c>
      <c r="AT101" s="25" t="s">
        <v>156</v>
      </c>
      <c r="AU101" s="25" t="s">
        <v>82</v>
      </c>
      <c r="AY101" s="25" t="s">
        <v>153</v>
      </c>
      <c r="BE101" s="193">
        <f>IF(N101="základní",J101,0)</f>
        <v>0</v>
      </c>
      <c r="BF101" s="193">
        <f>IF(N101="snížená",J101,0)</f>
        <v>0</v>
      </c>
      <c r="BG101" s="193">
        <f>IF(N101="zákl. přenesená",J101,0)</f>
        <v>0</v>
      </c>
      <c r="BH101" s="193">
        <f>IF(N101="sníž. přenesená",J101,0)</f>
        <v>0</v>
      </c>
      <c r="BI101" s="193">
        <f>IF(N101="nulová",J101,0)</f>
        <v>0</v>
      </c>
      <c r="BJ101" s="25" t="s">
        <v>80</v>
      </c>
      <c r="BK101" s="193">
        <f>ROUND(I101*H101,2)</f>
        <v>0</v>
      </c>
      <c r="BL101" s="25" t="s">
        <v>160</v>
      </c>
      <c r="BM101" s="25" t="s">
        <v>894</v>
      </c>
    </row>
    <row r="102" spans="2:65" s="1" customFormat="1" ht="16.5" customHeight="1">
      <c r="B102" s="181"/>
      <c r="C102" s="182" t="s">
        <v>190</v>
      </c>
      <c r="D102" s="182" t="s">
        <v>156</v>
      </c>
      <c r="E102" s="183" t="s">
        <v>895</v>
      </c>
      <c r="F102" s="184" t="s">
        <v>896</v>
      </c>
      <c r="G102" s="185" t="s">
        <v>228</v>
      </c>
      <c r="H102" s="186">
        <v>4</v>
      </c>
      <c r="I102" s="187"/>
      <c r="J102" s="188">
        <f>ROUND(I102*H102,2)</f>
        <v>0</v>
      </c>
      <c r="K102" s="184"/>
      <c r="L102" s="42"/>
      <c r="M102" s="189" t="s">
        <v>5</v>
      </c>
      <c r="N102" s="190" t="s">
        <v>44</v>
      </c>
      <c r="O102" s="43"/>
      <c r="P102" s="191">
        <f>O102*H102</f>
        <v>0</v>
      </c>
      <c r="Q102" s="191">
        <v>2.0799999999999998E-3</v>
      </c>
      <c r="R102" s="191">
        <f>Q102*H102</f>
        <v>8.3199999999999993E-3</v>
      </c>
      <c r="S102" s="191">
        <v>0</v>
      </c>
      <c r="T102" s="192">
        <f>S102*H102</f>
        <v>0</v>
      </c>
      <c r="AR102" s="25" t="s">
        <v>160</v>
      </c>
      <c r="AT102" s="25" t="s">
        <v>156</v>
      </c>
      <c r="AU102" s="25" t="s">
        <v>82</v>
      </c>
      <c r="AY102" s="25" t="s">
        <v>153</v>
      </c>
      <c r="BE102" s="193">
        <f>IF(N102="základní",J102,0)</f>
        <v>0</v>
      </c>
      <c r="BF102" s="193">
        <f>IF(N102="snížená",J102,0)</f>
        <v>0</v>
      </c>
      <c r="BG102" s="193">
        <f>IF(N102="zákl. přenesená",J102,0)</f>
        <v>0</v>
      </c>
      <c r="BH102" s="193">
        <f>IF(N102="sníž. přenesená",J102,0)</f>
        <v>0</v>
      </c>
      <c r="BI102" s="193">
        <f>IF(N102="nulová",J102,0)</f>
        <v>0</v>
      </c>
      <c r="BJ102" s="25" t="s">
        <v>80</v>
      </c>
      <c r="BK102" s="193">
        <f>ROUND(I102*H102,2)</f>
        <v>0</v>
      </c>
      <c r="BL102" s="25" t="s">
        <v>160</v>
      </c>
      <c r="BM102" s="25" t="s">
        <v>897</v>
      </c>
    </row>
    <row r="103" spans="2:65" s="11" customFormat="1" ht="29.85" customHeight="1">
      <c r="B103" s="168"/>
      <c r="D103" s="169" t="s">
        <v>72</v>
      </c>
      <c r="E103" s="179" t="s">
        <v>162</v>
      </c>
      <c r="F103" s="179" t="s">
        <v>163</v>
      </c>
      <c r="I103" s="171"/>
      <c r="J103" s="180">
        <f>BK103</f>
        <v>0</v>
      </c>
      <c r="L103" s="168"/>
      <c r="M103" s="173"/>
      <c r="N103" s="174"/>
      <c r="O103" s="174"/>
      <c r="P103" s="175">
        <f>SUM(P104:P105)</f>
        <v>0</v>
      </c>
      <c r="Q103" s="174"/>
      <c r="R103" s="175">
        <f>SUM(R104:R105)</f>
        <v>22.069560000000003</v>
      </c>
      <c r="S103" s="174"/>
      <c r="T103" s="176">
        <f>SUM(T104:T105)</f>
        <v>0</v>
      </c>
      <c r="AR103" s="169" t="s">
        <v>80</v>
      </c>
      <c r="AT103" s="177" t="s">
        <v>72</v>
      </c>
      <c r="AU103" s="177" t="s">
        <v>80</v>
      </c>
      <c r="AY103" s="169" t="s">
        <v>153</v>
      </c>
      <c r="BK103" s="178">
        <f>SUM(BK104:BK105)</f>
        <v>0</v>
      </c>
    </row>
    <row r="104" spans="2:65" s="1" customFormat="1" ht="16.5" customHeight="1">
      <c r="B104" s="181"/>
      <c r="C104" s="182" t="s">
        <v>200</v>
      </c>
      <c r="D104" s="182" t="s">
        <v>156</v>
      </c>
      <c r="E104" s="183" t="s">
        <v>898</v>
      </c>
      <c r="F104" s="184" t="s">
        <v>899</v>
      </c>
      <c r="G104" s="185" t="s">
        <v>159</v>
      </c>
      <c r="H104" s="186">
        <v>13</v>
      </c>
      <c r="I104" s="187"/>
      <c r="J104" s="188">
        <f>ROUND(I104*H104,2)</f>
        <v>0</v>
      </c>
      <c r="K104" s="184"/>
      <c r="L104" s="42"/>
      <c r="M104" s="189" t="s">
        <v>5</v>
      </c>
      <c r="N104" s="190" t="s">
        <v>44</v>
      </c>
      <c r="O104" s="43"/>
      <c r="P104" s="191">
        <f>O104*H104</f>
        <v>0</v>
      </c>
      <c r="Q104" s="191">
        <v>0.62651999999999997</v>
      </c>
      <c r="R104" s="191">
        <f>Q104*H104</f>
        <v>8.1447599999999998</v>
      </c>
      <c r="S104" s="191">
        <v>0</v>
      </c>
      <c r="T104" s="192">
        <f>S104*H104</f>
        <v>0</v>
      </c>
      <c r="AR104" s="25" t="s">
        <v>160</v>
      </c>
      <c r="AT104" s="25" t="s">
        <v>156</v>
      </c>
      <c r="AU104" s="25" t="s">
        <v>82</v>
      </c>
      <c r="AY104" s="25" t="s">
        <v>153</v>
      </c>
      <c r="BE104" s="193">
        <f>IF(N104="základní",J104,0)</f>
        <v>0</v>
      </c>
      <c r="BF104" s="193">
        <f>IF(N104="snížená",J104,0)</f>
        <v>0</v>
      </c>
      <c r="BG104" s="193">
        <f>IF(N104="zákl. přenesená",J104,0)</f>
        <v>0</v>
      </c>
      <c r="BH104" s="193">
        <f>IF(N104="sníž. přenesená",J104,0)</f>
        <v>0</v>
      </c>
      <c r="BI104" s="193">
        <f>IF(N104="nulová",J104,0)</f>
        <v>0</v>
      </c>
      <c r="BJ104" s="25" t="s">
        <v>80</v>
      </c>
      <c r="BK104" s="193">
        <f>ROUND(I104*H104,2)</f>
        <v>0</v>
      </c>
      <c r="BL104" s="25" t="s">
        <v>160</v>
      </c>
      <c r="BM104" s="25" t="s">
        <v>900</v>
      </c>
    </row>
    <row r="105" spans="2:65" s="1" customFormat="1" ht="25.5" customHeight="1">
      <c r="B105" s="181"/>
      <c r="C105" s="182" t="s">
        <v>211</v>
      </c>
      <c r="D105" s="182" t="s">
        <v>156</v>
      </c>
      <c r="E105" s="183" t="s">
        <v>901</v>
      </c>
      <c r="F105" s="184" t="s">
        <v>902</v>
      </c>
      <c r="G105" s="185" t="s">
        <v>159</v>
      </c>
      <c r="H105" s="186">
        <v>24</v>
      </c>
      <c r="I105" s="187"/>
      <c r="J105" s="188">
        <f>ROUND(I105*H105,2)</f>
        <v>0</v>
      </c>
      <c r="K105" s="184"/>
      <c r="L105" s="42"/>
      <c r="M105" s="189" t="s">
        <v>5</v>
      </c>
      <c r="N105" s="190" t="s">
        <v>44</v>
      </c>
      <c r="O105" s="43"/>
      <c r="P105" s="191">
        <f>O105*H105</f>
        <v>0</v>
      </c>
      <c r="Q105" s="191">
        <v>0.58020000000000005</v>
      </c>
      <c r="R105" s="191">
        <f>Q105*H105</f>
        <v>13.924800000000001</v>
      </c>
      <c r="S105" s="191">
        <v>0</v>
      </c>
      <c r="T105" s="192">
        <f>S105*H105</f>
        <v>0</v>
      </c>
      <c r="AR105" s="25" t="s">
        <v>160</v>
      </c>
      <c r="AT105" s="25" t="s">
        <v>156</v>
      </c>
      <c r="AU105" s="25" t="s">
        <v>82</v>
      </c>
      <c r="AY105" s="25" t="s">
        <v>153</v>
      </c>
      <c r="BE105" s="193">
        <f>IF(N105="základní",J105,0)</f>
        <v>0</v>
      </c>
      <c r="BF105" s="193">
        <f>IF(N105="snížená",J105,0)</f>
        <v>0</v>
      </c>
      <c r="BG105" s="193">
        <f>IF(N105="zákl. přenesená",J105,0)</f>
        <v>0</v>
      </c>
      <c r="BH105" s="193">
        <f>IF(N105="sníž. přenesená",J105,0)</f>
        <v>0</v>
      </c>
      <c r="BI105" s="193">
        <f>IF(N105="nulová",J105,0)</f>
        <v>0</v>
      </c>
      <c r="BJ105" s="25" t="s">
        <v>80</v>
      </c>
      <c r="BK105" s="193">
        <f>ROUND(I105*H105,2)</f>
        <v>0</v>
      </c>
      <c r="BL105" s="25" t="s">
        <v>160</v>
      </c>
      <c r="BM105" s="25" t="s">
        <v>903</v>
      </c>
    </row>
    <row r="106" spans="2:65" s="11" customFormat="1" ht="29.85" customHeight="1">
      <c r="B106" s="168"/>
      <c r="D106" s="169" t="s">
        <v>72</v>
      </c>
      <c r="E106" s="179" t="s">
        <v>200</v>
      </c>
      <c r="F106" s="179" t="s">
        <v>205</v>
      </c>
      <c r="I106" s="171"/>
      <c r="J106" s="180">
        <f>BK106</f>
        <v>0</v>
      </c>
      <c r="L106" s="168"/>
      <c r="M106" s="173"/>
      <c r="N106" s="174"/>
      <c r="O106" s="174"/>
      <c r="P106" s="175">
        <f>SUM(P107:P111)</f>
        <v>0</v>
      </c>
      <c r="Q106" s="174"/>
      <c r="R106" s="175">
        <f>SUM(R107:R111)</f>
        <v>4.2571440000000003</v>
      </c>
      <c r="S106" s="174"/>
      <c r="T106" s="176">
        <f>SUM(T107:T111)</f>
        <v>0</v>
      </c>
      <c r="AR106" s="169" t="s">
        <v>80</v>
      </c>
      <c r="AT106" s="177" t="s">
        <v>72</v>
      </c>
      <c r="AU106" s="177" t="s">
        <v>80</v>
      </c>
      <c r="AY106" s="169" t="s">
        <v>153</v>
      </c>
      <c r="BK106" s="178">
        <f>SUM(BK107:BK111)</f>
        <v>0</v>
      </c>
    </row>
    <row r="107" spans="2:65" s="1" customFormat="1" ht="16.5" customHeight="1">
      <c r="B107" s="181"/>
      <c r="C107" s="182" t="s">
        <v>219</v>
      </c>
      <c r="D107" s="182" t="s">
        <v>156</v>
      </c>
      <c r="E107" s="183" t="s">
        <v>904</v>
      </c>
      <c r="F107" s="184" t="s">
        <v>905</v>
      </c>
      <c r="G107" s="185" t="s">
        <v>197</v>
      </c>
      <c r="H107" s="186">
        <v>25.4</v>
      </c>
      <c r="I107" s="187"/>
      <c r="J107" s="188">
        <f>ROUND(I107*H107,2)</f>
        <v>0</v>
      </c>
      <c r="K107" s="184"/>
      <c r="L107" s="42"/>
      <c r="M107" s="189" t="s">
        <v>5</v>
      </c>
      <c r="N107" s="190" t="s">
        <v>44</v>
      </c>
      <c r="O107" s="43"/>
      <c r="P107" s="191">
        <f>O107*H107</f>
        <v>0</v>
      </c>
      <c r="Q107" s="191">
        <v>0.13095999999999999</v>
      </c>
      <c r="R107" s="191">
        <f>Q107*H107</f>
        <v>3.3263839999999996</v>
      </c>
      <c r="S107" s="191">
        <v>0</v>
      </c>
      <c r="T107" s="192">
        <f>S107*H107</f>
        <v>0</v>
      </c>
      <c r="AR107" s="25" t="s">
        <v>160</v>
      </c>
      <c r="AT107" s="25" t="s">
        <v>156</v>
      </c>
      <c r="AU107" s="25" t="s">
        <v>82</v>
      </c>
      <c r="AY107" s="25" t="s">
        <v>153</v>
      </c>
      <c r="BE107" s="193">
        <f>IF(N107="základní",J107,0)</f>
        <v>0</v>
      </c>
      <c r="BF107" s="193">
        <f>IF(N107="snížená",J107,0)</f>
        <v>0</v>
      </c>
      <c r="BG107" s="193">
        <f>IF(N107="zákl. přenesená",J107,0)</f>
        <v>0</v>
      </c>
      <c r="BH107" s="193">
        <f>IF(N107="sníž. přenesená",J107,0)</f>
        <v>0</v>
      </c>
      <c r="BI107" s="193">
        <f>IF(N107="nulová",J107,0)</f>
        <v>0</v>
      </c>
      <c r="BJ107" s="25" t="s">
        <v>80</v>
      </c>
      <c r="BK107" s="193">
        <f>ROUND(I107*H107,2)</f>
        <v>0</v>
      </c>
      <c r="BL107" s="25" t="s">
        <v>160</v>
      </c>
      <c r="BM107" s="25" t="s">
        <v>906</v>
      </c>
    </row>
    <row r="108" spans="2:65" s="12" customFormat="1">
      <c r="B108" s="194"/>
      <c r="D108" s="195" t="s">
        <v>167</v>
      </c>
      <c r="E108" s="196" t="s">
        <v>5</v>
      </c>
      <c r="F108" s="197" t="s">
        <v>907</v>
      </c>
      <c r="H108" s="198">
        <v>25.4</v>
      </c>
      <c r="I108" s="199"/>
      <c r="L108" s="194"/>
      <c r="M108" s="200"/>
      <c r="N108" s="201"/>
      <c r="O108" s="201"/>
      <c r="P108" s="201"/>
      <c r="Q108" s="201"/>
      <c r="R108" s="201"/>
      <c r="S108" s="201"/>
      <c r="T108" s="202"/>
      <c r="AT108" s="196" t="s">
        <v>167</v>
      </c>
      <c r="AU108" s="196" t="s">
        <v>82</v>
      </c>
      <c r="AV108" s="12" t="s">
        <v>82</v>
      </c>
      <c r="AW108" s="12" t="s">
        <v>37</v>
      </c>
      <c r="AX108" s="12" t="s">
        <v>80</v>
      </c>
      <c r="AY108" s="196" t="s">
        <v>153</v>
      </c>
    </row>
    <row r="109" spans="2:65" s="1" customFormat="1" ht="16.5" customHeight="1">
      <c r="B109" s="181"/>
      <c r="C109" s="221" t="s">
        <v>225</v>
      </c>
      <c r="D109" s="221" t="s">
        <v>311</v>
      </c>
      <c r="E109" s="222" t="s">
        <v>908</v>
      </c>
      <c r="F109" s="223" t="s">
        <v>909</v>
      </c>
      <c r="G109" s="224" t="s">
        <v>228</v>
      </c>
      <c r="H109" s="225">
        <v>95</v>
      </c>
      <c r="I109" s="226"/>
      <c r="J109" s="227">
        <f>ROUND(I109*H109,2)</f>
        <v>0</v>
      </c>
      <c r="K109" s="223"/>
      <c r="L109" s="228"/>
      <c r="M109" s="229" t="s">
        <v>5</v>
      </c>
      <c r="N109" s="230" t="s">
        <v>44</v>
      </c>
      <c r="O109" s="43"/>
      <c r="P109" s="191">
        <f>O109*H109</f>
        <v>0</v>
      </c>
      <c r="Q109" s="191">
        <v>9.4999999999999998E-3</v>
      </c>
      <c r="R109" s="191">
        <f>Q109*H109</f>
        <v>0.90249999999999997</v>
      </c>
      <c r="S109" s="191">
        <v>0</v>
      </c>
      <c r="T109" s="192">
        <f>S109*H109</f>
        <v>0</v>
      </c>
      <c r="AR109" s="25" t="s">
        <v>194</v>
      </c>
      <c r="AT109" s="25" t="s">
        <v>311</v>
      </c>
      <c r="AU109" s="25" t="s">
        <v>82</v>
      </c>
      <c r="AY109" s="25" t="s">
        <v>153</v>
      </c>
      <c r="BE109" s="193">
        <f>IF(N109="základní",J109,0)</f>
        <v>0</v>
      </c>
      <c r="BF109" s="193">
        <f>IF(N109="snížená",J109,0)</f>
        <v>0</v>
      </c>
      <c r="BG109" s="193">
        <f>IF(N109="zákl. přenesená",J109,0)</f>
        <v>0</v>
      </c>
      <c r="BH109" s="193">
        <f>IF(N109="sníž. přenesená",J109,0)</f>
        <v>0</v>
      </c>
      <c r="BI109" s="193">
        <f>IF(N109="nulová",J109,0)</f>
        <v>0</v>
      </c>
      <c r="BJ109" s="25" t="s">
        <v>80</v>
      </c>
      <c r="BK109" s="193">
        <f>ROUND(I109*H109,2)</f>
        <v>0</v>
      </c>
      <c r="BL109" s="25" t="s">
        <v>160</v>
      </c>
      <c r="BM109" s="25" t="s">
        <v>910</v>
      </c>
    </row>
    <row r="110" spans="2:65" s="12" customFormat="1">
      <c r="B110" s="194"/>
      <c r="D110" s="195" t="s">
        <v>167</v>
      </c>
      <c r="E110" s="196" t="s">
        <v>5</v>
      </c>
      <c r="F110" s="197" t="s">
        <v>911</v>
      </c>
      <c r="H110" s="198">
        <v>95</v>
      </c>
      <c r="I110" s="199"/>
      <c r="L110" s="194"/>
      <c r="M110" s="200"/>
      <c r="N110" s="201"/>
      <c r="O110" s="201"/>
      <c r="P110" s="201"/>
      <c r="Q110" s="201"/>
      <c r="R110" s="201"/>
      <c r="S110" s="201"/>
      <c r="T110" s="202"/>
      <c r="AT110" s="196" t="s">
        <v>167</v>
      </c>
      <c r="AU110" s="196" t="s">
        <v>82</v>
      </c>
      <c r="AV110" s="12" t="s">
        <v>82</v>
      </c>
      <c r="AW110" s="12" t="s">
        <v>37</v>
      </c>
      <c r="AX110" s="12" t="s">
        <v>80</v>
      </c>
      <c r="AY110" s="196" t="s">
        <v>153</v>
      </c>
    </row>
    <row r="111" spans="2:65" s="1" customFormat="1" ht="25.5" customHeight="1">
      <c r="B111" s="181"/>
      <c r="C111" s="182" t="s">
        <v>230</v>
      </c>
      <c r="D111" s="182" t="s">
        <v>156</v>
      </c>
      <c r="E111" s="183" t="s">
        <v>912</v>
      </c>
      <c r="F111" s="184" t="s">
        <v>913</v>
      </c>
      <c r="G111" s="185" t="s">
        <v>228</v>
      </c>
      <c r="H111" s="186">
        <v>3</v>
      </c>
      <c r="I111" s="187"/>
      <c r="J111" s="188">
        <f>ROUND(I111*H111,2)</f>
        <v>0</v>
      </c>
      <c r="K111" s="184"/>
      <c r="L111" s="42"/>
      <c r="M111" s="189" t="s">
        <v>5</v>
      </c>
      <c r="N111" s="190" t="s">
        <v>44</v>
      </c>
      <c r="O111" s="43"/>
      <c r="P111" s="191">
        <f>O111*H111</f>
        <v>0</v>
      </c>
      <c r="Q111" s="191">
        <v>9.4199999999999996E-3</v>
      </c>
      <c r="R111" s="191">
        <f>Q111*H111</f>
        <v>2.826E-2</v>
      </c>
      <c r="S111" s="191">
        <v>0</v>
      </c>
      <c r="T111" s="192">
        <f>S111*H111</f>
        <v>0</v>
      </c>
      <c r="AR111" s="25" t="s">
        <v>160</v>
      </c>
      <c r="AT111" s="25" t="s">
        <v>156</v>
      </c>
      <c r="AU111" s="25" t="s">
        <v>82</v>
      </c>
      <c r="AY111" s="25" t="s">
        <v>153</v>
      </c>
      <c r="BE111" s="193">
        <f>IF(N111="základní",J111,0)</f>
        <v>0</v>
      </c>
      <c r="BF111" s="193">
        <f>IF(N111="snížená",J111,0)</f>
        <v>0</v>
      </c>
      <c r="BG111" s="193">
        <f>IF(N111="zákl. přenesená",J111,0)</f>
        <v>0</v>
      </c>
      <c r="BH111" s="193">
        <f>IF(N111="sníž. přenesená",J111,0)</f>
        <v>0</v>
      </c>
      <c r="BI111" s="193">
        <f>IF(N111="nulová",J111,0)</f>
        <v>0</v>
      </c>
      <c r="BJ111" s="25" t="s">
        <v>80</v>
      </c>
      <c r="BK111" s="193">
        <f>ROUND(I111*H111,2)</f>
        <v>0</v>
      </c>
      <c r="BL111" s="25" t="s">
        <v>160</v>
      </c>
      <c r="BM111" s="25" t="s">
        <v>914</v>
      </c>
    </row>
    <row r="112" spans="2:65" s="11" customFormat="1" ht="29.85" customHeight="1">
      <c r="B112" s="168"/>
      <c r="D112" s="169" t="s">
        <v>72</v>
      </c>
      <c r="E112" s="179" t="s">
        <v>273</v>
      </c>
      <c r="F112" s="179" t="s">
        <v>274</v>
      </c>
      <c r="I112" s="171"/>
      <c r="J112" s="180">
        <f>BK112</f>
        <v>0</v>
      </c>
      <c r="L112" s="168"/>
      <c r="M112" s="173"/>
      <c r="N112" s="174"/>
      <c r="O112" s="174"/>
      <c r="P112" s="175">
        <f>SUM(P113:P118)</f>
        <v>0</v>
      </c>
      <c r="Q112" s="174"/>
      <c r="R112" s="175">
        <f>SUM(R113:R118)</f>
        <v>0</v>
      </c>
      <c r="S112" s="174"/>
      <c r="T112" s="176">
        <f>SUM(T113:T118)</f>
        <v>0</v>
      </c>
      <c r="AR112" s="169" t="s">
        <v>80</v>
      </c>
      <c r="AT112" s="177" t="s">
        <v>72</v>
      </c>
      <c r="AU112" s="177" t="s">
        <v>80</v>
      </c>
      <c r="AY112" s="169" t="s">
        <v>153</v>
      </c>
      <c r="BK112" s="178">
        <f>SUM(BK113:BK118)</f>
        <v>0</v>
      </c>
    </row>
    <row r="113" spans="2:65" s="1" customFormat="1" ht="25.5" customHeight="1">
      <c r="B113" s="181"/>
      <c r="C113" s="182" t="s">
        <v>11</v>
      </c>
      <c r="D113" s="182" t="s">
        <v>156</v>
      </c>
      <c r="E113" s="183" t="s">
        <v>275</v>
      </c>
      <c r="F113" s="184" t="s">
        <v>276</v>
      </c>
      <c r="G113" s="185" t="s">
        <v>277</v>
      </c>
      <c r="H113" s="186">
        <v>0.69499999999999995</v>
      </c>
      <c r="I113" s="187"/>
      <c r="J113" s="188">
        <f>ROUND(I113*H113,2)</f>
        <v>0</v>
      </c>
      <c r="K113" s="184"/>
      <c r="L113" s="42"/>
      <c r="M113" s="189" t="s">
        <v>5</v>
      </c>
      <c r="N113" s="190" t="s">
        <v>44</v>
      </c>
      <c r="O113" s="43"/>
      <c r="P113" s="191">
        <f>O113*H113</f>
        <v>0</v>
      </c>
      <c r="Q113" s="191">
        <v>0</v>
      </c>
      <c r="R113" s="191">
        <f>Q113*H113</f>
        <v>0</v>
      </c>
      <c r="S113" s="191">
        <v>0</v>
      </c>
      <c r="T113" s="192">
        <f>S113*H113</f>
        <v>0</v>
      </c>
      <c r="AR113" s="25" t="s">
        <v>160</v>
      </c>
      <c r="AT113" s="25" t="s">
        <v>156</v>
      </c>
      <c r="AU113" s="25" t="s">
        <v>82</v>
      </c>
      <c r="AY113" s="25" t="s">
        <v>153</v>
      </c>
      <c r="BE113" s="193">
        <f>IF(N113="základní",J113,0)</f>
        <v>0</v>
      </c>
      <c r="BF113" s="193">
        <f>IF(N113="snížená",J113,0)</f>
        <v>0</v>
      </c>
      <c r="BG113" s="193">
        <f>IF(N113="zákl. přenesená",J113,0)</f>
        <v>0</v>
      </c>
      <c r="BH113" s="193">
        <f>IF(N113="sníž. přenesená",J113,0)</f>
        <v>0</v>
      </c>
      <c r="BI113" s="193">
        <f>IF(N113="nulová",J113,0)</f>
        <v>0</v>
      </c>
      <c r="BJ113" s="25" t="s">
        <v>80</v>
      </c>
      <c r="BK113" s="193">
        <f>ROUND(I113*H113,2)</f>
        <v>0</v>
      </c>
      <c r="BL113" s="25" t="s">
        <v>160</v>
      </c>
      <c r="BM113" s="25" t="s">
        <v>915</v>
      </c>
    </row>
    <row r="114" spans="2:65" s="1" customFormat="1" ht="25.5" customHeight="1">
      <c r="B114" s="181"/>
      <c r="C114" s="182" t="s">
        <v>241</v>
      </c>
      <c r="D114" s="182" t="s">
        <v>156</v>
      </c>
      <c r="E114" s="183" t="s">
        <v>280</v>
      </c>
      <c r="F114" s="184" t="s">
        <v>281</v>
      </c>
      <c r="G114" s="185" t="s">
        <v>277</v>
      </c>
      <c r="H114" s="186">
        <v>0.69499999999999995</v>
      </c>
      <c r="I114" s="187"/>
      <c r="J114" s="188">
        <f>ROUND(I114*H114,2)</f>
        <v>0</v>
      </c>
      <c r="K114" s="184"/>
      <c r="L114" s="42"/>
      <c r="M114" s="189" t="s">
        <v>5</v>
      </c>
      <c r="N114" s="190" t="s">
        <v>44</v>
      </c>
      <c r="O114" s="43"/>
      <c r="P114" s="191">
        <f>O114*H114</f>
        <v>0</v>
      </c>
      <c r="Q114" s="191">
        <v>0</v>
      </c>
      <c r="R114" s="191">
        <f>Q114*H114</f>
        <v>0</v>
      </c>
      <c r="S114" s="191">
        <v>0</v>
      </c>
      <c r="T114" s="192">
        <f>S114*H114</f>
        <v>0</v>
      </c>
      <c r="AR114" s="25" t="s">
        <v>160</v>
      </c>
      <c r="AT114" s="25" t="s">
        <v>156</v>
      </c>
      <c r="AU114" s="25" t="s">
        <v>82</v>
      </c>
      <c r="AY114" s="25" t="s">
        <v>153</v>
      </c>
      <c r="BE114" s="193">
        <f>IF(N114="základní",J114,0)</f>
        <v>0</v>
      </c>
      <c r="BF114" s="193">
        <f>IF(N114="snížená",J114,0)</f>
        <v>0</v>
      </c>
      <c r="BG114" s="193">
        <f>IF(N114="zákl. přenesená",J114,0)</f>
        <v>0</v>
      </c>
      <c r="BH114" s="193">
        <f>IF(N114="sníž. přenesená",J114,0)</f>
        <v>0</v>
      </c>
      <c r="BI114" s="193">
        <f>IF(N114="nulová",J114,0)</f>
        <v>0</v>
      </c>
      <c r="BJ114" s="25" t="s">
        <v>80</v>
      </c>
      <c r="BK114" s="193">
        <f>ROUND(I114*H114,2)</f>
        <v>0</v>
      </c>
      <c r="BL114" s="25" t="s">
        <v>160</v>
      </c>
      <c r="BM114" s="25" t="s">
        <v>916</v>
      </c>
    </row>
    <row r="115" spans="2:65" s="1" customFormat="1" ht="25.5" customHeight="1">
      <c r="B115" s="181"/>
      <c r="C115" s="182" t="s">
        <v>245</v>
      </c>
      <c r="D115" s="182" t="s">
        <v>156</v>
      </c>
      <c r="E115" s="183" t="s">
        <v>284</v>
      </c>
      <c r="F115" s="184" t="s">
        <v>285</v>
      </c>
      <c r="G115" s="185" t="s">
        <v>277</v>
      </c>
      <c r="H115" s="186">
        <v>6.95</v>
      </c>
      <c r="I115" s="187"/>
      <c r="J115" s="188">
        <f>ROUND(I115*H115,2)</f>
        <v>0</v>
      </c>
      <c r="K115" s="184"/>
      <c r="L115" s="42"/>
      <c r="M115" s="189" t="s">
        <v>5</v>
      </c>
      <c r="N115" s="190" t="s">
        <v>44</v>
      </c>
      <c r="O115" s="43"/>
      <c r="P115" s="191">
        <f>O115*H115</f>
        <v>0</v>
      </c>
      <c r="Q115" s="191">
        <v>0</v>
      </c>
      <c r="R115" s="191">
        <f>Q115*H115</f>
        <v>0</v>
      </c>
      <c r="S115" s="191">
        <v>0</v>
      </c>
      <c r="T115" s="192">
        <f>S115*H115</f>
        <v>0</v>
      </c>
      <c r="AR115" s="25" t="s">
        <v>160</v>
      </c>
      <c r="AT115" s="25" t="s">
        <v>156</v>
      </c>
      <c r="AU115" s="25" t="s">
        <v>82</v>
      </c>
      <c r="AY115" s="25" t="s">
        <v>153</v>
      </c>
      <c r="BE115" s="193">
        <f>IF(N115="základní",J115,0)</f>
        <v>0</v>
      </c>
      <c r="BF115" s="193">
        <f>IF(N115="snížená",J115,0)</f>
        <v>0</v>
      </c>
      <c r="BG115" s="193">
        <f>IF(N115="zákl. přenesená",J115,0)</f>
        <v>0</v>
      </c>
      <c r="BH115" s="193">
        <f>IF(N115="sníž. přenesená",J115,0)</f>
        <v>0</v>
      </c>
      <c r="BI115" s="193">
        <f>IF(N115="nulová",J115,0)</f>
        <v>0</v>
      </c>
      <c r="BJ115" s="25" t="s">
        <v>80</v>
      </c>
      <c r="BK115" s="193">
        <f>ROUND(I115*H115,2)</f>
        <v>0</v>
      </c>
      <c r="BL115" s="25" t="s">
        <v>160</v>
      </c>
      <c r="BM115" s="25" t="s">
        <v>917</v>
      </c>
    </row>
    <row r="116" spans="2:65" s="12" customFormat="1">
      <c r="B116" s="194"/>
      <c r="D116" s="195" t="s">
        <v>167</v>
      </c>
      <c r="F116" s="197" t="s">
        <v>918</v>
      </c>
      <c r="H116" s="198">
        <v>6.95</v>
      </c>
      <c r="I116" s="199"/>
      <c r="L116" s="194"/>
      <c r="M116" s="200"/>
      <c r="N116" s="201"/>
      <c r="O116" s="201"/>
      <c r="P116" s="201"/>
      <c r="Q116" s="201"/>
      <c r="R116" s="201"/>
      <c r="S116" s="201"/>
      <c r="T116" s="202"/>
      <c r="AT116" s="196" t="s">
        <v>167</v>
      </c>
      <c r="AU116" s="196" t="s">
        <v>82</v>
      </c>
      <c r="AV116" s="12" t="s">
        <v>82</v>
      </c>
      <c r="AW116" s="12" t="s">
        <v>6</v>
      </c>
      <c r="AX116" s="12" t="s">
        <v>80</v>
      </c>
      <c r="AY116" s="196" t="s">
        <v>153</v>
      </c>
    </row>
    <row r="117" spans="2:65" s="1" customFormat="1" ht="16.5" customHeight="1">
      <c r="B117" s="181"/>
      <c r="C117" s="182" t="s">
        <v>249</v>
      </c>
      <c r="D117" s="182" t="s">
        <v>156</v>
      </c>
      <c r="E117" s="183" t="s">
        <v>289</v>
      </c>
      <c r="F117" s="184" t="s">
        <v>290</v>
      </c>
      <c r="G117" s="185" t="s">
        <v>277</v>
      </c>
      <c r="H117" s="186">
        <v>0.69499999999999995</v>
      </c>
      <c r="I117" s="187"/>
      <c r="J117" s="188">
        <f>ROUND(I117*H117,2)</f>
        <v>0</v>
      </c>
      <c r="K117" s="184"/>
      <c r="L117" s="42"/>
      <c r="M117" s="189" t="s">
        <v>5</v>
      </c>
      <c r="N117" s="190" t="s">
        <v>44</v>
      </c>
      <c r="O117" s="43"/>
      <c r="P117" s="191">
        <f>O117*H117</f>
        <v>0</v>
      </c>
      <c r="Q117" s="191">
        <v>0</v>
      </c>
      <c r="R117" s="191">
        <f>Q117*H117</f>
        <v>0</v>
      </c>
      <c r="S117" s="191">
        <v>0</v>
      </c>
      <c r="T117" s="192">
        <f>S117*H117</f>
        <v>0</v>
      </c>
      <c r="AR117" s="25" t="s">
        <v>160</v>
      </c>
      <c r="AT117" s="25" t="s">
        <v>156</v>
      </c>
      <c r="AU117" s="25" t="s">
        <v>82</v>
      </c>
      <c r="AY117" s="25" t="s">
        <v>153</v>
      </c>
      <c r="BE117" s="193">
        <f>IF(N117="základní",J117,0)</f>
        <v>0</v>
      </c>
      <c r="BF117" s="193">
        <f>IF(N117="snížená",J117,0)</f>
        <v>0</v>
      </c>
      <c r="BG117" s="193">
        <f>IF(N117="zákl. přenesená",J117,0)</f>
        <v>0</v>
      </c>
      <c r="BH117" s="193">
        <f>IF(N117="sníž. přenesená",J117,0)</f>
        <v>0</v>
      </c>
      <c r="BI117" s="193">
        <f>IF(N117="nulová",J117,0)</f>
        <v>0</v>
      </c>
      <c r="BJ117" s="25" t="s">
        <v>80</v>
      </c>
      <c r="BK117" s="193">
        <f>ROUND(I117*H117,2)</f>
        <v>0</v>
      </c>
      <c r="BL117" s="25" t="s">
        <v>160</v>
      </c>
      <c r="BM117" s="25" t="s">
        <v>919</v>
      </c>
    </row>
    <row r="118" spans="2:65" s="1" customFormat="1" ht="16.5" customHeight="1">
      <c r="B118" s="181"/>
      <c r="C118" s="182" t="s">
        <v>253</v>
      </c>
      <c r="D118" s="182" t="s">
        <v>156</v>
      </c>
      <c r="E118" s="183" t="s">
        <v>293</v>
      </c>
      <c r="F118" s="184" t="s">
        <v>294</v>
      </c>
      <c r="G118" s="185" t="s">
        <v>277</v>
      </c>
      <c r="H118" s="186">
        <v>0.69499999999999995</v>
      </c>
      <c r="I118" s="187"/>
      <c r="J118" s="188">
        <f>ROUND(I118*H118,2)</f>
        <v>0</v>
      </c>
      <c r="K118" s="184"/>
      <c r="L118" s="42"/>
      <c r="M118" s="189" t="s">
        <v>5</v>
      </c>
      <c r="N118" s="190" t="s">
        <v>44</v>
      </c>
      <c r="O118" s="43"/>
      <c r="P118" s="191">
        <f>O118*H118</f>
        <v>0</v>
      </c>
      <c r="Q118" s="191">
        <v>0</v>
      </c>
      <c r="R118" s="191">
        <f>Q118*H118</f>
        <v>0</v>
      </c>
      <c r="S118" s="191">
        <v>0</v>
      </c>
      <c r="T118" s="192">
        <f>S118*H118</f>
        <v>0</v>
      </c>
      <c r="AR118" s="25" t="s">
        <v>160</v>
      </c>
      <c r="AT118" s="25" t="s">
        <v>156</v>
      </c>
      <c r="AU118" s="25" t="s">
        <v>82</v>
      </c>
      <c r="AY118" s="25" t="s">
        <v>153</v>
      </c>
      <c r="BE118" s="193">
        <f>IF(N118="základní",J118,0)</f>
        <v>0</v>
      </c>
      <c r="BF118" s="193">
        <f>IF(N118="snížená",J118,0)</f>
        <v>0</v>
      </c>
      <c r="BG118" s="193">
        <f>IF(N118="zákl. přenesená",J118,0)</f>
        <v>0</v>
      </c>
      <c r="BH118" s="193">
        <f>IF(N118="sníž. přenesená",J118,0)</f>
        <v>0</v>
      </c>
      <c r="BI118" s="193">
        <f>IF(N118="nulová",J118,0)</f>
        <v>0</v>
      </c>
      <c r="BJ118" s="25" t="s">
        <v>80</v>
      </c>
      <c r="BK118" s="193">
        <f>ROUND(I118*H118,2)</f>
        <v>0</v>
      </c>
      <c r="BL118" s="25" t="s">
        <v>160</v>
      </c>
      <c r="BM118" s="25" t="s">
        <v>920</v>
      </c>
    </row>
    <row r="119" spans="2:65" s="11" customFormat="1" ht="29.85" customHeight="1">
      <c r="B119" s="168"/>
      <c r="D119" s="169" t="s">
        <v>72</v>
      </c>
      <c r="E119" s="179" t="s">
        <v>296</v>
      </c>
      <c r="F119" s="179" t="s">
        <v>297</v>
      </c>
      <c r="I119" s="171"/>
      <c r="J119" s="180">
        <f>BK119</f>
        <v>0</v>
      </c>
      <c r="L119" s="168"/>
      <c r="M119" s="173"/>
      <c r="N119" s="174"/>
      <c r="O119" s="174"/>
      <c r="P119" s="175">
        <f>P120</f>
        <v>0</v>
      </c>
      <c r="Q119" s="174"/>
      <c r="R119" s="175">
        <f>R120</f>
        <v>0</v>
      </c>
      <c r="S119" s="174"/>
      <c r="T119" s="176">
        <f>T120</f>
        <v>0</v>
      </c>
      <c r="AR119" s="169" t="s">
        <v>80</v>
      </c>
      <c r="AT119" s="177" t="s">
        <v>72</v>
      </c>
      <c r="AU119" s="177" t="s">
        <v>80</v>
      </c>
      <c r="AY119" s="169" t="s">
        <v>153</v>
      </c>
      <c r="BK119" s="178">
        <f>BK120</f>
        <v>0</v>
      </c>
    </row>
    <row r="120" spans="2:65" s="1" customFormat="1" ht="16.5" customHeight="1">
      <c r="B120" s="181"/>
      <c r="C120" s="182" t="s">
        <v>234</v>
      </c>
      <c r="D120" s="182" t="s">
        <v>156</v>
      </c>
      <c r="E120" s="183" t="s">
        <v>299</v>
      </c>
      <c r="F120" s="184" t="s">
        <v>300</v>
      </c>
      <c r="G120" s="185" t="s">
        <v>277</v>
      </c>
      <c r="H120" s="186">
        <v>26.341000000000001</v>
      </c>
      <c r="I120" s="187"/>
      <c r="J120" s="188">
        <f>ROUND(I120*H120,2)</f>
        <v>0</v>
      </c>
      <c r="K120" s="184"/>
      <c r="L120" s="42"/>
      <c r="M120" s="189" t="s">
        <v>5</v>
      </c>
      <c r="N120" s="240" t="s">
        <v>44</v>
      </c>
      <c r="O120" s="241"/>
      <c r="P120" s="242">
        <f>O120*H120</f>
        <v>0</v>
      </c>
      <c r="Q120" s="242">
        <v>0</v>
      </c>
      <c r="R120" s="242">
        <f>Q120*H120</f>
        <v>0</v>
      </c>
      <c r="S120" s="242">
        <v>0</v>
      </c>
      <c r="T120" s="243">
        <f>S120*H120</f>
        <v>0</v>
      </c>
      <c r="AR120" s="25" t="s">
        <v>160</v>
      </c>
      <c r="AT120" s="25" t="s">
        <v>156</v>
      </c>
      <c r="AU120" s="25" t="s">
        <v>82</v>
      </c>
      <c r="AY120" s="25" t="s">
        <v>153</v>
      </c>
      <c r="BE120" s="193">
        <f>IF(N120="základní",J120,0)</f>
        <v>0</v>
      </c>
      <c r="BF120" s="193">
        <f>IF(N120="snížená",J120,0)</f>
        <v>0</v>
      </c>
      <c r="BG120" s="193">
        <f>IF(N120="zákl. přenesená",J120,0)</f>
        <v>0</v>
      </c>
      <c r="BH120" s="193">
        <f>IF(N120="sníž. přenesená",J120,0)</f>
        <v>0</v>
      </c>
      <c r="BI120" s="193">
        <f>IF(N120="nulová",J120,0)</f>
        <v>0</v>
      </c>
      <c r="BJ120" s="25" t="s">
        <v>80</v>
      </c>
      <c r="BK120" s="193">
        <f>ROUND(I120*H120,2)</f>
        <v>0</v>
      </c>
      <c r="BL120" s="25" t="s">
        <v>160</v>
      </c>
      <c r="BM120" s="25" t="s">
        <v>921</v>
      </c>
    </row>
    <row r="121" spans="2:65" s="1" customFormat="1" ht="6.95" customHeight="1">
      <c r="B121" s="57"/>
      <c r="C121" s="58"/>
      <c r="D121" s="58"/>
      <c r="E121" s="58"/>
      <c r="F121" s="58"/>
      <c r="G121" s="58"/>
      <c r="H121" s="58"/>
      <c r="I121" s="135"/>
      <c r="J121" s="58"/>
      <c r="K121" s="58"/>
      <c r="L121" s="42"/>
    </row>
  </sheetData>
  <autoFilter ref="C87:K120" xr:uid="{00000000-0009-0000-0000-000004000000}"/>
  <mergeCells count="13">
    <mergeCell ref="E80:H80"/>
    <mergeCell ref="G1:H1"/>
    <mergeCell ref="L2:V2"/>
    <mergeCell ref="E49:H49"/>
    <mergeCell ref="E51:H51"/>
    <mergeCell ref="J55:J56"/>
    <mergeCell ref="E76:H76"/>
    <mergeCell ref="E78:H78"/>
    <mergeCell ref="E7:H7"/>
    <mergeCell ref="E9:H9"/>
    <mergeCell ref="E11:H11"/>
    <mergeCell ref="E26:H26"/>
    <mergeCell ref="E47:H47"/>
  </mergeCells>
  <hyperlinks>
    <hyperlink ref="F1:G1" location="C2" display="1) Krycí list soupisu" xr:uid="{00000000-0004-0000-0400-000000000000}"/>
    <hyperlink ref="G1:H1" location="C58" display="2) Rekapitulace" xr:uid="{00000000-0004-0000-0400-000001000000}"/>
    <hyperlink ref="J1" location="C87" display="3) Soupis prací" xr:uid="{00000000-0004-0000-0400-000002000000}"/>
    <hyperlink ref="L1:V1" location="'Rekapitulace stavby'!C2" display="Rekapitulace stavby" xr:uid="{00000000-0004-0000-04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R261"/>
  <sheetViews>
    <sheetView showGridLines="0" workbookViewId="0">
      <pane ySplit="1" topLeftCell="A234" activePane="bottomLeft" state="frozen"/>
      <selection pane="bottomLeft" activeCell="F249" sqref="F24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08"/>
      <c r="C1" s="108"/>
      <c r="D1" s="109" t="s">
        <v>1</v>
      </c>
      <c r="E1" s="108"/>
      <c r="F1" s="110" t="s">
        <v>104</v>
      </c>
      <c r="G1" s="365" t="s">
        <v>105</v>
      </c>
      <c r="H1" s="365"/>
      <c r="I1" s="111"/>
      <c r="J1" s="110" t="s">
        <v>106</v>
      </c>
      <c r="K1" s="109" t="s">
        <v>107</v>
      </c>
      <c r="L1" s="110" t="s">
        <v>108</v>
      </c>
      <c r="M1" s="110"/>
      <c r="N1" s="110"/>
      <c r="O1" s="110"/>
      <c r="P1" s="110"/>
      <c r="Q1" s="110"/>
      <c r="R1" s="110"/>
      <c r="S1" s="110"/>
      <c r="T1" s="110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23" t="s">
        <v>8</v>
      </c>
      <c r="M2" s="324"/>
      <c r="N2" s="324"/>
      <c r="O2" s="324"/>
      <c r="P2" s="324"/>
      <c r="Q2" s="324"/>
      <c r="R2" s="324"/>
      <c r="S2" s="324"/>
      <c r="T2" s="324"/>
      <c r="U2" s="324"/>
      <c r="V2" s="324"/>
      <c r="AT2" s="25" t="s">
        <v>100</v>
      </c>
    </row>
    <row r="3" spans="1:70" ht="6.95" customHeight="1">
      <c r="B3" s="26"/>
      <c r="C3" s="27"/>
      <c r="D3" s="27"/>
      <c r="E3" s="27"/>
      <c r="F3" s="27"/>
      <c r="G3" s="27"/>
      <c r="H3" s="27"/>
      <c r="I3" s="112"/>
      <c r="J3" s="27"/>
      <c r="K3" s="28"/>
      <c r="AT3" s="25" t="s">
        <v>82</v>
      </c>
    </row>
    <row r="4" spans="1:70" ht="36.950000000000003" customHeight="1">
      <c r="B4" s="29"/>
      <c r="C4" s="30"/>
      <c r="D4" s="31" t="s">
        <v>109</v>
      </c>
      <c r="E4" s="30"/>
      <c r="F4" s="30"/>
      <c r="G4" s="30"/>
      <c r="H4" s="30"/>
      <c r="I4" s="113"/>
      <c r="J4" s="30"/>
      <c r="K4" s="32"/>
      <c r="M4" s="33" t="s">
        <v>13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13"/>
      <c r="J5" s="30"/>
      <c r="K5" s="32"/>
    </row>
    <row r="6" spans="1:70" ht="15">
      <c r="B6" s="29"/>
      <c r="C6" s="30"/>
      <c r="D6" s="38" t="s">
        <v>19</v>
      </c>
      <c r="E6" s="30"/>
      <c r="F6" s="30"/>
      <c r="G6" s="30"/>
      <c r="H6" s="30"/>
      <c r="I6" s="113"/>
      <c r="J6" s="30"/>
      <c r="K6" s="32"/>
    </row>
    <row r="7" spans="1:70" ht="16.5" customHeight="1">
      <c r="B7" s="29"/>
      <c r="C7" s="30"/>
      <c r="D7" s="30"/>
      <c r="E7" s="366" t="str">
        <f>'Rekapitulace stavby'!K6</f>
        <v>OPATŘENÍ PROTI VLHKOSTI CHALOUPKA MAXE ŠVABINSKÉHO</v>
      </c>
      <c r="F7" s="372"/>
      <c r="G7" s="372"/>
      <c r="H7" s="372"/>
      <c r="I7" s="113"/>
      <c r="J7" s="30"/>
      <c r="K7" s="32"/>
    </row>
    <row r="8" spans="1:70" s="1" customFormat="1" ht="15">
      <c r="B8" s="42"/>
      <c r="C8" s="43"/>
      <c r="D8" s="38" t="s">
        <v>110</v>
      </c>
      <c r="E8" s="43"/>
      <c r="F8" s="43"/>
      <c r="G8" s="43"/>
      <c r="H8" s="43"/>
      <c r="I8" s="114"/>
      <c r="J8" s="43"/>
      <c r="K8" s="46"/>
    </row>
    <row r="9" spans="1:70" s="1" customFormat="1" ht="36.950000000000003" customHeight="1">
      <c r="B9" s="42"/>
      <c r="C9" s="43"/>
      <c r="D9" s="43"/>
      <c r="E9" s="368" t="s">
        <v>922</v>
      </c>
      <c r="F9" s="367"/>
      <c r="G9" s="367"/>
      <c r="H9" s="367"/>
      <c r="I9" s="114"/>
      <c r="J9" s="43"/>
      <c r="K9" s="46"/>
    </row>
    <row r="10" spans="1:70" s="1" customFormat="1">
      <c r="B10" s="42"/>
      <c r="C10" s="43"/>
      <c r="D10" s="43"/>
      <c r="E10" s="43"/>
      <c r="F10" s="43"/>
      <c r="G10" s="43"/>
      <c r="H10" s="43"/>
      <c r="I10" s="114"/>
      <c r="J10" s="43"/>
      <c r="K10" s="46"/>
    </row>
    <row r="11" spans="1:70" s="1" customFormat="1" ht="14.45" customHeight="1">
      <c r="B11" s="42"/>
      <c r="C11" s="43"/>
      <c r="D11" s="38" t="s">
        <v>21</v>
      </c>
      <c r="E11" s="43"/>
      <c r="F11" s="36" t="s">
        <v>5</v>
      </c>
      <c r="G11" s="43"/>
      <c r="H11" s="43"/>
      <c r="I11" s="115" t="s">
        <v>22</v>
      </c>
      <c r="J11" s="36" t="s">
        <v>5</v>
      </c>
      <c r="K11" s="46"/>
    </row>
    <row r="12" spans="1:70" s="1" customFormat="1" ht="14.45" customHeight="1">
      <c r="B12" s="42"/>
      <c r="C12" s="43"/>
      <c r="D12" s="38" t="s">
        <v>23</v>
      </c>
      <c r="E12" s="43"/>
      <c r="F12" s="36" t="s">
        <v>24</v>
      </c>
      <c r="G12" s="43"/>
      <c r="H12" s="43"/>
      <c r="I12" s="115" t="s">
        <v>25</v>
      </c>
      <c r="J12" s="116" t="str">
        <f>'Rekapitulace stavby'!AN8</f>
        <v>30. 10. 2019</v>
      </c>
      <c r="K12" s="46"/>
    </row>
    <row r="13" spans="1:70" s="1" customFormat="1" ht="10.9" customHeight="1">
      <c r="B13" s="42"/>
      <c r="C13" s="43"/>
      <c r="D13" s="43"/>
      <c r="E13" s="43"/>
      <c r="F13" s="43"/>
      <c r="G13" s="43"/>
      <c r="H13" s="43"/>
      <c r="I13" s="114"/>
      <c r="J13" s="43"/>
      <c r="K13" s="46"/>
    </row>
    <row r="14" spans="1:70" s="1" customFormat="1" ht="14.45" customHeight="1">
      <c r="B14" s="42"/>
      <c r="C14" s="43"/>
      <c r="D14" s="38" t="s">
        <v>27</v>
      </c>
      <c r="E14" s="43"/>
      <c r="F14" s="43"/>
      <c r="G14" s="43"/>
      <c r="H14" s="43"/>
      <c r="I14" s="115" t="s">
        <v>28</v>
      </c>
      <c r="J14" s="36" t="s">
        <v>5</v>
      </c>
      <c r="K14" s="46"/>
    </row>
    <row r="15" spans="1:70" s="1" customFormat="1" ht="18" customHeight="1">
      <c r="B15" s="42"/>
      <c r="C15" s="43"/>
      <c r="D15" s="43"/>
      <c r="E15" s="36" t="s">
        <v>29</v>
      </c>
      <c r="F15" s="43"/>
      <c r="G15" s="43"/>
      <c r="H15" s="43"/>
      <c r="I15" s="115" t="s">
        <v>30</v>
      </c>
      <c r="J15" s="36" t="s">
        <v>5</v>
      </c>
      <c r="K15" s="46"/>
    </row>
    <row r="16" spans="1:70" s="1" customFormat="1" ht="6.95" customHeight="1">
      <c r="B16" s="42"/>
      <c r="C16" s="43"/>
      <c r="D16" s="43"/>
      <c r="E16" s="43"/>
      <c r="F16" s="43"/>
      <c r="G16" s="43"/>
      <c r="H16" s="43"/>
      <c r="I16" s="114"/>
      <c r="J16" s="43"/>
      <c r="K16" s="46"/>
    </row>
    <row r="17" spans="2:11" s="1" customFormat="1" ht="14.45" customHeight="1">
      <c r="B17" s="42"/>
      <c r="C17" s="43"/>
      <c r="D17" s="38" t="s">
        <v>31</v>
      </c>
      <c r="E17" s="43"/>
      <c r="F17" s="43"/>
      <c r="G17" s="43"/>
      <c r="H17" s="43"/>
      <c r="I17" s="115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15" t="s">
        <v>30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5" customHeight="1">
      <c r="B19" s="42"/>
      <c r="C19" s="43"/>
      <c r="D19" s="43"/>
      <c r="E19" s="43"/>
      <c r="F19" s="43"/>
      <c r="G19" s="43"/>
      <c r="H19" s="43"/>
      <c r="I19" s="114"/>
      <c r="J19" s="43"/>
      <c r="K19" s="46"/>
    </row>
    <row r="20" spans="2:11" s="1" customFormat="1" ht="14.45" customHeight="1">
      <c r="B20" s="42"/>
      <c r="C20" s="43"/>
      <c r="D20" s="38" t="s">
        <v>33</v>
      </c>
      <c r="E20" s="43"/>
      <c r="F20" s="43"/>
      <c r="G20" s="43"/>
      <c r="H20" s="43"/>
      <c r="I20" s="115" t="s">
        <v>28</v>
      </c>
      <c r="J20" s="36" t="s">
        <v>34</v>
      </c>
      <c r="K20" s="46"/>
    </row>
    <row r="21" spans="2:11" s="1" customFormat="1" ht="18" customHeight="1">
      <c r="B21" s="42"/>
      <c r="C21" s="43"/>
      <c r="D21" s="43"/>
      <c r="E21" s="36" t="s">
        <v>35</v>
      </c>
      <c r="F21" s="43"/>
      <c r="G21" s="43"/>
      <c r="H21" s="43"/>
      <c r="I21" s="115" t="s">
        <v>30</v>
      </c>
      <c r="J21" s="36" t="s">
        <v>36</v>
      </c>
      <c r="K21" s="46"/>
    </row>
    <row r="22" spans="2:11" s="1" customFormat="1" ht="6.95" customHeight="1">
      <c r="B22" s="42"/>
      <c r="C22" s="43"/>
      <c r="D22" s="43"/>
      <c r="E22" s="43"/>
      <c r="F22" s="43"/>
      <c r="G22" s="43"/>
      <c r="H22" s="43"/>
      <c r="I22" s="114"/>
      <c r="J22" s="43"/>
      <c r="K22" s="46"/>
    </row>
    <row r="23" spans="2:11" s="1" customFormat="1" ht="14.45" customHeight="1">
      <c r="B23" s="42"/>
      <c r="C23" s="43"/>
      <c r="D23" s="38" t="s">
        <v>38</v>
      </c>
      <c r="E23" s="43"/>
      <c r="F23" s="43"/>
      <c r="G23" s="43"/>
      <c r="H23" s="43"/>
      <c r="I23" s="114"/>
      <c r="J23" s="43"/>
      <c r="K23" s="46"/>
    </row>
    <row r="24" spans="2:11" s="7" customFormat="1" ht="16.5" customHeight="1">
      <c r="B24" s="117"/>
      <c r="C24" s="118"/>
      <c r="D24" s="118"/>
      <c r="E24" s="360" t="s">
        <v>5</v>
      </c>
      <c r="F24" s="360"/>
      <c r="G24" s="360"/>
      <c r="H24" s="360"/>
      <c r="I24" s="119"/>
      <c r="J24" s="118"/>
      <c r="K24" s="120"/>
    </row>
    <row r="25" spans="2:11" s="1" customFormat="1" ht="6.95" customHeight="1">
      <c r="B25" s="42"/>
      <c r="C25" s="43"/>
      <c r="D25" s="43"/>
      <c r="E25" s="43"/>
      <c r="F25" s="43"/>
      <c r="G25" s="43"/>
      <c r="H25" s="43"/>
      <c r="I25" s="114"/>
      <c r="J25" s="43"/>
      <c r="K25" s="46"/>
    </row>
    <row r="26" spans="2:11" s="1" customFormat="1" ht="6.95" customHeight="1">
      <c r="B26" s="42"/>
      <c r="C26" s="43"/>
      <c r="D26" s="69"/>
      <c r="E26" s="69"/>
      <c r="F26" s="69"/>
      <c r="G26" s="69"/>
      <c r="H26" s="69"/>
      <c r="I26" s="121"/>
      <c r="J26" s="69"/>
      <c r="K26" s="122"/>
    </row>
    <row r="27" spans="2:11" s="1" customFormat="1" ht="25.35" customHeight="1">
      <c r="B27" s="42"/>
      <c r="C27" s="43"/>
      <c r="D27" s="123" t="s">
        <v>39</v>
      </c>
      <c r="E27" s="43"/>
      <c r="F27" s="43"/>
      <c r="G27" s="43"/>
      <c r="H27" s="43"/>
      <c r="I27" s="114"/>
      <c r="J27" s="124">
        <f>ROUND(J90,2)</f>
        <v>0</v>
      </c>
      <c r="K27" s="46"/>
    </row>
    <row r="28" spans="2:11" s="1" customFormat="1" ht="6.95" customHeight="1">
      <c r="B28" s="42"/>
      <c r="C28" s="43"/>
      <c r="D28" s="69"/>
      <c r="E28" s="69"/>
      <c r="F28" s="69"/>
      <c r="G28" s="69"/>
      <c r="H28" s="69"/>
      <c r="I28" s="121"/>
      <c r="J28" s="69"/>
      <c r="K28" s="122"/>
    </row>
    <row r="29" spans="2:11" s="1" customFormat="1" ht="14.45" customHeight="1">
      <c r="B29" s="42"/>
      <c r="C29" s="43"/>
      <c r="D29" s="43"/>
      <c r="E29" s="43"/>
      <c r="F29" s="47" t="s">
        <v>41</v>
      </c>
      <c r="G29" s="43"/>
      <c r="H29" s="43"/>
      <c r="I29" s="125" t="s">
        <v>40</v>
      </c>
      <c r="J29" s="47" t="s">
        <v>42</v>
      </c>
      <c r="K29" s="46"/>
    </row>
    <row r="30" spans="2:11" s="1" customFormat="1" ht="14.45" customHeight="1">
      <c r="B30" s="42"/>
      <c r="C30" s="43"/>
      <c r="D30" s="50" t="s">
        <v>43</v>
      </c>
      <c r="E30" s="50" t="s">
        <v>44</v>
      </c>
      <c r="F30" s="126">
        <f>ROUND(SUM(BE90:BE260), 2)</f>
        <v>0</v>
      </c>
      <c r="G30" s="43"/>
      <c r="H30" s="43"/>
      <c r="I30" s="127">
        <v>0.21</v>
      </c>
      <c r="J30" s="126">
        <f>ROUND(ROUND((SUM(BE90:BE260)), 2)*I30, 2)</f>
        <v>0</v>
      </c>
      <c r="K30" s="46"/>
    </row>
    <row r="31" spans="2:11" s="1" customFormat="1" ht="14.45" customHeight="1">
      <c r="B31" s="42"/>
      <c r="C31" s="43"/>
      <c r="D31" s="43"/>
      <c r="E31" s="50" t="s">
        <v>45</v>
      </c>
      <c r="F31" s="126">
        <f>ROUND(SUM(BF90:BF260), 2)</f>
        <v>0</v>
      </c>
      <c r="G31" s="43"/>
      <c r="H31" s="43"/>
      <c r="I31" s="127">
        <v>0.15</v>
      </c>
      <c r="J31" s="126">
        <f>ROUND(ROUND((SUM(BF90:BF260)), 2)*I31, 2)</f>
        <v>0</v>
      </c>
      <c r="K31" s="46"/>
    </row>
    <row r="32" spans="2:11" s="1" customFormat="1" ht="14.45" hidden="1" customHeight="1">
      <c r="B32" s="42"/>
      <c r="C32" s="43"/>
      <c r="D32" s="43"/>
      <c r="E32" s="50" t="s">
        <v>46</v>
      </c>
      <c r="F32" s="126">
        <f>ROUND(SUM(BG90:BG260), 2)</f>
        <v>0</v>
      </c>
      <c r="G32" s="43"/>
      <c r="H32" s="43"/>
      <c r="I32" s="127">
        <v>0.21</v>
      </c>
      <c r="J32" s="126">
        <v>0</v>
      </c>
      <c r="K32" s="46"/>
    </row>
    <row r="33" spans="2:11" s="1" customFormat="1" ht="14.45" hidden="1" customHeight="1">
      <c r="B33" s="42"/>
      <c r="C33" s="43"/>
      <c r="D33" s="43"/>
      <c r="E33" s="50" t="s">
        <v>47</v>
      </c>
      <c r="F33" s="126">
        <f>ROUND(SUM(BH90:BH260), 2)</f>
        <v>0</v>
      </c>
      <c r="G33" s="43"/>
      <c r="H33" s="43"/>
      <c r="I33" s="127">
        <v>0.15</v>
      </c>
      <c r="J33" s="126"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48</v>
      </c>
      <c r="F34" s="126">
        <f>ROUND(SUM(BI90:BI260), 2)</f>
        <v>0</v>
      </c>
      <c r="G34" s="43"/>
      <c r="H34" s="43"/>
      <c r="I34" s="127">
        <v>0</v>
      </c>
      <c r="J34" s="126">
        <v>0</v>
      </c>
      <c r="K34" s="46"/>
    </row>
    <row r="35" spans="2:11" s="1" customFormat="1" ht="6.95" customHeight="1">
      <c r="B35" s="42"/>
      <c r="C35" s="43"/>
      <c r="D35" s="43"/>
      <c r="E35" s="43"/>
      <c r="F35" s="43"/>
      <c r="G35" s="43"/>
      <c r="H35" s="43"/>
      <c r="I35" s="114"/>
      <c r="J35" s="43"/>
      <c r="K35" s="46"/>
    </row>
    <row r="36" spans="2:11" s="1" customFormat="1" ht="25.35" customHeight="1">
      <c r="B36" s="42"/>
      <c r="C36" s="128"/>
      <c r="D36" s="129" t="s">
        <v>49</v>
      </c>
      <c r="E36" s="72"/>
      <c r="F36" s="72"/>
      <c r="G36" s="130" t="s">
        <v>50</v>
      </c>
      <c r="H36" s="131" t="s">
        <v>51</v>
      </c>
      <c r="I36" s="132"/>
      <c r="J36" s="133">
        <f>SUM(J27:J34)</f>
        <v>0</v>
      </c>
      <c r="K36" s="134"/>
    </row>
    <row r="37" spans="2:11" s="1" customFormat="1" ht="14.45" customHeight="1">
      <c r="B37" s="57"/>
      <c r="C37" s="58"/>
      <c r="D37" s="58"/>
      <c r="E37" s="58"/>
      <c r="F37" s="58"/>
      <c r="G37" s="58"/>
      <c r="H37" s="58"/>
      <c r="I37" s="135"/>
      <c r="J37" s="58"/>
      <c r="K37" s="59"/>
    </row>
    <row r="41" spans="2:11" s="1" customFormat="1" ht="6.95" customHeight="1">
      <c r="B41" s="60"/>
      <c r="C41" s="61"/>
      <c r="D41" s="61"/>
      <c r="E41" s="61"/>
      <c r="F41" s="61"/>
      <c r="G41" s="61"/>
      <c r="H41" s="61"/>
      <c r="I41" s="136"/>
      <c r="J41" s="61"/>
      <c r="K41" s="137"/>
    </row>
    <row r="42" spans="2:11" s="1" customFormat="1" ht="36.950000000000003" customHeight="1">
      <c r="B42" s="42"/>
      <c r="C42" s="31" t="s">
        <v>114</v>
      </c>
      <c r="D42" s="43"/>
      <c r="E42" s="43"/>
      <c r="F42" s="43"/>
      <c r="G42" s="43"/>
      <c r="H42" s="43"/>
      <c r="I42" s="114"/>
      <c r="J42" s="43"/>
      <c r="K42" s="46"/>
    </row>
    <row r="43" spans="2:11" s="1" customFormat="1" ht="6.95" customHeight="1">
      <c r="B43" s="42"/>
      <c r="C43" s="43"/>
      <c r="D43" s="43"/>
      <c r="E43" s="43"/>
      <c r="F43" s="43"/>
      <c r="G43" s="43"/>
      <c r="H43" s="43"/>
      <c r="I43" s="114"/>
      <c r="J43" s="43"/>
      <c r="K43" s="46"/>
    </row>
    <row r="44" spans="2:11" s="1" customFormat="1" ht="14.45" customHeight="1">
      <c r="B44" s="42"/>
      <c r="C44" s="38" t="s">
        <v>19</v>
      </c>
      <c r="D44" s="43"/>
      <c r="E44" s="43"/>
      <c r="F44" s="43"/>
      <c r="G44" s="43"/>
      <c r="H44" s="43"/>
      <c r="I44" s="114"/>
      <c r="J44" s="43"/>
      <c r="K44" s="46"/>
    </row>
    <row r="45" spans="2:11" s="1" customFormat="1" ht="16.5" customHeight="1">
      <c r="B45" s="42"/>
      <c r="C45" s="43"/>
      <c r="D45" s="43"/>
      <c r="E45" s="366" t="str">
        <f>E7</f>
        <v>OPATŘENÍ PROTI VLHKOSTI CHALOUPKA MAXE ŠVABINSKÉHO</v>
      </c>
      <c r="F45" s="372"/>
      <c r="G45" s="372"/>
      <c r="H45" s="372"/>
      <c r="I45" s="114"/>
      <c r="J45" s="43"/>
      <c r="K45" s="46"/>
    </row>
    <row r="46" spans="2:11" s="1" customFormat="1" ht="14.45" customHeight="1">
      <c r="B46" s="42"/>
      <c r="C46" s="38" t="s">
        <v>110</v>
      </c>
      <c r="D46" s="43"/>
      <c r="E46" s="43"/>
      <c r="F46" s="43"/>
      <c r="G46" s="43"/>
      <c r="H46" s="43"/>
      <c r="I46" s="114"/>
      <c r="J46" s="43"/>
      <c r="K46" s="46"/>
    </row>
    <row r="47" spans="2:11" s="1" customFormat="1" ht="17.25" customHeight="1">
      <c r="B47" s="42"/>
      <c r="C47" s="43"/>
      <c r="D47" s="43"/>
      <c r="E47" s="368" t="str">
        <f>E9</f>
        <v>SO 02 - VENKOVNÍ KANALIZACE</v>
      </c>
      <c r="F47" s="367"/>
      <c r="G47" s="367"/>
      <c r="H47" s="367"/>
      <c r="I47" s="114"/>
      <c r="J47" s="43"/>
      <c r="K47" s="46"/>
    </row>
    <row r="48" spans="2:11" s="1" customFormat="1" ht="6.95" customHeight="1">
      <c r="B48" s="42"/>
      <c r="C48" s="43"/>
      <c r="D48" s="43"/>
      <c r="E48" s="43"/>
      <c r="F48" s="43"/>
      <c r="G48" s="43"/>
      <c r="H48" s="43"/>
      <c r="I48" s="114"/>
      <c r="J48" s="43"/>
      <c r="K48" s="46"/>
    </row>
    <row r="49" spans="2:47" s="1" customFormat="1" ht="18" customHeight="1">
      <c r="B49" s="42"/>
      <c r="C49" s="38" t="s">
        <v>23</v>
      </c>
      <c r="D49" s="43"/>
      <c r="E49" s="43"/>
      <c r="F49" s="36" t="str">
        <f>F12</f>
        <v>Kozlov</v>
      </c>
      <c r="G49" s="43"/>
      <c r="H49" s="43"/>
      <c r="I49" s="115" t="s">
        <v>25</v>
      </c>
      <c r="J49" s="116" t="str">
        <f>IF(J12="","",J12)</f>
        <v>30. 10. 2019</v>
      </c>
      <c r="K49" s="46"/>
    </row>
    <row r="50" spans="2:47" s="1" customFormat="1" ht="6.95" customHeight="1">
      <c r="B50" s="42"/>
      <c r="C50" s="43"/>
      <c r="D50" s="43"/>
      <c r="E50" s="43"/>
      <c r="F50" s="43"/>
      <c r="G50" s="43"/>
      <c r="H50" s="43"/>
      <c r="I50" s="114"/>
      <c r="J50" s="43"/>
      <c r="K50" s="46"/>
    </row>
    <row r="51" spans="2:47" s="1" customFormat="1" ht="15">
      <c r="B51" s="42"/>
      <c r="C51" s="38" t="s">
        <v>27</v>
      </c>
      <c r="D51" s="43"/>
      <c r="E51" s="43"/>
      <c r="F51" s="36" t="str">
        <f>E15</f>
        <v>MĚSTO ČESKÁ TŘEBOVÁ</v>
      </c>
      <c r="G51" s="43"/>
      <c r="H51" s="43"/>
      <c r="I51" s="115" t="s">
        <v>33</v>
      </c>
      <c r="J51" s="360" t="str">
        <f>E21</f>
        <v>KIP spol. s r.o.</v>
      </c>
      <c r="K51" s="46"/>
    </row>
    <row r="52" spans="2:47" s="1" customFormat="1" ht="14.45" customHeight="1">
      <c r="B52" s="42"/>
      <c r="C52" s="38" t="s">
        <v>31</v>
      </c>
      <c r="D52" s="43"/>
      <c r="E52" s="43"/>
      <c r="F52" s="36" t="str">
        <f>IF(E18="","",E18)</f>
        <v/>
      </c>
      <c r="G52" s="43"/>
      <c r="H52" s="43"/>
      <c r="I52" s="114"/>
      <c r="J52" s="369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14"/>
      <c r="J53" s="43"/>
      <c r="K53" s="46"/>
    </row>
    <row r="54" spans="2:47" s="1" customFormat="1" ht="29.25" customHeight="1">
      <c r="B54" s="42"/>
      <c r="C54" s="138" t="s">
        <v>115</v>
      </c>
      <c r="D54" s="128"/>
      <c r="E54" s="128"/>
      <c r="F54" s="128"/>
      <c r="G54" s="128"/>
      <c r="H54" s="128"/>
      <c r="I54" s="139"/>
      <c r="J54" s="140" t="s">
        <v>116</v>
      </c>
      <c r="K54" s="141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14"/>
      <c r="J55" s="43"/>
      <c r="K55" s="46"/>
    </row>
    <row r="56" spans="2:47" s="1" customFormat="1" ht="29.25" customHeight="1">
      <c r="B56" s="42"/>
      <c r="C56" s="142" t="s">
        <v>117</v>
      </c>
      <c r="D56" s="43"/>
      <c r="E56" s="43"/>
      <c r="F56" s="43"/>
      <c r="G56" s="43"/>
      <c r="H56" s="43"/>
      <c r="I56" s="114"/>
      <c r="J56" s="124">
        <f>J90</f>
        <v>0</v>
      </c>
      <c r="K56" s="46"/>
      <c r="AU56" s="25" t="s">
        <v>118</v>
      </c>
    </row>
    <row r="57" spans="2:47" s="8" customFormat="1" ht="24.95" customHeight="1">
      <c r="B57" s="143"/>
      <c r="C57" s="144"/>
      <c r="D57" s="145" t="s">
        <v>119</v>
      </c>
      <c r="E57" s="146"/>
      <c r="F57" s="146"/>
      <c r="G57" s="146"/>
      <c r="H57" s="146"/>
      <c r="I57" s="147"/>
      <c r="J57" s="148">
        <f>J91</f>
        <v>0</v>
      </c>
      <c r="K57" s="149"/>
    </row>
    <row r="58" spans="2:47" s="9" customFormat="1" ht="19.899999999999999" customHeight="1">
      <c r="B58" s="150"/>
      <c r="C58" s="151"/>
      <c r="D58" s="152" t="s">
        <v>869</v>
      </c>
      <c r="E58" s="153"/>
      <c r="F58" s="153"/>
      <c r="G58" s="153"/>
      <c r="H58" s="153"/>
      <c r="I58" s="154"/>
      <c r="J58" s="155">
        <f>J92</f>
        <v>0</v>
      </c>
      <c r="K58" s="156"/>
    </row>
    <row r="59" spans="2:47" s="9" customFormat="1" ht="19.899999999999999" customHeight="1">
      <c r="B59" s="150"/>
      <c r="C59" s="151"/>
      <c r="D59" s="152" t="s">
        <v>923</v>
      </c>
      <c r="E59" s="153"/>
      <c r="F59" s="153"/>
      <c r="G59" s="153"/>
      <c r="H59" s="153"/>
      <c r="I59" s="154"/>
      <c r="J59" s="155">
        <f>J196</f>
        <v>0</v>
      </c>
      <c r="K59" s="156"/>
    </row>
    <row r="60" spans="2:47" s="9" customFormat="1" ht="19.899999999999999" customHeight="1">
      <c r="B60" s="150"/>
      <c r="C60" s="151"/>
      <c r="D60" s="152" t="s">
        <v>120</v>
      </c>
      <c r="E60" s="153"/>
      <c r="F60" s="153"/>
      <c r="G60" s="153"/>
      <c r="H60" s="153"/>
      <c r="I60" s="154"/>
      <c r="J60" s="155">
        <f>J201</f>
        <v>0</v>
      </c>
      <c r="K60" s="156"/>
    </row>
    <row r="61" spans="2:47" s="9" customFormat="1" ht="19.899999999999999" customHeight="1">
      <c r="B61" s="150"/>
      <c r="C61" s="151"/>
      <c r="D61" s="152" t="s">
        <v>924</v>
      </c>
      <c r="E61" s="153"/>
      <c r="F61" s="153"/>
      <c r="G61" s="153"/>
      <c r="H61" s="153"/>
      <c r="I61" s="154"/>
      <c r="J61" s="155">
        <f>J203</f>
        <v>0</v>
      </c>
      <c r="K61" s="156"/>
    </row>
    <row r="62" spans="2:47" s="9" customFormat="1" ht="19.899999999999999" customHeight="1">
      <c r="B62" s="150"/>
      <c r="C62" s="151"/>
      <c r="D62" s="152" t="s">
        <v>121</v>
      </c>
      <c r="E62" s="153"/>
      <c r="F62" s="153"/>
      <c r="G62" s="153"/>
      <c r="H62" s="153"/>
      <c r="I62" s="154"/>
      <c r="J62" s="155">
        <f>J214</f>
        <v>0</v>
      </c>
      <c r="K62" s="156"/>
    </row>
    <row r="63" spans="2:47" s="9" customFormat="1" ht="19.899999999999999" customHeight="1">
      <c r="B63" s="150"/>
      <c r="C63" s="151"/>
      <c r="D63" s="152" t="s">
        <v>925</v>
      </c>
      <c r="E63" s="153"/>
      <c r="F63" s="153"/>
      <c r="G63" s="153"/>
      <c r="H63" s="153"/>
      <c r="I63" s="154"/>
      <c r="J63" s="155">
        <f>J215</f>
        <v>0</v>
      </c>
      <c r="K63" s="156"/>
    </row>
    <row r="64" spans="2:47" s="9" customFormat="1" ht="19.899999999999999" customHeight="1">
      <c r="B64" s="150"/>
      <c r="C64" s="151"/>
      <c r="D64" s="152" t="s">
        <v>123</v>
      </c>
      <c r="E64" s="153"/>
      <c r="F64" s="153"/>
      <c r="G64" s="153"/>
      <c r="H64" s="153"/>
      <c r="I64" s="154"/>
      <c r="J64" s="155">
        <f>J236</f>
        <v>0</v>
      </c>
      <c r="K64" s="156"/>
    </row>
    <row r="65" spans="2:12" s="9" customFormat="1" ht="19.899999999999999" customHeight="1">
      <c r="B65" s="150"/>
      <c r="C65" s="151"/>
      <c r="D65" s="152" t="s">
        <v>125</v>
      </c>
      <c r="E65" s="153"/>
      <c r="F65" s="153"/>
      <c r="G65" s="153"/>
      <c r="H65" s="153"/>
      <c r="I65" s="154"/>
      <c r="J65" s="155">
        <f>J241</f>
        <v>0</v>
      </c>
      <c r="K65" s="156"/>
    </row>
    <row r="66" spans="2:12" s="8" customFormat="1" ht="24.95" customHeight="1">
      <c r="B66" s="143"/>
      <c r="C66" s="144"/>
      <c r="D66" s="145" t="s">
        <v>126</v>
      </c>
      <c r="E66" s="146"/>
      <c r="F66" s="146"/>
      <c r="G66" s="146"/>
      <c r="H66" s="146"/>
      <c r="I66" s="147"/>
      <c r="J66" s="148">
        <f>J243</f>
        <v>0</v>
      </c>
      <c r="K66" s="149"/>
    </row>
    <row r="67" spans="2:12" s="9" customFormat="1" ht="19.899999999999999" customHeight="1">
      <c r="B67" s="150"/>
      <c r="C67" s="151"/>
      <c r="D67" s="152" t="s">
        <v>127</v>
      </c>
      <c r="E67" s="153"/>
      <c r="F67" s="153"/>
      <c r="G67" s="153"/>
      <c r="H67" s="153"/>
      <c r="I67" s="154"/>
      <c r="J67" s="155">
        <f>J244</f>
        <v>0</v>
      </c>
      <c r="K67" s="156"/>
    </row>
    <row r="68" spans="2:12" s="9" customFormat="1" ht="19.899999999999999" customHeight="1">
      <c r="B68" s="150"/>
      <c r="C68" s="151"/>
      <c r="D68" s="152" t="s">
        <v>671</v>
      </c>
      <c r="E68" s="153"/>
      <c r="F68" s="153"/>
      <c r="G68" s="153"/>
      <c r="H68" s="153"/>
      <c r="I68" s="154"/>
      <c r="J68" s="155">
        <f>J256</f>
        <v>0</v>
      </c>
      <c r="K68" s="156"/>
    </row>
    <row r="69" spans="2:12" s="8" customFormat="1" ht="24.95" customHeight="1">
      <c r="B69" s="143"/>
      <c r="C69" s="144"/>
      <c r="D69" s="145" t="s">
        <v>135</v>
      </c>
      <c r="E69" s="146"/>
      <c r="F69" s="146"/>
      <c r="G69" s="146"/>
      <c r="H69" s="146"/>
      <c r="I69" s="147"/>
      <c r="J69" s="148">
        <f>J258</f>
        <v>0</v>
      </c>
      <c r="K69" s="149"/>
    </row>
    <row r="70" spans="2:12" s="9" customFormat="1" ht="19.899999999999999" customHeight="1">
      <c r="B70" s="150"/>
      <c r="C70" s="151"/>
      <c r="D70" s="152" t="s">
        <v>136</v>
      </c>
      <c r="E70" s="153"/>
      <c r="F70" s="153"/>
      <c r="G70" s="153"/>
      <c r="H70" s="153"/>
      <c r="I70" s="154"/>
      <c r="J70" s="155">
        <f>J259</f>
        <v>0</v>
      </c>
      <c r="K70" s="156"/>
    </row>
    <row r="71" spans="2:12" s="1" customFormat="1" ht="21.75" customHeight="1">
      <c r="B71" s="42"/>
      <c r="C71" s="43"/>
      <c r="D71" s="43"/>
      <c r="E71" s="43"/>
      <c r="F71" s="43"/>
      <c r="G71" s="43"/>
      <c r="H71" s="43"/>
      <c r="I71" s="114"/>
      <c r="J71" s="43"/>
      <c r="K71" s="46"/>
    </row>
    <row r="72" spans="2:12" s="1" customFormat="1" ht="6.95" customHeight="1">
      <c r="B72" s="57"/>
      <c r="C72" s="58"/>
      <c r="D72" s="58"/>
      <c r="E72" s="58"/>
      <c r="F72" s="58"/>
      <c r="G72" s="58"/>
      <c r="H72" s="58"/>
      <c r="I72" s="135"/>
      <c r="J72" s="58"/>
      <c r="K72" s="59"/>
    </row>
    <row r="76" spans="2:12" s="1" customFormat="1" ht="6.95" customHeight="1">
      <c r="B76" s="60"/>
      <c r="C76" s="61"/>
      <c r="D76" s="61"/>
      <c r="E76" s="61"/>
      <c r="F76" s="61"/>
      <c r="G76" s="61"/>
      <c r="H76" s="61"/>
      <c r="I76" s="136"/>
      <c r="J76" s="61"/>
      <c r="K76" s="61"/>
      <c r="L76" s="42"/>
    </row>
    <row r="77" spans="2:12" s="1" customFormat="1" ht="36.950000000000003" customHeight="1">
      <c r="B77" s="42"/>
      <c r="C77" s="62" t="s">
        <v>137</v>
      </c>
      <c r="L77" s="42"/>
    </row>
    <row r="78" spans="2:12" s="1" customFormat="1" ht="6.95" customHeight="1">
      <c r="B78" s="42"/>
      <c r="L78" s="42"/>
    </row>
    <row r="79" spans="2:12" s="1" customFormat="1" ht="14.45" customHeight="1">
      <c r="B79" s="42"/>
      <c r="C79" s="64" t="s">
        <v>19</v>
      </c>
      <c r="L79" s="42"/>
    </row>
    <row r="80" spans="2:12" s="1" customFormat="1" ht="16.5" customHeight="1">
      <c r="B80" s="42"/>
      <c r="E80" s="370" t="str">
        <f>E7</f>
        <v>OPATŘENÍ PROTI VLHKOSTI CHALOUPKA MAXE ŠVABINSKÉHO</v>
      </c>
      <c r="F80" s="371"/>
      <c r="G80" s="371"/>
      <c r="H80" s="371"/>
      <c r="L80" s="42"/>
    </row>
    <row r="81" spans="2:65" s="1" customFormat="1" ht="14.45" customHeight="1">
      <c r="B81" s="42"/>
      <c r="C81" s="64" t="s">
        <v>110</v>
      </c>
      <c r="L81" s="42"/>
    </row>
    <row r="82" spans="2:65" s="1" customFormat="1" ht="17.25" customHeight="1">
      <c r="B82" s="42"/>
      <c r="E82" s="334" t="str">
        <f>E9</f>
        <v>SO 02 - VENKOVNÍ KANALIZACE</v>
      </c>
      <c r="F82" s="364"/>
      <c r="G82" s="364"/>
      <c r="H82" s="364"/>
      <c r="L82" s="42"/>
    </row>
    <row r="83" spans="2:65" s="1" customFormat="1" ht="6.95" customHeight="1">
      <c r="B83" s="42"/>
      <c r="L83" s="42"/>
    </row>
    <row r="84" spans="2:65" s="1" customFormat="1" ht="18" customHeight="1">
      <c r="B84" s="42"/>
      <c r="C84" s="64" t="s">
        <v>23</v>
      </c>
      <c r="F84" s="157" t="str">
        <f>F12</f>
        <v>Kozlov</v>
      </c>
      <c r="I84" s="158" t="s">
        <v>25</v>
      </c>
      <c r="J84" s="68" t="str">
        <f>IF(J12="","",J12)</f>
        <v>30. 10. 2019</v>
      </c>
      <c r="L84" s="42"/>
    </row>
    <row r="85" spans="2:65" s="1" customFormat="1" ht="6.95" customHeight="1">
      <c r="B85" s="42"/>
      <c r="L85" s="42"/>
    </row>
    <row r="86" spans="2:65" s="1" customFormat="1" ht="15">
      <c r="B86" s="42"/>
      <c r="C86" s="64" t="s">
        <v>27</v>
      </c>
      <c r="F86" s="157" t="str">
        <f>E15</f>
        <v>MĚSTO ČESKÁ TŘEBOVÁ</v>
      </c>
      <c r="I86" s="158" t="s">
        <v>33</v>
      </c>
      <c r="J86" s="157" t="str">
        <f>E21</f>
        <v>KIP spol. s r.o.</v>
      </c>
      <c r="L86" s="42"/>
    </row>
    <row r="87" spans="2:65" s="1" customFormat="1" ht="14.45" customHeight="1">
      <c r="B87" s="42"/>
      <c r="C87" s="64" t="s">
        <v>31</v>
      </c>
      <c r="F87" s="157" t="str">
        <f>IF(E18="","",E18)</f>
        <v/>
      </c>
      <c r="L87" s="42"/>
    </row>
    <row r="88" spans="2:65" s="1" customFormat="1" ht="10.35" customHeight="1">
      <c r="B88" s="42"/>
      <c r="L88" s="42"/>
    </row>
    <row r="89" spans="2:65" s="10" customFormat="1" ht="29.25" customHeight="1">
      <c r="B89" s="159"/>
      <c r="C89" s="160" t="s">
        <v>138</v>
      </c>
      <c r="D89" s="161" t="s">
        <v>58</v>
      </c>
      <c r="E89" s="161" t="s">
        <v>54</v>
      </c>
      <c r="F89" s="161" t="s">
        <v>139</v>
      </c>
      <c r="G89" s="161" t="s">
        <v>140</v>
      </c>
      <c r="H89" s="161" t="s">
        <v>141</v>
      </c>
      <c r="I89" s="162" t="s">
        <v>142</v>
      </c>
      <c r="J89" s="161" t="s">
        <v>116</v>
      </c>
      <c r="K89" s="163" t="s">
        <v>143</v>
      </c>
      <c r="L89" s="159"/>
      <c r="M89" s="74" t="s">
        <v>144</v>
      </c>
      <c r="N89" s="75" t="s">
        <v>43</v>
      </c>
      <c r="O89" s="75" t="s">
        <v>145</v>
      </c>
      <c r="P89" s="75" t="s">
        <v>146</v>
      </c>
      <c r="Q89" s="75" t="s">
        <v>147</v>
      </c>
      <c r="R89" s="75" t="s">
        <v>148</v>
      </c>
      <c r="S89" s="75" t="s">
        <v>149</v>
      </c>
      <c r="T89" s="76" t="s">
        <v>150</v>
      </c>
    </row>
    <row r="90" spans="2:65" s="1" customFormat="1" ht="29.25" customHeight="1">
      <c r="B90" s="42"/>
      <c r="C90" s="78" t="s">
        <v>117</v>
      </c>
      <c r="J90" s="164">
        <f>BK90</f>
        <v>0</v>
      </c>
      <c r="L90" s="42"/>
      <c r="M90" s="77"/>
      <c r="N90" s="69"/>
      <c r="O90" s="69"/>
      <c r="P90" s="165">
        <f>P91+P243+P258</f>
        <v>0</v>
      </c>
      <c r="Q90" s="69"/>
      <c r="R90" s="165">
        <f>R91+R243+R258</f>
        <v>110.59115977999997</v>
      </c>
      <c r="S90" s="69"/>
      <c r="T90" s="166">
        <f>T91+T243+T258</f>
        <v>0</v>
      </c>
      <c r="AT90" s="25" t="s">
        <v>72</v>
      </c>
      <c r="AU90" s="25" t="s">
        <v>118</v>
      </c>
      <c r="BK90" s="167">
        <f>BK91+BK243+BK258</f>
        <v>0</v>
      </c>
    </row>
    <row r="91" spans="2:65" s="11" customFormat="1" ht="37.35" customHeight="1">
      <c r="B91" s="168"/>
      <c r="D91" s="169" t="s">
        <v>72</v>
      </c>
      <c r="E91" s="170" t="s">
        <v>151</v>
      </c>
      <c r="F91" s="170" t="s">
        <v>152</v>
      </c>
      <c r="I91" s="171"/>
      <c r="J91" s="172">
        <f>BK91</f>
        <v>0</v>
      </c>
      <c r="L91" s="168"/>
      <c r="M91" s="173"/>
      <c r="N91" s="174"/>
      <c r="O91" s="174"/>
      <c r="P91" s="175">
        <f>P92+P196+P201+P203+P214+P215+P236+P241</f>
        <v>0</v>
      </c>
      <c r="Q91" s="174"/>
      <c r="R91" s="175">
        <f>R92+R196+R201+R203+R214+R215+R236+R241</f>
        <v>110.18975117999997</v>
      </c>
      <c r="S91" s="174"/>
      <c r="T91" s="176">
        <f>T92+T196+T201+T203+T214+T215+T236+T241</f>
        <v>0</v>
      </c>
      <c r="AR91" s="169" t="s">
        <v>80</v>
      </c>
      <c r="AT91" s="177" t="s">
        <v>72</v>
      </c>
      <c r="AU91" s="177" t="s">
        <v>73</v>
      </c>
      <c r="AY91" s="169" t="s">
        <v>153</v>
      </c>
      <c r="BK91" s="178">
        <f>BK92+BK196+BK201+BK203+BK214+BK215+BK236+BK241</f>
        <v>0</v>
      </c>
    </row>
    <row r="92" spans="2:65" s="11" customFormat="1" ht="19.899999999999999" customHeight="1">
      <c r="B92" s="168"/>
      <c r="D92" s="169" t="s">
        <v>72</v>
      </c>
      <c r="E92" s="179" t="s">
        <v>80</v>
      </c>
      <c r="F92" s="179" t="s">
        <v>870</v>
      </c>
      <c r="I92" s="171"/>
      <c r="J92" s="180">
        <f>BK92</f>
        <v>0</v>
      </c>
      <c r="L92" s="168"/>
      <c r="M92" s="173"/>
      <c r="N92" s="174"/>
      <c r="O92" s="174"/>
      <c r="P92" s="175">
        <f>SUM(P93:P195)</f>
        <v>0</v>
      </c>
      <c r="Q92" s="174"/>
      <c r="R92" s="175">
        <f>SUM(R93:R195)</f>
        <v>91.752999999999986</v>
      </c>
      <c r="S92" s="174"/>
      <c r="T92" s="176">
        <f>SUM(T93:T195)</f>
        <v>0</v>
      </c>
      <c r="AR92" s="169" t="s">
        <v>80</v>
      </c>
      <c r="AT92" s="177" t="s">
        <v>72</v>
      </c>
      <c r="AU92" s="177" t="s">
        <v>80</v>
      </c>
      <c r="AY92" s="169" t="s">
        <v>153</v>
      </c>
      <c r="BK92" s="178">
        <f>SUM(BK93:BK195)</f>
        <v>0</v>
      </c>
    </row>
    <row r="93" spans="2:65" s="1" customFormat="1" ht="16.5" customHeight="1">
      <c r="B93" s="181"/>
      <c r="C93" s="182" t="s">
        <v>154</v>
      </c>
      <c r="D93" s="182" t="s">
        <v>156</v>
      </c>
      <c r="E93" s="183" t="s">
        <v>926</v>
      </c>
      <c r="F93" s="184" t="s">
        <v>927</v>
      </c>
      <c r="G93" s="185" t="s">
        <v>214</v>
      </c>
      <c r="H93" s="186">
        <v>71.95</v>
      </c>
      <c r="I93" s="187"/>
      <c r="J93" s="188">
        <f>ROUND(I93*H93,2)</f>
        <v>0</v>
      </c>
      <c r="K93" s="184"/>
      <c r="L93" s="42"/>
      <c r="M93" s="189" t="s">
        <v>5</v>
      </c>
      <c r="N93" s="190" t="s">
        <v>44</v>
      </c>
      <c r="O93" s="43"/>
      <c r="P93" s="191">
        <f>O93*H93</f>
        <v>0</v>
      </c>
      <c r="Q93" s="191">
        <v>0</v>
      </c>
      <c r="R93" s="191">
        <f>Q93*H93</f>
        <v>0</v>
      </c>
      <c r="S93" s="191">
        <v>0</v>
      </c>
      <c r="T93" s="192">
        <f>S93*H93</f>
        <v>0</v>
      </c>
      <c r="AR93" s="25" t="s">
        <v>160</v>
      </c>
      <c r="AT93" s="25" t="s">
        <v>156</v>
      </c>
      <c r="AU93" s="25" t="s">
        <v>82</v>
      </c>
      <c r="AY93" s="25" t="s">
        <v>153</v>
      </c>
      <c r="BE93" s="193">
        <f>IF(N93="základní",J93,0)</f>
        <v>0</v>
      </c>
      <c r="BF93" s="193">
        <f>IF(N93="snížená",J93,0)</f>
        <v>0</v>
      </c>
      <c r="BG93" s="193">
        <f>IF(N93="zákl. přenesená",J93,0)</f>
        <v>0</v>
      </c>
      <c r="BH93" s="193">
        <f>IF(N93="sníž. přenesená",J93,0)</f>
        <v>0</v>
      </c>
      <c r="BI93" s="193">
        <f>IF(N93="nulová",J93,0)</f>
        <v>0</v>
      </c>
      <c r="BJ93" s="25" t="s">
        <v>80</v>
      </c>
      <c r="BK93" s="193">
        <f>ROUND(I93*H93,2)</f>
        <v>0</v>
      </c>
      <c r="BL93" s="25" t="s">
        <v>160</v>
      </c>
      <c r="BM93" s="25" t="s">
        <v>928</v>
      </c>
    </row>
    <row r="94" spans="2:65" s="12" customFormat="1">
      <c r="B94" s="194"/>
      <c r="D94" s="195" t="s">
        <v>167</v>
      </c>
      <c r="E94" s="196" t="s">
        <v>5</v>
      </c>
      <c r="F94" s="197" t="s">
        <v>929</v>
      </c>
      <c r="H94" s="198">
        <v>45</v>
      </c>
      <c r="I94" s="199"/>
      <c r="L94" s="194"/>
      <c r="M94" s="200"/>
      <c r="N94" s="201"/>
      <c r="O94" s="201"/>
      <c r="P94" s="201"/>
      <c r="Q94" s="201"/>
      <c r="R94" s="201"/>
      <c r="S94" s="201"/>
      <c r="T94" s="202"/>
      <c r="AT94" s="196" t="s">
        <v>167</v>
      </c>
      <c r="AU94" s="196" t="s">
        <v>82</v>
      </c>
      <c r="AV94" s="12" t="s">
        <v>82</v>
      </c>
      <c r="AW94" s="12" t="s">
        <v>37</v>
      </c>
      <c r="AX94" s="12" t="s">
        <v>73</v>
      </c>
      <c r="AY94" s="196" t="s">
        <v>153</v>
      </c>
    </row>
    <row r="95" spans="2:65" s="12" customFormat="1">
      <c r="B95" s="194"/>
      <c r="D95" s="195" t="s">
        <v>167</v>
      </c>
      <c r="E95" s="196" t="s">
        <v>5</v>
      </c>
      <c r="F95" s="197" t="s">
        <v>930</v>
      </c>
      <c r="H95" s="198">
        <v>26.95</v>
      </c>
      <c r="I95" s="199"/>
      <c r="L95" s="194"/>
      <c r="M95" s="200"/>
      <c r="N95" s="201"/>
      <c r="O95" s="201"/>
      <c r="P95" s="201"/>
      <c r="Q95" s="201"/>
      <c r="R95" s="201"/>
      <c r="S95" s="201"/>
      <c r="T95" s="202"/>
      <c r="AT95" s="196" t="s">
        <v>167</v>
      </c>
      <c r="AU95" s="196" t="s">
        <v>82</v>
      </c>
      <c r="AV95" s="12" t="s">
        <v>82</v>
      </c>
      <c r="AW95" s="12" t="s">
        <v>37</v>
      </c>
      <c r="AX95" s="12" t="s">
        <v>73</v>
      </c>
      <c r="AY95" s="196" t="s">
        <v>153</v>
      </c>
    </row>
    <row r="96" spans="2:65" s="13" customFormat="1">
      <c r="B96" s="203"/>
      <c r="D96" s="195" t="s">
        <v>167</v>
      </c>
      <c r="E96" s="204" t="s">
        <v>5</v>
      </c>
      <c r="F96" s="205" t="s">
        <v>170</v>
      </c>
      <c r="H96" s="206">
        <v>71.95</v>
      </c>
      <c r="I96" s="207"/>
      <c r="L96" s="203"/>
      <c r="M96" s="208"/>
      <c r="N96" s="209"/>
      <c r="O96" s="209"/>
      <c r="P96" s="209"/>
      <c r="Q96" s="209"/>
      <c r="R96" s="209"/>
      <c r="S96" s="209"/>
      <c r="T96" s="210"/>
      <c r="AT96" s="204" t="s">
        <v>167</v>
      </c>
      <c r="AU96" s="204" t="s">
        <v>82</v>
      </c>
      <c r="AV96" s="13" t="s">
        <v>160</v>
      </c>
      <c r="AW96" s="13" t="s">
        <v>37</v>
      </c>
      <c r="AX96" s="13" t="s">
        <v>80</v>
      </c>
      <c r="AY96" s="204" t="s">
        <v>153</v>
      </c>
    </row>
    <row r="97" spans="2:65" s="1" customFormat="1" ht="25.5" customHeight="1">
      <c r="B97" s="181"/>
      <c r="C97" s="182" t="s">
        <v>160</v>
      </c>
      <c r="D97" s="182" t="s">
        <v>156</v>
      </c>
      <c r="E97" s="183" t="s">
        <v>931</v>
      </c>
      <c r="F97" s="184" t="s">
        <v>932</v>
      </c>
      <c r="G97" s="185" t="s">
        <v>214</v>
      </c>
      <c r="H97" s="186">
        <v>13.475</v>
      </c>
      <c r="I97" s="187"/>
      <c r="J97" s="188">
        <f>ROUND(I97*H97,2)</f>
        <v>0</v>
      </c>
      <c r="K97" s="184"/>
      <c r="L97" s="42"/>
      <c r="M97" s="189" t="s">
        <v>5</v>
      </c>
      <c r="N97" s="190" t="s">
        <v>44</v>
      </c>
      <c r="O97" s="43"/>
      <c r="P97" s="191">
        <f>O97*H97</f>
        <v>0</v>
      </c>
      <c r="Q97" s="191">
        <v>0</v>
      </c>
      <c r="R97" s="191">
        <f>Q97*H97</f>
        <v>0</v>
      </c>
      <c r="S97" s="191">
        <v>0</v>
      </c>
      <c r="T97" s="192">
        <f>S97*H97</f>
        <v>0</v>
      </c>
      <c r="AR97" s="25" t="s">
        <v>160</v>
      </c>
      <c r="AT97" s="25" t="s">
        <v>156</v>
      </c>
      <c r="AU97" s="25" t="s">
        <v>82</v>
      </c>
      <c r="AY97" s="25" t="s">
        <v>153</v>
      </c>
      <c r="BE97" s="193">
        <f>IF(N97="základní",J97,0)</f>
        <v>0</v>
      </c>
      <c r="BF97" s="193">
        <f>IF(N97="snížená",J97,0)</f>
        <v>0</v>
      </c>
      <c r="BG97" s="193">
        <f>IF(N97="zákl. přenesená",J97,0)</f>
        <v>0</v>
      </c>
      <c r="BH97" s="193">
        <f>IF(N97="sníž. přenesená",J97,0)</f>
        <v>0</v>
      </c>
      <c r="BI97" s="193">
        <f>IF(N97="nulová",J97,0)</f>
        <v>0</v>
      </c>
      <c r="BJ97" s="25" t="s">
        <v>80</v>
      </c>
      <c r="BK97" s="193">
        <f>ROUND(I97*H97,2)</f>
        <v>0</v>
      </c>
      <c r="BL97" s="25" t="s">
        <v>160</v>
      </c>
      <c r="BM97" s="25" t="s">
        <v>933</v>
      </c>
    </row>
    <row r="98" spans="2:65" s="12" customFormat="1">
      <c r="B98" s="194"/>
      <c r="D98" s="195" t="s">
        <v>167</v>
      </c>
      <c r="E98" s="196" t="s">
        <v>5</v>
      </c>
      <c r="F98" s="197" t="s">
        <v>934</v>
      </c>
      <c r="H98" s="198">
        <v>22.5</v>
      </c>
      <c r="I98" s="199"/>
      <c r="L98" s="194"/>
      <c r="M98" s="200"/>
      <c r="N98" s="201"/>
      <c r="O98" s="201"/>
      <c r="P98" s="201"/>
      <c r="Q98" s="201"/>
      <c r="R98" s="201"/>
      <c r="S98" s="201"/>
      <c r="T98" s="202"/>
      <c r="AT98" s="196" t="s">
        <v>167</v>
      </c>
      <c r="AU98" s="196" t="s">
        <v>82</v>
      </c>
      <c r="AV98" s="12" t="s">
        <v>82</v>
      </c>
      <c r="AW98" s="12" t="s">
        <v>37</v>
      </c>
      <c r="AX98" s="12" t="s">
        <v>73</v>
      </c>
      <c r="AY98" s="196" t="s">
        <v>153</v>
      </c>
    </row>
    <row r="99" spans="2:65" s="12" customFormat="1">
      <c r="B99" s="194"/>
      <c r="D99" s="195" t="s">
        <v>167</v>
      </c>
      <c r="E99" s="196" t="s">
        <v>5</v>
      </c>
      <c r="F99" s="197" t="s">
        <v>935</v>
      </c>
      <c r="H99" s="198">
        <v>13.475</v>
      </c>
      <c r="I99" s="199"/>
      <c r="L99" s="194"/>
      <c r="M99" s="200"/>
      <c r="N99" s="201"/>
      <c r="O99" s="201"/>
      <c r="P99" s="201"/>
      <c r="Q99" s="201"/>
      <c r="R99" s="201"/>
      <c r="S99" s="201"/>
      <c r="T99" s="202"/>
      <c r="AT99" s="196" t="s">
        <v>167</v>
      </c>
      <c r="AU99" s="196" t="s">
        <v>82</v>
      </c>
      <c r="AV99" s="12" t="s">
        <v>82</v>
      </c>
      <c r="AW99" s="12" t="s">
        <v>37</v>
      </c>
      <c r="AX99" s="12" t="s">
        <v>80</v>
      </c>
      <c r="AY99" s="196" t="s">
        <v>153</v>
      </c>
    </row>
    <row r="100" spans="2:65" s="1" customFormat="1" ht="25.5" customHeight="1">
      <c r="B100" s="181"/>
      <c r="C100" s="182" t="s">
        <v>10</v>
      </c>
      <c r="D100" s="182" t="s">
        <v>156</v>
      </c>
      <c r="E100" s="183" t="s">
        <v>936</v>
      </c>
      <c r="F100" s="184" t="s">
        <v>937</v>
      </c>
      <c r="G100" s="185" t="s">
        <v>214</v>
      </c>
      <c r="H100" s="186">
        <v>36.911999999999999</v>
      </c>
      <c r="I100" s="187"/>
      <c r="J100" s="188">
        <f>ROUND(I100*H100,2)</f>
        <v>0</v>
      </c>
      <c r="K100" s="184"/>
      <c r="L100" s="42"/>
      <c r="M100" s="189" t="s">
        <v>5</v>
      </c>
      <c r="N100" s="190" t="s">
        <v>44</v>
      </c>
      <c r="O100" s="43"/>
      <c r="P100" s="191">
        <f>O100*H100</f>
        <v>0</v>
      </c>
      <c r="Q100" s="191">
        <v>0</v>
      </c>
      <c r="R100" s="191">
        <f>Q100*H100</f>
        <v>0</v>
      </c>
      <c r="S100" s="191">
        <v>0</v>
      </c>
      <c r="T100" s="192">
        <f>S100*H100</f>
        <v>0</v>
      </c>
      <c r="AR100" s="25" t="s">
        <v>160</v>
      </c>
      <c r="AT100" s="25" t="s">
        <v>156</v>
      </c>
      <c r="AU100" s="25" t="s">
        <v>82</v>
      </c>
      <c r="AY100" s="25" t="s">
        <v>153</v>
      </c>
      <c r="BE100" s="193">
        <f>IF(N100="základní",J100,0)</f>
        <v>0</v>
      </c>
      <c r="BF100" s="193">
        <f>IF(N100="snížená",J100,0)</f>
        <v>0</v>
      </c>
      <c r="BG100" s="193">
        <f>IF(N100="zákl. přenesená",J100,0)</f>
        <v>0</v>
      </c>
      <c r="BH100" s="193">
        <f>IF(N100="sníž. přenesená",J100,0)</f>
        <v>0</v>
      </c>
      <c r="BI100" s="193">
        <f>IF(N100="nulová",J100,0)</f>
        <v>0</v>
      </c>
      <c r="BJ100" s="25" t="s">
        <v>80</v>
      </c>
      <c r="BK100" s="193">
        <f>ROUND(I100*H100,2)</f>
        <v>0</v>
      </c>
      <c r="BL100" s="25" t="s">
        <v>160</v>
      </c>
      <c r="BM100" s="25" t="s">
        <v>938</v>
      </c>
    </row>
    <row r="101" spans="2:65" s="14" customFormat="1">
      <c r="B101" s="214"/>
      <c r="D101" s="195" t="s">
        <v>167</v>
      </c>
      <c r="E101" s="215" t="s">
        <v>5</v>
      </c>
      <c r="F101" s="216" t="s">
        <v>939</v>
      </c>
      <c r="H101" s="215" t="s">
        <v>5</v>
      </c>
      <c r="I101" s="217"/>
      <c r="L101" s="214"/>
      <c r="M101" s="218"/>
      <c r="N101" s="219"/>
      <c r="O101" s="219"/>
      <c r="P101" s="219"/>
      <c r="Q101" s="219"/>
      <c r="R101" s="219"/>
      <c r="S101" s="219"/>
      <c r="T101" s="220"/>
      <c r="AT101" s="215" t="s">
        <v>167</v>
      </c>
      <c r="AU101" s="215" t="s">
        <v>82</v>
      </c>
      <c r="AV101" s="14" t="s">
        <v>80</v>
      </c>
      <c r="AW101" s="14" t="s">
        <v>37</v>
      </c>
      <c r="AX101" s="14" t="s">
        <v>73</v>
      </c>
      <c r="AY101" s="215" t="s">
        <v>153</v>
      </c>
    </row>
    <row r="102" spans="2:65" s="12" customFormat="1">
      <c r="B102" s="194"/>
      <c r="D102" s="195" t="s">
        <v>167</v>
      </c>
      <c r="E102" s="196" t="s">
        <v>5</v>
      </c>
      <c r="F102" s="197" t="s">
        <v>940</v>
      </c>
      <c r="H102" s="198">
        <v>19.018000000000001</v>
      </c>
      <c r="I102" s="199"/>
      <c r="L102" s="194"/>
      <c r="M102" s="200"/>
      <c r="N102" s="201"/>
      <c r="O102" s="201"/>
      <c r="P102" s="201"/>
      <c r="Q102" s="201"/>
      <c r="R102" s="201"/>
      <c r="S102" s="201"/>
      <c r="T102" s="202"/>
      <c r="AT102" s="196" t="s">
        <v>167</v>
      </c>
      <c r="AU102" s="196" t="s">
        <v>82</v>
      </c>
      <c r="AV102" s="12" t="s">
        <v>82</v>
      </c>
      <c r="AW102" s="12" t="s">
        <v>37</v>
      </c>
      <c r="AX102" s="12" t="s">
        <v>73</v>
      </c>
      <c r="AY102" s="196" t="s">
        <v>153</v>
      </c>
    </row>
    <row r="103" spans="2:65" s="14" customFormat="1">
      <c r="B103" s="214"/>
      <c r="D103" s="195" t="s">
        <v>167</v>
      </c>
      <c r="E103" s="215" t="s">
        <v>5</v>
      </c>
      <c r="F103" s="216" t="s">
        <v>941</v>
      </c>
      <c r="H103" s="215" t="s">
        <v>5</v>
      </c>
      <c r="I103" s="217"/>
      <c r="L103" s="214"/>
      <c r="M103" s="218"/>
      <c r="N103" s="219"/>
      <c r="O103" s="219"/>
      <c r="P103" s="219"/>
      <c r="Q103" s="219"/>
      <c r="R103" s="219"/>
      <c r="S103" s="219"/>
      <c r="T103" s="220"/>
      <c r="AT103" s="215" t="s">
        <v>167</v>
      </c>
      <c r="AU103" s="215" t="s">
        <v>82</v>
      </c>
      <c r="AV103" s="14" t="s">
        <v>80</v>
      </c>
      <c r="AW103" s="14" t="s">
        <v>37</v>
      </c>
      <c r="AX103" s="14" t="s">
        <v>73</v>
      </c>
      <c r="AY103" s="215" t="s">
        <v>153</v>
      </c>
    </row>
    <row r="104" spans="2:65" s="12" customFormat="1">
      <c r="B104" s="194"/>
      <c r="D104" s="195" t="s">
        <v>167</v>
      </c>
      <c r="E104" s="196" t="s">
        <v>5</v>
      </c>
      <c r="F104" s="197" t="s">
        <v>942</v>
      </c>
      <c r="H104" s="198">
        <v>11.776</v>
      </c>
      <c r="I104" s="199"/>
      <c r="L104" s="194"/>
      <c r="M104" s="200"/>
      <c r="N104" s="201"/>
      <c r="O104" s="201"/>
      <c r="P104" s="201"/>
      <c r="Q104" s="201"/>
      <c r="R104" s="201"/>
      <c r="S104" s="201"/>
      <c r="T104" s="202"/>
      <c r="AT104" s="196" t="s">
        <v>167</v>
      </c>
      <c r="AU104" s="196" t="s">
        <v>82</v>
      </c>
      <c r="AV104" s="12" t="s">
        <v>82</v>
      </c>
      <c r="AW104" s="12" t="s">
        <v>37</v>
      </c>
      <c r="AX104" s="12" t="s">
        <v>73</v>
      </c>
      <c r="AY104" s="196" t="s">
        <v>153</v>
      </c>
    </row>
    <row r="105" spans="2:65" s="14" customFormat="1">
      <c r="B105" s="214"/>
      <c r="D105" s="195" t="s">
        <v>167</v>
      </c>
      <c r="E105" s="215" t="s">
        <v>5</v>
      </c>
      <c r="F105" s="216" t="s">
        <v>943</v>
      </c>
      <c r="H105" s="215" t="s">
        <v>5</v>
      </c>
      <c r="I105" s="217"/>
      <c r="L105" s="214"/>
      <c r="M105" s="218"/>
      <c r="N105" s="219"/>
      <c r="O105" s="219"/>
      <c r="P105" s="219"/>
      <c r="Q105" s="219"/>
      <c r="R105" s="219"/>
      <c r="S105" s="219"/>
      <c r="T105" s="220"/>
      <c r="AT105" s="215" t="s">
        <v>167</v>
      </c>
      <c r="AU105" s="215" t="s">
        <v>82</v>
      </c>
      <c r="AV105" s="14" t="s">
        <v>80</v>
      </c>
      <c r="AW105" s="14" t="s">
        <v>37</v>
      </c>
      <c r="AX105" s="14" t="s">
        <v>73</v>
      </c>
      <c r="AY105" s="215" t="s">
        <v>153</v>
      </c>
    </row>
    <row r="106" spans="2:65" s="12" customFormat="1">
      <c r="B106" s="194"/>
      <c r="D106" s="195" t="s">
        <v>167</v>
      </c>
      <c r="E106" s="196" t="s">
        <v>5</v>
      </c>
      <c r="F106" s="197" t="s">
        <v>944</v>
      </c>
      <c r="H106" s="198">
        <v>6.1180000000000003</v>
      </c>
      <c r="I106" s="199"/>
      <c r="L106" s="194"/>
      <c r="M106" s="200"/>
      <c r="N106" s="201"/>
      <c r="O106" s="201"/>
      <c r="P106" s="201"/>
      <c r="Q106" s="201"/>
      <c r="R106" s="201"/>
      <c r="S106" s="201"/>
      <c r="T106" s="202"/>
      <c r="AT106" s="196" t="s">
        <v>167</v>
      </c>
      <c r="AU106" s="196" t="s">
        <v>82</v>
      </c>
      <c r="AV106" s="12" t="s">
        <v>82</v>
      </c>
      <c r="AW106" s="12" t="s">
        <v>37</v>
      </c>
      <c r="AX106" s="12" t="s">
        <v>73</v>
      </c>
      <c r="AY106" s="196" t="s">
        <v>153</v>
      </c>
    </row>
    <row r="107" spans="2:65" s="13" customFormat="1">
      <c r="B107" s="203"/>
      <c r="D107" s="195" t="s">
        <v>167</v>
      </c>
      <c r="E107" s="204" t="s">
        <v>5</v>
      </c>
      <c r="F107" s="205" t="s">
        <v>170</v>
      </c>
      <c r="H107" s="206">
        <v>36.911999999999999</v>
      </c>
      <c r="I107" s="207"/>
      <c r="L107" s="203"/>
      <c r="M107" s="208"/>
      <c r="N107" s="209"/>
      <c r="O107" s="209"/>
      <c r="P107" s="209"/>
      <c r="Q107" s="209"/>
      <c r="R107" s="209"/>
      <c r="S107" s="209"/>
      <c r="T107" s="210"/>
      <c r="AT107" s="204" t="s">
        <v>167</v>
      </c>
      <c r="AU107" s="204" t="s">
        <v>82</v>
      </c>
      <c r="AV107" s="13" t="s">
        <v>160</v>
      </c>
      <c r="AW107" s="13" t="s">
        <v>37</v>
      </c>
      <c r="AX107" s="13" t="s">
        <v>80</v>
      </c>
      <c r="AY107" s="204" t="s">
        <v>153</v>
      </c>
    </row>
    <row r="108" spans="2:65" s="1" customFormat="1" ht="25.5" customHeight="1">
      <c r="B108" s="181"/>
      <c r="C108" s="182" t="s">
        <v>258</v>
      </c>
      <c r="D108" s="182" t="s">
        <v>156</v>
      </c>
      <c r="E108" s="183" t="s">
        <v>945</v>
      </c>
      <c r="F108" s="184" t="s">
        <v>946</v>
      </c>
      <c r="G108" s="185" t="s">
        <v>214</v>
      </c>
      <c r="H108" s="186">
        <v>36.911999999999999</v>
      </c>
      <c r="I108" s="187"/>
      <c r="J108" s="188">
        <f>ROUND(I108*H108,2)</f>
        <v>0</v>
      </c>
      <c r="K108" s="184"/>
      <c r="L108" s="42"/>
      <c r="M108" s="189" t="s">
        <v>5</v>
      </c>
      <c r="N108" s="190" t="s">
        <v>44</v>
      </c>
      <c r="O108" s="43"/>
      <c r="P108" s="191">
        <f>O108*H108</f>
        <v>0</v>
      </c>
      <c r="Q108" s="191">
        <v>0</v>
      </c>
      <c r="R108" s="191">
        <f>Q108*H108</f>
        <v>0</v>
      </c>
      <c r="S108" s="191">
        <v>0</v>
      </c>
      <c r="T108" s="192">
        <f>S108*H108</f>
        <v>0</v>
      </c>
      <c r="AR108" s="25" t="s">
        <v>160</v>
      </c>
      <c r="AT108" s="25" t="s">
        <v>156</v>
      </c>
      <c r="AU108" s="25" t="s">
        <v>82</v>
      </c>
      <c r="AY108" s="25" t="s">
        <v>153</v>
      </c>
      <c r="BE108" s="193">
        <f>IF(N108="základní",J108,0)</f>
        <v>0</v>
      </c>
      <c r="BF108" s="193">
        <f>IF(N108="snížená",J108,0)</f>
        <v>0</v>
      </c>
      <c r="BG108" s="193">
        <f>IF(N108="zákl. přenesená",J108,0)</f>
        <v>0</v>
      </c>
      <c r="BH108" s="193">
        <f>IF(N108="sníž. přenesená",J108,0)</f>
        <v>0</v>
      </c>
      <c r="BI108" s="193">
        <f>IF(N108="nulová",J108,0)</f>
        <v>0</v>
      </c>
      <c r="BJ108" s="25" t="s">
        <v>80</v>
      </c>
      <c r="BK108" s="193">
        <f>ROUND(I108*H108,2)</f>
        <v>0</v>
      </c>
      <c r="BL108" s="25" t="s">
        <v>160</v>
      </c>
      <c r="BM108" s="25" t="s">
        <v>947</v>
      </c>
    </row>
    <row r="109" spans="2:65" s="14" customFormat="1">
      <c r="B109" s="214"/>
      <c r="D109" s="195" t="s">
        <v>167</v>
      </c>
      <c r="E109" s="215" t="s">
        <v>5</v>
      </c>
      <c r="F109" s="216" t="s">
        <v>939</v>
      </c>
      <c r="H109" s="215" t="s">
        <v>5</v>
      </c>
      <c r="I109" s="217"/>
      <c r="L109" s="214"/>
      <c r="M109" s="218"/>
      <c r="N109" s="219"/>
      <c r="O109" s="219"/>
      <c r="P109" s="219"/>
      <c r="Q109" s="219"/>
      <c r="R109" s="219"/>
      <c r="S109" s="219"/>
      <c r="T109" s="220"/>
      <c r="AT109" s="215" t="s">
        <v>167</v>
      </c>
      <c r="AU109" s="215" t="s">
        <v>82</v>
      </c>
      <c r="AV109" s="14" t="s">
        <v>80</v>
      </c>
      <c r="AW109" s="14" t="s">
        <v>37</v>
      </c>
      <c r="AX109" s="14" t="s">
        <v>73</v>
      </c>
      <c r="AY109" s="215" t="s">
        <v>153</v>
      </c>
    </row>
    <row r="110" spans="2:65" s="12" customFormat="1">
      <c r="B110" s="194"/>
      <c r="D110" s="195" t="s">
        <v>167</v>
      </c>
      <c r="E110" s="196" t="s">
        <v>5</v>
      </c>
      <c r="F110" s="197" t="s">
        <v>940</v>
      </c>
      <c r="H110" s="198">
        <v>19.018000000000001</v>
      </c>
      <c r="I110" s="199"/>
      <c r="L110" s="194"/>
      <c r="M110" s="200"/>
      <c r="N110" s="201"/>
      <c r="O110" s="201"/>
      <c r="P110" s="201"/>
      <c r="Q110" s="201"/>
      <c r="R110" s="201"/>
      <c r="S110" s="201"/>
      <c r="T110" s="202"/>
      <c r="AT110" s="196" t="s">
        <v>167</v>
      </c>
      <c r="AU110" s="196" t="s">
        <v>82</v>
      </c>
      <c r="AV110" s="12" t="s">
        <v>82</v>
      </c>
      <c r="AW110" s="12" t="s">
        <v>37</v>
      </c>
      <c r="AX110" s="12" t="s">
        <v>73</v>
      </c>
      <c r="AY110" s="196" t="s">
        <v>153</v>
      </c>
    </row>
    <row r="111" spans="2:65" s="14" customFormat="1">
      <c r="B111" s="214"/>
      <c r="D111" s="195" t="s">
        <v>167</v>
      </c>
      <c r="E111" s="215" t="s">
        <v>5</v>
      </c>
      <c r="F111" s="216" t="s">
        <v>941</v>
      </c>
      <c r="H111" s="215" t="s">
        <v>5</v>
      </c>
      <c r="I111" s="217"/>
      <c r="L111" s="214"/>
      <c r="M111" s="218"/>
      <c r="N111" s="219"/>
      <c r="O111" s="219"/>
      <c r="P111" s="219"/>
      <c r="Q111" s="219"/>
      <c r="R111" s="219"/>
      <c r="S111" s="219"/>
      <c r="T111" s="220"/>
      <c r="AT111" s="215" t="s">
        <v>167</v>
      </c>
      <c r="AU111" s="215" t="s">
        <v>82</v>
      </c>
      <c r="AV111" s="14" t="s">
        <v>80</v>
      </c>
      <c r="AW111" s="14" t="s">
        <v>37</v>
      </c>
      <c r="AX111" s="14" t="s">
        <v>73</v>
      </c>
      <c r="AY111" s="215" t="s">
        <v>153</v>
      </c>
    </row>
    <row r="112" spans="2:65" s="12" customFormat="1">
      <c r="B112" s="194"/>
      <c r="D112" s="195" t="s">
        <v>167</v>
      </c>
      <c r="E112" s="196" t="s">
        <v>5</v>
      </c>
      <c r="F112" s="197" t="s">
        <v>942</v>
      </c>
      <c r="H112" s="198">
        <v>11.776</v>
      </c>
      <c r="I112" s="199"/>
      <c r="L112" s="194"/>
      <c r="M112" s="200"/>
      <c r="N112" s="201"/>
      <c r="O112" s="201"/>
      <c r="P112" s="201"/>
      <c r="Q112" s="201"/>
      <c r="R112" s="201"/>
      <c r="S112" s="201"/>
      <c r="T112" s="202"/>
      <c r="AT112" s="196" t="s">
        <v>167</v>
      </c>
      <c r="AU112" s="196" t="s">
        <v>82</v>
      </c>
      <c r="AV112" s="12" t="s">
        <v>82</v>
      </c>
      <c r="AW112" s="12" t="s">
        <v>37</v>
      </c>
      <c r="AX112" s="12" t="s">
        <v>73</v>
      </c>
      <c r="AY112" s="196" t="s">
        <v>153</v>
      </c>
    </row>
    <row r="113" spans="2:65" s="14" customFormat="1">
      <c r="B113" s="214"/>
      <c r="D113" s="195" t="s">
        <v>167</v>
      </c>
      <c r="E113" s="215" t="s">
        <v>5</v>
      </c>
      <c r="F113" s="216" t="s">
        <v>943</v>
      </c>
      <c r="H113" s="215" t="s">
        <v>5</v>
      </c>
      <c r="I113" s="217"/>
      <c r="L113" s="214"/>
      <c r="M113" s="218"/>
      <c r="N113" s="219"/>
      <c r="O113" s="219"/>
      <c r="P113" s="219"/>
      <c r="Q113" s="219"/>
      <c r="R113" s="219"/>
      <c r="S113" s="219"/>
      <c r="T113" s="220"/>
      <c r="AT113" s="215" t="s">
        <v>167</v>
      </c>
      <c r="AU113" s="215" t="s">
        <v>82</v>
      </c>
      <c r="AV113" s="14" t="s">
        <v>80</v>
      </c>
      <c r="AW113" s="14" t="s">
        <v>37</v>
      </c>
      <c r="AX113" s="14" t="s">
        <v>73</v>
      </c>
      <c r="AY113" s="215" t="s">
        <v>153</v>
      </c>
    </row>
    <row r="114" spans="2:65" s="12" customFormat="1">
      <c r="B114" s="194"/>
      <c r="D114" s="195" t="s">
        <v>167</v>
      </c>
      <c r="E114" s="196" t="s">
        <v>5</v>
      </c>
      <c r="F114" s="197" t="s">
        <v>944</v>
      </c>
      <c r="H114" s="198">
        <v>6.1180000000000003</v>
      </c>
      <c r="I114" s="199"/>
      <c r="L114" s="194"/>
      <c r="M114" s="200"/>
      <c r="N114" s="201"/>
      <c r="O114" s="201"/>
      <c r="P114" s="201"/>
      <c r="Q114" s="201"/>
      <c r="R114" s="201"/>
      <c r="S114" s="201"/>
      <c r="T114" s="202"/>
      <c r="AT114" s="196" t="s">
        <v>167</v>
      </c>
      <c r="AU114" s="196" t="s">
        <v>82</v>
      </c>
      <c r="AV114" s="12" t="s">
        <v>82</v>
      </c>
      <c r="AW114" s="12" t="s">
        <v>37</v>
      </c>
      <c r="AX114" s="12" t="s">
        <v>73</v>
      </c>
      <c r="AY114" s="196" t="s">
        <v>153</v>
      </c>
    </row>
    <row r="115" spans="2:65" s="13" customFormat="1">
      <c r="B115" s="203"/>
      <c r="D115" s="195" t="s">
        <v>167</v>
      </c>
      <c r="E115" s="204" t="s">
        <v>5</v>
      </c>
      <c r="F115" s="205" t="s">
        <v>170</v>
      </c>
      <c r="H115" s="206">
        <v>36.911999999999999</v>
      </c>
      <c r="I115" s="207"/>
      <c r="L115" s="203"/>
      <c r="M115" s="208"/>
      <c r="N115" s="209"/>
      <c r="O115" s="209"/>
      <c r="P115" s="209"/>
      <c r="Q115" s="209"/>
      <c r="R115" s="209"/>
      <c r="S115" s="209"/>
      <c r="T115" s="210"/>
      <c r="AT115" s="204" t="s">
        <v>167</v>
      </c>
      <c r="AU115" s="204" t="s">
        <v>82</v>
      </c>
      <c r="AV115" s="13" t="s">
        <v>160</v>
      </c>
      <c r="AW115" s="13" t="s">
        <v>37</v>
      </c>
      <c r="AX115" s="13" t="s">
        <v>80</v>
      </c>
      <c r="AY115" s="204" t="s">
        <v>153</v>
      </c>
    </row>
    <row r="116" spans="2:65" s="1" customFormat="1" ht="25.5" customHeight="1">
      <c r="B116" s="181"/>
      <c r="C116" s="182" t="s">
        <v>253</v>
      </c>
      <c r="D116" s="182" t="s">
        <v>156</v>
      </c>
      <c r="E116" s="183" t="s">
        <v>948</v>
      </c>
      <c r="F116" s="184" t="s">
        <v>949</v>
      </c>
      <c r="G116" s="185" t="s">
        <v>214</v>
      </c>
      <c r="H116" s="186">
        <v>18.724</v>
      </c>
      <c r="I116" s="187"/>
      <c r="J116" s="188">
        <f>ROUND(I116*H116,2)</f>
        <v>0</v>
      </c>
      <c r="K116" s="184"/>
      <c r="L116" s="42"/>
      <c r="M116" s="189" t="s">
        <v>5</v>
      </c>
      <c r="N116" s="190" t="s">
        <v>44</v>
      </c>
      <c r="O116" s="43"/>
      <c r="P116" s="191">
        <f>O116*H116</f>
        <v>0</v>
      </c>
      <c r="Q116" s="191">
        <v>0</v>
      </c>
      <c r="R116" s="191">
        <f>Q116*H116</f>
        <v>0</v>
      </c>
      <c r="S116" s="191">
        <v>0</v>
      </c>
      <c r="T116" s="192">
        <f>S116*H116</f>
        <v>0</v>
      </c>
      <c r="AR116" s="25" t="s">
        <v>160</v>
      </c>
      <c r="AT116" s="25" t="s">
        <v>156</v>
      </c>
      <c r="AU116" s="25" t="s">
        <v>82</v>
      </c>
      <c r="AY116" s="25" t="s">
        <v>153</v>
      </c>
      <c r="BE116" s="193">
        <f>IF(N116="základní",J116,0)</f>
        <v>0</v>
      </c>
      <c r="BF116" s="193">
        <f>IF(N116="snížená",J116,0)</f>
        <v>0</v>
      </c>
      <c r="BG116" s="193">
        <f>IF(N116="zákl. přenesená",J116,0)</f>
        <v>0</v>
      </c>
      <c r="BH116" s="193">
        <f>IF(N116="sníž. přenesená",J116,0)</f>
        <v>0</v>
      </c>
      <c r="BI116" s="193">
        <f>IF(N116="nulová",J116,0)</f>
        <v>0</v>
      </c>
      <c r="BJ116" s="25" t="s">
        <v>80</v>
      </c>
      <c r="BK116" s="193">
        <f>ROUND(I116*H116,2)</f>
        <v>0</v>
      </c>
      <c r="BL116" s="25" t="s">
        <v>160</v>
      </c>
      <c r="BM116" s="25" t="s">
        <v>950</v>
      </c>
    </row>
    <row r="117" spans="2:65" s="12" customFormat="1">
      <c r="B117" s="194"/>
      <c r="D117" s="195" t="s">
        <v>167</v>
      </c>
      <c r="E117" s="196" t="s">
        <v>5</v>
      </c>
      <c r="F117" s="197" t="s">
        <v>951</v>
      </c>
      <c r="H117" s="198">
        <v>18.724</v>
      </c>
      <c r="I117" s="199"/>
      <c r="L117" s="194"/>
      <c r="M117" s="200"/>
      <c r="N117" s="201"/>
      <c r="O117" s="201"/>
      <c r="P117" s="201"/>
      <c r="Q117" s="201"/>
      <c r="R117" s="201"/>
      <c r="S117" s="201"/>
      <c r="T117" s="202"/>
      <c r="AT117" s="196" t="s">
        <v>167</v>
      </c>
      <c r="AU117" s="196" t="s">
        <v>82</v>
      </c>
      <c r="AV117" s="12" t="s">
        <v>82</v>
      </c>
      <c r="AW117" s="12" t="s">
        <v>37</v>
      </c>
      <c r="AX117" s="12" t="s">
        <v>80</v>
      </c>
      <c r="AY117" s="196" t="s">
        <v>153</v>
      </c>
    </row>
    <row r="118" spans="2:65" s="1" customFormat="1" ht="16.5" customHeight="1">
      <c r="B118" s="181"/>
      <c r="C118" s="182" t="s">
        <v>310</v>
      </c>
      <c r="D118" s="182" t="s">
        <v>156</v>
      </c>
      <c r="E118" s="183" t="s">
        <v>952</v>
      </c>
      <c r="F118" s="184" t="s">
        <v>953</v>
      </c>
      <c r="G118" s="185" t="s">
        <v>214</v>
      </c>
      <c r="H118" s="186">
        <v>33.112000000000002</v>
      </c>
      <c r="I118" s="187"/>
      <c r="J118" s="188">
        <f>ROUND(I118*H118,2)</f>
        <v>0</v>
      </c>
      <c r="K118" s="184"/>
      <c r="L118" s="42"/>
      <c r="M118" s="189" t="s">
        <v>5</v>
      </c>
      <c r="N118" s="190" t="s">
        <v>44</v>
      </c>
      <c r="O118" s="43"/>
      <c r="P118" s="191">
        <f>O118*H118</f>
        <v>0</v>
      </c>
      <c r="Q118" s="191">
        <v>0</v>
      </c>
      <c r="R118" s="191">
        <f>Q118*H118</f>
        <v>0</v>
      </c>
      <c r="S118" s="191">
        <v>0</v>
      </c>
      <c r="T118" s="192">
        <f>S118*H118</f>
        <v>0</v>
      </c>
      <c r="AR118" s="25" t="s">
        <v>160</v>
      </c>
      <c r="AT118" s="25" t="s">
        <v>156</v>
      </c>
      <c r="AU118" s="25" t="s">
        <v>82</v>
      </c>
      <c r="AY118" s="25" t="s">
        <v>153</v>
      </c>
      <c r="BE118" s="193">
        <f>IF(N118="základní",J118,0)</f>
        <v>0</v>
      </c>
      <c r="BF118" s="193">
        <f>IF(N118="snížená",J118,0)</f>
        <v>0</v>
      </c>
      <c r="BG118" s="193">
        <f>IF(N118="zákl. přenesená",J118,0)</f>
        <v>0</v>
      </c>
      <c r="BH118" s="193">
        <f>IF(N118="sníž. přenesená",J118,0)</f>
        <v>0</v>
      </c>
      <c r="BI118" s="193">
        <f>IF(N118="nulová",J118,0)</f>
        <v>0</v>
      </c>
      <c r="BJ118" s="25" t="s">
        <v>80</v>
      </c>
      <c r="BK118" s="193">
        <f>ROUND(I118*H118,2)</f>
        <v>0</v>
      </c>
      <c r="BL118" s="25" t="s">
        <v>160</v>
      </c>
      <c r="BM118" s="25" t="s">
        <v>954</v>
      </c>
    </row>
    <row r="119" spans="2:65" s="14" customFormat="1">
      <c r="B119" s="214"/>
      <c r="D119" s="195" t="s">
        <v>167</v>
      </c>
      <c r="E119" s="215" t="s">
        <v>5</v>
      </c>
      <c r="F119" s="216" t="s">
        <v>955</v>
      </c>
      <c r="H119" s="215" t="s">
        <v>5</v>
      </c>
      <c r="I119" s="217"/>
      <c r="L119" s="214"/>
      <c r="M119" s="218"/>
      <c r="N119" s="219"/>
      <c r="O119" s="219"/>
      <c r="P119" s="219"/>
      <c r="Q119" s="219"/>
      <c r="R119" s="219"/>
      <c r="S119" s="219"/>
      <c r="T119" s="220"/>
      <c r="AT119" s="215" t="s">
        <v>167</v>
      </c>
      <c r="AU119" s="215" t="s">
        <v>82</v>
      </c>
      <c r="AV119" s="14" t="s">
        <v>80</v>
      </c>
      <c r="AW119" s="14" t="s">
        <v>37</v>
      </c>
      <c r="AX119" s="14" t="s">
        <v>73</v>
      </c>
      <c r="AY119" s="215" t="s">
        <v>153</v>
      </c>
    </row>
    <row r="120" spans="2:65" s="12" customFormat="1">
      <c r="B120" s="194"/>
      <c r="D120" s="195" t="s">
        <v>167</v>
      </c>
      <c r="E120" s="196" t="s">
        <v>5</v>
      </c>
      <c r="F120" s="197" t="s">
        <v>956</v>
      </c>
      <c r="H120" s="198">
        <v>4.7759999999999998</v>
      </c>
      <c r="I120" s="199"/>
      <c r="L120" s="194"/>
      <c r="M120" s="200"/>
      <c r="N120" s="201"/>
      <c r="O120" s="201"/>
      <c r="P120" s="201"/>
      <c r="Q120" s="201"/>
      <c r="R120" s="201"/>
      <c r="S120" s="201"/>
      <c r="T120" s="202"/>
      <c r="AT120" s="196" t="s">
        <v>167</v>
      </c>
      <c r="AU120" s="196" t="s">
        <v>82</v>
      </c>
      <c r="AV120" s="12" t="s">
        <v>82</v>
      </c>
      <c r="AW120" s="12" t="s">
        <v>37</v>
      </c>
      <c r="AX120" s="12" t="s">
        <v>73</v>
      </c>
      <c r="AY120" s="196" t="s">
        <v>153</v>
      </c>
    </row>
    <row r="121" spans="2:65" s="14" customFormat="1">
      <c r="B121" s="214"/>
      <c r="D121" s="195" t="s">
        <v>167</v>
      </c>
      <c r="E121" s="215" t="s">
        <v>5</v>
      </c>
      <c r="F121" s="216" t="s">
        <v>957</v>
      </c>
      <c r="H121" s="215" t="s">
        <v>5</v>
      </c>
      <c r="I121" s="217"/>
      <c r="L121" s="214"/>
      <c r="M121" s="218"/>
      <c r="N121" s="219"/>
      <c r="O121" s="219"/>
      <c r="P121" s="219"/>
      <c r="Q121" s="219"/>
      <c r="R121" s="219"/>
      <c r="S121" s="219"/>
      <c r="T121" s="220"/>
      <c r="AT121" s="215" t="s">
        <v>167</v>
      </c>
      <c r="AU121" s="215" t="s">
        <v>82</v>
      </c>
      <c r="AV121" s="14" t="s">
        <v>80</v>
      </c>
      <c r="AW121" s="14" t="s">
        <v>37</v>
      </c>
      <c r="AX121" s="14" t="s">
        <v>73</v>
      </c>
      <c r="AY121" s="215" t="s">
        <v>153</v>
      </c>
    </row>
    <row r="122" spans="2:65" s="12" customFormat="1">
      <c r="B122" s="194"/>
      <c r="D122" s="195" t="s">
        <v>167</v>
      </c>
      <c r="E122" s="196" t="s">
        <v>5</v>
      </c>
      <c r="F122" s="197" t="s">
        <v>958</v>
      </c>
      <c r="H122" s="198">
        <v>2.948</v>
      </c>
      <c r="I122" s="199"/>
      <c r="L122" s="194"/>
      <c r="M122" s="200"/>
      <c r="N122" s="201"/>
      <c r="O122" s="201"/>
      <c r="P122" s="201"/>
      <c r="Q122" s="201"/>
      <c r="R122" s="201"/>
      <c r="S122" s="201"/>
      <c r="T122" s="202"/>
      <c r="AT122" s="196" t="s">
        <v>167</v>
      </c>
      <c r="AU122" s="196" t="s">
        <v>82</v>
      </c>
      <c r="AV122" s="12" t="s">
        <v>82</v>
      </c>
      <c r="AW122" s="12" t="s">
        <v>37</v>
      </c>
      <c r="AX122" s="12" t="s">
        <v>73</v>
      </c>
      <c r="AY122" s="196" t="s">
        <v>153</v>
      </c>
    </row>
    <row r="123" spans="2:65" s="14" customFormat="1">
      <c r="B123" s="214"/>
      <c r="D123" s="195" t="s">
        <v>167</v>
      </c>
      <c r="E123" s="215" t="s">
        <v>5</v>
      </c>
      <c r="F123" s="216" t="s">
        <v>959</v>
      </c>
      <c r="H123" s="215" t="s">
        <v>5</v>
      </c>
      <c r="I123" s="217"/>
      <c r="L123" s="214"/>
      <c r="M123" s="218"/>
      <c r="N123" s="219"/>
      <c r="O123" s="219"/>
      <c r="P123" s="219"/>
      <c r="Q123" s="219"/>
      <c r="R123" s="219"/>
      <c r="S123" s="219"/>
      <c r="T123" s="220"/>
      <c r="AT123" s="215" t="s">
        <v>167</v>
      </c>
      <c r="AU123" s="215" t="s">
        <v>82</v>
      </c>
      <c r="AV123" s="14" t="s">
        <v>80</v>
      </c>
      <c r="AW123" s="14" t="s">
        <v>37</v>
      </c>
      <c r="AX123" s="14" t="s">
        <v>73</v>
      </c>
      <c r="AY123" s="215" t="s">
        <v>153</v>
      </c>
    </row>
    <row r="124" spans="2:65" s="12" customFormat="1">
      <c r="B124" s="194"/>
      <c r="D124" s="195" t="s">
        <v>167</v>
      </c>
      <c r="E124" s="196" t="s">
        <v>5</v>
      </c>
      <c r="F124" s="197" t="s">
        <v>960</v>
      </c>
      <c r="H124" s="198">
        <v>9.5090000000000003</v>
      </c>
      <c r="I124" s="199"/>
      <c r="L124" s="194"/>
      <c r="M124" s="200"/>
      <c r="N124" s="201"/>
      <c r="O124" s="201"/>
      <c r="P124" s="201"/>
      <c r="Q124" s="201"/>
      <c r="R124" s="201"/>
      <c r="S124" s="201"/>
      <c r="T124" s="202"/>
      <c r="AT124" s="196" t="s">
        <v>167</v>
      </c>
      <c r="AU124" s="196" t="s">
        <v>82</v>
      </c>
      <c r="AV124" s="12" t="s">
        <v>82</v>
      </c>
      <c r="AW124" s="12" t="s">
        <v>37</v>
      </c>
      <c r="AX124" s="12" t="s">
        <v>73</v>
      </c>
      <c r="AY124" s="196" t="s">
        <v>153</v>
      </c>
    </row>
    <row r="125" spans="2:65" s="14" customFormat="1">
      <c r="B125" s="214"/>
      <c r="D125" s="195" t="s">
        <v>167</v>
      </c>
      <c r="E125" s="215" t="s">
        <v>5</v>
      </c>
      <c r="F125" s="216" t="s">
        <v>961</v>
      </c>
      <c r="H125" s="215" t="s">
        <v>5</v>
      </c>
      <c r="I125" s="217"/>
      <c r="L125" s="214"/>
      <c r="M125" s="218"/>
      <c r="N125" s="219"/>
      <c r="O125" s="219"/>
      <c r="P125" s="219"/>
      <c r="Q125" s="219"/>
      <c r="R125" s="219"/>
      <c r="S125" s="219"/>
      <c r="T125" s="220"/>
      <c r="AT125" s="215" t="s">
        <v>167</v>
      </c>
      <c r="AU125" s="215" t="s">
        <v>82</v>
      </c>
      <c r="AV125" s="14" t="s">
        <v>80</v>
      </c>
      <c r="AW125" s="14" t="s">
        <v>37</v>
      </c>
      <c r="AX125" s="14" t="s">
        <v>73</v>
      </c>
      <c r="AY125" s="215" t="s">
        <v>153</v>
      </c>
    </row>
    <row r="126" spans="2:65" s="12" customFormat="1">
      <c r="B126" s="194"/>
      <c r="D126" s="195" t="s">
        <v>167</v>
      </c>
      <c r="E126" s="196" t="s">
        <v>5</v>
      </c>
      <c r="F126" s="197" t="s">
        <v>962</v>
      </c>
      <c r="H126" s="198">
        <v>3.0590000000000002</v>
      </c>
      <c r="I126" s="199"/>
      <c r="L126" s="194"/>
      <c r="M126" s="200"/>
      <c r="N126" s="201"/>
      <c r="O126" s="201"/>
      <c r="P126" s="201"/>
      <c r="Q126" s="201"/>
      <c r="R126" s="201"/>
      <c r="S126" s="201"/>
      <c r="T126" s="202"/>
      <c r="AT126" s="196" t="s">
        <v>167</v>
      </c>
      <c r="AU126" s="196" t="s">
        <v>82</v>
      </c>
      <c r="AV126" s="12" t="s">
        <v>82</v>
      </c>
      <c r="AW126" s="12" t="s">
        <v>37</v>
      </c>
      <c r="AX126" s="12" t="s">
        <v>73</v>
      </c>
      <c r="AY126" s="196" t="s">
        <v>153</v>
      </c>
    </row>
    <row r="127" spans="2:65" s="14" customFormat="1">
      <c r="B127" s="214"/>
      <c r="D127" s="195" t="s">
        <v>167</v>
      </c>
      <c r="E127" s="215" t="s">
        <v>5</v>
      </c>
      <c r="F127" s="216" t="s">
        <v>963</v>
      </c>
      <c r="H127" s="215" t="s">
        <v>5</v>
      </c>
      <c r="I127" s="217"/>
      <c r="L127" s="214"/>
      <c r="M127" s="218"/>
      <c r="N127" s="219"/>
      <c r="O127" s="219"/>
      <c r="P127" s="219"/>
      <c r="Q127" s="219"/>
      <c r="R127" s="219"/>
      <c r="S127" s="219"/>
      <c r="T127" s="220"/>
      <c r="AT127" s="215" t="s">
        <v>167</v>
      </c>
      <c r="AU127" s="215" t="s">
        <v>82</v>
      </c>
      <c r="AV127" s="14" t="s">
        <v>80</v>
      </c>
      <c r="AW127" s="14" t="s">
        <v>37</v>
      </c>
      <c r="AX127" s="14" t="s">
        <v>73</v>
      </c>
      <c r="AY127" s="215" t="s">
        <v>153</v>
      </c>
    </row>
    <row r="128" spans="2:65" s="12" customFormat="1">
      <c r="B128" s="194"/>
      <c r="D128" s="195" t="s">
        <v>167</v>
      </c>
      <c r="E128" s="196" t="s">
        <v>5</v>
      </c>
      <c r="F128" s="197" t="s">
        <v>964</v>
      </c>
      <c r="H128" s="198">
        <v>12.82</v>
      </c>
      <c r="I128" s="199"/>
      <c r="L128" s="194"/>
      <c r="M128" s="200"/>
      <c r="N128" s="201"/>
      <c r="O128" s="201"/>
      <c r="P128" s="201"/>
      <c r="Q128" s="201"/>
      <c r="R128" s="201"/>
      <c r="S128" s="201"/>
      <c r="T128" s="202"/>
      <c r="AT128" s="196" t="s">
        <v>167</v>
      </c>
      <c r="AU128" s="196" t="s">
        <v>82</v>
      </c>
      <c r="AV128" s="12" t="s">
        <v>82</v>
      </c>
      <c r="AW128" s="12" t="s">
        <v>37</v>
      </c>
      <c r="AX128" s="12" t="s">
        <v>73</v>
      </c>
      <c r="AY128" s="196" t="s">
        <v>153</v>
      </c>
    </row>
    <row r="129" spans="2:65" s="13" customFormat="1">
      <c r="B129" s="203"/>
      <c r="D129" s="195" t="s">
        <v>167</v>
      </c>
      <c r="E129" s="204" t="s">
        <v>5</v>
      </c>
      <c r="F129" s="205" t="s">
        <v>170</v>
      </c>
      <c r="H129" s="206">
        <v>33.112000000000002</v>
      </c>
      <c r="I129" s="207"/>
      <c r="L129" s="203"/>
      <c r="M129" s="208"/>
      <c r="N129" s="209"/>
      <c r="O129" s="209"/>
      <c r="P129" s="209"/>
      <c r="Q129" s="209"/>
      <c r="R129" s="209"/>
      <c r="S129" s="209"/>
      <c r="T129" s="210"/>
      <c r="AT129" s="204" t="s">
        <v>167</v>
      </c>
      <c r="AU129" s="204" t="s">
        <v>82</v>
      </c>
      <c r="AV129" s="13" t="s">
        <v>160</v>
      </c>
      <c r="AW129" s="13" t="s">
        <v>37</v>
      </c>
      <c r="AX129" s="13" t="s">
        <v>80</v>
      </c>
      <c r="AY129" s="204" t="s">
        <v>153</v>
      </c>
    </row>
    <row r="130" spans="2:65" s="1" customFormat="1" ht="25.5" customHeight="1">
      <c r="B130" s="181"/>
      <c r="C130" s="182" t="s">
        <v>318</v>
      </c>
      <c r="D130" s="182" t="s">
        <v>156</v>
      </c>
      <c r="E130" s="183" t="s">
        <v>965</v>
      </c>
      <c r="F130" s="184" t="s">
        <v>966</v>
      </c>
      <c r="G130" s="185" t="s">
        <v>214</v>
      </c>
      <c r="H130" s="186">
        <v>16.114000000000001</v>
      </c>
      <c r="I130" s="187"/>
      <c r="J130" s="188">
        <f>ROUND(I130*H130,2)</f>
        <v>0</v>
      </c>
      <c r="K130" s="184"/>
      <c r="L130" s="42"/>
      <c r="M130" s="189" t="s">
        <v>5</v>
      </c>
      <c r="N130" s="190" t="s">
        <v>44</v>
      </c>
      <c r="O130" s="43"/>
      <c r="P130" s="191">
        <f>O130*H130</f>
        <v>0</v>
      </c>
      <c r="Q130" s="191">
        <v>0</v>
      </c>
      <c r="R130" s="191">
        <f>Q130*H130</f>
        <v>0</v>
      </c>
      <c r="S130" s="191">
        <v>0</v>
      </c>
      <c r="T130" s="192">
        <f>S130*H130</f>
        <v>0</v>
      </c>
      <c r="AR130" s="25" t="s">
        <v>160</v>
      </c>
      <c r="AT130" s="25" t="s">
        <v>156</v>
      </c>
      <c r="AU130" s="25" t="s">
        <v>82</v>
      </c>
      <c r="AY130" s="25" t="s">
        <v>153</v>
      </c>
      <c r="BE130" s="193">
        <f>IF(N130="základní",J130,0)</f>
        <v>0</v>
      </c>
      <c r="BF130" s="193">
        <f>IF(N130="snížená",J130,0)</f>
        <v>0</v>
      </c>
      <c r="BG130" s="193">
        <f>IF(N130="zákl. přenesená",J130,0)</f>
        <v>0</v>
      </c>
      <c r="BH130" s="193">
        <f>IF(N130="sníž. přenesená",J130,0)</f>
        <v>0</v>
      </c>
      <c r="BI130" s="193">
        <f>IF(N130="nulová",J130,0)</f>
        <v>0</v>
      </c>
      <c r="BJ130" s="25" t="s">
        <v>80</v>
      </c>
      <c r="BK130" s="193">
        <f>ROUND(I130*H130,2)</f>
        <v>0</v>
      </c>
      <c r="BL130" s="25" t="s">
        <v>160</v>
      </c>
      <c r="BM130" s="25" t="s">
        <v>967</v>
      </c>
    </row>
    <row r="131" spans="2:65" s="14" customFormat="1">
      <c r="B131" s="214"/>
      <c r="D131" s="195" t="s">
        <v>167</v>
      </c>
      <c r="E131" s="215" t="s">
        <v>5</v>
      </c>
      <c r="F131" s="216" t="s">
        <v>968</v>
      </c>
      <c r="H131" s="215" t="s">
        <v>5</v>
      </c>
      <c r="I131" s="217"/>
      <c r="L131" s="214"/>
      <c r="M131" s="218"/>
      <c r="N131" s="219"/>
      <c r="O131" s="219"/>
      <c r="P131" s="219"/>
      <c r="Q131" s="219"/>
      <c r="R131" s="219"/>
      <c r="S131" s="219"/>
      <c r="T131" s="220"/>
      <c r="AT131" s="215" t="s">
        <v>167</v>
      </c>
      <c r="AU131" s="215" t="s">
        <v>82</v>
      </c>
      <c r="AV131" s="14" t="s">
        <v>80</v>
      </c>
      <c r="AW131" s="14" t="s">
        <v>37</v>
      </c>
      <c r="AX131" s="14" t="s">
        <v>73</v>
      </c>
      <c r="AY131" s="215" t="s">
        <v>153</v>
      </c>
    </row>
    <row r="132" spans="2:65" s="12" customFormat="1">
      <c r="B132" s="194"/>
      <c r="D132" s="195" t="s">
        <v>167</v>
      </c>
      <c r="E132" s="196" t="s">
        <v>5</v>
      </c>
      <c r="F132" s="197" t="s">
        <v>969</v>
      </c>
      <c r="H132" s="198">
        <v>3.1840000000000002</v>
      </c>
      <c r="I132" s="199"/>
      <c r="L132" s="194"/>
      <c r="M132" s="200"/>
      <c r="N132" s="201"/>
      <c r="O132" s="201"/>
      <c r="P132" s="201"/>
      <c r="Q132" s="201"/>
      <c r="R132" s="201"/>
      <c r="S132" s="201"/>
      <c r="T132" s="202"/>
      <c r="AT132" s="196" t="s">
        <v>167</v>
      </c>
      <c r="AU132" s="196" t="s">
        <v>82</v>
      </c>
      <c r="AV132" s="12" t="s">
        <v>82</v>
      </c>
      <c r="AW132" s="12" t="s">
        <v>37</v>
      </c>
      <c r="AX132" s="12" t="s">
        <v>73</v>
      </c>
      <c r="AY132" s="196" t="s">
        <v>153</v>
      </c>
    </row>
    <row r="133" spans="2:65" s="14" customFormat="1">
      <c r="B133" s="214"/>
      <c r="D133" s="195" t="s">
        <v>167</v>
      </c>
      <c r="E133" s="215" t="s">
        <v>5</v>
      </c>
      <c r="F133" s="216" t="s">
        <v>970</v>
      </c>
      <c r="H133" s="215" t="s">
        <v>5</v>
      </c>
      <c r="I133" s="217"/>
      <c r="L133" s="214"/>
      <c r="M133" s="218"/>
      <c r="N133" s="219"/>
      <c r="O133" s="219"/>
      <c r="P133" s="219"/>
      <c r="Q133" s="219"/>
      <c r="R133" s="219"/>
      <c r="S133" s="219"/>
      <c r="T133" s="220"/>
      <c r="AT133" s="215" t="s">
        <v>167</v>
      </c>
      <c r="AU133" s="215" t="s">
        <v>82</v>
      </c>
      <c r="AV133" s="14" t="s">
        <v>80</v>
      </c>
      <c r="AW133" s="14" t="s">
        <v>37</v>
      </c>
      <c r="AX133" s="14" t="s">
        <v>73</v>
      </c>
      <c r="AY133" s="215" t="s">
        <v>153</v>
      </c>
    </row>
    <row r="134" spans="2:65" s="12" customFormat="1">
      <c r="B134" s="194"/>
      <c r="D134" s="195" t="s">
        <v>167</v>
      </c>
      <c r="E134" s="196" t="s">
        <v>5</v>
      </c>
      <c r="F134" s="197" t="s">
        <v>971</v>
      </c>
      <c r="H134" s="198">
        <v>3.93</v>
      </c>
      <c r="I134" s="199"/>
      <c r="L134" s="194"/>
      <c r="M134" s="200"/>
      <c r="N134" s="201"/>
      <c r="O134" s="201"/>
      <c r="P134" s="201"/>
      <c r="Q134" s="201"/>
      <c r="R134" s="201"/>
      <c r="S134" s="201"/>
      <c r="T134" s="202"/>
      <c r="AT134" s="196" t="s">
        <v>167</v>
      </c>
      <c r="AU134" s="196" t="s">
        <v>82</v>
      </c>
      <c r="AV134" s="12" t="s">
        <v>82</v>
      </c>
      <c r="AW134" s="12" t="s">
        <v>37</v>
      </c>
      <c r="AX134" s="12" t="s">
        <v>73</v>
      </c>
      <c r="AY134" s="196" t="s">
        <v>153</v>
      </c>
    </row>
    <row r="135" spans="2:65" s="14" customFormat="1">
      <c r="B135" s="214"/>
      <c r="D135" s="195" t="s">
        <v>167</v>
      </c>
      <c r="E135" s="215" t="s">
        <v>5</v>
      </c>
      <c r="F135" s="216" t="s">
        <v>972</v>
      </c>
      <c r="H135" s="215" t="s">
        <v>5</v>
      </c>
      <c r="I135" s="217"/>
      <c r="L135" s="214"/>
      <c r="M135" s="218"/>
      <c r="N135" s="219"/>
      <c r="O135" s="219"/>
      <c r="P135" s="219"/>
      <c r="Q135" s="219"/>
      <c r="R135" s="219"/>
      <c r="S135" s="219"/>
      <c r="T135" s="220"/>
      <c r="AT135" s="215" t="s">
        <v>167</v>
      </c>
      <c r="AU135" s="215" t="s">
        <v>82</v>
      </c>
      <c r="AV135" s="14" t="s">
        <v>80</v>
      </c>
      <c r="AW135" s="14" t="s">
        <v>37</v>
      </c>
      <c r="AX135" s="14" t="s">
        <v>73</v>
      </c>
      <c r="AY135" s="215" t="s">
        <v>153</v>
      </c>
    </row>
    <row r="136" spans="2:65" s="12" customFormat="1">
      <c r="B136" s="194"/>
      <c r="D136" s="195" t="s">
        <v>167</v>
      </c>
      <c r="E136" s="196" t="s">
        <v>5</v>
      </c>
      <c r="F136" s="197" t="s">
        <v>973</v>
      </c>
      <c r="H136" s="198">
        <v>9</v>
      </c>
      <c r="I136" s="199"/>
      <c r="L136" s="194"/>
      <c r="M136" s="200"/>
      <c r="N136" s="201"/>
      <c r="O136" s="201"/>
      <c r="P136" s="201"/>
      <c r="Q136" s="201"/>
      <c r="R136" s="201"/>
      <c r="S136" s="201"/>
      <c r="T136" s="202"/>
      <c r="AT136" s="196" t="s">
        <v>167</v>
      </c>
      <c r="AU136" s="196" t="s">
        <v>82</v>
      </c>
      <c r="AV136" s="12" t="s">
        <v>82</v>
      </c>
      <c r="AW136" s="12" t="s">
        <v>37</v>
      </c>
      <c r="AX136" s="12" t="s">
        <v>73</v>
      </c>
      <c r="AY136" s="196" t="s">
        <v>153</v>
      </c>
    </row>
    <row r="137" spans="2:65" s="13" customFormat="1">
      <c r="B137" s="203"/>
      <c r="D137" s="195" t="s">
        <v>167</v>
      </c>
      <c r="E137" s="204" t="s">
        <v>5</v>
      </c>
      <c r="F137" s="205" t="s">
        <v>170</v>
      </c>
      <c r="H137" s="206">
        <v>16.114000000000001</v>
      </c>
      <c r="I137" s="207"/>
      <c r="L137" s="203"/>
      <c r="M137" s="208"/>
      <c r="N137" s="209"/>
      <c r="O137" s="209"/>
      <c r="P137" s="209"/>
      <c r="Q137" s="209"/>
      <c r="R137" s="209"/>
      <c r="S137" s="209"/>
      <c r="T137" s="210"/>
      <c r="AT137" s="204" t="s">
        <v>167</v>
      </c>
      <c r="AU137" s="204" t="s">
        <v>82</v>
      </c>
      <c r="AV137" s="13" t="s">
        <v>160</v>
      </c>
      <c r="AW137" s="13" t="s">
        <v>37</v>
      </c>
      <c r="AX137" s="13" t="s">
        <v>80</v>
      </c>
      <c r="AY137" s="204" t="s">
        <v>153</v>
      </c>
    </row>
    <row r="138" spans="2:65" s="1" customFormat="1" ht="16.5" customHeight="1">
      <c r="B138" s="181"/>
      <c r="C138" s="182" t="s">
        <v>190</v>
      </c>
      <c r="D138" s="182" t="s">
        <v>156</v>
      </c>
      <c r="E138" s="183" t="s">
        <v>974</v>
      </c>
      <c r="F138" s="184" t="s">
        <v>975</v>
      </c>
      <c r="G138" s="185" t="s">
        <v>214</v>
      </c>
      <c r="H138" s="186">
        <v>36</v>
      </c>
      <c r="I138" s="187"/>
      <c r="J138" s="188">
        <f>ROUND(I138*H138,2)</f>
        <v>0</v>
      </c>
      <c r="K138" s="184"/>
      <c r="L138" s="42"/>
      <c r="M138" s="189" t="s">
        <v>5</v>
      </c>
      <c r="N138" s="190" t="s">
        <v>44</v>
      </c>
      <c r="O138" s="43"/>
      <c r="P138" s="191">
        <f>O138*H138</f>
        <v>0</v>
      </c>
      <c r="Q138" s="191">
        <v>0</v>
      </c>
      <c r="R138" s="191">
        <f>Q138*H138</f>
        <v>0</v>
      </c>
      <c r="S138" s="191">
        <v>0</v>
      </c>
      <c r="T138" s="192">
        <f>S138*H138</f>
        <v>0</v>
      </c>
      <c r="AR138" s="25" t="s">
        <v>160</v>
      </c>
      <c r="AT138" s="25" t="s">
        <v>156</v>
      </c>
      <c r="AU138" s="25" t="s">
        <v>82</v>
      </c>
      <c r="AY138" s="25" t="s">
        <v>153</v>
      </c>
      <c r="BE138" s="193">
        <f>IF(N138="základní",J138,0)</f>
        <v>0</v>
      </c>
      <c r="BF138" s="193">
        <f>IF(N138="snížená",J138,0)</f>
        <v>0</v>
      </c>
      <c r="BG138" s="193">
        <f>IF(N138="zákl. přenesená",J138,0)</f>
        <v>0</v>
      </c>
      <c r="BH138" s="193">
        <f>IF(N138="sníž. přenesená",J138,0)</f>
        <v>0</v>
      </c>
      <c r="BI138" s="193">
        <f>IF(N138="nulová",J138,0)</f>
        <v>0</v>
      </c>
      <c r="BJ138" s="25" t="s">
        <v>80</v>
      </c>
      <c r="BK138" s="193">
        <f>ROUND(I138*H138,2)</f>
        <v>0</v>
      </c>
      <c r="BL138" s="25" t="s">
        <v>160</v>
      </c>
      <c r="BM138" s="25" t="s">
        <v>976</v>
      </c>
    </row>
    <row r="139" spans="2:65" s="12" customFormat="1">
      <c r="B139" s="194"/>
      <c r="D139" s="195" t="s">
        <v>167</v>
      </c>
      <c r="E139" s="196" t="s">
        <v>5</v>
      </c>
      <c r="F139" s="197" t="s">
        <v>977</v>
      </c>
      <c r="H139" s="198">
        <v>36</v>
      </c>
      <c r="I139" s="199"/>
      <c r="L139" s="194"/>
      <c r="M139" s="200"/>
      <c r="N139" s="201"/>
      <c r="O139" s="201"/>
      <c r="P139" s="201"/>
      <c r="Q139" s="201"/>
      <c r="R139" s="201"/>
      <c r="S139" s="201"/>
      <c r="T139" s="202"/>
      <c r="AT139" s="196" t="s">
        <v>167</v>
      </c>
      <c r="AU139" s="196" t="s">
        <v>82</v>
      </c>
      <c r="AV139" s="12" t="s">
        <v>82</v>
      </c>
      <c r="AW139" s="12" t="s">
        <v>37</v>
      </c>
      <c r="AX139" s="12" t="s">
        <v>80</v>
      </c>
      <c r="AY139" s="196" t="s">
        <v>153</v>
      </c>
    </row>
    <row r="140" spans="2:65" s="1" customFormat="1" ht="16.5" customHeight="1">
      <c r="B140" s="181"/>
      <c r="C140" s="221" t="s">
        <v>171</v>
      </c>
      <c r="D140" s="221" t="s">
        <v>311</v>
      </c>
      <c r="E140" s="222" t="s">
        <v>978</v>
      </c>
      <c r="F140" s="223" t="s">
        <v>979</v>
      </c>
      <c r="G140" s="224" t="s">
        <v>277</v>
      </c>
      <c r="H140" s="225">
        <v>58.32</v>
      </c>
      <c r="I140" s="226"/>
      <c r="J140" s="227">
        <f>ROUND(I140*H140,2)</f>
        <v>0</v>
      </c>
      <c r="K140" s="223"/>
      <c r="L140" s="228"/>
      <c r="M140" s="229" t="s">
        <v>5</v>
      </c>
      <c r="N140" s="230" t="s">
        <v>44</v>
      </c>
      <c r="O140" s="43"/>
      <c r="P140" s="191">
        <f>O140*H140</f>
        <v>0</v>
      </c>
      <c r="Q140" s="191">
        <v>1</v>
      </c>
      <c r="R140" s="191">
        <f>Q140*H140</f>
        <v>58.32</v>
      </c>
      <c r="S140" s="191">
        <v>0</v>
      </c>
      <c r="T140" s="192">
        <f>S140*H140</f>
        <v>0</v>
      </c>
      <c r="AR140" s="25" t="s">
        <v>194</v>
      </c>
      <c r="AT140" s="25" t="s">
        <v>311</v>
      </c>
      <c r="AU140" s="25" t="s">
        <v>82</v>
      </c>
      <c r="AY140" s="25" t="s">
        <v>153</v>
      </c>
      <c r="BE140" s="193">
        <f>IF(N140="základní",J140,0)</f>
        <v>0</v>
      </c>
      <c r="BF140" s="193">
        <f>IF(N140="snížená",J140,0)</f>
        <v>0</v>
      </c>
      <c r="BG140" s="193">
        <f>IF(N140="zákl. přenesená",J140,0)</f>
        <v>0</v>
      </c>
      <c r="BH140" s="193">
        <f>IF(N140="sníž. přenesená",J140,0)</f>
        <v>0</v>
      </c>
      <c r="BI140" s="193">
        <f>IF(N140="nulová",J140,0)</f>
        <v>0</v>
      </c>
      <c r="BJ140" s="25" t="s">
        <v>80</v>
      </c>
      <c r="BK140" s="193">
        <f>ROUND(I140*H140,2)</f>
        <v>0</v>
      </c>
      <c r="BL140" s="25" t="s">
        <v>160</v>
      </c>
      <c r="BM140" s="25" t="s">
        <v>980</v>
      </c>
    </row>
    <row r="141" spans="2:65" s="12" customFormat="1">
      <c r="B141" s="194"/>
      <c r="D141" s="195" t="s">
        <v>167</v>
      </c>
      <c r="E141" s="196" t="s">
        <v>5</v>
      </c>
      <c r="F141" s="197" t="s">
        <v>981</v>
      </c>
      <c r="H141" s="198">
        <v>58.32</v>
      </c>
      <c r="I141" s="199"/>
      <c r="L141" s="194"/>
      <c r="M141" s="200"/>
      <c r="N141" s="201"/>
      <c r="O141" s="201"/>
      <c r="P141" s="201"/>
      <c r="Q141" s="201"/>
      <c r="R141" s="201"/>
      <c r="S141" s="201"/>
      <c r="T141" s="202"/>
      <c r="AT141" s="196" t="s">
        <v>167</v>
      </c>
      <c r="AU141" s="196" t="s">
        <v>82</v>
      </c>
      <c r="AV141" s="12" t="s">
        <v>82</v>
      </c>
      <c r="AW141" s="12" t="s">
        <v>37</v>
      </c>
      <c r="AX141" s="12" t="s">
        <v>80</v>
      </c>
      <c r="AY141" s="196" t="s">
        <v>153</v>
      </c>
    </row>
    <row r="142" spans="2:65" s="1" customFormat="1" ht="16.5" customHeight="1">
      <c r="B142" s="181"/>
      <c r="C142" s="221" t="s">
        <v>194</v>
      </c>
      <c r="D142" s="221" t="s">
        <v>311</v>
      </c>
      <c r="E142" s="222" t="s">
        <v>982</v>
      </c>
      <c r="F142" s="223" t="s">
        <v>983</v>
      </c>
      <c r="G142" s="224" t="s">
        <v>277</v>
      </c>
      <c r="H142" s="225">
        <v>6.48</v>
      </c>
      <c r="I142" s="226"/>
      <c r="J142" s="227">
        <f>ROUND(I142*H142,2)</f>
        <v>0</v>
      </c>
      <c r="K142" s="223"/>
      <c r="L142" s="228"/>
      <c r="M142" s="229" t="s">
        <v>5</v>
      </c>
      <c r="N142" s="230" t="s">
        <v>44</v>
      </c>
      <c r="O142" s="43"/>
      <c r="P142" s="191">
        <f>O142*H142</f>
        <v>0</v>
      </c>
      <c r="Q142" s="191">
        <v>1</v>
      </c>
      <c r="R142" s="191">
        <f>Q142*H142</f>
        <v>6.48</v>
      </c>
      <c r="S142" s="191">
        <v>0</v>
      </c>
      <c r="T142" s="192">
        <f>S142*H142</f>
        <v>0</v>
      </c>
      <c r="AR142" s="25" t="s">
        <v>194</v>
      </c>
      <c r="AT142" s="25" t="s">
        <v>311</v>
      </c>
      <c r="AU142" s="25" t="s">
        <v>82</v>
      </c>
      <c r="AY142" s="25" t="s">
        <v>153</v>
      </c>
      <c r="BE142" s="193">
        <f>IF(N142="základní",J142,0)</f>
        <v>0</v>
      </c>
      <c r="BF142" s="193">
        <f>IF(N142="snížená",J142,0)</f>
        <v>0</v>
      </c>
      <c r="BG142" s="193">
        <f>IF(N142="zákl. přenesená",J142,0)</f>
        <v>0</v>
      </c>
      <c r="BH142" s="193">
        <f>IF(N142="sníž. přenesená",J142,0)</f>
        <v>0</v>
      </c>
      <c r="BI142" s="193">
        <f>IF(N142="nulová",J142,0)</f>
        <v>0</v>
      </c>
      <c r="BJ142" s="25" t="s">
        <v>80</v>
      </c>
      <c r="BK142" s="193">
        <f>ROUND(I142*H142,2)</f>
        <v>0</v>
      </c>
      <c r="BL142" s="25" t="s">
        <v>160</v>
      </c>
      <c r="BM142" s="25" t="s">
        <v>984</v>
      </c>
    </row>
    <row r="143" spans="2:65" s="12" customFormat="1">
      <c r="B143" s="194"/>
      <c r="D143" s="195" t="s">
        <v>167</v>
      </c>
      <c r="E143" s="196" t="s">
        <v>5</v>
      </c>
      <c r="F143" s="197" t="s">
        <v>985</v>
      </c>
      <c r="H143" s="198">
        <v>6.48</v>
      </c>
      <c r="I143" s="199"/>
      <c r="L143" s="194"/>
      <c r="M143" s="200"/>
      <c r="N143" s="201"/>
      <c r="O143" s="201"/>
      <c r="P143" s="201"/>
      <c r="Q143" s="201"/>
      <c r="R143" s="201"/>
      <c r="S143" s="201"/>
      <c r="T143" s="202"/>
      <c r="AT143" s="196" t="s">
        <v>167</v>
      </c>
      <c r="AU143" s="196" t="s">
        <v>82</v>
      </c>
      <c r="AV143" s="12" t="s">
        <v>82</v>
      </c>
      <c r="AW143" s="12" t="s">
        <v>37</v>
      </c>
      <c r="AX143" s="12" t="s">
        <v>80</v>
      </c>
      <c r="AY143" s="196" t="s">
        <v>153</v>
      </c>
    </row>
    <row r="144" spans="2:65" s="1" customFormat="1" ht="16.5" customHeight="1">
      <c r="B144" s="181"/>
      <c r="C144" s="182" t="s">
        <v>283</v>
      </c>
      <c r="D144" s="182" t="s">
        <v>156</v>
      </c>
      <c r="E144" s="183" t="s">
        <v>986</v>
      </c>
      <c r="F144" s="184" t="s">
        <v>987</v>
      </c>
      <c r="G144" s="185" t="s">
        <v>214</v>
      </c>
      <c r="H144" s="186">
        <v>24.748999999999999</v>
      </c>
      <c r="I144" s="187"/>
      <c r="J144" s="188">
        <f>ROUND(I144*H144,2)</f>
        <v>0</v>
      </c>
      <c r="K144" s="184"/>
      <c r="L144" s="42"/>
      <c r="M144" s="189" t="s">
        <v>5</v>
      </c>
      <c r="N144" s="190" t="s">
        <v>44</v>
      </c>
      <c r="O144" s="43"/>
      <c r="P144" s="191">
        <f>O144*H144</f>
        <v>0</v>
      </c>
      <c r="Q144" s="191">
        <v>0</v>
      </c>
      <c r="R144" s="191">
        <f>Q144*H144</f>
        <v>0</v>
      </c>
      <c r="S144" s="191">
        <v>0</v>
      </c>
      <c r="T144" s="192">
        <f>S144*H144</f>
        <v>0</v>
      </c>
      <c r="AR144" s="25" t="s">
        <v>160</v>
      </c>
      <c r="AT144" s="25" t="s">
        <v>156</v>
      </c>
      <c r="AU144" s="25" t="s">
        <v>82</v>
      </c>
      <c r="AY144" s="25" t="s">
        <v>153</v>
      </c>
      <c r="BE144" s="193">
        <f>IF(N144="základní",J144,0)</f>
        <v>0</v>
      </c>
      <c r="BF144" s="193">
        <f>IF(N144="snížená",J144,0)</f>
        <v>0</v>
      </c>
      <c r="BG144" s="193">
        <f>IF(N144="zákl. přenesená",J144,0)</f>
        <v>0</v>
      </c>
      <c r="BH144" s="193">
        <f>IF(N144="sníž. přenesená",J144,0)</f>
        <v>0</v>
      </c>
      <c r="BI144" s="193">
        <f>IF(N144="nulová",J144,0)</f>
        <v>0</v>
      </c>
      <c r="BJ144" s="25" t="s">
        <v>80</v>
      </c>
      <c r="BK144" s="193">
        <f>ROUND(I144*H144,2)</f>
        <v>0</v>
      </c>
      <c r="BL144" s="25" t="s">
        <v>160</v>
      </c>
      <c r="BM144" s="25" t="s">
        <v>988</v>
      </c>
    </row>
    <row r="145" spans="2:65" s="14" customFormat="1">
      <c r="B145" s="214"/>
      <c r="D145" s="195" t="s">
        <v>167</v>
      </c>
      <c r="E145" s="215" t="s">
        <v>5</v>
      </c>
      <c r="F145" s="216" t="s">
        <v>941</v>
      </c>
      <c r="H145" s="215" t="s">
        <v>5</v>
      </c>
      <c r="I145" s="217"/>
      <c r="L145" s="214"/>
      <c r="M145" s="218"/>
      <c r="N145" s="219"/>
      <c r="O145" s="219"/>
      <c r="P145" s="219"/>
      <c r="Q145" s="219"/>
      <c r="R145" s="219"/>
      <c r="S145" s="219"/>
      <c r="T145" s="220"/>
      <c r="AT145" s="215" t="s">
        <v>167</v>
      </c>
      <c r="AU145" s="215" t="s">
        <v>82</v>
      </c>
      <c r="AV145" s="14" t="s">
        <v>80</v>
      </c>
      <c r="AW145" s="14" t="s">
        <v>37</v>
      </c>
      <c r="AX145" s="14" t="s">
        <v>73</v>
      </c>
      <c r="AY145" s="215" t="s">
        <v>153</v>
      </c>
    </row>
    <row r="146" spans="2:65" s="12" customFormat="1">
      <c r="B146" s="194"/>
      <c r="D146" s="195" t="s">
        <v>167</v>
      </c>
      <c r="E146" s="196" t="s">
        <v>5</v>
      </c>
      <c r="F146" s="197" t="s">
        <v>969</v>
      </c>
      <c r="H146" s="198">
        <v>3.1840000000000002</v>
      </c>
      <c r="I146" s="199"/>
      <c r="L146" s="194"/>
      <c r="M146" s="200"/>
      <c r="N146" s="201"/>
      <c r="O146" s="201"/>
      <c r="P146" s="201"/>
      <c r="Q146" s="201"/>
      <c r="R146" s="201"/>
      <c r="S146" s="201"/>
      <c r="T146" s="202"/>
      <c r="AT146" s="196" t="s">
        <v>167</v>
      </c>
      <c r="AU146" s="196" t="s">
        <v>82</v>
      </c>
      <c r="AV146" s="12" t="s">
        <v>82</v>
      </c>
      <c r="AW146" s="12" t="s">
        <v>37</v>
      </c>
      <c r="AX146" s="12" t="s">
        <v>73</v>
      </c>
      <c r="AY146" s="196" t="s">
        <v>153</v>
      </c>
    </row>
    <row r="147" spans="2:65" s="12" customFormat="1">
      <c r="B147" s="194"/>
      <c r="D147" s="195" t="s">
        <v>167</v>
      </c>
      <c r="E147" s="196" t="s">
        <v>5</v>
      </c>
      <c r="F147" s="197" t="s">
        <v>989</v>
      </c>
      <c r="H147" s="198">
        <v>3.93</v>
      </c>
      <c r="I147" s="199"/>
      <c r="L147" s="194"/>
      <c r="M147" s="200"/>
      <c r="N147" s="201"/>
      <c r="O147" s="201"/>
      <c r="P147" s="201"/>
      <c r="Q147" s="201"/>
      <c r="R147" s="201"/>
      <c r="S147" s="201"/>
      <c r="T147" s="202"/>
      <c r="AT147" s="196" t="s">
        <v>167</v>
      </c>
      <c r="AU147" s="196" t="s">
        <v>82</v>
      </c>
      <c r="AV147" s="12" t="s">
        <v>82</v>
      </c>
      <c r="AW147" s="12" t="s">
        <v>37</v>
      </c>
      <c r="AX147" s="12" t="s">
        <v>73</v>
      </c>
      <c r="AY147" s="196" t="s">
        <v>153</v>
      </c>
    </row>
    <row r="148" spans="2:65" s="12" customFormat="1">
      <c r="B148" s="194"/>
      <c r="D148" s="195" t="s">
        <v>167</v>
      </c>
      <c r="E148" s="196" t="s">
        <v>5</v>
      </c>
      <c r="F148" s="197" t="s">
        <v>990</v>
      </c>
      <c r="H148" s="198">
        <v>7.86</v>
      </c>
      <c r="I148" s="199"/>
      <c r="L148" s="194"/>
      <c r="M148" s="200"/>
      <c r="N148" s="201"/>
      <c r="O148" s="201"/>
      <c r="P148" s="201"/>
      <c r="Q148" s="201"/>
      <c r="R148" s="201"/>
      <c r="S148" s="201"/>
      <c r="T148" s="202"/>
      <c r="AT148" s="196" t="s">
        <v>167</v>
      </c>
      <c r="AU148" s="196" t="s">
        <v>82</v>
      </c>
      <c r="AV148" s="12" t="s">
        <v>82</v>
      </c>
      <c r="AW148" s="12" t="s">
        <v>37</v>
      </c>
      <c r="AX148" s="12" t="s">
        <v>73</v>
      </c>
      <c r="AY148" s="196" t="s">
        <v>153</v>
      </c>
    </row>
    <row r="149" spans="2:65" s="14" customFormat="1">
      <c r="B149" s="214"/>
      <c r="D149" s="195" t="s">
        <v>167</v>
      </c>
      <c r="E149" s="215" t="s">
        <v>5</v>
      </c>
      <c r="F149" s="216" t="s">
        <v>991</v>
      </c>
      <c r="H149" s="215" t="s">
        <v>5</v>
      </c>
      <c r="I149" s="217"/>
      <c r="L149" s="214"/>
      <c r="M149" s="218"/>
      <c r="N149" s="219"/>
      <c r="O149" s="219"/>
      <c r="P149" s="219"/>
      <c r="Q149" s="219"/>
      <c r="R149" s="219"/>
      <c r="S149" s="219"/>
      <c r="T149" s="220"/>
      <c r="AT149" s="215" t="s">
        <v>167</v>
      </c>
      <c r="AU149" s="215" t="s">
        <v>82</v>
      </c>
      <c r="AV149" s="14" t="s">
        <v>80</v>
      </c>
      <c r="AW149" s="14" t="s">
        <v>37</v>
      </c>
      <c r="AX149" s="14" t="s">
        <v>73</v>
      </c>
      <c r="AY149" s="215" t="s">
        <v>153</v>
      </c>
    </row>
    <row r="150" spans="2:65" s="12" customFormat="1">
      <c r="B150" s="194"/>
      <c r="D150" s="195" t="s">
        <v>167</v>
      </c>
      <c r="E150" s="196" t="s">
        <v>5</v>
      </c>
      <c r="F150" s="197" t="s">
        <v>992</v>
      </c>
      <c r="H150" s="198">
        <v>7.3959999999999999</v>
      </c>
      <c r="I150" s="199"/>
      <c r="L150" s="194"/>
      <c r="M150" s="200"/>
      <c r="N150" s="201"/>
      <c r="O150" s="201"/>
      <c r="P150" s="201"/>
      <c r="Q150" s="201"/>
      <c r="R150" s="201"/>
      <c r="S150" s="201"/>
      <c r="T150" s="202"/>
      <c r="AT150" s="196" t="s">
        <v>167</v>
      </c>
      <c r="AU150" s="196" t="s">
        <v>82</v>
      </c>
      <c r="AV150" s="12" t="s">
        <v>82</v>
      </c>
      <c r="AW150" s="12" t="s">
        <v>37</v>
      </c>
      <c r="AX150" s="12" t="s">
        <v>73</v>
      </c>
      <c r="AY150" s="196" t="s">
        <v>153</v>
      </c>
    </row>
    <row r="151" spans="2:65" s="14" customFormat="1">
      <c r="B151" s="214"/>
      <c r="D151" s="195" t="s">
        <v>167</v>
      </c>
      <c r="E151" s="215" t="s">
        <v>5</v>
      </c>
      <c r="F151" s="216" t="s">
        <v>993</v>
      </c>
      <c r="H151" s="215" t="s">
        <v>5</v>
      </c>
      <c r="I151" s="217"/>
      <c r="L151" s="214"/>
      <c r="M151" s="218"/>
      <c r="N151" s="219"/>
      <c r="O151" s="219"/>
      <c r="P151" s="219"/>
      <c r="Q151" s="219"/>
      <c r="R151" s="219"/>
      <c r="S151" s="219"/>
      <c r="T151" s="220"/>
      <c r="AT151" s="215" t="s">
        <v>167</v>
      </c>
      <c r="AU151" s="215" t="s">
        <v>82</v>
      </c>
      <c r="AV151" s="14" t="s">
        <v>80</v>
      </c>
      <c r="AW151" s="14" t="s">
        <v>37</v>
      </c>
      <c r="AX151" s="14" t="s">
        <v>73</v>
      </c>
      <c r="AY151" s="215" t="s">
        <v>153</v>
      </c>
    </row>
    <row r="152" spans="2:65" s="12" customFormat="1">
      <c r="B152" s="194"/>
      <c r="D152" s="195" t="s">
        <v>167</v>
      </c>
      <c r="E152" s="196" t="s">
        <v>5</v>
      </c>
      <c r="F152" s="197" t="s">
        <v>994</v>
      </c>
      <c r="H152" s="198">
        <v>2.379</v>
      </c>
      <c r="I152" s="199"/>
      <c r="L152" s="194"/>
      <c r="M152" s="200"/>
      <c r="N152" s="201"/>
      <c r="O152" s="201"/>
      <c r="P152" s="201"/>
      <c r="Q152" s="201"/>
      <c r="R152" s="201"/>
      <c r="S152" s="201"/>
      <c r="T152" s="202"/>
      <c r="AT152" s="196" t="s">
        <v>167</v>
      </c>
      <c r="AU152" s="196" t="s">
        <v>82</v>
      </c>
      <c r="AV152" s="12" t="s">
        <v>82</v>
      </c>
      <c r="AW152" s="12" t="s">
        <v>37</v>
      </c>
      <c r="AX152" s="12" t="s">
        <v>73</v>
      </c>
      <c r="AY152" s="196" t="s">
        <v>153</v>
      </c>
    </row>
    <row r="153" spans="2:65" s="13" customFormat="1">
      <c r="B153" s="203"/>
      <c r="D153" s="195" t="s">
        <v>167</v>
      </c>
      <c r="E153" s="204" t="s">
        <v>5</v>
      </c>
      <c r="F153" s="205" t="s">
        <v>170</v>
      </c>
      <c r="H153" s="206">
        <v>24.748999999999999</v>
      </c>
      <c r="I153" s="207"/>
      <c r="L153" s="203"/>
      <c r="M153" s="208"/>
      <c r="N153" s="209"/>
      <c r="O153" s="209"/>
      <c r="P153" s="209"/>
      <c r="Q153" s="209"/>
      <c r="R153" s="209"/>
      <c r="S153" s="209"/>
      <c r="T153" s="210"/>
      <c r="AT153" s="204" t="s">
        <v>167</v>
      </c>
      <c r="AU153" s="204" t="s">
        <v>82</v>
      </c>
      <c r="AV153" s="13" t="s">
        <v>160</v>
      </c>
      <c r="AW153" s="13" t="s">
        <v>37</v>
      </c>
      <c r="AX153" s="13" t="s">
        <v>80</v>
      </c>
      <c r="AY153" s="204" t="s">
        <v>153</v>
      </c>
    </row>
    <row r="154" spans="2:65" s="1" customFormat="1" ht="16.5" customHeight="1">
      <c r="B154" s="181"/>
      <c r="C154" s="221" t="s">
        <v>324</v>
      </c>
      <c r="D154" s="221" t="s">
        <v>311</v>
      </c>
      <c r="E154" s="222" t="s">
        <v>995</v>
      </c>
      <c r="F154" s="223" t="s">
        <v>996</v>
      </c>
      <c r="G154" s="224" t="s">
        <v>277</v>
      </c>
      <c r="H154" s="225">
        <v>12.805</v>
      </c>
      <c r="I154" s="226"/>
      <c r="J154" s="227">
        <f>ROUND(I154*H154,2)</f>
        <v>0</v>
      </c>
      <c r="K154" s="223"/>
      <c r="L154" s="228"/>
      <c r="M154" s="229" t="s">
        <v>5</v>
      </c>
      <c r="N154" s="230" t="s">
        <v>44</v>
      </c>
      <c r="O154" s="43"/>
      <c r="P154" s="191">
        <f>O154*H154</f>
        <v>0</v>
      </c>
      <c r="Q154" s="191">
        <v>1</v>
      </c>
      <c r="R154" s="191">
        <f>Q154*H154</f>
        <v>12.805</v>
      </c>
      <c r="S154" s="191">
        <v>0</v>
      </c>
      <c r="T154" s="192">
        <f>S154*H154</f>
        <v>0</v>
      </c>
      <c r="AR154" s="25" t="s">
        <v>194</v>
      </c>
      <c r="AT154" s="25" t="s">
        <v>311</v>
      </c>
      <c r="AU154" s="25" t="s">
        <v>82</v>
      </c>
      <c r="AY154" s="25" t="s">
        <v>153</v>
      </c>
      <c r="BE154" s="193">
        <f>IF(N154="základní",J154,0)</f>
        <v>0</v>
      </c>
      <c r="BF154" s="193">
        <f>IF(N154="snížená",J154,0)</f>
        <v>0</v>
      </c>
      <c r="BG154" s="193">
        <f>IF(N154="zákl. přenesená",J154,0)</f>
        <v>0</v>
      </c>
      <c r="BH154" s="193">
        <f>IF(N154="sníž. přenesená",J154,0)</f>
        <v>0</v>
      </c>
      <c r="BI154" s="193">
        <f>IF(N154="nulová",J154,0)</f>
        <v>0</v>
      </c>
      <c r="BJ154" s="25" t="s">
        <v>80</v>
      </c>
      <c r="BK154" s="193">
        <f>ROUND(I154*H154,2)</f>
        <v>0</v>
      </c>
      <c r="BL154" s="25" t="s">
        <v>160</v>
      </c>
      <c r="BM154" s="25" t="s">
        <v>997</v>
      </c>
    </row>
    <row r="155" spans="2:65" s="14" customFormat="1">
      <c r="B155" s="214"/>
      <c r="D155" s="195" t="s">
        <v>167</v>
      </c>
      <c r="E155" s="215" t="s">
        <v>5</v>
      </c>
      <c r="F155" s="216" t="s">
        <v>941</v>
      </c>
      <c r="H155" s="215" t="s">
        <v>5</v>
      </c>
      <c r="I155" s="217"/>
      <c r="L155" s="214"/>
      <c r="M155" s="218"/>
      <c r="N155" s="219"/>
      <c r="O155" s="219"/>
      <c r="P155" s="219"/>
      <c r="Q155" s="219"/>
      <c r="R155" s="219"/>
      <c r="S155" s="219"/>
      <c r="T155" s="220"/>
      <c r="AT155" s="215" t="s">
        <v>167</v>
      </c>
      <c r="AU155" s="215" t="s">
        <v>82</v>
      </c>
      <c r="AV155" s="14" t="s">
        <v>80</v>
      </c>
      <c r="AW155" s="14" t="s">
        <v>37</v>
      </c>
      <c r="AX155" s="14" t="s">
        <v>73</v>
      </c>
      <c r="AY155" s="215" t="s">
        <v>153</v>
      </c>
    </row>
    <row r="156" spans="2:65" s="12" customFormat="1">
      <c r="B156" s="194"/>
      <c r="D156" s="195" t="s">
        <v>167</v>
      </c>
      <c r="E156" s="196" t="s">
        <v>5</v>
      </c>
      <c r="F156" s="197" t="s">
        <v>998</v>
      </c>
      <c r="H156" s="198">
        <v>5.7309999999999999</v>
      </c>
      <c r="I156" s="199"/>
      <c r="L156" s="194"/>
      <c r="M156" s="200"/>
      <c r="N156" s="201"/>
      <c r="O156" s="201"/>
      <c r="P156" s="201"/>
      <c r="Q156" s="201"/>
      <c r="R156" s="201"/>
      <c r="S156" s="201"/>
      <c r="T156" s="202"/>
      <c r="AT156" s="196" t="s">
        <v>167</v>
      </c>
      <c r="AU156" s="196" t="s">
        <v>82</v>
      </c>
      <c r="AV156" s="12" t="s">
        <v>82</v>
      </c>
      <c r="AW156" s="12" t="s">
        <v>37</v>
      </c>
      <c r="AX156" s="12" t="s">
        <v>73</v>
      </c>
      <c r="AY156" s="196" t="s">
        <v>153</v>
      </c>
    </row>
    <row r="157" spans="2:65" s="12" customFormat="1">
      <c r="B157" s="194"/>
      <c r="D157" s="195" t="s">
        <v>167</v>
      </c>
      <c r="E157" s="196" t="s">
        <v>5</v>
      </c>
      <c r="F157" s="197" t="s">
        <v>999</v>
      </c>
      <c r="H157" s="198">
        <v>7.0739999999999998</v>
      </c>
      <c r="I157" s="199"/>
      <c r="L157" s="194"/>
      <c r="M157" s="200"/>
      <c r="N157" s="201"/>
      <c r="O157" s="201"/>
      <c r="P157" s="201"/>
      <c r="Q157" s="201"/>
      <c r="R157" s="201"/>
      <c r="S157" s="201"/>
      <c r="T157" s="202"/>
      <c r="AT157" s="196" t="s">
        <v>167</v>
      </c>
      <c r="AU157" s="196" t="s">
        <v>82</v>
      </c>
      <c r="AV157" s="12" t="s">
        <v>82</v>
      </c>
      <c r="AW157" s="12" t="s">
        <v>37</v>
      </c>
      <c r="AX157" s="12" t="s">
        <v>73</v>
      </c>
      <c r="AY157" s="196" t="s">
        <v>153</v>
      </c>
    </row>
    <row r="158" spans="2:65" s="13" customFormat="1">
      <c r="B158" s="203"/>
      <c r="D158" s="195" t="s">
        <v>167</v>
      </c>
      <c r="E158" s="204" t="s">
        <v>5</v>
      </c>
      <c r="F158" s="205" t="s">
        <v>170</v>
      </c>
      <c r="H158" s="206">
        <v>12.805</v>
      </c>
      <c r="I158" s="207"/>
      <c r="L158" s="203"/>
      <c r="M158" s="208"/>
      <c r="N158" s="209"/>
      <c r="O158" s="209"/>
      <c r="P158" s="209"/>
      <c r="Q158" s="209"/>
      <c r="R158" s="209"/>
      <c r="S158" s="209"/>
      <c r="T158" s="210"/>
      <c r="AT158" s="204" t="s">
        <v>167</v>
      </c>
      <c r="AU158" s="204" t="s">
        <v>82</v>
      </c>
      <c r="AV158" s="13" t="s">
        <v>160</v>
      </c>
      <c r="AW158" s="13" t="s">
        <v>37</v>
      </c>
      <c r="AX158" s="13" t="s">
        <v>80</v>
      </c>
      <c r="AY158" s="204" t="s">
        <v>153</v>
      </c>
    </row>
    <row r="159" spans="2:65" s="1" customFormat="1" ht="16.5" customHeight="1">
      <c r="B159" s="181"/>
      <c r="C159" s="221" t="s">
        <v>298</v>
      </c>
      <c r="D159" s="221" t="s">
        <v>311</v>
      </c>
      <c r="E159" s="222" t="s">
        <v>1000</v>
      </c>
      <c r="F159" s="223" t="s">
        <v>1001</v>
      </c>
      <c r="G159" s="224" t="s">
        <v>277</v>
      </c>
      <c r="H159" s="225">
        <v>14.148</v>
      </c>
      <c r="I159" s="226"/>
      <c r="J159" s="227">
        <f>ROUND(I159*H159,2)</f>
        <v>0</v>
      </c>
      <c r="K159" s="223"/>
      <c r="L159" s="228"/>
      <c r="M159" s="229" t="s">
        <v>5</v>
      </c>
      <c r="N159" s="230" t="s">
        <v>44</v>
      </c>
      <c r="O159" s="43"/>
      <c r="P159" s="191">
        <f>O159*H159</f>
        <v>0</v>
      </c>
      <c r="Q159" s="191">
        <v>1</v>
      </c>
      <c r="R159" s="191">
        <f>Q159*H159</f>
        <v>14.148</v>
      </c>
      <c r="S159" s="191">
        <v>0</v>
      </c>
      <c r="T159" s="192">
        <f>S159*H159</f>
        <v>0</v>
      </c>
      <c r="AR159" s="25" t="s">
        <v>194</v>
      </c>
      <c r="AT159" s="25" t="s">
        <v>311</v>
      </c>
      <c r="AU159" s="25" t="s">
        <v>82</v>
      </c>
      <c r="AY159" s="25" t="s">
        <v>153</v>
      </c>
      <c r="BE159" s="193">
        <f>IF(N159="základní",J159,0)</f>
        <v>0</v>
      </c>
      <c r="BF159" s="193">
        <f>IF(N159="snížená",J159,0)</f>
        <v>0</v>
      </c>
      <c r="BG159" s="193">
        <f>IF(N159="zákl. přenesená",J159,0)</f>
        <v>0</v>
      </c>
      <c r="BH159" s="193">
        <f>IF(N159="sníž. přenesená",J159,0)</f>
        <v>0</v>
      </c>
      <c r="BI159" s="193">
        <f>IF(N159="nulová",J159,0)</f>
        <v>0</v>
      </c>
      <c r="BJ159" s="25" t="s">
        <v>80</v>
      </c>
      <c r="BK159" s="193">
        <f>ROUND(I159*H159,2)</f>
        <v>0</v>
      </c>
      <c r="BL159" s="25" t="s">
        <v>160</v>
      </c>
      <c r="BM159" s="25" t="s">
        <v>1002</v>
      </c>
    </row>
    <row r="160" spans="2:65" s="14" customFormat="1">
      <c r="B160" s="214"/>
      <c r="D160" s="195" t="s">
        <v>167</v>
      </c>
      <c r="E160" s="215" t="s">
        <v>5</v>
      </c>
      <c r="F160" s="216" t="s">
        <v>1003</v>
      </c>
      <c r="H160" s="215" t="s">
        <v>5</v>
      </c>
      <c r="I160" s="217"/>
      <c r="L160" s="214"/>
      <c r="M160" s="218"/>
      <c r="N160" s="219"/>
      <c r="O160" s="219"/>
      <c r="P160" s="219"/>
      <c r="Q160" s="219"/>
      <c r="R160" s="219"/>
      <c r="S160" s="219"/>
      <c r="T160" s="220"/>
      <c r="AT160" s="215" t="s">
        <v>167</v>
      </c>
      <c r="AU160" s="215" t="s">
        <v>82</v>
      </c>
      <c r="AV160" s="14" t="s">
        <v>80</v>
      </c>
      <c r="AW160" s="14" t="s">
        <v>37</v>
      </c>
      <c r="AX160" s="14" t="s">
        <v>73</v>
      </c>
      <c r="AY160" s="215" t="s">
        <v>153</v>
      </c>
    </row>
    <row r="161" spans="2:65" s="12" customFormat="1">
      <c r="B161" s="194"/>
      <c r="D161" s="195" t="s">
        <v>167</v>
      </c>
      <c r="E161" s="196" t="s">
        <v>5</v>
      </c>
      <c r="F161" s="197" t="s">
        <v>1004</v>
      </c>
      <c r="H161" s="198">
        <v>14.148</v>
      </c>
      <c r="I161" s="199"/>
      <c r="L161" s="194"/>
      <c r="M161" s="200"/>
      <c r="N161" s="201"/>
      <c r="O161" s="201"/>
      <c r="P161" s="201"/>
      <c r="Q161" s="201"/>
      <c r="R161" s="201"/>
      <c r="S161" s="201"/>
      <c r="T161" s="202"/>
      <c r="AT161" s="196" t="s">
        <v>167</v>
      </c>
      <c r="AU161" s="196" t="s">
        <v>82</v>
      </c>
      <c r="AV161" s="12" t="s">
        <v>82</v>
      </c>
      <c r="AW161" s="12" t="s">
        <v>37</v>
      </c>
      <c r="AX161" s="12" t="s">
        <v>80</v>
      </c>
      <c r="AY161" s="196" t="s">
        <v>153</v>
      </c>
    </row>
    <row r="162" spans="2:65" s="1" customFormat="1" ht="16.5" customHeight="1">
      <c r="B162" s="181"/>
      <c r="C162" s="182" t="s">
        <v>288</v>
      </c>
      <c r="D162" s="182" t="s">
        <v>156</v>
      </c>
      <c r="E162" s="183" t="s">
        <v>1005</v>
      </c>
      <c r="F162" s="184" t="s">
        <v>1006</v>
      </c>
      <c r="G162" s="185" t="s">
        <v>214</v>
      </c>
      <c r="H162" s="186">
        <v>9.7750000000000004</v>
      </c>
      <c r="I162" s="187"/>
      <c r="J162" s="188">
        <f>ROUND(I162*H162,2)</f>
        <v>0</v>
      </c>
      <c r="K162" s="184"/>
      <c r="L162" s="42"/>
      <c r="M162" s="189" t="s">
        <v>5</v>
      </c>
      <c r="N162" s="190" t="s">
        <v>44</v>
      </c>
      <c r="O162" s="43"/>
      <c r="P162" s="191">
        <f>O162*H162</f>
        <v>0</v>
      </c>
      <c r="Q162" s="191">
        <v>0</v>
      </c>
      <c r="R162" s="191">
        <f>Q162*H162</f>
        <v>0</v>
      </c>
      <c r="S162" s="191">
        <v>0</v>
      </c>
      <c r="T162" s="192">
        <f>S162*H162</f>
        <v>0</v>
      </c>
      <c r="AR162" s="25" t="s">
        <v>160</v>
      </c>
      <c r="AT162" s="25" t="s">
        <v>156</v>
      </c>
      <c r="AU162" s="25" t="s">
        <v>82</v>
      </c>
      <c r="AY162" s="25" t="s">
        <v>153</v>
      </c>
      <c r="BE162" s="193">
        <f>IF(N162="základní",J162,0)</f>
        <v>0</v>
      </c>
      <c r="BF162" s="193">
        <f>IF(N162="snížená",J162,0)</f>
        <v>0</v>
      </c>
      <c r="BG162" s="193">
        <f>IF(N162="zákl. přenesená",J162,0)</f>
        <v>0</v>
      </c>
      <c r="BH162" s="193">
        <f>IF(N162="sníž. přenesená",J162,0)</f>
        <v>0</v>
      </c>
      <c r="BI162" s="193">
        <f>IF(N162="nulová",J162,0)</f>
        <v>0</v>
      </c>
      <c r="BJ162" s="25" t="s">
        <v>80</v>
      </c>
      <c r="BK162" s="193">
        <f>ROUND(I162*H162,2)</f>
        <v>0</v>
      </c>
      <c r="BL162" s="25" t="s">
        <v>160</v>
      </c>
      <c r="BM162" s="25" t="s">
        <v>1007</v>
      </c>
    </row>
    <row r="163" spans="2:65" s="14" customFormat="1">
      <c r="B163" s="214"/>
      <c r="D163" s="195" t="s">
        <v>167</v>
      </c>
      <c r="E163" s="215" t="s">
        <v>5</v>
      </c>
      <c r="F163" s="216" t="s">
        <v>939</v>
      </c>
      <c r="H163" s="215" t="s">
        <v>5</v>
      </c>
      <c r="I163" s="217"/>
      <c r="L163" s="214"/>
      <c r="M163" s="218"/>
      <c r="N163" s="219"/>
      <c r="O163" s="219"/>
      <c r="P163" s="219"/>
      <c r="Q163" s="219"/>
      <c r="R163" s="219"/>
      <c r="S163" s="219"/>
      <c r="T163" s="220"/>
      <c r="AT163" s="215" t="s">
        <v>167</v>
      </c>
      <c r="AU163" s="215" t="s">
        <v>82</v>
      </c>
      <c r="AV163" s="14" t="s">
        <v>80</v>
      </c>
      <c r="AW163" s="14" t="s">
        <v>37</v>
      </c>
      <c r="AX163" s="14" t="s">
        <v>73</v>
      </c>
      <c r="AY163" s="215" t="s">
        <v>153</v>
      </c>
    </row>
    <row r="164" spans="2:65" s="12" customFormat="1">
      <c r="B164" s="194"/>
      <c r="D164" s="195" t="s">
        <v>167</v>
      </c>
      <c r="E164" s="196" t="s">
        <v>5</v>
      </c>
      <c r="F164" s="197" t="s">
        <v>992</v>
      </c>
      <c r="H164" s="198">
        <v>7.3959999999999999</v>
      </c>
      <c r="I164" s="199"/>
      <c r="L164" s="194"/>
      <c r="M164" s="200"/>
      <c r="N164" s="201"/>
      <c r="O164" s="201"/>
      <c r="P164" s="201"/>
      <c r="Q164" s="201"/>
      <c r="R164" s="201"/>
      <c r="S164" s="201"/>
      <c r="T164" s="202"/>
      <c r="AT164" s="196" t="s">
        <v>167</v>
      </c>
      <c r="AU164" s="196" t="s">
        <v>82</v>
      </c>
      <c r="AV164" s="12" t="s">
        <v>82</v>
      </c>
      <c r="AW164" s="12" t="s">
        <v>37</v>
      </c>
      <c r="AX164" s="12" t="s">
        <v>73</v>
      </c>
      <c r="AY164" s="196" t="s">
        <v>153</v>
      </c>
    </row>
    <row r="165" spans="2:65" s="14" customFormat="1">
      <c r="B165" s="214"/>
      <c r="D165" s="195" t="s">
        <v>167</v>
      </c>
      <c r="E165" s="215" t="s">
        <v>5</v>
      </c>
      <c r="F165" s="216" t="s">
        <v>943</v>
      </c>
      <c r="H165" s="215" t="s">
        <v>5</v>
      </c>
      <c r="I165" s="217"/>
      <c r="L165" s="214"/>
      <c r="M165" s="218"/>
      <c r="N165" s="219"/>
      <c r="O165" s="219"/>
      <c r="P165" s="219"/>
      <c r="Q165" s="219"/>
      <c r="R165" s="219"/>
      <c r="S165" s="219"/>
      <c r="T165" s="220"/>
      <c r="AT165" s="215" t="s">
        <v>167</v>
      </c>
      <c r="AU165" s="215" t="s">
        <v>82</v>
      </c>
      <c r="AV165" s="14" t="s">
        <v>80</v>
      </c>
      <c r="AW165" s="14" t="s">
        <v>37</v>
      </c>
      <c r="AX165" s="14" t="s">
        <v>73</v>
      </c>
      <c r="AY165" s="215" t="s">
        <v>153</v>
      </c>
    </row>
    <row r="166" spans="2:65" s="12" customFormat="1">
      <c r="B166" s="194"/>
      <c r="D166" s="195" t="s">
        <v>167</v>
      </c>
      <c r="E166" s="196" t="s">
        <v>5</v>
      </c>
      <c r="F166" s="197" t="s">
        <v>994</v>
      </c>
      <c r="H166" s="198">
        <v>2.379</v>
      </c>
      <c r="I166" s="199"/>
      <c r="L166" s="194"/>
      <c r="M166" s="200"/>
      <c r="N166" s="201"/>
      <c r="O166" s="201"/>
      <c r="P166" s="201"/>
      <c r="Q166" s="201"/>
      <c r="R166" s="201"/>
      <c r="S166" s="201"/>
      <c r="T166" s="202"/>
      <c r="AT166" s="196" t="s">
        <v>167</v>
      </c>
      <c r="AU166" s="196" t="s">
        <v>82</v>
      </c>
      <c r="AV166" s="12" t="s">
        <v>82</v>
      </c>
      <c r="AW166" s="12" t="s">
        <v>37</v>
      </c>
      <c r="AX166" s="12" t="s">
        <v>73</v>
      </c>
      <c r="AY166" s="196" t="s">
        <v>153</v>
      </c>
    </row>
    <row r="167" spans="2:65" s="13" customFormat="1">
      <c r="B167" s="203"/>
      <c r="D167" s="195" t="s">
        <v>167</v>
      </c>
      <c r="E167" s="204" t="s">
        <v>5</v>
      </c>
      <c r="F167" s="205" t="s">
        <v>170</v>
      </c>
      <c r="H167" s="206">
        <v>9.7750000000000004</v>
      </c>
      <c r="I167" s="207"/>
      <c r="L167" s="203"/>
      <c r="M167" s="208"/>
      <c r="N167" s="209"/>
      <c r="O167" s="209"/>
      <c r="P167" s="209"/>
      <c r="Q167" s="209"/>
      <c r="R167" s="209"/>
      <c r="S167" s="209"/>
      <c r="T167" s="210"/>
      <c r="AT167" s="204" t="s">
        <v>167</v>
      </c>
      <c r="AU167" s="204" t="s">
        <v>82</v>
      </c>
      <c r="AV167" s="13" t="s">
        <v>160</v>
      </c>
      <c r="AW167" s="13" t="s">
        <v>37</v>
      </c>
      <c r="AX167" s="13" t="s">
        <v>80</v>
      </c>
      <c r="AY167" s="204" t="s">
        <v>153</v>
      </c>
    </row>
    <row r="168" spans="2:65" s="1" customFormat="1" ht="25.5" customHeight="1">
      <c r="B168" s="181"/>
      <c r="C168" s="182" t="s">
        <v>408</v>
      </c>
      <c r="D168" s="182" t="s">
        <v>156</v>
      </c>
      <c r="E168" s="183" t="s">
        <v>1008</v>
      </c>
      <c r="F168" s="184" t="s">
        <v>1009</v>
      </c>
      <c r="G168" s="185" t="s">
        <v>214</v>
      </c>
      <c r="H168" s="186">
        <v>50.973999999999997</v>
      </c>
      <c r="I168" s="187"/>
      <c r="J168" s="188">
        <f>ROUND(I168*H168,2)</f>
        <v>0</v>
      </c>
      <c r="K168" s="184"/>
      <c r="L168" s="42"/>
      <c r="M168" s="189" t="s">
        <v>5</v>
      </c>
      <c r="N168" s="190" t="s">
        <v>44</v>
      </c>
      <c r="O168" s="43"/>
      <c r="P168" s="191">
        <f>O168*H168</f>
        <v>0</v>
      </c>
      <c r="Q168" s="191">
        <v>0</v>
      </c>
      <c r="R168" s="191">
        <f>Q168*H168</f>
        <v>0</v>
      </c>
      <c r="S168" s="191">
        <v>0</v>
      </c>
      <c r="T168" s="192">
        <f>S168*H168</f>
        <v>0</v>
      </c>
      <c r="AR168" s="25" t="s">
        <v>160</v>
      </c>
      <c r="AT168" s="25" t="s">
        <v>156</v>
      </c>
      <c r="AU168" s="25" t="s">
        <v>82</v>
      </c>
      <c r="AY168" s="25" t="s">
        <v>153</v>
      </c>
      <c r="BE168" s="193">
        <f>IF(N168="základní",J168,0)</f>
        <v>0</v>
      </c>
      <c r="BF168" s="193">
        <f>IF(N168="snížená",J168,0)</f>
        <v>0</v>
      </c>
      <c r="BG168" s="193">
        <f>IF(N168="zákl. přenesená",J168,0)</f>
        <v>0</v>
      </c>
      <c r="BH168" s="193">
        <f>IF(N168="sníž. přenesená",J168,0)</f>
        <v>0</v>
      </c>
      <c r="BI168" s="193">
        <f>IF(N168="nulová",J168,0)</f>
        <v>0</v>
      </c>
      <c r="BJ168" s="25" t="s">
        <v>80</v>
      </c>
      <c r="BK168" s="193">
        <f>ROUND(I168*H168,2)</f>
        <v>0</v>
      </c>
      <c r="BL168" s="25" t="s">
        <v>160</v>
      </c>
      <c r="BM168" s="25" t="s">
        <v>1010</v>
      </c>
    </row>
    <row r="169" spans="2:65" s="12" customFormat="1">
      <c r="B169" s="194"/>
      <c r="D169" s="195" t="s">
        <v>167</v>
      </c>
      <c r="E169" s="196" t="s">
        <v>5</v>
      </c>
      <c r="F169" s="197" t="s">
        <v>1011</v>
      </c>
      <c r="H169" s="198">
        <v>32.4</v>
      </c>
      <c r="I169" s="199"/>
      <c r="L169" s="194"/>
      <c r="M169" s="200"/>
      <c r="N169" s="201"/>
      <c r="O169" s="201"/>
      <c r="P169" s="201"/>
      <c r="Q169" s="201"/>
      <c r="R169" s="201"/>
      <c r="S169" s="201"/>
      <c r="T169" s="202"/>
      <c r="AT169" s="196" t="s">
        <v>167</v>
      </c>
      <c r="AU169" s="196" t="s">
        <v>82</v>
      </c>
      <c r="AV169" s="12" t="s">
        <v>82</v>
      </c>
      <c r="AW169" s="12" t="s">
        <v>37</v>
      </c>
      <c r="AX169" s="12" t="s">
        <v>73</v>
      </c>
      <c r="AY169" s="196" t="s">
        <v>153</v>
      </c>
    </row>
    <row r="170" spans="2:65" s="12" customFormat="1">
      <c r="B170" s="194"/>
      <c r="D170" s="195" t="s">
        <v>167</v>
      </c>
      <c r="E170" s="196" t="s">
        <v>5</v>
      </c>
      <c r="F170" s="197" t="s">
        <v>1012</v>
      </c>
      <c r="H170" s="198">
        <v>3.6</v>
      </c>
      <c r="I170" s="199"/>
      <c r="L170" s="194"/>
      <c r="M170" s="200"/>
      <c r="N170" s="201"/>
      <c r="O170" s="201"/>
      <c r="P170" s="201"/>
      <c r="Q170" s="201"/>
      <c r="R170" s="201"/>
      <c r="S170" s="201"/>
      <c r="T170" s="202"/>
      <c r="AT170" s="196" t="s">
        <v>167</v>
      </c>
      <c r="AU170" s="196" t="s">
        <v>82</v>
      </c>
      <c r="AV170" s="12" t="s">
        <v>82</v>
      </c>
      <c r="AW170" s="12" t="s">
        <v>37</v>
      </c>
      <c r="AX170" s="12" t="s">
        <v>73</v>
      </c>
      <c r="AY170" s="196" t="s">
        <v>153</v>
      </c>
    </row>
    <row r="171" spans="2:65" s="12" customFormat="1">
      <c r="B171" s="194"/>
      <c r="D171" s="195" t="s">
        <v>167</v>
      </c>
      <c r="E171" s="196" t="s">
        <v>5</v>
      </c>
      <c r="F171" s="197" t="s">
        <v>1013</v>
      </c>
      <c r="H171" s="198">
        <v>3.1840000000000002</v>
      </c>
      <c r="I171" s="199"/>
      <c r="L171" s="194"/>
      <c r="M171" s="200"/>
      <c r="N171" s="201"/>
      <c r="O171" s="201"/>
      <c r="P171" s="201"/>
      <c r="Q171" s="201"/>
      <c r="R171" s="201"/>
      <c r="S171" s="201"/>
      <c r="T171" s="202"/>
      <c r="AT171" s="196" t="s">
        <v>167</v>
      </c>
      <c r="AU171" s="196" t="s">
        <v>82</v>
      </c>
      <c r="AV171" s="12" t="s">
        <v>82</v>
      </c>
      <c r="AW171" s="12" t="s">
        <v>37</v>
      </c>
      <c r="AX171" s="12" t="s">
        <v>73</v>
      </c>
      <c r="AY171" s="196" t="s">
        <v>153</v>
      </c>
    </row>
    <row r="172" spans="2:65" s="12" customFormat="1">
      <c r="B172" s="194"/>
      <c r="D172" s="195" t="s">
        <v>167</v>
      </c>
      <c r="E172" s="196" t="s">
        <v>5</v>
      </c>
      <c r="F172" s="197" t="s">
        <v>1014</v>
      </c>
      <c r="H172" s="198">
        <v>3.93</v>
      </c>
      <c r="I172" s="199"/>
      <c r="L172" s="194"/>
      <c r="M172" s="200"/>
      <c r="N172" s="201"/>
      <c r="O172" s="201"/>
      <c r="P172" s="201"/>
      <c r="Q172" s="201"/>
      <c r="R172" s="201"/>
      <c r="S172" s="201"/>
      <c r="T172" s="202"/>
      <c r="AT172" s="196" t="s">
        <v>167</v>
      </c>
      <c r="AU172" s="196" t="s">
        <v>82</v>
      </c>
      <c r="AV172" s="12" t="s">
        <v>82</v>
      </c>
      <c r="AW172" s="12" t="s">
        <v>37</v>
      </c>
      <c r="AX172" s="12" t="s">
        <v>73</v>
      </c>
      <c r="AY172" s="196" t="s">
        <v>153</v>
      </c>
    </row>
    <row r="173" spans="2:65" s="12" customFormat="1">
      <c r="B173" s="194"/>
      <c r="D173" s="195" t="s">
        <v>167</v>
      </c>
      <c r="E173" s="196" t="s">
        <v>5</v>
      </c>
      <c r="F173" s="197" t="s">
        <v>1015</v>
      </c>
      <c r="H173" s="198">
        <v>7.86</v>
      </c>
      <c r="I173" s="199"/>
      <c r="L173" s="194"/>
      <c r="M173" s="200"/>
      <c r="N173" s="201"/>
      <c r="O173" s="201"/>
      <c r="P173" s="201"/>
      <c r="Q173" s="201"/>
      <c r="R173" s="201"/>
      <c r="S173" s="201"/>
      <c r="T173" s="202"/>
      <c r="AT173" s="196" t="s">
        <v>167</v>
      </c>
      <c r="AU173" s="196" t="s">
        <v>82</v>
      </c>
      <c r="AV173" s="12" t="s">
        <v>82</v>
      </c>
      <c r="AW173" s="12" t="s">
        <v>37</v>
      </c>
      <c r="AX173" s="12" t="s">
        <v>73</v>
      </c>
      <c r="AY173" s="196" t="s">
        <v>153</v>
      </c>
    </row>
    <row r="174" spans="2:65" s="13" customFormat="1">
      <c r="B174" s="203"/>
      <c r="D174" s="195" t="s">
        <v>167</v>
      </c>
      <c r="E174" s="204" t="s">
        <v>5</v>
      </c>
      <c r="F174" s="205" t="s">
        <v>170</v>
      </c>
      <c r="H174" s="206">
        <v>50.973999999999997</v>
      </c>
      <c r="I174" s="207"/>
      <c r="L174" s="203"/>
      <c r="M174" s="208"/>
      <c r="N174" s="209"/>
      <c r="O174" s="209"/>
      <c r="P174" s="209"/>
      <c r="Q174" s="209"/>
      <c r="R174" s="209"/>
      <c r="S174" s="209"/>
      <c r="T174" s="210"/>
      <c r="AT174" s="204" t="s">
        <v>167</v>
      </c>
      <c r="AU174" s="204" t="s">
        <v>82</v>
      </c>
      <c r="AV174" s="13" t="s">
        <v>160</v>
      </c>
      <c r="AW174" s="13" t="s">
        <v>37</v>
      </c>
      <c r="AX174" s="13" t="s">
        <v>80</v>
      </c>
      <c r="AY174" s="204" t="s">
        <v>153</v>
      </c>
    </row>
    <row r="175" spans="2:65" s="1" customFormat="1" ht="25.5" customHeight="1">
      <c r="B175" s="181"/>
      <c r="C175" s="182" t="s">
        <v>412</v>
      </c>
      <c r="D175" s="182" t="s">
        <v>156</v>
      </c>
      <c r="E175" s="183" t="s">
        <v>1016</v>
      </c>
      <c r="F175" s="184" t="s">
        <v>1017</v>
      </c>
      <c r="G175" s="185" t="s">
        <v>214</v>
      </c>
      <c r="H175" s="186">
        <v>152.922</v>
      </c>
      <c r="I175" s="187"/>
      <c r="J175" s="188">
        <f>ROUND(I175*H175,2)</f>
        <v>0</v>
      </c>
      <c r="K175" s="184"/>
      <c r="L175" s="42"/>
      <c r="M175" s="189" t="s">
        <v>5</v>
      </c>
      <c r="N175" s="190" t="s">
        <v>44</v>
      </c>
      <c r="O175" s="43"/>
      <c r="P175" s="191">
        <f>O175*H175</f>
        <v>0</v>
      </c>
      <c r="Q175" s="191">
        <v>0</v>
      </c>
      <c r="R175" s="191">
        <f>Q175*H175</f>
        <v>0</v>
      </c>
      <c r="S175" s="191">
        <v>0</v>
      </c>
      <c r="T175" s="192">
        <f>S175*H175</f>
        <v>0</v>
      </c>
      <c r="AR175" s="25" t="s">
        <v>160</v>
      </c>
      <c r="AT175" s="25" t="s">
        <v>156</v>
      </c>
      <c r="AU175" s="25" t="s">
        <v>82</v>
      </c>
      <c r="AY175" s="25" t="s">
        <v>153</v>
      </c>
      <c r="BE175" s="193">
        <f>IF(N175="základní",J175,0)</f>
        <v>0</v>
      </c>
      <c r="BF175" s="193">
        <f>IF(N175="snížená",J175,0)</f>
        <v>0</v>
      </c>
      <c r="BG175" s="193">
        <f>IF(N175="zákl. přenesená",J175,0)</f>
        <v>0</v>
      </c>
      <c r="BH175" s="193">
        <f>IF(N175="sníž. přenesená",J175,0)</f>
        <v>0</v>
      </c>
      <c r="BI175" s="193">
        <f>IF(N175="nulová",J175,0)</f>
        <v>0</v>
      </c>
      <c r="BJ175" s="25" t="s">
        <v>80</v>
      </c>
      <c r="BK175" s="193">
        <f>ROUND(I175*H175,2)</f>
        <v>0</v>
      </c>
      <c r="BL175" s="25" t="s">
        <v>160</v>
      </c>
      <c r="BM175" s="25" t="s">
        <v>1018</v>
      </c>
    </row>
    <row r="176" spans="2:65" s="12" customFormat="1">
      <c r="B176" s="194"/>
      <c r="D176" s="195" t="s">
        <v>167</v>
      </c>
      <c r="E176" s="196" t="s">
        <v>5</v>
      </c>
      <c r="F176" s="197" t="s">
        <v>1011</v>
      </c>
      <c r="H176" s="198">
        <v>32.4</v>
      </c>
      <c r="I176" s="199"/>
      <c r="L176" s="194"/>
      <c r="M176" s="200"/>
      <c r="N176" s="201"/>
      <c r="O176" s="201"/>
      <c r="P176" s="201"/>
      <c r="Q176" s="201"/>
      <c r="R176" s="201"/>
      <c r="S176" s="201"/>
      <c r="T176" s="202"/>
      <c r="AT176" s="196" t="s">
        <v>167</v>
      </c>
      <c r="AU176" s="196" t="s">
        <v>82</v>
      </c>
      <c r="AV176" s="12" t="s">
        <v>82</v>
      </c>
      <c r="AW176" s="12" t="s">
        <v>37</v>
      </c>
      <c r="AX176" s="12" t="s">
        <v>73</v>
      </c>
      <c r="AY176" s="196" t="s">
        <v>153</v>
      </c>
    </row>
    <row r="177" spans="2:65" s="12" customFormat="1">
      <c r="B177" s="194"/>
      <c r="D177" s="195" t="s">
        <v>167</v>
      </c>
      <c r="E177" s="196" t="s">
        <v>5</v>
      </c>
      <c r="F177" s="197" t="s">
        <v>1012</v>
      </c>
      <c r="H177" s="198">
        <v>3.6</v>
      </c>
      <c r="I177" s="199"/>
      <c r="L177" s="194"/>
      <c r="M177" s="200"/>
      <c r="N177" s="201"/>
      <c r="O177" s="201"/>
      <c r="P177" s="201"/>
      <c r="Q177" s="201"/>
      <c r="R177" s="201"/>
      <c r="S177" s="201"/>
      <c r="T177" s="202"/>
      <c r="AT177" s="196" t="s">
        <v>167</v>
      </c>
      <c r="AU177" s="196" t="s">
        <v>82</v>
      </c>
      <c r="AV177" s="12" t="s">
        <v>82</v>
      </c>
      <c r="AW177" s="12" t="s">
        <v>37</v>
      </c>
      <c r="AX177" s="12" t="s">
        <v>73</v>
      </c>
      <c r="AY177" s="196" t="s">
        <v>153</v>
      </c>
    </row>
    <row r="178" spans="2:65" s="12" customFormat="1">
      <c r="B178" s="194"/>
      <c r="D178" s="195" t="s">
        <v>167</v>
      </c>
      <c r="E178" s="196" t="s">
        <v>5</v>
      </c>
      <c r="F178" s="197" t="s">
        <v>1013</v>
      </c>
      <c r="H178" s="198">
        <v>3.1840000000000002</v>
      </c>
      <c r="I178" s="199"/>
      <c r="L178" s="194"/>
      <c r="M178" s="200"/>
      <c r="N178" s="201"/>
      <c r="O178" s="201"/>
      <c r="P178" s="201"/>
      <c r="Q178" s="201"/>
      <c r="R178" s="201"/>
      <c r="S178" s="201"/>
      <c r="T178" s="202"/>
      <c r="AT178" s="196" t="s">
        <v>167</v>
      </c>
      <c r="AU178" s="196" t="s">
        <v>82</v>
      </c>
      <c r="AV178" s="12" t="s">
        <v>82</v>
      </c>
      <c r="AW178" s="12" t="s">
        <v>37</v>
      </c>
      <c r="AX178" s="12" t="s">
        <v>73</v>
      </c>
      <c r="AY178" s="196" t="s">
        <v>153</v>
      </c>
    </row>
    <row r="179" spans="2:65" s="12" customFormat="1">
      <c r="B179" s="194"/>
      <c r="D179" s="195" t="s">
        <v>167</v>
      </c>
      <c r="E179" s="196" t="s">
        <v>5</v>
      </c>
      <c r="F179" s="197" t="s">
        <v>1014</v>
      </c>
      <c r="H179" s="198">
        <v>3.93</v>
      </c>
      <c r="I179" s="199"/>
      <c r="L179" s="194"/>
      <c r="M179" s="200"/>
      <c r="N179" s="201"/>
      <c r="O179" s="201"/>
      <c r="P179" s="201"/>
      <c r="Q179" s="201"/>
      <c r="R179" s="201"/>
      <c r="S179" s="201"/>
      <c r="T179" s="202"/>
      <c r="AT179" s="196" t="s">
        <v>167</v>
      </c>
      <c r="AU179" s="196" t="s">
        <v>82</v>
      </c>
      <c r="AV179" s="12" t="s">
        <v>82</v>
      </c>
      <c r="AW179" s="12" t="s">
        <v>37</v>
      </c>
      <c r="AX179" s="12" t="s">
        <v>73</v>
      </c>
      <c r="AY179" s="196" t="s">
        <v>153</v>
      </c>
    </row>
    <row r="180" spans="2:65" s="12" customFormat="1">
      <c r="B180" s="194"/>
      <c r="D180" s="195" t="s">
        <v>167</v>
      </c>
      <c r="E180" s="196" t="s">
        <v>5</v>
      </c>
      <c r="F180" s="197" t="s">
        <v>1015</v>
      </c>
      <c r="H180" s="198">
        <v>7.86</v>
      </c>
      <c r="I180" s="199"/>
      <c r="L180" s="194"/>
      <c r="M180" s="200"/>
      <c r="N180" s="201"/>
      <c r="O180" s="201"/>
      <c r="P180" s="201"/>
      <c r="Q180" s="201"/>
      <c r="R180" s="201"/>
      <c r="S180" s="201"/>
      <c r="T180" s="202"/>
      <c r="AT180" s="196" t="s">
        <v>167</v>
      </c>
      <c r="AU180" s="196" t="s">
        <v>82</v>
      </c>
      <c r="AV180" s="12" t="s">
        <v>82</v>
      </c>
      <c r="AW180" s="12" t="s">
        <v>37</v>
      </c>
      <c r="AX180" s="12" t="s">
        <v>73</v>
      </c>
      <c r="AY180" s="196" t="s">
        <v>153</v>
      </c>
    </row>
    <row r="181" spans="2:65" s="13" customFormat="1">
      <c r="B181" s="203"/>
      <c r="D181" s="195" t="s">
        <v>167</v>
      </c>
      <c r="E181" s="204" t="s">
        <v>5</v>
      </c>
      <c r="F181" s="205" t="s">
        <v>170</v>
      </c>
      <c r="H181" s="206">
        <v>50.973999999999997</v>
      </c>
      <c r="I181" s="207"/>
      <c r="L181" s="203"/>
      <c r="M181" s="208"/>
      <c r="N181" s="209"/>
      <c r="O181" s="209"/>
      <c r="P181" s="209"/>
      <c r="Q181" s="209"/>
      <c r="R181" s="209"/>
      <c r="S181" s="209"/>
      <c r="T181" s="210"/>
      <c r="AT181" s="204" t="s">
        <v>167</v>
      </c>
      <c r="AU181" s="204" t="s">
        <v>82</v>
      </c>
      <c r="AV181" s="13" t="s">
        <v>160</v>
      </c>
      <c r="AW181" s="13" t="s">
        <v>37</v>
      </c>
      <c r="AX181" s="13" t="s">
        <v>80</v>
      </c>
      <c r="AY181" s="204" t="s">
        <v>153</v>
      </c>
    </row>
    <row r="182" spans="2:65" s="12" customFormat="1">
      <c r="B182" s="194"/>
      <c r="D182" s="195" t="s">
        <v>167</v>
      </c>
      <c r="F182" s="197" t="s">
        <v>1019</v>
      </c>
      <c r="H182" s="198">
        <v>152.922</v>
      </c>
      <c r="I182" s="199"/>
      <c r="L182" s="194"/>
      <c r="M182" s="200"/>
      <c r="N182" s="201"/>
      <c r="O182" s="201"/>
      <c r="P182" s="201"/>
      <c r="Q182" s="201"/>
      <c r="R182" s="201"/>
      <c r="S182" s="201"/>
      <c r="T182" s="202"/>
      <c r="AT182" s="196" t="s">
        <v>167</v>
      </c>
      <c r="AU182" s="196" t="s">
        <v>82</v>
      </c>
      <c r="AV182" s="12" t="s">
        <v>82</v>
      </c>
      <c r="AW182" s="12" t="s">
        <v>6</v>
      </c>
      <c r="AX182" s="12" t="s">
        <v>80</v>
      </c>
      <c r="AY182" s="196" t="s">
        <v>153</v>
      </c>
    </row>
    <row r="183" spans="2:65" s="1" customFormat="1" ht="16.5" customHeight="1">
      <c r="B183" s="181"/>
      <c r="C183" s="182" t="s">
        <v>421</v>
      </c>
      <c r="D183" s="182" t="s">
        <v>156</v>
      </c>
      <c r="E183" s="183" t="s">
        <v>1020</v>
      </c>
      <c r="F183" s="184" t="s">
        <v>1021</v>
      </c>
      <c r="G183" s="185" t="s">
        <v>214</v>
      </c>
      <c r="H183" s="186">
        <v>50.973999999999997</v>
      </c>
      <c r="I183" s="187"/>
      <c r="J183" s="188">
        <f>ROUND(I183*H183,2)</f>
        <v>0</v>
      </c>
      <c r="K183" s="184"/>
      <c r="L183" s="42"/>
      <c r="M183" s="189" t="s">
        <v>5</v>
      </c>
      <c r="N183" s="190" t="s">
        <v>44</v>
      </c>
      <c r="O183" s="43"/>
      <c r="P183" s="191">
        <f>O183*H183</f>
        <v>0</v>
      </c>
      <c r="Q183" s="191">
        <v>0</v>
      </c>
      <c r="R183" s="191">
        <f>Q183*H183</f>
        <v>0</v>
      </c>
      <c r="S183" s="191">
        <v>0</v>
      </c>
      <c r="T183" s="192">
        <f>S183*H183</f>
        <v>0</v>
      </c>
      <c r="AR183" s="25" t="s">
        <v>160</v>
      </c>
      <c r="AT183" s="25" t="s">
        <v>156</v>
      </c>
      <c r="AU183" s="25" t="s">
        <v>82</v>
      </c>
      <c r="AY183" s="25" t="s">
        <v>153</v>
      </c>
      <c r="BE183" s="193">
        <f>IF(N183="základní",J183,0)</f>
        <v>0</v>
      </c>
      <c r="BF183" s="193">
        <f>IF(N183="snížená",J183,0)</f>
        <v>0</v>
      </c>
      <c r="BG183" s="193">
        <f>IF(N183="zákl. přenesená",J183,0)</f>
        <v>0</v>
      </c>
      <c r="BH183" s="193">
        <f>IF(N183="sníž. přenesená",J183,0)</f>
        <v>0</v>
      </c>
      <c r="BI183" s="193">
        <f>IF(N183="nulová",J183,0)</f>
        <v>0</v>
      </c>
      <c r="BJ183" s="25" t="s">
        <v>80</v>
      </c>
      <c r="BK183" s="193">
        <f>ROUND(I183*H183,2)</f>
        <v>0</v>
      </c>
      <c r="BL183" s="25" t="s">
        <v>160</v>
      </c>
      <c r="BM183" s="25" t="s">
        <v>1022</v>
      </c>
    </row>
    <row r="184" spans="2:65" s="12" customFormat="1">
      <c r="B184" s="194"/>
      <c r="D184" s="195" t="s">
        <v>167</v>
      </c>
      <c r="E184" s="196" t="s">
        <v>5</v>
      </c>
      <c r="F184" s="197" t="s">
        <v>1011</v>
      </c>
      <c r="H184" s="198">
        <v>32.4</v>
      </c>
      <c r="I184" s="199"/>
      <c r="L184" s="194"/>
      <c r="M184" s="200"/>
      <c r="N184" s="201"/>
      <c r="O184" s="201"/>
      <c r="P184" s="201"/>
      <c r="Q184" s="201"/>
      <c r="R184" s="201"/>
      <c r="S184" s="201"/>
      <c r="T184" s="202"/>
      <c r="AT184" s="196" t="s">
        <v>167</v>
      </c>
      <c r="AU184" s="196" t="s">
        <v>82</v>
      </c>
      <c r="AV184" s="12" t="s">
        <v>82</v>
      </c>
      <c r="AW184" s="12" t="s">
        <v>37</v>
      </c>
      <c r="AX184" s="12" t="s">
        <v>73</v>
      </c>
      <c r="AY184" s="196" t="s">
        <v>153</v>
      </c>
    </row>
    <row r="185" spans="2:65" s="12" customFormat="1">
      <c r="B185" s="194"/>
      <c r="D185" s="195" t="s">
        <v>167</v>
      </c>
      <c r="E185" s="196" t="s">
        <v>5</v>
      </c>
      <c r="F185" s="197" t="s">
        <v>1012</v>
      </c>
      <c r="H185" s="198">
        <v>3.6</v>
      </c>
      <c r="I185" s="199"/>
      <c r="L185" s="194"/>
      <c r="M185" s="200"/>
      <c r="N185" s="201"/>
      <c r="O185" s="201"/>
      <c r="P185" s="201"/>
      <c r="Q185" s="201"/>
      <c r="R185" s="201"/>
      <c r="S185" s="201"/>
      <c r="T185" s="202"/>
      <c r="AT185" s="196" t="s">
        <v>167</v>
      </c>
      <c r="AU185" s="196" t="s">
        <v>82</v>
      </c>
      <c r="AV185" s="12" t="s">
        <v>82</v>
      </c>
      <c r="AW185" s="12" t="s">
        <v>37</v>
      </c>
      <c r="AX185" s="12" t="s">
        <v>73</v>
      </c>
      <c r="AY185" s="196" t="s">
        <v>153</v>
      </c>
    </row>
    <row r="186" spans="2:65" s="12" customFormat="1">
      <c r="B186" s="194"/>
      <c r="D186" s="195" t="s">
        <v>167</v>
      </c>
      <c r="E186" s="196" t="s">
        <v>5</v>
      </c>
      <c r="F186" s="197" t="s">
        <v>1013</v>
      </c>
      <c r="H186" s="198">
        <v>3.1840000000000002</v>
      </c>
      <c r="I186" s="199"/>
      <c r="L186" s="194"/>
      <c r="M186" s="200"/>
      <c r="N186" s="201"/>
      <c r="O186" s="201"/>
      <c r="P186" s="201"/>
      <c r="Q186" s="201"/>
      <c r="R186" s="201"/>
      <c r="S186" s="201"/>
      <c r="T186" s="202"/>
      <c r="AT186" s="196" t="s">
        <v>167</v>
      </c>
      <c r="AU186" s="196" t="s">
        <v>82</v>
      </c>
      <c r="AV186" s="12" t="s">
        <v>82</v>
      </c>
      <c r="AW186" s="12" t="s">
        <v>37</v>
      </c>
      <c r="AX186" s="12" t="s">
        <v>73</v>
      </c>
      <c r="AY186" s="196" t="s">
        <v>153</v>
      </c>
    </row>
    <row r="187" spans="2:65" s="12" customFormat="1">
      <c r="B187" s="194"/>
      <c r="D187" s="195" t="s">
        <v>167</v>
      </c>
      <c r="E187" s="196" t="s">
        <v>5</v>
      </c>
      <c r="F187" s="197" t="s">
        <v>1014</v>
      </c>
      <c r="H187" s="198">
        <v>3.93</v>
      </c>
      <c r="I187" s="199"/>
      <c r="L187" s="194"/>
      <c r="M187" s="200"/>
      <c r="N187" s="201"/>
      <c r="O187" s="201"/>
      <c r="P187" s="201"/>
      <c r="Q187" s="201"/>
      <c r="R187" s="201"/>
      <c r="S187" s="201"/>
      <c r="T187" s="202"/>
      <c r="AT187" s="196" t="s">
        <v>167</v>
      </c>
      <c r="AU187" s="196" t="s">
        <v>82</v>
      </c>
      <c r="AV187" s="12" t="s">
        <v>82</v>
      </c>
      <c r="AW187" s="12" t="s">
        <v>37</v>
      </c>
      <c r="AX187" s="12" t="s">
        <v>73</v>
      </c>
      <c r="AY187" s="196" t="s">
        <v>153</v>
      </c>
    </row>
    <row r="188" spans="2:65" s="12" customFormat="1">
      <c r="B188" s="194"/>
      <c r="D188" s="195" t="s">
        <v>167</v>
      </c>
      <c r="E188" s="196" t="s">
        <v>5</v>
      </c>
      <c r="F188" s="197" t="s">
        <v>1015</v>
      </c>
      <c r="H188" s="198">
        <v>7.86</v>
      </c>
      <c r="I188" s="199"/>
      <c r="L188" s="194"/>
      <c r="M188" s="200"/>
      <c r="N188" s="201"/>
      <c r="O188" s="201"/>
      <c r="P188" s="201"/>
      <c r="Q188" s="201"/>
      <c r="R188" s="201"/>
      <c r="S188" s="201"/>
      <c r="T188" s="202"/>
      <c r="AT188" s="196" t="s">
        <v>167</v>
      </c>
      <c r="AU188" s="196" t="s">
        <v>82</v>
      </c>
      <c r="AV188" s="12" t="s">
        <v>82</v>
      </c>
      <c r="AW188" s="12" t="s">
        <v>37</v>
      </c>
      <c r="AX188" s="12" t="s">
        <v>73</v>
      </c>
      <c r="AY188" s="196" t="s">
        <v>153</v>
      </c>
    </row>
    <row r="189" spans="2:65" s="13" customFormat="1">
      <c r="B189" s="203"/>
      <c r="D189" s="195" t="s">
        <v>167</v>
      </c>
      <c r="E189" s="204" t="s">
        <v>5</v>
      </c>
      <c r="F189" s="205" t="s">
        <v>170</v>
      </c>
      <c r="H189" s="206">
        <v>50.973999999999997</v>
      </c>
      <c r="I189" s="207"/>
      <c r="L189" s="203"/>
      <c r="M189" s="208"/>
      <c r="N189" s="209"/>
      <c r="O189" s="209"/>
      <c r="P189" s="209"/>
      <c r="Q189" s="209"/>
      <c r="R189" s="209"/>
      <c r="S189" s="209"/>
      <c r="T189" s="210"/>
      <c r="AT189" s="204" t="s">
        <v>167</v>
      </c>
      <c r="AU189" s="204" t="s">
        <v>82</v>
      </c>
      <c r="AV189" s="13" t="s">
        <v>160</v>
      </c>
      <c r="AW189" s="13" t="s">
        <v>37</v>
      </c>
      <c r="AX189" s="13" t="s">
        <v>80</v>
      </c>
      <c r="AY189" s="204" t="s">
        <v>153</v>
      </c>
    </row>
    <row r="190" spans="2:65" s="1" customFormat="1" ht="16.5" customHeight="1">
      <c r="B190" s="181"/>
      <c r="C190" s="182" t="s">
        <v>417</v>
      </c>
      <c r="D190" s="182" t="s">
        <v>156</v>
      </c>
      <c r="E190" s="183" t="s">
        <v>1023</v>
      </c>
      <c r="F190" s="184" t="s">
        <v>1024</v>
      </c>
      <c r="G190" s="185" t="s">
        <v>214</v>
      </c>
      <c r="H190" s="186">
        <v>50.973999999999997</v>
      </c>
      <c r="I190" s="187"/>
      <c r="J190" s="188">
        <f>ROUND(I190*H190,2)</f>
        <v>0</v>
      </c>
      <c r="K190" s="184"/>
      <c r="L190" s="42"/>
      <c r="M190" s="189" t="s">
        <v>5</v>
      </c>
      <c r="N190" s="190" t="s">
        <v>44</v>
      </c>
      <c r="O190" s="43"/>
      <c r="P190" s="191">
        <f>O190*H190</f>
        <v>0</v>
      </c>
      <c r="Q190" s="191">
        <v>0</v>
      </c>
      <c r="R190" s="191">
        <f>Q190*H190</f>
        <v>0</v>
      </c>
      <c r="S190" s="191">
        <v>0</v>
      </c>
      <c r="T190" s="192">
        <f>S190*H190</f>
        <v>0</v>
      </c>
      <c r="AR190" s="25" t="s">
        <v>160</v>
      </c>
      <c r="AT190" s="25" t="s">
        <v>156</v>
      </c>
      <c r="AU190" s="25" t="s">
        <v>82</v>
      </c>
      <c r="AY190" s="25" t="s">
        <v>153</v>
      </c>
      <c r="BE190" s="193">
        <f>IF(N190="základní",J190,0)</f>
        <v>0</v>
      </c>
      <c r="BF190" s="193">
        <f>IF(N190="snížená",J190,0)</f>
        <v>0</v>
      </c>
      <c r="BG190" s="193">
        <f>IF(N190="zákl. přenesená",J190,0)</f>
        <v>0</v>
      </c>
      <c r="BH190" s="193">
        <f>IF(N190="sníž. přenesená",J190,0)</f>
        <v>0</v>
      </c>
      <c r="BI190" s="193">
        <f>IF(N190="nulová",J190,0)</f>
        <v>0</v>
      </c>
      <c r="BJ190" s="25" t="s">
        <v>80</v>
      </c>
      <c r="BK190" s="193">
        <f>ROUND(I190*H190,2)</f>
        <v>0</v>
      </c>
      <c r="BL190" s="25" t="s">
        <v>160</v>
      </c>
      <c r="BM190" s="25" t="s">
        <v>1025</v>
      </c>
    </row>
    <row r="191" spans="2:65" s="12" customFormat="1">
      <c r="B191" s="194"/>
      <c r="D191" s="195" t="s">
        <v>167</v>
      </c>
      <c r="E191" s="196" t="s">
        <v>5</v>
      </c>
      <c r="F191" s="197" t="s">
        <v>1026</v>
      </c>
      <c r="H191" s="198">
        <v>50.973999999999997</v>
      </c>
      <c r="I191" s="199"/>
      <c r="L191" s="194"/>
      <c r="M191" s="200"/>
      <c r="N191" s="201"/>
      <c r="O191" s="201"/>
      <c r="P191" s="201"/>
      <c r="Q191" s="201"/>
      <c r="R191" s="201"/>
      <c r="S191" s="201"/>
      <c r="T191" s="202"/>
      <c r="AT191" s="196" t="s">
        <v>167</v>
      </c>
      <c r="AU191" s="196" t="s">
        <v>82</v>
      </c>
      <c r="AV191" s="12" t="s">
        <v>82</v>
      </c>
      <c r="AW191" s="12" t="s">
        <v>37</v>
      </c>
      <c r="AX191" s="12" t="s">
        <v>80</v>
      </c>
      <c r="AY191" s="196" t="s">
        <v>153</v>
      </c>
    </row>
    <row r="192" spans="2:65" s="1" customFormat="1" ht="16.5" customHeight="1">
      <c r="B192" s="181"/>
      <c r="C192" s="182" t="s">
        <v>427</v>
      </c>
      <c r="D192" s="182" t="s">
        <v>156</v>
      </c>
      <c r="E192" s="183" t="s">
        <v>1027</v>
      </c>
      <c r="F192" s="184" t="s">
        <v>1028</v>
      </c>
      <c r="G192" s="185" t="s">
        <v>214</v>
      </c>
      <c r="H192" s="186">
        <v>50.973999999999997</v>
      </c>
      <c r="I192" s="187"/>
      <c r="J192" s="188">
        <f>ROUND(I192*H192,2)</f>
        <v>0</v>
      </c>
      <c r="K192" s="184"/>
      <c r="L192" s="42"/>
      <c r="M192" s="189" t="s">
        <v>5</v>
      </c>
      <c r="N192" s="190" t="s">
        <v>44</v>
      </c>
      <c r="O192" s="43"/>
      <c r="P192" s="191">
        <f>O192*H192</f>
        <v>0</v>
      </c>
      <c r="Q192" s="191">
        <v>0</v>
      </c>
      <c r="R192" s="191">
        <f>Q192*H192</f>
        <v>0</v>
      </c>
      <c r="S192" s="191">
        <v>0</v>
      </c>
      <c r="T192" s="192">
        <f>S192*H192</f>
        <v>0</v>
      </c>
      <c r="AR192" s="25" t="s">
        <v>160</v>
      </c>
      <c r="AT192" s="25" t="s">
        <v>156</v>
      </c>
      <c r="AU192" s="25" t="s">
        <v>82</v>
      </c>
      <c r="AY192" s="25" t="s">
        <v>153</v>
      </c>
      <c r="BE192" s="193">
        <f>IF(N192="základní",J192,0)</f>
        <v>0</v>
      </c>
      <c r="BF192" s="193">
        <f>IF(N192="snížená",J192,0)</f>
        <v>0</v>
      </c>
      <c r="BG192" s="193">
        <f>IF(N192="zákl. přenesená",J192,0)</f>
        <v>0</v>
      </c>
      <c r="BH192" s="193">
        <f>IF(N192="sníž. přenesená",J192,0)</f>
        <v>0</v>
      </c>
      <c r="BI192" s="193">
        <f>IF(N192="nulová",J192,0)</f>
        <v>0</v>
      </c>
      <c r="BJ192" s="25" t="s">
        <v>80</v>
      </c>
      <c r="BK192" s="193">
        <f>ROUND(I192*H192,2)</f>
        <v>0</v>
      </c>
      <c r="BL192" s="25" t="s">
        <v>160</v>
      </c>
      <c r="BM192" s="25" t="s">
        <v>1029</v>
      </c>
    </row>
    <row r="193" spans="2:65" s="12" customFormat="1">
      <c r="B193" s="194"/>
      <c r="D193" s="195" t="s">
        <v>167</v>
      </c>
      <c r="E193" s="196" t="s">
        <v>5</v>
      </c>
      <c r="F193" s="197" t="s">
        <v>1026</v>
      </c>
      <c r="H193" s="198">
        <v>50.973999999999997</v>
      </c>
      <c r="I193" s="199"/>
      <c r="L193" s="194"/>
      <c r="M193" s="200"/>
      <c r="N193" s="201"/>
      <c r="O193" s="201"/>
      <c r="P193" s="201"/>
      <c r="Q193" s="201"/>
      <c r="R193" s="201"/>
      <c r="S193" s="201"/>
      <c r="T193" s="202"/>
      <c r="AT193" s="196" t="s">
        <v>167</v>
      </c>
      <c r="AU193" s="196" t="s">
        <v>82</v>
      </c>
      <c r="AV193" s="12" t="s">
        <v>82</v>
      </c>
      <c r="AW193" s="12" t="s">
        <v>37</v>
      </c>
      <c r="AX193" s="12" t="s">
        <v>80</v>
      </c>
      <c r="AY193" s="196" t="s">
        <v>153</v>
      </c>
    </row>
    <row r="194" spans="2:65" s="1" customFormat="1" ht="16.5" customHeight="1">
      <c r="B194" s="181"/>
      <c r="C194" s="182" t="s">
        <v>452</v>
      </c>
      <c r="D194" s="182" t="s">
        <v>156</v>
      </c>
      <c r="E194" s="183" t="s">
        <v>1030</v>
      </c>
      <c r="F194" s="184" t="s">
        <v>1031</v>
      </c>
      <c r="G194" s="185" t="s">
        <v>277</v>
      </c>
      <c r="H194" s="186">
        <v>50.973999999999997</v>
      </c>
      <c r="I194" s="187"/>
      <c r="J194" s="188">
        <f>ROUND(I194*H194,2)</f>
        <v>0</v>
      </c>
      <c r="K194" s="184"/>
      <c r="L194" s="42"/>
      <c r="M194" s="189" t="s">
        <v>5</v>
      </c>
      <c r="N194" s="190" t="s">
        <v>44</v>
      </c>
      <c r="O194" s="43"/>
      <c r="P194" s="191">
        <f>O194*H194</f>
        <v>0</v>
      </c>
      <c r="Q194" s="191">
        <v>0</v>
      </c>
      <c r="R194" s="191">
        <f>Q194*H194</f>
        <v>0</v>
      </c>
      <c r="S194" s="191">
        <v>0</v>
      </c>
      <c r="T194" s="192">
        <f>S194*H194</f>
        <v>0</v>
      </c>
      <c r="AR194" s="25" t="s">
        <v>160</v>
      </c>
      <c r="AT194" s="25" t="s">
        <v>156</v>
      </c>
      <c r="AU194" s="25" t="s">
        <v>82</v>
      </c>
      <c r="AY194" s="25" t="s">
        <v>153</v>
      </c>
      <c r="BE194" s="193">
        <f>IF(N194="základní",J194,0)</f>
        <v>0</v>
      </c>
      <c r="BF194" s="193">
        <f>IF(N194="snížená",J194,0)</f>
        <v>0</v>
      </c>
      <c r="BG194" s="193">
        <f>IF(N194="zákl. přenesená",J194,0)</f>
        <v>0</v>
      </c>
      <c r="BH194" s="193">
        <f>IF(N194="sníž. přenesená",J194,0)</f>
        <v>0</v>
      </c>
      <c r="BI194" s="193">
        <f>IF(N194="nulová",J194,0)</f>
        <v>0</v>
      </c>
      <c r="BJ194" s="25" t="s">
        <v>80</v>
      </c>
      <c r="BK194" s="193">
        <f>ROUND(I194*H194,2)</f>
        <v>0</v>
      </c>
      <c r="BL194" s="25" t="s">
        <v>160</v>
      </c>
      <c r="BM194" s="25" t="s">
        <v>1032</v>
      </c>
    </row>
    <row r="195" spans="2:65" s="12" customFormat="1">
      <c r="B195" s="194"/>
      <c r="D195" s="195" t="s">
        <v>167</v>
      </c>
      <c r="E195" s="196" t="s">
        <v>5</v>
      </c>
      <c r="F195" s="197" t="s">
        <v>1026</v>
      </c>
      <c r="H195" s="198">
        <v>50.973999999999997</v>
      </c>
      <c r="I195" s="199"/>
      <c r="L195" s="194"/>
      <c r="M195" s="200"/>
      <c r="N195" s="201"/>
      <c r="O195" s="201"/>
      <c r="P195" s="201"/>
      <c r="Q195" s="201"/>
      <c r="R195" s="201"/>
      <c r="S195" s="201"/>
      <c r="T195" s="202"/>
      <c r="AT195" s="196" t="s">
        <v>167</v>
      </c>
      <c r="AU195" s="196" t="s">
        <v>82</v>
      </c>
      <c r="AV195" s="12" t="s">
        <v>82</v>
      </c>
      <c r="AW195" s="12" t="s">
        <v>37</v>
      </c>
      <c r="AX195" s="12" t="s">
        <v>80</v>
      </c>
      <c r="AY195" s="196" t="s">
        <v>153</v>
      </c>
    </row>
    <row r="196" spans="2:65" s="11" customFormat="1" ht="29.85" customHeight="1">
      <c r="B196" s="168"/>
      <c r="D196" s="169" t="s">
        <v>72</v>
      </c>
      <c r="E196" s="179" t="s">
        <v>82</v>
      </c>
      <c r="F196" s="179" t="s">
        <v>1033</v>
      </c>
      <c r="I196" s="171"/>
      <c r="J196" s="180">
        <f>BK196</f>
        <v>0</v>
      </c>
      <c r="L196" s="168"/>
      <c r="M196" s="173"/>
      <c r="N196" s="174"/>
      <c r="O196" s="174"/>
      <c r="P196" s="175">
        <f>SUM(P197:P200)</f>
        <v>0</v>
      </c>
      <c r="Q196" s="174"/>
      <c r="R196" s="175">
        <f>SUM(R197:R200)</f>
        <v>2.8867381699999997</v>
      </c>
      <c r="S196" s="174"/>
      <c r="T196" s="176">
        <f>SUM(T197:T200)</f>
        <v>0</v>
      </c>
      <c r="AR196" s="169" t="s">
        <v>80</v>
      </c>
      <c r="AT196" s="177" t="s">
        <v>72</v>
      </c>
      <c r="AU196" s="177" t="s">
        <v>80</v>
      </c>
      <c r="AY196" s="169" t="s">
        <v>153</v>
      </c>
      <c r="BK196" s="178">
        <f>SUM(BK197:BK200)</f>
        <v>0</v>
      </c>
    </row>
    <row r="197" spans="2:65" s="1" customFormat="1" ht="16.5" customHeight="1">
      <c r="B197" s="181"/>
      <c r="C197" s="182" t="s">
        <v>466</v>
      </c>
      <c r="D197" s="182" t="s">
        <v>156</v>
      </c>
      <c r="E197" s="183" t="s">
        <v>1034</v>
      </c>
      <c r="F197" s="184" t="s">
        <v>1035</v>
      </c>
      <c r="G197" s="185" t="s">
        <v>277</v>
      </c>
      <c r="H197" s="186">
        <v>6.3E-2</v>
      </c>
      <c r="I197" s="187"/>
      <c r="J197" s="188">
        <f>ROUND(I197*H197,2)</f>
        <v>0</v>
      </c>
      <c r="K197" s="184"/>
      <c r="L197" s="42"/>
      <c r="M197" s="189" t="s">
        <v>5</v>
      </c>
      <c r="N197" s="190" t="s">
        <v>44</v>
      </c>
      <c r="O197" s="43"/>
      <c r="P197" s="191">
        <f>O197*H197</f>
        <v>0</v>
      </c>
      <c r="Q197" s="191">
        <v>1.0525899999999999</v>
      </c>
      <c r="R197" s="191">
        <f>Q197*H197</f>
        <v>6.6313169999999991E-2</v>
      </c>
      <c r="S197" s="191">
        <v>0</v>
      </c>
      <c r="T197" s="192">
        <f>S197*H197</f>
        <v>0</v>
      </c>
      <c r="AR197" s="25" t="s">
        <v>160</v>
      </c>
      <c r="AT197" s="25" t="s">
        <v>156</v>
      </c>
      <c r="AU197" s="25" t="s">
        <v>82</v>
      </c>
      <c r="AY197" s="25" t="s">
        <v>153</v>
      </c>
      <c r="BE197" s="193">
        <f>IF(N197="základní",J197,0)</f>
        <v>0</v>
      </c>
      <c r="BF197" s="193">
        <f>IF(N197="snížená",J197,0)</f>
        <v>0</v>
      </c>
      <c r="BG197" s="193">
        <f>IF(N197="zákl. přenesená",J197,0)</f>
        <v>0</v>
      </c>
      <c r="BH197" s="193">
        <f>IF(N197="sníž. přenesená",J197,0)</f>
        <v>0</v>
      </c>
      <c r="BI197" s="193">
        <f>IF(N197="nulová",J197,0)</f>
        <v>0</v>
      </c>
      <c r="BJ197" s="25" t="s">
        <v>80</v>
      </c>
      <c r="BK197" s="193">
        <f>ROUND(I197*H197,2)</f>
        <v>0</v>
      </c>
      <c r="BL197" s="25" t="s">
        <v>160</v>
      </c>
      <c r="BM197" s="25" t="s">
        <v>1036</v>
      </c>
    </row>
    <row r="198" spans="2:65" s="12" customFormat="1">
      <c r="B198" s="194"/>
      <c r="D198" s="195" t="s">
        <v>167</v>
      </c>
      <c r="E198" s="196" t="s">
        <v>5</v>
      </c>
      <c r="F198" s="197" t="s">
        <v>1037</v>
      </c>
      <c r="H198" s="198">
        <v>6.3E-2</v>
      </c>
      <c r="I198" s="199"/>
      <c r="L198" s="194"/>
      <c r="M198" s="200"/>
      <c r="N198" s="201"/>
      <c r="O198" s="201"/>
      <c r="P198" s="201"/>
      <c r="Q198" s="201"/>
      <c r="R198" s="201"/>
      <c r="S198" s="201"/>
      <c r="T198" s="202"/>
      <c r="AT198" s="196" t="s">
        <v>167</v>
      </c>
      <c r="AU198" s="196" t="s">
        <v>82</v>
      </c>
      <c r="AV198" s="12" t="s">
        <v>82</v>
      </c>
      <c r="AW198" s="12" t="s">
        <v>37</v>
      </c>
      <c r="AX198" s="12" t="s">
        <v>80</v>
      </c>
      <c r="AY198" s="196" t="s">
        <v>153</v>
      </c>
    </row>
    <row r="199" spans="2:65" s="1" customFormat="1" ht="16.5" customHeight="1">
      <c r="B199" s="181"/>
      <c r="C199" s="182" t="s">
        <v>460</v>
      </c>
      <c r="D199" s="182" t="s">
        <v>156</v>
      </c>
      <c r="E199" s="183" t="s">
        <v>1038</v>
      </c>
      <c r="F199" s="184" t="s">
        <v>1039</v>
      </c>
      <c r="G199" s="185" t="s">
        <v>214</v>
      </c>
      <c r="H199" s="186">
        <v>1.25</v>
      </c>
      <c r="I199" s="187"/>
      <c r="J199" s="188">
        <f>ROUND(I199*H199,2)</f>
        <v>0</v>
      </c>
      <c r="K199" s="184"/>
      <c r="L199" s="42"/>
      <c r="M199" s="189" t="s">
        <v>5</v>
      </c>
      <c r="N199" s="190" t="s">
        <v>44</v>
      </c>
      <c r="O199" s="43"/>
      <c r="P199" s="191">
        <f>O199*H199</f>
        <v>0</v>
      </c>
      <c r="Q199" s="191">
        <v>2.2563399999999998</v>
      </c>
      <c r="R199" s="191">
        <f>Q199*H199</f>
        <v>2.8204249999999997</v>
      </c>
      <c r="S199" s="191">
        <v>0</v>
      </c>
      <c r="T199" s="192">
        <f>S199*H199</f>
        <v>0</v>
      </c>
      <c r="AR199" s="25" t="s">
        <v>160</v>
      </c>
      <c r="AT199" s="25" t="s">
        <v>156</v>
      </c>
      <c r="AU199" s="25" t="s">
        <v>82</v>
      </c>
      <c r="AY199" s="25" t="s">
        <v>153</v>
      </c>
      <c r="BE199" s="193">
        <f>IF(N199="základní",J199,0)</f>
        <v>0</v>
      </c>
      <c r="BF199" s="193">
        <f>IF(N199="snížená",J199,0)</f>
        <v>0</v>
      </c>
      <c r="BG199" s="193">
        <f>IF(N199="zákl. přenesená",J199,0)</f>
        <v>0</v>
      </c>
      <c r="BH199" s="193">
        <f>IF(N199="sníž. přenesená",J199,0)</f>
        <v>0</v>
      </c>
      <c r="BI199" s="193">
        <f>IF(N199="nulová",J199,0)</f>
        <v>0</v>
      </c>
      <c r="BJ199" s="25" t="s">
        <v>80</v>
      </c>
      <c r="BK199" s="193">
        <f>ROUND(I199*H199,2)</f>
        <v>0</v>
      </c>
      <c r="BL199" s="25" t="s">
        <v>160</v>
      </c>
      <c r="BM199" s="25" t="s">
        <v>1040</v>
      </c>
    </row>
    <row r="200" spans="2:65" s="12" customFormat="1">
      <c r="B200" s="194"/>
      <c r="D200" s="195" t="s">
        <v>167</v>
      </c>
      <c r="E200" s="196" t="s">
        <v>5</v>
      </c>
      <c r="F200" s="197" t="s">
        <v>1041</v>
      </c>
      <c r="H200" s="198">
        <v>1.25</v>
      </c>
      <c r="I200" s="199"/>
      <c r="L200" s="194"/>
      <c r="M200" s="200"/>
      <c r="N200" s="201"/>
      <c r="O200" s="201"/>
      <c r="P200" s="201"/>
      <c r="Q200" s="201"/>
      <c r="R200" s="201"/>
      <c r="S200" s="201"/>
      <c r="T200" s="202"/>
      <c r="AT200" s="196" t="s">
        <v>167</v>
      </c>
      <c r="AU200" s="196" t="s">
        <v>82</v>
      </c>
      <c r="AV200" s="12" t="s">
        <v>82</v>
      </c>
      <c r="AW200" s="12" t="s">
        <v>37</v>
      </c>
      <c r="AX200" s="12" t="s">
        <v>80</v>
      </c>
      <c r="AY200" s="196" t="s">
        <v>153</v>
      </c>
    </row>
    <row r="201" spans="2:65" s="11" customFormat="1" ht="29.85" customHeight="1">
      <c r="B201" s="168"/>
      <c r="D201" s="169" t="s">
        <v>72</v>
      </c>
      <c r="E201" s="179" t="s">
        <v>154</v>
      </c>
      <c r="F201" s="179" t="s">
        <v>155</v>
      </c>
      <c r="I201" s="171"/>
      <c r="J201" s="180">
        <f>BK201</f>
        <v>0</v>
      </c>
      <c r="L201" s="168"/>
      <c r="M201" s="173"/>
      <c r="N201" s="174"/>
      <c r="O201" s="174"/>
      <c r="P201" s="175">
        <f>P202</f>
        <v>0</v>
      </c>
      <c r="Q201" s="174"/>
      <c r="R201" s="175">
        <f>R202</f>
        <v>3.61842</v>
      </c>
      <c r="S201" s="174"/>
      <c r="T201" s="176">
        <f>T202</f>
        <v>0</v>
      </c>
      <c r="AR201" s="169" t="s">
        <v>80</v>
      </c>
      <c r="AT201" s="177" t="s">
        <v>72</v>
      </c>
      <c r="AU201" s="177" t="s">
        <v>80</v>
      </c>
      <c r="AY201" s="169" t="s">
        <v>153</v>
      </c>
      <c r="BK201" s="178">
        <f>BK202</f>
        <v>0</v>
      </c>
    </row>
    <row r="202" spans="2:65" s="1" customFormat="1" ht="25.5" customHeight="1">
      <c r="B202" s="181"/>
      <c r="C202" s="182" t="s">
        <v>486</v>
      </c>
      <c r="D202" s="182" t="s">
        <v>156</v>
      </c>
      <c r="E202" s="183" t="s">
        <v>1042</v>
      </c>
      <c r="F202" s="184" t="s">
        <v>1043</v>
      </c>
      <c r="G202" s="185" t="s">
        <v>228</v>
      </c>
      <c r="H202" s="186">
        <v>1</v>
      </c>
      <c r="I202" s="187"/>
      <c r="J202" s="188">
        <f>ROUND(I202*H202,2)</f>
        <v>0</v>
      </c>
      <c r="K202" s="184"/>
      <c r="L202" s="42"/>
      <c r="M202" s="189" t="s">
        <v>5</v>
      </c>
      <c r="N202" s="190" t="s">
        <v>44</v>
      </c>
      <c r="O202" s="43"/>
      <c r="P202" s="191">
        <f>O202*H202</f>
        <v>0</v>
      </c>
      <c r="Q202" s="191">
        <v>3.61842</v>
      </c>
      <c r="R202" s="191">
        <f>Q202*H202</f>
        <v>3.61842</v>
      </c>
      <c r="S202" s="191">
        <v>0</v>
      </c>
      <c r="T202" s="192">
        <f>S202*H202</f>
        <v>0</v>
      </c>
      <c r="AR202" s="25" t="s">
        <v>160</v>
      </c>
      <c r="AT202" s="25" t="s">
        <v>156</v>
      </c>
      <c r="AU202" s="25" t="s">
        <v>82</v>
      </c>
      <c r="AY202" s="25" t="s">
        <v>153</v>
      </c>
      <c r="BE202" s="193">
        <f>IF(N202="základní",J202,0)</f>
        <v>0</v>
      </c>
      <c r="BF202" s="193">
        <f>IF(N202="snížená",J202,0)</f>
        <v>0</v>
      </c>
      <c r="BG202" s="193">
        <f>IF(N202="zákl. přenesená",J202,0)</f>
        <v>0</v>
      </c>
      <c r="BH202" s="193">
        <f>IF(N202="sníž. přenesená",J202,0)</f>
        <v>0</v>
      </c>
      <c r="BI202" s="193">
        <f>IF(N202="nulová",J202,0)</f>
        <v>0</v>
      </c>
      <c r="BJ202" s="25" t="s">
        <v>80</v>
      </c>
      <c r="BK202" s="193">
        <f>ROUND(I202*H202,2)</f>
        <v>0</v>
      </c>
      <c r="BL202" s="25" t="s">
        <v>160</v>
      </c>
      <c r="BM202" s="25" t="s">
        <v>1044</v>
      </c>
    </row>
    <row r="203" spans="2:65" s="11" customFormat="1" ht="29.85" customHeight="1">
      <c r="B203" s="168"/>
      <c r="D203" s="169" t="s">
        <v>72</v>
      </c>
      <c r="E203" s="179" t="s">
        <v>160</v>
      </c>
      <c r="F203" s="179" t="s">
        <v>1045</v>
      </c>
      <c r="I203" s="171"/>
      <c r="J203" s="180">
        <f>BK203</f>
        <v>0</v>
      </c>
      <c r="L203" s="168"/>
      <c r="M203" s="173"/>
      <c r="N203" s="174"/>
      <c r="O203" s="174"/>
      <c r="P203" s="175">
        <f>SUM(P204:P213)</f>
        <v>0</v>
      </c>
      <c r="Q203" s="174"/>
      <c r="R203" s="175">
        <f>SUM(R204:R213)</f>
        <v>0</v>
      </c>
      <c r="S203" s="174"/>
      <c r="T203" s="176">
        <f>SUM(T204:T213)</f>
        <v>0</v>
      </c>
      <c r="AR203" s="169" t="s">
        <v>80</v>
      </c>
      <c r="AT203" s="177" t="s">
        <v>72</v>
      </c>
      <c r="AU203" s="177" t="s">
        <v>80</v>
      </c>
      <c r="AY203" s="169" t="s">
        <v>153</v>
      </c>
      <c r="BK203" s="178">
        <f>SUM(BK204:BK213)</f>
        <v>0</v>
      </c>
    </row>
    <row r="204" spans="2:65" s="1" customFormat="1" ht="16.5" customHeight="1">
      <c r="B204" s="181"/>
      <c r="C204" s="182" t="s">
        <v>279</v>
      </c>
      <c r="D204" s="182" t="s">
        <v>156</v>
      </c>
      <c r="E204" s="183" t="s">
        <v>1046</v>
      </c>
      <c r="F204" s="184" t="s">
        <v>1047</v>
      </c>
      <c r="G204" s="185" t="s">
        <v>214</v>
      </c>
      <c r="H204" s="186">
        <v>2.7930000000000001</v>
      </c>
      <c r="I204" s="187"/>
      <c r="J204" s="188">
        <f>ROUND(I204*H204,2)</f>
        <v>0</v>
      </c>
      <c r="K204" s="184"/>
      <c r="L204" s="42"/>
      <c r="M204" s="189" t="s">
        <v>5</v>
      </c>
      <c r="N204" s="190" t="s">
        <v>44</v>
      </c>
      <c r="O204" s="43"/>
      <c r="P204" s="191">
        <f>O204*H204</f>
        <v>0</v>
      </c>
      <c r="Q204" s="191">
        <v>0</v>
      </c>
      <c r="R204" s="191">
        <f>Q204*H204</f>
        <v>0</v>
      </c>
      <c r="S204" s="191">
        <v>0</v>
      </c>
      <c r="T204" s="192">
        <f>S204*H204</f>
        <v>0</v>
      </c>
      <c r="AR204" s="25" t="s">
        <v>160</v>
      </c>
      <c r="AT204" s="25" t="s">
        <v>156</v>
      </c>
      <c r="AU204" s="25" t="s">
        <v>82</v>
      </c>
      <c r="AY204" s="25" t="s">
        <v>153</v>
      </c>
      <c r="BE204" s="193">
        <f>IF(N204="základní",J204,0)</f>
        <v>0</v>
      </c>
      <c r="BF204" s="193">
        <f>IF(N204="snížená",J204,0)</f>
        <v>0</v>
      </c>
      <c r="BG204" s="193">
        <f>IF(N204="zákl. přenesená",J204,0)</f>
        <v>0</v>
      </c>
      <c r="BH204" s="193">
        <f>IF(N204="sníž. přenesená",J204,0)</f>
        <v>0</v>
      </c>
      <c r="BI204" s="193">
        <f>IF(N204="nulová",J204,0)</f>
        <v>0</v>
      </c>
      <c r="BJ204" s="25" t="s">
        <v>80</v>
      </c>
      <c r="BK204" s="193">
        <f>ROUND(I204*H204,2)</f>
        <v>0</v>
      </c>
      <c r="BL204" s="25" t="s">
        <v>160</v>
      </c>
      <c r="BM204" s="25" t="s">
        <v>1048</v>
      </c>
    </row>
    <row r="205" spans="2:65" s="14" customFormat="1">
      <c r="B205" s="214"/>
      <c r="D205" s="195" t="s">
        <v>167</v>
      </c>
      <c r="E205" s="215" t="s">
        <v>5</v>
      </c>
      <c r="F205" s="216" t="s">
        <v>939</v>
      </c>
      <c r="H205" s="215" t="s">
        <v>5</v>
      </c>
      <c r="I205" s="217"/>
      <c r="L205" s="214"/>
      <c r="M205" s="218"/>
      <c r="N205" s="219"/>
      <c r="O205" s="219"/>
      <c r="P205" s="219"/>
      <c r="Q205" s="219"/>
      <c r="R205" s="219"/>
      <c r="S205" s="219"/>
      <c r="T205" s="220"/>
      <c r="AT205" s="215" t="s">
        <v>167</v>
      </c>
      <c r="AU205" s="215" t="s">
        <v>82</v>
      </c>
      <c r="AV205" s="14" t="s">
        <v>80</v>
      </c>
      <c r="AW205" s="14" t="s">
        <v>37</v>
      </c>
      <c r="AX205" s="14" t="s">
        <v>73</v>
      </c>
      <c r="AY205" s="215" t="s">
        <v>153</v>
      </c>
    </row>
    <row r="206" spans="2:65" s="12" customFormat="1">
      <c r="B206" s="194"/>
      <c r="D206" s="195" t="s">
        <v>167</v>
      </c>
      <c r="E206" s="196" t="s">
        <v>5</v>
      </c>
      <c r="F206" s="197" t="s">
        <v>1049</v>
      </c>
      <c r="H206" s="198">
        <v>2.113</v>
      </c>
      <c r="I206" s="199"/>
      <c r="L206" s="194"/>
      <c r="M206" s="200"/>
      <c r="N206" s="201"/>
      <c r="O206" s="201"/>
      <c r="P206" s="201"/>
      <c r="Q206" s="201"/>
      <c r="R206" s="201"/>
      <c r="S206" s="201"/>
      <c r="T206" s="202"/>
      <c r="AT206" s="196" t="s">
        <v>167</v>
      </c>
      <c r="AU206" s="196" t="s">
        <v>82</v>
      </c>
      <c r="AV206" s="12" t="s">
        <v>82</v>
      </c>
      <c r="AW206" s="12" t="s">
        <v>37</v>
      </c>
      <c r="AX206" s="12" t="s">
        <v>73</v>
      </c>
      <c r="AY206" s="196" t="s">
        <v>153</v>
      </c>
    </row>
    <row r="207" spans="2:65" s="14" customFormat="1">
      <c r="B207" s="214"/>
      <c r="D207" s="195" t="s">
        <v>167</v>
      </c>
      <c r="E207" s="215" t="s">
        <v>5</v>
      </c>
      <c r="F207" s="216" t="s">
        <v>943</v>
      </c>
      <c r="H207" s="215" t="s">
        <v>5</v>
      </c>
      <c r="I207" s="217"/>
      <c r="L207" s="214"/>
      <c r="M207" s="218"/>
      <c r="N207" s="219"/>
      <c r="O207" s="219"/>
      <c r="P207" s="219"/>
      <c r="Q207" s="219"/>
      <c r="R207" s="219"/>
      <c r="S207" s="219"/>
      <c r="T207" s="220"/>
      <c r="AT207" s="215" t="s">
        <v>167</v>
      </c>
      <c r="AU207" s="215" t="s">
        <v>82</v>
      </c>
      <c r="AV207" s="14" t="s">
        <v>80</v>
      </c>
      <c r="AW207" s="14" t="s">
        <v>37</v>
      </c>
      <c r="AX207" s="14" t="s">
        <v>73</v>
      </c>
      <c r="AY207" s="215" t="s">
        <v>153</v>
      </c>
    </row>
    <row r="208" spans="2:65" s="12" customFormat="1">
      <c r="B208" s="194"/>
      <c r="D208" s="195" t="s">
        <v>167</v>
      </c>
      <c r="E208" s="196" t="s">
        <v>5</v>
      </c>
      <c r="F208" s="197" t="s">
        <v>1050</v>
      </c>
      <c r="H208" s="198">
        <v>0.68</v>
      </c>
      <c r="I208" s="199"/>
      <c r="L208" s="194"/>
      <c r="M208" s="200"/>
      <c r="N208" s="201"/>
      <c r="O208" s="201"/>
      <c r="P208" s="201"/>
      <c r="Q208" s="201"/>
      <c r="R208" s="201"/>
      <c r="S208" s="201"/>
      <c r="T208" s="202"/>
      <c r="AT208" s="196" t="s">
        <v>167</v>
      </c>
      <c r="AU208" s="196" t="s">
        <v>82</v>
      </c>
      <c r="AV208" s="12" t="s">
        <v>82</v>
      </c>
      <c r="AW208" s="12" t="s">
        <v>37</v>
      </c>
      <c r="AX208" s="12" t="s">
        <v>73</v>
      </c>
      <c r="AY208" s="196" t="s">
        <v>153</v>
      </c>
    </row>
    <row r="209" spans="2:65" s="13" customFormat="1">
      <c r="B209" s="203"/>
      <c r="D209" s="195" t="s">
        <v>167</v>
      </c>
      <c r="E209" s="204" t="s">
        <v>5</v>
      </c>
      <c r="F209" s="205" t="s">
        <v>170</v>
      </c>
      <c r="H209" s="206">
        <v>2.7930000000000001</v>
      </c>
      <c r="I209" s="207"/>
      <c r="L209" s="203"/>
      <c r="M209" s="208"/>
      <c r="N209" s="209"/>
      <c r="O209" s="209"/>
      <c r="P209" s="209"/>
      <c r="Q209" s="209"/>
      <c r="R209" s="209"/>
      <c r="S209" s="209"/>
      <c r="T209" s="210"/>
      <c r="AT209" s="204" t="s">
        <v>167</v>
      </c>
      <c r="AU209" s="204" t="s">
        <v>82</v>
      </c>
      <c r="AV209" s="13" t="s">
        <v>160</v>
      </c>
      <c r="AW209" s="13" t="s">
        <v>37</v>
      </c>
      <c r="AX209" s="13" t="s">
        <v>80</v>
      </c>
      <c r="AY209" s="204" t="s">
        <v>153</v>
      </c>
    </row>
    <row r="210" spans="2:65" s="1" customFormat="1" ht="16.5" customHeight="1">
      <c r="B210" s="181"/>
      <c r="C210" s="182" t="s">
        <v>211</v>
      </c>
      <c r="D210" s="182" t="s">
        <v>156</v>
      </c>
      <c r="E210" s="183" t="s">
        <v>1051</v>
      </c>
      <c r="F210" s="184" t="s">
        <v>1052</v>
      </c>
      <c r="G210" s="185" t="s">
        <v>214</v>
      </c>
      <c r="H210" s="186">
        <v>4.734</v>
      </c>
      <c r="I210" s="187"/>
      <c r="J210" s="188">
        <f>ROUND(I210*H210,2)</f>
        <v>0</v>
      </c>
      <c r="K210" s="184"/>
      <c r="L210" s="42"/>
      <c r="M210" s="189" t="s">
        <v>5</v>
      </c>
      <c r="N210" s="190" t="s">
        <v>44</v>
      </c>
      <c r="O210" s="43"/>
      <c r="P210" s="191">
        <f>O210*H210</f>
        <v>0</v>
      </c>
      <c r="Q210" s="191">
        <v>0</v>
      </c>
      <c r="R210" s="191">
        <f>Q210*H210</f>
        <v>0</v>
      </c>
      <c r="S210" s="191">
        <v>0</v>
      </c>
      <c r="T210" s="192">
        <f>S210*H210</f>
        <v>0</v>
      </c>
      <c r="AR210" s="25" t="s">
        <v>160</v>
      </c>
      <c r="AT210" s="25" t="s">
        <v>156</v>
      </c>
      <c r="AU210" s="25" t="s">
        <v>82</v>
      </c>
      <c r="AY210" s="25" t="s">
        <v>153</v>
      </c>
      <c r="BE210" s="193">
        <f>IF(N210="základní",J210,0)</f>
        <v>0</v>
      </c>
      <c r="BF210" s="193">
        <f>IF(N210="snížená",J210,0)</f>
        <v>0</v>
      </c>
      <c r="BG210" s="193">
        <f>IF(N210="zákl. přenesená",J210,0)</f>
        <v>0</v>
      </c>
      <c r="BH210" s="193">
        <f>IF(N210="sníž. přenesená",J210,0)</f>
        <v>0</v>
      </c>
      <c r="BI210" s="193">
        <f>IF(N210="nulová",J210,0)</f>
        <v>0</v>
      </c>
      <c r="BJ210" s="25" t="s">
        <v>80</v>
      </c>
      <c r="BK210" s="193">
        <f>ROUND(I210*H210,2)</f>
        <v>0</v>
      </c>
      <c r="BL210" s="25" t="s">
        <v>160</v>
      </c>
      <c r="BM210" s="25" t="s">
        <v>1053</v>
      </c>
    </row>
    <row r="211" spans="2:65" s="12" customFormat="1">
      <c r="B211" s="194"/>
      <c r="D211" s="195" t="s">
        <v>167</v>
      </c>
      <c r="E211" s="196" t="s">
        <v>5</v>
      </c>
      <c r="F211" s="197" t="s">
        <v>1054</v>
      </c>
      <c r="H211" s="198">
        <v>4.734</v>
      </c>
      <c r="I211" s="199"/>
      <c r="L211" s="194"/>
      <c r="M211" s="200"/>
      <c r="N211" s="201"/>
      <c r="O211" s="201"/>
      <c r="P211" s="201"/>
      <c r="Q211" s="201"/>
      <c r="R211" s="201"/>
      <c r="S211" s="201"/>
      <c r="T211" s="202"/>
      <c r="AT211" s="196" t="s">
        <v>167</v>
      </c>
      <c r="AU211" s="196" t="s">
        <v>82</v>
      </c>
      <c r="AV211" s="12" t="s">
        <v>82</v>
      </c>
      <c r="AW211" s="12" t="s">
        <v>37</v>
      </c>
      <c r="AX211" s="12" t="s">
        <v>80</v>
      </c>
      <c r="AY211" s="196" t="s">
        <v>153</v>
      </c>
    </row>
    <row r="212" spans="2:65" s="1" customFormat="1" ht="16.5" customHeight="1">
      <c r="B212" s="181"/>
      <c r="C212" s="182" t="s">
        <v>219</v>
      </c>
      <c r="D212" s="182" t="s">
        <v>156</v>
      </c>
      <c r="E212" s="183" t="s">
        <v>1055</v>
      </c>
      <c r="F212" s="184" t="s">
        <v>1056</v>
      </c>
      <c r="G212" s="185" t="s">
        <v>214</v>
      </c>
      <c r="H212" s="186">
        <v>4.734</v>
      </c>
      <c r="I212" s="187"/>
      <c r="J212" s="188">
        <f>ROUND(I212*H212,2)</f>
        <v>0</v>
      </c>
      <c r="K212" s="184"/>
      <c r="L212" s="42"/>
      <c r="M212" s="189" t="s">
        <v>5</v>
      </c>
      <c r="N212" s="190" t="s">
        <v>44</v>
      </c>
      <c r="O212" s="43"/>
      <c r="P212" s="191">
        <f>O212*H212</f>
        <v>0</v>
      </c>
      <c r="Q212" s="191">
        <v>0</v>
      </c>
      <c r="R212" s="191">
        <f>Q212*H212</f>
        <v>0</v>
      </c>
      <c r="S212" s="191">
        <v>0</v>
      </c>
      <c r="T212" s="192">
        <f>S212*H212</f>
        <v>0</v>
      </c>
      <c r="AR212" s="25" t="s">
        <v>160</v>
      </c>
      <c r="AT212" s="25" t="s">
        <v>156</v>
      </c>
      <c r="AU212" s="25" t="s">
        <v>82</v>
      </c>
      <c r="AY212" s="25" t="s">
        <v>153</v>
      </c>
      <c r="BE212" s="193">
        <f>IF(N212="základní",J212,0)</f>
        <v>0</v>
      </c>
      <c r="BF212" s="193">
        <f>IF(N212="snížená",J212,0)</f>
        <v>0</v>
      </c>
      <c r="BG212" s="193">
        <f>IF(N212="zákl. přenesená",J212,0)</f>
        <v>0</v>
      </c>
      <c r="BH212" s="193">
        <f>IF(N212="sníž. přenesená",J212,0)</f>
        <v>0</v>
      </c>
      <c r="BI212" s="193">
        <f>IF(N212="nulová",J212,0)</f>
        <v>0</v>
      </c>
      <c r="BJ212" s="25" t="s">
        <v>80</v>
      </c>
      <c r="BK212" s="193">
        <f>ROUND(I212*H212,2)</f>
        <v>0</v>
      </c>
      <c r="BL212" s="25" t="s">
        <v>160</v>
      </c>
      <c r="BM212" s="25" t="s">
        <v>1057</v>
      </c>
    </row>
    <row r="213" spans="2:65" s="12" customFormat="1">
      <c r="B213" s="194"/>
      <c r="D213" s="195" t="s">
        <v>167</v>
      </c>
      <c r="E213" s="196" t="s">
        <v>5</v>
      </c>
      <c r="F213" s="197" t="s">
        <v>1054</v>
      </c>
      <c r="H213" s="198">
        <v>4.734</v>
      </c>
      <c r="I213" s="199"/>
      <c r="L213" s="194"/>
      <c r="M213" s="200"/>
      <c r="N213" s="201"/>
      <c r="O213" s="201"/>
      <c r="P213" s="201"/>
      <c r="Q213" s="201"/>
      <c r="R213" s="201"/>
      <c r="S213" s="201"/>
      <c r="T213" s="202"/>
      <c r="AT213" s="196" t="s">
        <v>167</v>
      </c>
      <c r="AU213" s="196" t="s">
        <v>82</v>
      </c>
      <c r="AV213" s="12" t="s">
        <v>82</v>
      </c>
      <c r="AW213" s="12" t="s">
        <v>37</v>
      </c>
      <c r="AX213" s="12" t="s">
        <v>80</v>
      </c>
      <c r="AY213" s="196" t="s">
        <v>153</v>
      </c>
    </row>
    <row r="214" spans="2:65" s="11" customFormat="1" ht="29.85" customHeight="1">
      <c r="B214" s="168"/>
      <c r="D214" s="169" t="s">
        <v>72</v>
      </c>
      <c r="E214" s="179" t="s">
        <v>162</v>
      </c>
      <c r="F214" s="179" t="s">
        <v>163</v>
      </c>
      <c r="I214" s="171"/>
      <c r="J214" s="180">
        <f>BK214</f>
        <v>0</v>
      </c>
      <c r="L214" s="168"/>
      <c r="M214" s="173"/>
      <c r="N214" s="174"/>
      <c r="O214" s="174"/>
      <c r="P214" s="175">
        <v>0</v>
      </c>
      <c r="Q214" s="174"/>
      <c r="R214" s="175">
        <v>0</v>
      </c>
      <c r="S214" s="174"/>
      <c r="T214" s="176">
        <v>0</v>
      </c>
      <c r="AR214" s="169" t="s">
        <v>80</v>
      </c>
      <c r="AT214" s="177" t="s">
        <v>72</v>
      </c>
      <c r="AU214" s="177" t="s">
        <v>80</v>
      </c>
      <c r="AY214" s="169" t="s">
        <v>153</v>
      </c>
      <c r="BK214" s="178">
        <v>0</v>
      </c>
    </row>
    <row r="215" spans="2:65" s="11" customFormat="1" ht="19.899999999999999" customHeight="1">
      <c r="B215" s="168"/>
      <c r="D215" s="169" t="s">
        <v>72</v>
      </c>
      <c r="E215" s="179" t="s">
        <v>194</v>
      </c>
      <c r="F215" s="179" t="s">
        <v>1058</v>
      </c>
      <c r="I215" s="171"/>
      <c r="J215" s="180">
        <f>BK215</f>
        <v>0</v>
      </c>
      <c r="L215" s="168"/>
      <c r="M215" s="173"/>
      <c r="N215" s="174"/>
      <c r="O215" s="174"/>
      <c r="P215" s="175">
        <f>SUM(P216:P235)</f>
        <v>0</v>
      </c>
      <c r="Q215" s="174"/>
      <c r="R215" s="175">
        <f>SUM(R216:R235)</f>
        <v>11.87004228</v>
      </c>
      <c r="S215" s="174"/>
      <c r="T215" s="176">
        <f>SUM(T216:T235)</f>
        <v>0</v>
      </c>
      <c r="AR215" s="169" t="s">
        <v>80</v>
      </c>
      <c r="AT215" s="177" t="s">
        <v>72</v>
      </c>
      <c r="AU215" s="177" t="s">
        <v>80</v>
      </c>
      <c r="AY215" s="169" t="s">
        <v>153</v>
      </c>
      <c r="BK215" s="178">
        <f>SUM(BK216:BK235)</f>
        <v>0</v>
      </c>
    </row>
    <row r="216" spans="2:65" s="1" customFormat="1" ht="25.5" customHeight="1">
      <c r="B216" s="181"/>
      <c r="C216" s="182" t="s">
        <v>162</v>
      </c>
      <c r="D216" s="182" t="s">
        <v>156</v>
      </c>
      <c r="E216" s="183" t="s">
        <v>1059</v>
      </c>
      <c r="F216" s="184" t="s">
        <v>1060</v>
      </c>
      <c r="G216" s="185" t="s">
        <v>197</v>
      </c>
      <c r="H216" s="186">
        <v>46.1</v>
      </c>
      <c r="I216" s="187"/>
      <c r="J216" s="188">
        <f>ROUND(I216*H216,2)</f>
        <v>0</v>
      </c>
      <c r="K216" s="184"/>
      <c r="L216" s="42"/>
      <c r="M216" s="189" t="s">
        <v>5</v>
      </c>
      <c r="N216" s="190" t="s">
        <v>44</v>
      </c>
      <c r="O216" s="43"/>
      <c r="P216" s="191">
        <f>O216*H216</f>
        <v>0</v>
      </c>
      <c r="Q216" s="191">
        <v>0.24629999999999999</v>
      </c>
      <c r="R216" s="191">
        <f>Q216*H216</f>
        <v>11.354430000000001</v>
      </c>
      <c r="S216" s="191">
        <v>0</v>
      </c>
      <c r="T216" s="192">
        <f>S216*H216</f>
        <v>0</v>
      </c>
      <c r="AR216" s="25" t="s">
        <v>160</v>
      </c>
      <c r="AT216" s="25" t="s">
        <v>156</v>
      </c>
      <c r="AU216" s="25" t="s">
        <v>82</v>
      </c>
      <c r="AY216" s="25" t="s">
        <v>153</v>
      </c>
      <c r="BE216" s="193">
        <f>IF(N216="základní",J216,0)</f>
        <v>0</v>
      </c>
      <c r="BF216" s="193">
        <f>IF(N216="snížená",J216,0)</f>
        <v>0</v>
      </c>
      <c r="BG216" s="193">
        <f>IF(N216="zákl. přenesená",J216,0)</f>
        <v>0</v>
      </c>
      <c r="BH216" s="193">
        <f>IF(N216="sníž. přenesená",J216,0)</f>
        <v>0</v>
      </c>
      <c r="BI216" s="193">
        <f>IF(N216="nulová",J216,0)</f>
        <v>0</v>
      </c>
      <c r="BJ216" s="25" t="s">
        <v>80</v>
      </c>
      <c r="BK216" s="193">
        <f>ROUND(I216*H216,2)</f>
        <v>0</v>
      </c>
      <c r="BL216" s="25" t="s">
        <v>160</v>
      </c>
      <c r="BM216" s="25" t="s">
        <v>1061</v>
      </c>
    </row>
    <row r="217" spans="2:65" s="12" customFormat="1">
      <c r="B217" s="194"/>
      <c r="D217" s="195" t="s">
        <v>167</v>
      </c>
      <c r="E217" s="196" t="s">
        <v>5</v>
      </c>
      <c r="F217" s="197" t="s">
        <v>1062</v>
      </c>
      <c r="H217" s="198">
        <v>46.1</v>
      </c>
      <c r="I217" s="199"/>
      <c r="L217" s="194"/>
      <c r="M217" s="200"/>
      <c r="N217" s="201"/>
      <c r="O217" s="201"/>
      <c r="P217" s="201"/>
      <c r="Q217" s="201"/>
      <c r="R217" s="201"/>
      <c r="S217" s="201"/>
      <c r="T217" s="202"/>
      <c r="AT217" s="196" t="s">
        <v>167</v>
      </c>
      <c r="AU217" s="196" t="s">
        <v>82</v>
      </c>
      <c r="AV217" s="12" t="s">
        <v>82</v>
      </c>
      <c r="AW217" s="12" t="s">
        <v>37</v>
      </c>
      <c r="AX217" s="12" t="s">
        <v>80</v>
      </c>
      <c r="AY217" s="196" t="s">
        <v>153</v>
      </c>
    </row>
    <row r="218" spans="2:65" s="1" customFormat="1" ht="25.5" customHeight="1">
      <c r="B218" s="181"/>
      <c r="C218" s="182" t="s">
        <v>514</v>
      </c>
      <c r="D218" s="182" t="s">
        <v>156</v>
      </c>
      <c r="E218" s="183" t="s">
        <v>1063</v>
      </c>
      <c r="F218" s="184" t="s">
        <v>1064</v>
      </c>
      <c r="G218" s="185" t="s">
        <v>197</v>
      </c>
      <c r="H218" s="186">
        <v>8.24</v>
      </c>
      <c r="I218" s="187"/>
      <c r="J218" s="188">
        <f>ROUND(I218*H218,2)</f>
        <v>0</v>
      </c>
      <c r="K218" s="184"/>
      <c r="L218" s="42"/>
      <c r="M218" s="189" t="s">
        <v>5</v>
      </c>
      <c r="N218" s="190" t="s">
        <v>44</v>
      </c>
      <c r="O218" s="43"/>
      <c r="P218" s="191">
        <f>O218*H218</f>
        <v>0</v>
      </c>
      <c r="Q218" s="191">
        <v>1.7799999999999999E-3</v>
      </c>
      <c r="R218" s="191">
        <f>Q218*H218</f>
        <v>1.46672E-2</v>
      </c>
      <c r="S218" s="191">
        <v>0</v>
      </c>
      <c r="T218" s="192">
        <f>S218*H218</f>
        <v>0</v>
      </c>
      <c r="AR218" s="25" t="s">
        <v>160</v>
      </c>
      <c r="AT218" s="25" t="s">
        <v>156</v>
      </c>
      <c r="AU218" s="25" t="s">
        <v>82</v>
      </c>
      <c r="AY218" s="25" t="s">
        <v>153</v>
      </c>
      <c r="BE218" s="193">
        <f>IF(N218="základní",J218,0)</f>
        <v>0</v>
      </c>
      <c r="BF218" s="193">
        <f>IF(N218="snížená",J218,0)</f>
        <v>0</v>
      </c>
      <c r="BG218" s="193">
        <f>IF(N218="zákl. přenesená",J218,0)</f>
        <v>0</v>
      </c>
      <c r="BH218" s="193">
        <f>IF(N218="sníž. přenesená",J218,0)</f>
        <v>0</v>
      </c>
      <c r="BI218" s="193">
        <f>IF(N218="nulová",J218,0)</f>
        <v>0</v>
      </c>
      <c r="BJ218" s="25" t="s">
        <v>80</v>
      </c>
      <c r="BK218" s="193">
        <f>ROUND(I218*H218,2)</f>
        <v>0</v>
      </c>
      <c r="BL218" s="25" t="s">
        <v>160</v>
      </c>
      <c r="BM218" s="25" t="s">
        <v>1065</v>
      </c>
    </row>
    <row r="219" spans="2:65" s="12" customFormat="1">
      <c r="B219" s="194"/>
      <c r="D219" s="195" t="s">
        <v>167</v>
      </c>
      <c r="E219" s="196" t="s">
        <v>5</v>
      </c>
      <c r="F219" s="197" t="s">
        <v>1066</v>
      </c>
      <c r="H219" s="198">
        <v>8.24</v>
      </c>
      <c r="I219" s="199"/>
      <c r="L219" s="194"/>
      <c r="M219" s="200"/>
      <c r="N219" s="201"/>
      <c r="O219" s="201"/>
      <c r="P219" s="201"/>
      <c r="Q219" s="201"/>
      <c r="R219" s="201"/>
      <c r="S219" s="201"/>
      <c r="T219" s="202"/>
      <c r="AT219" s="196" t="s">
        <v>167</v>
      </c>
      <c r="AU219" s="196" t="s">
        <v>82</v>
      </c>
      <c r="AV219" s="12" t="s">
        <v>82</v>
      </c>
      <c r="AW219" s="12" t="s">
        <v>37</v>
      </c>
      <c r="AX219" s="12" t="s">
        <v>73</v>
      </c>
      <c r="AY219" s="196" t="s">
        <v>153</v>
      </c>
    </row>
    <row r="220" spans="2:65" s="13" customFormat="1">
      <c r="B220" s="203"/>
      <c r="D220" s="195" t="s">
        <v>167</v>
      </c>
      <c r="E220" s="204" t="s">
        <v>5</v>
      </c>
      <c r="F220" s="205" t="s">
        <v>170</v>
      </c>
      <c r="H220" s="206">
        <v>8.24</v>
      </c>
      <c r="I220" s="207"/>
      <c r="L220" s="203"/>
      <c r="M220" s="208"/>
      <c r="N220" s="209"/>
      <c r="O220" s="209"/>
      <c r="P220" s="209"/>
      <c r="Q220" s="209"/>
      <c r="R220" s="209"/>
      <c r="S220" s="209"/>
      <c r="T220" s="210"/>
      <c r="AT220" s="204" t="s">
        <v>167</v>
      </c>
      <c r="AU220" s="204" t="s">
        <v>82</v>
      </c>
      <c r="AV220" s="13" t="s">
        <v>160</v>
      </c>
      <c r="AW220" s="13" t="s">
        <v>37</v>
      </c>
      <c r="AX220" s="13" t="s">
        <v>80</v>
      </c>
      <c r="AY220" s="204" t="s">
        <v>153</v>
      </c>
    </row>
    <row r="221" spans="2:65" s="1" customFormat="1" ht="25.5" customHeight="1">
      <c r="B221" s="181"/>
      <c r="C221" s="182" t="s">
        <v>521</v>
      </c>
      <c r="D221" s="182" t="s">
        <v>156</v>
      </c>
      <c r="E221" s="183" t="s">
        <v>1067</v>
      </c>
      <c r="F221" s="184" t="s">
        <v>1068</v>
      </c>
      <c r="G221" s="185" t="s">
        <v>197</v>
      </c>
      <c r="H221" s="186">
        <v>59.95</v>
      </c>
      <c r="I221" s="187"/>
      <c r="J221" s="188">
        <f>ROUND(I221*H221,2)</f>
        <v>0</v>
      </c>
      <c r="K221" s="184"/>
      <c r="L221" s="42"/>
      <c r="M221" s="189" t="s">
        <v>5</v>
      </c>
      <c r="N221" s="190" t="s">
        <v>44</v>
      </c>
      <c r="O221" s="43"/>
      <c r="P221" s="191">
        <f>O221*H221</f>
        <v>0</v>
      </c>
      <c r="Q221" s="191">
        <v>2.7399999999999998E-3</v>
      </c>
      <c r="R221" s="191">
        <f>Q221*H221</f>
        <v>0.16426299999999999</v>
      </c>
      <c r="S221" s="191">
        <v>0</v>
      </c>
      <c r="T221" s="192">
        <f>S221*H221</f>
        <v>0</v>
      </c>
      <c r="AR221" s="25" t="s">
        <v>160</v>
      </c>
      <c r="AT221" s="25" t="s">
        <v>156</v>
      </c>
      <c r="AU221" s="25" t="s">
        <v>82</v>
      </c>
      <c r="AY221" s="25" t="s">
        <v>153</v>
      </c>
      <c r="BE221" s="193">
        <f>IF(N221="základní",J221,0)</f>
        <v>0</v>
      </c>
      <c r="BF221" s="193">
        <f>IF(N221="snížená",J221,0)</f>
        <v>0</v>
      </c>
      <c r="BG221" s="193">
        <f>IF(N221="zákl. přenesená",J221,0)</f>
        <v>0</v>
      </c>
      <c r="BH221" s="193">
        <f>IF(N221="sníž. přenesená",J221,0)</f>
        <v>0</v>
      </c>
      <c r="BI221" s="193">
        <f>IF(N221="nulová",J221,0)</f>
        <v>0</v>
      </c>
      <c r="BJ221" s="25" t="s">
        <v>80</v>
      </c>
      <c r="BK221" s="193">
        <f>ROUND(I221*H221,2)</f>
        <v>0</v>
      </c>
      <c r="BL221" s="25" t="s">
        <v>160</v>
      </c>
      <c r="BM221" s="25" t="s">
        <v>1069</v>
      </c>
    </row>
    <row r="222" spans="2:65" s="12" customFormat="1">
      <c r="B222" s="194"/>
      <c r="D222" s="195" t="s">
        <v>167</v>
      </c>
      <c r="E222" s="196" t="s">
        <v>5</v>
      </c>
      <c r="F222" s="197" t="s">
        <v>1070</v>
      </c>
      <c r="H222" s="198">
        <v>51.85</v>
      </c>
      <c r="I222" s="199"/>
      <c r="L222" s="194"/>
      <c r="M222" s="200"/>
      <c r="N222" s="201"/>
      <c r="O222" s="201"/>
      <c r="P222" s="201"/>
      <c r="Q222" s="201"/>
      <c r="R222" s="201"/>
      <c r="S222" s="201"/>
      <c r="T222" s="202"/>
      <c r="AT222" s="196" t="s">
        <v>167</v>
      </c>
      <c r="AU222" s="196" t="s">
        <v>82</v>
      </c>
      <c r="AV222" s="12" t="s">
        <v>82</v>
      </c>
      <c r="AW222" s="12" t="s">
        <v>37</v>
      </c>
      <c r="AX222" s="12" t="s">
        <v>73</v>
      </c>
      <c r="AY222" s="196" t="s">
        <v>153</v>
      </c>
    </row>
    <row r="223" spans="2:65" s="12" customFormat="1">
      <c r="B223" s="194"/>
      <c r="D223" s="195" t="s">
        <v>167</v>
      </c>
      <c r="E223" s="196" t="s">
        <v>5</v>
      </c>
      <c r="F223" s="197" t="s">
        <v>1071</v>
      </c>
      <c r="H223" s="198">
        <v>8.1</v>
      </c>
      <c r="I223" s="199"/>
      <c r="L223" s="194"/>
      <c r="M223" s="200"/>
      <c r="N223" s="201"/>
      <c r="O223" s="201"/>
      <c r="P223" s="201"/>
      <c r="Q223" s="201"/>
      <c r="R223" s="201"/>
      <c r="S223" s="201"/>
      <c r="T223" s="202"/>
      <c r="AT223" s="196" t="s">
        <v>167</v>
      </c>
      <c r="AU223" s="196" t="s">
        <v>82</v>
      </c>
      <c r="AV223" s="12" t="s">
        <v>82</v>
      </c>
      <c r="AW223" s="12" t="s">
        <v>37</v>
      </c>
      <c r="AX223" s="12" t="s">
        <v>73</v>
      </c>
      <c r="AY223" s="196" t="s">
        <v>153</v>
      </c>
    </row>
    <row r="224" spans="2:65" s="13" customFormat="1">
      <c r="B224" s="203"/>
      <c r="D224" s="195" t="s">
        <v>167</v>
      </c>
      <c r="E224" s="204" t="s">
        <v>5</v>
      </c>
      <c r="F224" s="205" t="s">
        <v>170</v>
      </c>
      <c r="H224" s="206">
        <v>59.95</v>
      </c>
      <c r="I224" s="207"/>
      <c r="L224" s="203"/>
      <c r="M224" s="208"/>
      <c r="N224" s="209"/>
      <c r="O224" s="209"/>
      <c r="P224" s="209"/>
      <c r="Q224" s="209"/>
      <c r="R224" s="209"/>
      <c r="S224" s="209"/>
      <c r="T224" s="210"/>
      <c r="AT224" s="204" t="s">
        <v>167</v>
      </c>
      <c r="AU224" s="204" t="s">
        <v>82</v>
      </c>
      <c r="AV224" s="13" t="s">
        <v>160</v>
      </c>
      <c r="AW224" s="13" t="s">
        <v>37</v>
      </c>
      <c r="AX224" s="13" t="s">
        <v>80</v>
      </c>
      <c r="AY224" s="204" t="s">
        <v>153</v>
      </c>
    </row>
    <row r="225" spans="2:65" s="1" customFormat="1" ht="25.5" customHeight="1">
      <c r="B225" s="181"/>
      <c r="C225" s="182" t="s">
        <v>527</v>
      </c>
      <c r="D225" s="182" t="s">
        <v>156</v>
      </c>
      <c r="E225" s="183" t="s">
        <v>1072</v>
      </c>
      <c r="F225" s="184" t="s">
        <v>1073</v>
      </c>
      <c r="G225" s="185" t="s">
        <v>228</v>
      </c>
      <c r="H225" s="186">
        <v>2</v>
      </c>
      <c r="I225" s="187"/>
      <c r="J225" s="188">
        <f t="shared" ref="J225:J232" si="0">ROUND(I225*H225,2)</f>
        <v>0</v>
      </c>
      <c r="K225" s="184"/>
      <c r="L225" s="42"/>
      <c r="M225" s="189" t="s">
        <v>5</v>
      </c>
      <c r="N225" s="190" t="s">
        <v>44</v>
      </c>
      <c r="O225" s="43"/>
      <c r="P225" s="191">
        <f t="shared" ref="P225:P232" si="1">O225*H225</f>
        <v>0</v>
      </c>
      <c r="Q225" s="191">
        <v>3.3610000000000001E-2</v>
      </c>
      <c r="R225" s="191">
        <f t="shared" ref="R225:R232" si="2">Q225*H225</f>
        <v>6.7220000000000002E-2</v>
      </c>
      <c r="S225" s="191">
        <v>0</v>
      </c>
      <c r="T225" s="192">
        <f t="shared" ref="T225:T232" si="3">S225*H225</f>
        <v>0</v>
      </c>
      <c r="AR225" s="25" t="s">
        <v>160</v>
      </c>
      <c r="AT225" s="25" t="s">
        <v>156</v>
      </c>
      <c r="AU225" s="25" t="s">
        <v>82</v>
      </c>
      <c r="AY225" s="25" t="s">
        <v>153</v>
      </c>
      <c r="BE225" s="193">
        <f t="shared" ref="BE225:BE232" si="4">IF(N225="základní",J225,0)</f>
        <v>0</v>
      </c>
      <c r="BF225" s="193">
        <f t="shared" ref="BF225:BF232" si="5">IF(N225="snížená",J225,0)</f>
        <v>0</v>
      </c>
      <c r="BG225" s="193">
        <f t="shared" ref="BG225:BG232" si="6">IF(N225="zákl. přenesená",J225,0)</f>
        <v>0</v>
      </c>
      <c r="BH225" s="193">
        <f t="shared" ref="BH225:BH232" si="7">IF(N225="sníž. přenesená",J225,0)</f>
        <v>0</v>
      </c>
      <c r="BI225" s="193">
        <f t="shared" ref="BI225:BI232" si="8">IF(N225="nulová",J225,0)</f>
        <v>0</v>
      </c>
      <c r="BJ225" s="25" t="s">
        <v>80</v>
      </c>
      <c r="BK225" s="193">
        <f t="shared" ref="BK225:BK232" si="9">ROUND(I225*H225,2)</f>
        <v>0</v>
      </c>
      <c r="BL225" s="25" t="s">
        <v>160</v>
      </c>
      <c r="BM225" s="25" t="s">
        <v>1074</v>
      </c>
    </row>
    <row r="226" spans="2:65" s="1" customFormat="1" ht="16.5" customHeight="1">
      <c r="B226" s="181"/>
      <c r="C226" s="182" t="s">
        <v>531</v>
      </c>
      <c r="D226" s="182" t="s">
        <v>156</v>
      </c>
      <c r="E226" s="183" t="s">
        <v>1075</v>
      </c>
      <c r="F226" s="184" t="s">
        <v>1076</v>
      </c>
      <c r="G226" s="185" t="s">
        <v>228</v>
      </c>
      <c r="H226" s="186">
        <v>2</v>
      </c>
      <c r="I226" s="187"/>
      <c r="J226" s="188">
        <f t="shared" si="0"/>
        <v>0</v>
      </c>
      <c r="K226" s="184"/>
      <c r="L226" s="42"/>
      <c r="M226" s="189" t="s">
        <v>5</v>
      </c>
      <c r="N226" s="190" t="s">
        <v>44</v>
      </c>
      <c r="O226" s="43"/>
      <c r="P226" s="191">
        <f t="shared" si="1"/>
        <v>0</v>
      </c>
      <c r="Q226" s="191">
        <v>4.027E-2</v>
      </c>
      <c r="R226" s="191">
        <f t="shared" si="2"/>
        <v>8.054E-2</v>
      </c>
      <c r="S226" s="191">
        <v>0</v>
      </c>
      <c r="T226" s="192">
        <f t="shared" si="3"/>
        <v>0</v>
      </c>
      <c r="AR226" s="25" t="s">
        <v>160</v>
      </c>
      <c r="AT226" s="25" t="s">
        <v>156</v>
      </c>
      <c r="AU226" s="25" t="s">
        <v>82</v>
      </c>
      <c r="AY226" s="25" t="s">
        <v>153</v>
      </c>
      <c r="BE226" s="193">
        <f t="shared" si="4"/>
        <v>0</v>
      </c>
      <c r="BF226" s="193">
        <f t="shared" si="5"/>
        <v>0</v>
      </c>
      <c r="BG226" s="193">
        <f t="shared" si="6"/>
        <v>0</v>
      </c>
      <c r="BH226" s="193">
        <f t="shared" si="7"/>
        <v>0</v>
      </c>
      <c r="BI226" s="193">
        <f t="shared" si="8"/>
        <v>0</v>
      </c>
      <c r="BJ226" s="25" t="s">
        <v>80</v>
      </c>
      <c r="BK226" s="193">
        <f t="shared" si="9"/>
        <v>0</v>
      </c>
      <c r="BL226" s="25" t="s">
        <v>160</v>
      </c>
      <c r="BM226" s="25" t="s">
        <v>1077</v>
      </c>
    </row>
    <row r="227" spans="2:65" s="1" customFormat="1" ht="16.5" customHeight="1">
      <c r="B227" s="181"/>
      <c r="C227" s="182" t="s">
        <v>535</v>
      </c>
      <c r="D227" s="182" t="s">
        <v>156</v>
      </c>
      <c r="E227" s="183" t="s">
        <v>1078</v>
      </c>
      <c r="F227" s="184" t="s">
        <v>1079</v>
      </c>
      <c r="G227" s="185" t="s">
        <v>228</v>
      </c>
      <c r="H227" s="186">
        <v>1</v>
      </c>
      <c r="I227" s="187"/>
      <c r="J227" s="188">
        <f t="shared" si="0"/>
        <v>0</v>
      </c>
      <c r="K227" s="184"/>
      <c r="L227" s="42"/>
      <c r="M227" s="189" t="s">
        <v>5</v>
      </c>
      <c r="N227" s="190" t="s">
        <v>44</v>
      </c>
      <c r="O227" s="43"/>
      <c r="P227" s="191">
        <f t="shared" si="1"/>
        <v>0</v>
      </c>
      <c r="Q227" s="191">
        <v>0.05</v>
      </c>
      <c r="R227" s="191">
        <f t="shared" si="2"/>
        <v>0.05</v>
      </c>
      <c r="S227" s="191">
        <v>0</v>
      </c>
      <c r="T227" s="192">
        <f t="shared" si="3"/>
        <v>0</v>
      </c>
      <c r="AR227" s="25" t="s">
        <v>160</v>
      </c>
      <c r="AT227" s="25" t="s">
        <v>156</v>
      </c>
      <c r="AU227" s="25" t="s">
        <v>82</v>
      </c>
      <c r="AY227" s="25" t="s">
        <v>153</v>
      </c>
      <c r="BE227" s="193">
        <f t="shared" si="4"/>
        <v>0</v>
      </c>
      <c r="BF227" s="193">
        <f t="shared" si="5"/>
        <v>0</v>
      </c>
      <c r="BG227" s="193">
        <f t="shared" si="6"/>
        <v>0</v>
      </c>
      <c r="BH227" s="193">
        <f t="shared" si="7"/>
        <v>0</v>
      </c>
      <c r="BI227" s="193">
        <f t="shared" si="8"/>
        <v>0</v>
      </c>
      <c r="BJ227" s="25" t="s">
        <v>80</v>
      </c>
      <c r="BK227" s="193">
        <f t="shared" si="9"/>
        <v>0</v>
      </c>
      <c r="BL227" s="25" t="s">
        <v>160</v>
      </c>
      <c r="BM227" s="25" t="s">
        <v>1080</v>
      </c>
    </row>
    <row r="228" spans="2:65" s="1" customFormat="1" ht="16.5" customHeight="1">
      <c r="B228" s="181"/>
      <c r="C228" s="182" t="s">
        <v>496</v>
      </c>
      <c r="D228" s="182" t="s">
        <v>156</v>
      </c>
      <c r="E228" s="183" t="s">
        <v>1081</v>
      </c>
      <c r="F228" s="184" t="s">
        <v>1082</v>
      </c>
      <c r="G228" s="185" t="s">
        <v>228</v>
      </c>
      <c r="H228" s="186">
        <v>2</v>
      </c>
      <c r="I228" s="187"/>
      <c r="J228" s="188">
        <f t="shared" si="0"/>
        <v>0</v>
      </c>
      <c r="K228" s="184"/>
      <c r="L228" s="42"/>
      <c r="M228" s="189" t="s">
        <v>5</v>
      </c>
      <c r="N228" s="190" t="s">
        <v>44</v>
      </c>
      <c r="O228" s="43"/>
      <c r="P228" s="191">
        <f t="shared" si="1"/>
        <v>0</v>
      </c>
      <c r="Q228" s="191">
        <v>1.0109999999999999E-2</v>
      </c>
      <c r="R228" s="191">
        <f t="shared" si="2"/>
        <v>2.0219999999999998E-2</v>
      </c>
      <c r="S228" s="191">
        <v>0</v>
      </c>
      <c r="T228" s="192">
        <f t="shared" si="3"/>
        <v>0</v>
      </c>
      <c r="AR228" s="25" t="s">
        <v>160</v>
      </c>
      <c r="AT228" s="25" t="s">
        <v>156</v>
      </c>
      <c r="AU228" s="25" t="s">
        <v>82</v>
      </c>
      <c r="AY228" s="25" t="s">
        <v>153</v>
      </c>
      <c r="BE228" s="193">
        <f t="shared" si="4"/>
        <v>0</v>
      </c>
      <c r="BF228" s="193">
        <f t="shared" si="5"/>
        <v>0</v>
      </c>
      <c r="BG228" s="193">
        <f t="shared" si="6"/>
        <v>0</v>
      </c>
      <c r="BH228" s="193">
        <f t="shared" si="7"/>
        <v>0</v>
      </c>
      <c r="BI228" s="193">
        <f t="shared" si="8"/>
        <v>0</v>
      </c>
      <c r="BJ228" s="25" t="s">
        <v>80</v>
      </c>
      <c r="BK228" s="193">
        <f t="shared" si="9"/>
        <v>0</v>
      </c>
      <c r="BL228" s="25" t="s">
        <v>160</v>
      </c>
      <c r="BM228" s="25" t="s">
        <v>1083</v>
      </c>
    </row>
    <row r="229" spans="2:65" s="1" customFormat="1" ht="25.5" customHeight="1">
      <c r="B229" s="181"/>
      <c r="C229" s="182" t="s">
        <v>501</v>
      </c>
      <c r="D229" s="182" t="s">
        <v>156</v>
      </c>
      <c r="E229" s="183" t="s">
        <v>1084</v>
      </c>
      <c r="F229" s="184" t="s">
        <v>1085</v>
      </c>
      <c r="G229" s="185" t="s">
        <v>228</v>
      </c>
      <c r="H229" s="186">
        <v>1</v>
      </c>
      <c r="I229" s="187"/>
      <c r="J229" s="188">
        <f t="shared" si="0"/>
        <v>0</v>
      </c>
      <c r="K229" s="184"/>
      <c r="L229" s="42"/>
      <c r="M229" s="189" t="s">
        <v>5</v>
      </c>
      <c r="N229" s="190" t="s">
        <v>44</v>
      </c>
      <c r="O229" s="43"/>
      <c r="P229" s="191">
        <f t="shared" si="1"/>
        <v>0</v>
      </c>
      <c r="Q229" s="191">
        <v>1.0109999999999999E-2</v>
      </c>
      <c r="R229" s="191">
        <f t="shared" si="2"/>
        <v>1.0109999999999999E-2</v>
      </c>
      <c r="S229" s="191">
        <v>0</v>
      </c>
      <c r="T229" s="192">
        <f t="shared" si="3"/>
        <v>0</v>
      </c>
      <c r="AR229" s="25" t="s">
        <v>160</v>
      </c>
      <c r="AT229" s="25" t="s">
        <v>156</v>
      </c>
      <c r="AU229" s="25" t="s">
        <v>82</v>
      </c>
      <c r="AY229" s="25" t="s">
        <v>153</v>
      </c>
      <c r="BE229" s="193">
        <f t="shared" si="4"/>
        <v>0</v>
      </c>
      <c r="BF229" s="193">
        <f t="shared" si="5"/>
        <v>0</v>
      </c>
      <c r="BG229" s="193">
        <f t="shared" si="6"/>
        <v>0</v>
      </c>
      <c r="BH229" s="193">
        <f t="shared" si="7"/>
        <v>0</v>
      </c>
      <c r="BI229" s="193">
        <f t="shared" si="8"/>
        <v>0</v>
      </c>
      <c r="BJ229" s="25" t="s">
        <v>80</v>
      </c>
      <c r="BK229" s="193">
        <f t="shared" si="9"/>
        <v>0</v>
      </c>
      <c r="BL229" s="25" t="s">
        <v>160</v>
      </c>
      <c r="BM229" s="25" t="s">
        <v>1086</v>
      </c>
    </row>
    <row r="230" spans="2:65" s="1" customFormat="1" ht="16.5" customHeight="1">
      <c r="B230" s="181"/>
      <c r="C230" s="182" t="s">
        <v>491</v>
      </c>
      <c r="D230" s="182" t="s">
        <v>156</v>
      </c>
      <c r="E230" s="183" t="s">
        <v>1087</v>
      </c>
      <c r="F230" s="184" t="s">
        <v>1088</v>
      </c>
      <c r="G230" s="185" t="s">
        <v>228</v>
      </c>
      <c r="H230" s="186">
        <v>3</v>
      </c>
      <c r="I230" s="187"/>
      <c r="J230" s="188">
        <f t="shared" si="0"/>
        <v>0</v>
      </c>
      <c r="K230" s="184"/>
      <c r="L230" s="42"/>
      <c r="M230" s="189" t="s">
        <v>5</v>
      </c>
      <c r="N230" s="190" t="s">
        <v>44</v>
      </c>
      <c r="O230" s="43"/>
      <c r="P230" s="191">
        <f t="shared" si="1"/>
        <v>0</v>
      </c>
      <c r="Q230" s="191">
        <v>1.7680000000000001E-2</v>
      </c>
      <c r="R230" s="191">
        <f t="shared" si="2"/>
        <v>5.3040000000000004E-2</v>
      </c>
      <c r="S230" s="191">
        <v>0</v>
      </c>
      <c r="T230" s="192">
        <f t="shared" si="3"/>
        <v>0</v>
      </c>
      <c r="AR230" s="25" t="s">
        <v>160</v>
      </c>
      <c r="AT230" s="25" t="s">
        <v>156</v>
      </c>
      <c r="AU230" s="25" t="s">
        <v>82</v>
      </c>
      <c r="AY230" s="25" t="s">
        <v>153</v>
      </c>
      <c r="BE230" s="193">
        <f t="shared" si="4"/>
        <v>0</v>
      </c>
      <c r="BF230" s="193">
        <f t="shared" si="5"/>
        <v>0</v>
      </c>
      <c r="BG230" s="193">
        <f t="shared" si="6"/>
        <v>0</v>
      </c>
      <c r="BH230" s="193">
        <f t="shared" si="7"/>
        <v>0</v>
      </c>
      <c r="BI230" s="193">
        <f t="shared" si="8"/>
        <v>0</v>
      </c>
      <c r="BJ230" s="25" t="s">
        <v>80</v>
      </c>
      <c r="BK230" s="193">
        <f t="shared" si="9"/>
        <v>0</v>
      </c>
      <c r="BL230" s="25" t="s">
        <v>160</v>
      </c>
      <c r="BM230" s="25" t="s">
        <v>1089</v>
      </c>
    </row>
    <row r="231" spans="2:65" s="1" customFormat="1" ht="16.5" customHeight="1">
      <c r="B231" s="181"/>
      <c r="C231" s="182" t="s">
        <v>544</v>
      </c>
      <c r="D231" s="182" t="s">
        <v>156</v>
      </c>
      <c r="E231" s="183" t="s">
        <v>1090</v>
      </c>
      <c r="F231" s="184" t="s">
        <v>1091</v>
      </c>
      <c r="G231" s="185" t="s">
        <v>271</v>
      </c>
      <c r="H231" s="186">
        <v>1</v>
      </c>
      <c r="I231" s="187"/>
      <c r="J231" s="188">
        <f t="shared" si="0"/>
        <v>0</v>
      </c>
      <c r="K231" s="184"/>
      <c r="L231" s="42"/>
      <c r="M231" s="189" t="s">
        <v>5</v>
      </c>
      <c r="N231" s="190" t="s">
        <v>44</v>
      </c>
      <c r="O231" s="43"/>
      <c r="P231" s="191">
        <f t="shared" si="1"/>
        <v>0</v>
      </c>
      <c r="Q231" s="191">
        <v>1.0109999999999999E-2</v>
      </c>
      <c r="R231" s="191">
        <f t="shared" si="2"/>
        <v>1.0109999999999999E-2</v>
      </c>
      <c r="S231" s="191">
        <v>0</v>
      </c>
      <c r="T231" s="192">
        <f t="shared" si="3"/>
        <v>0</v>
      </c>
      <c r="AR231" s="25" t="s">
        <v>160</v>
      </c>
      <c r="AT231" s="25" t="s">
        <v>156</v>
      </c>
      <c r="AU231" s="25" t="s">
        <v>82</v>
      </c>
      <c r="AY231" s="25" t="s">
        <v>153</v>
      </c>
      <c r="BE231" s="193">
        <f t="shared" si="4"/>
        <v>0</v>
      </c>
      <c r="BF231" s="193">
        <f t="shared" si="5"/>
        <v>0</v>
      </c>
      <c r="BG231" s="193">
        <f t="shared" si="6"/>
        <v>0</v>
      </c>
      <c r="BH231" s="193">
        <f t="shared" si="7"/>
        <v>0</v>
      </c>
      <c r="BI231" s="193">
        <f t="shared" si="8"/>
        <v>0</v>
      </c>
      <c r="BJ231" s="25" t="s">
        <v>80</v>
      </c>
      <c r="BK231" s="193">
        <f t="shared" si="9"/>
        <v>0</v>
      </c>
      <c r="BL231" s="25" t="s">
        <v>160</v>
      </c>
      <c r="BM231" s="25" t="s">
        <v>1092</v>
      </c>
    </row>
    <row r="232" spans="2:65" s="1" customFormat="1" ht="25.5" customHeight="1">
      <c r="B232" s="181"/>
      <c r="C232" s="182" t="s">
        <v>509</v>
      </c>
      <c r="D232" s="182" t="s">
        <v>156</v>
      </c>
      <c r="E232" s="183" t="s">
        <v>1093</v>
      </c>
      <c r="F232" s="184" t="s">
        <v>1094</v>
      </c>
      <c r="G232" s="185" t="s">
        <v>214</v>
      </c>
      <c r="H232" s="186">
        <v>3.238</v>
      </c>
      <c r="I232" s="187"/>
      <c r="J232" s="188">
        <f t="shared" si="0"/>
        <v>0</v>
      </c>
      <c r="K232" s="184"/>
      <c r="L232" s="42"/>
      <c r="M232" s="189" t="s">
        <v>5</v>
      </c>
      <c r="N232" s="190" t="s">
        <v>44</v>
      </c>
      <c r="O232" s="43"/>
      <c r="P232" s="191">
        <f t="shared" si="1"/>
        <v>0</v>
      </c>
      <c r="Q232" s="191">
        <v>0</v>
      </c>
      <c r="R232" s="191">
        <f t="shared" si="2"/>
        <v>0</v>
      </c>
      <c r="S232" s="191">
        <v>0</v>
      </c>
      <c r="T232" s="192">
        <f t="shared" si="3"/>
        <v>0</v>
      </c>
      <c r="AR232" s="25" t="s">
        <v>160</v>
      </c>
      <c r="AT232" s="25" t="s">
        <v>156</v>
      </c>
      <c r="AU232" s="25" t="s">
        <v>82</v>
      </c>
      <c r="AY232" s="25" t="s">
        <v>153</v>
      </c>
      <c r="BE232" s="193">
        <f t="shared" si="4"/>
        <v>0</v>
      </c>
      <c r="BF232" s="193">
        <f t="shared" si="5"/>
        <v>0</v>
      </c>
      <c r="BG232" s="193">
        <f t="shared" si="6"/>
        <v>0</v>
      </c>
      <c r="BH232" s="193">
        <f t="shared" si="7"/>
        <v>0</v>
      </c>
      <c r="BI232" s="193">
        <f t="shared" si="8"/>
        <v>0</v>
      </c>
      <c r="BJ232" s="25" t="s">
        <v>80</v>
      </c>
      <c r="BK232" s="193">
        <f t="shared" si="9"/>
        <v>0</v>
      </c>
      <c r="BL232" s="25" t="s">
        <v>160</v>
      </c>
      <c r="BM232" s="25" t="s">
        <v>1095</v>
      </c>
    </row>
    <row r="233" spans="2:65" s="12" customFormat="1">
      <c r="B233" s="194"/>
      <c r="D233" s="195" t="s">
        <v>167</v>
      </c>
      <c r="E233" s="196" t="s">
        <v>5</v>
      </c>
      <c r="F233" s="197" t="s">
        <v>1096</v>
      </c>
      <c r="H233" s="198">
        <v>3.238</v>
      </c>
      <c r="I233" s="199"/>
      <c r="L233" s="194"/>
      <c r="M233" s="200"/>
      <c r="N233" s="201"/>
      <c r="O233" s="201"/>
      <c r="P233" s="201"/>
      <c r="Q233" s="201"/>
      <c r="R233" s="201"/>
      <c r="S233" s="201"/>
      <c r="T233" s="202"/>
      <c r="AT233" s="196" t="s">
        <v>167</v>
      </c>
      <c r="AU233" s="196" t="s">
        <v>82</v>
      </c>
      <c r="AV233" s="12" t="s">
        <v>82</v>
      </c>
      <c r="AW233" s="12" t="s">
        <v>37</v>
      </c>
      <c r="AX233" s="12" t="s">
        <v>80</v>
      </c>
      <c r="AY233" s="196" t="s">
        <v>153</v>
      </c>
    </row>
    <row r="234" spans="2:65" s="1" customFormat="1" ht="16.5" customHeight="1">
      <c r="B234" s="181"/>
      <c r="C234" s="182" t="s">
        <v>505</v>
      </c>
      <c r="D234" s="182" t="s">
        <v>156</v>
      </c>
      <c r="E234" s="183" t="s">
        <v>1097</v>
      </c>
      <c r="F234" s="184" t="s">
        <v>1098</v>
      </c>
      <c r="G234" s="185" t="s">
        <v>159</v>
      </c>
      <c r="H234" s="186">
        <v>11.304</v>
      </c>
      <c r="I234" s="187"/>
      <c r="J234" s="188">
        <f>ROUND(I234*H234,2)</f>
        <v>0</v>
      </c>
      <c r="K234" s="184"/>
      <c r="L234" s="42"/>
      <c r="M234" s="189" t="s">
        <v>5</v>
      </c>
      <c r="N234" s="190" t="s">
        <v>44</v>
      </c>
      <c r="O234" s="43"/>
      <c r="P234" s="191">
        <f>O234*H234</f>
        <v>0</v>
      </c>
      <c r="Q234" s="191">
        <v>4.0200000000000001E-3</v>
      </c>
      <c r="R234" s="191">
        <f>Q234*H234</f>
        <v>4.5442080000000003E-2</v>
      </c>
      <c r="S234" s="191">
        <v>0</v>
      </c>
      <c r="T234" s="192">
        <f>S234*H234</f>
        <v>0</v>
      </c>
      <c r="AR234" s="25" t="s">
        <v>160</v>
      </c>
      <c r="AT234" s="25" t="s">
        <v>156</v>
      </c>
      <c r="AU234" s="25" t="s">
        <v>82</v>
      </c>
      <c r="AY234" s="25" t="s">
        <v>153</v>
      </c>
      <c r="BE234" s="193">
        <f>IF(N234="základní",J234,0)</f>
        <v>0</v>
      </c>
      <c r="BF234" s="193">
        <f>IF(N234="snížená",J234,0)</f>
        <v>0</v>
      </c>
      <c r="BG234" s="193">
        <f>IF(N234="zákl. přenesená",J234,0)</f>
        <v>0</v>
      </c>
      <c r="BH234" s="193">
        <f>IF(N234="sníž. přenesená",J234,0)</f>
        <v>0</v>
      </c>
      <c r="BI234" s="193">
        <f>IF(N234="nulová",J234,0)</f>
        <v>0</v>
      </c>
      <c r="BJ234" s="25" t="s">
        <v>80</v>
      </c>
      <c r="BK234" s="193">
        <f>ROUND(I234*H234,2)</f>
        <v>0</v>
      </c>
      <c r="BL234" s="25" t="s">
        <v>160</v>
      </c>
      <c r="BM234" s="25" t="s">
        <v>1099</v>
      </c>
    </row>
    <row r="235" spans="2:65" s="12" customFormat="1">
      <c r="B235" s="194"/>
      <c r="D235" s="195" t="s">
        <v>167</v>
      </c>
      <c r="E235" s="196" t="s">
        <v>5</v>
      </c>
      <c r="F235" s="197" t="s">
        <v>1100</v>
      </c>
      <c r="H235" s="198">
        <v>11.304</v>
      </c>
      <c r="I235" s="199"/>
      <c r="L235" s="194"/>
      <c r="M235" s="200"/>
      <c r="N235" s="201"/>
      <c r="O235" s="201"/>
      <c r="P235" s="201"/>
      <c r="Q235" s="201"/>
      <c r="R235" s="201"/>
      <c r="S235" s="201"/>
      <c r="T235" s="202"/>
      <c r="AT235" s="196" t="s">
        <v>167</v>
      </c>
      <c r="AU235" s="196" t="s">
        <v>82</v>
      </c>
      <c r="AV235" s="12" t="s">
        <v>82</v>
      </c>
      <c r="AW235" s="12" t="s">
        <v>37</v>
      </c>
      <c r="AX235" s="12" t="s">
        <v>80</v>
      </c>
      <c r="AY235" s="196" t="s">
        <v>153</v>
      </c>
    </row>
    <row r="236" spans="2:65" s="11" customFormat="1" ht="29.85" customHeight="1">
      <c r="B236" s="168"/>
      <c r="D236" s="169" t="s">
        <v>72</v>
      </c>
      <c r="E236" s="179" t="s">
        <v>200</v>
      </c>
      <c r="F236" s="179" t="s">
        <v>205</v>
      </c>
      <c r="I236" s="171"/>
      <c r="J236" s="180">
        <f>BK236</f>
        <v>0</v>
      </c>
      <c r="L236" s="168"/>
      <c r="M236" s="173"/>
      <c r="N236" s="174"/>
      <c r="O236" s="174"/>
      <c r="P236" s="175">
        <f>SUM(P237:P240)</f>
        <v>0</v>
      </c>
      <c r="Q236" s="174"/>
      <c r="R236" s="175">
        <f>SUM(R237:R240)</f>
        <v>6.1550729999999998E-2</v>
      </c>
      <c r="S236" s="174"/>
      <c r="T236" s="176">
        <f>SUM(T237:T240)</f>
        <v>0</v>
      </c>
      <c r="AR236" s="169" t="s">
        <v>80</v>
      </c>
      <c r="AT236" s="177" t="s">
        <v>72</v>
      </c>
      <c r="AU236" s="177" t="s">
        <v>80</v>
      </c>
      <c r="AY236" s="169" t="s">
        <v>153</v>
      </c>
      <c r="BK236" s="178">
        <f>SUM(BK237:BK240)</f>
        <v>0</v>
      </c>
    </row>
    <row r="237" spans="2:65" s="1" customFormat="1" ht="25.5" customHeight="1">
      <c r="B237" s="181"/>
      <c r="C237" s="182" t="s">
        <v>200</v>
      </c>
      <c r="D237" s="182" t="s">
        <v>156</v>
      </c>
      <c r="E237" s="183" t="s">
        <v>1101</v>
      </c>
      <c r="F237" s="184" t="s">
        <v>1102</v>
      </c>
      <c r="G237" s="185" t="s">
        <v>159</v>
      </c>
      <c r="H237" s="186">
        <v>130.959</v>
      </c>
      <c r="I237" s="187"/>
      <c r="J237" s="188">
        <f>ROUND(I237*H237,2)</f>
        <v>0</v>
      </c>
      <c r="K237" s="184"/>
      <c r="L237" s="42"/>
      <c r="M237" s="189" t="s">
        <v>5</v>
      </c>
      <c r="N237" s="190" t="s">
        <v>44</v>
      </c>
      <c r="O237" s="43"/>
      <c r="P237" s="191">
        <f>O237*H237</f>
        <v>0</v>
      </c>
      <c r="Q237" s="191">
        <v>4.6999999999999999E-4</v>
      </c>
      <c r="R237" s="191">
        <f>Q237*H237</f>
        <v>6.1550729999999998E-2</v>
      </c>
      <c r="S237" s="191">
        <v>0</v>
      </c>
      <c r="T237" s="192">
        <f>S237*H237</f>
        <v>0</v>
      </c>
      <c r="AR237" s="25" t="s">
        <v>160</v>
      </c>
      <c r="AT237" s="25" t="s">
        <v>156</v>
      </c>
      <c r="AU237" s="25" t="s">
        <v>82</v>
      </c>
      <c r="AY237" s="25" t="s">
        <v>153</v>
      </c>
      <c r="BE237" s="193">
        <f>IF(N237="základní",J237,0)</f>
        <v>0</v>
      </c>
      <c r="BF237" s="193">
        <f>IF(N237="snížená",J237,0)</f>
        <v>0</v>
      </c>
      <c r="BG237" s="193">
        <f>IF(N237="zákl. přenesená",J237,0)</f>
        <v>0</v>
      </c>
      <c r="BH237" s="193">
        <f>IF(N237="sníž. přenesená",J237,0)</f>
        <v>0</v>
      </c>
      <c r="BI237" s="193">
        <f>IF(N237="nulová",J237,0)</f>
        <v>0</v>
      </c>
      <c r="BJ237" s="25" t="s">
        <v>80</v>
      </c>
      <c r="BK237" s="193">
        <f>ROUND(I237*H237,2)</f>
        <v>0</v>
      </c>
      <c r="BL237" s="25" t="s">
        <v>160</v>
      </c>
      <c r="BM237" s="25" t="s">
        <v>1103</v>
      </c>
    </row>
    <row r="238" spans="2:65" s="12" customFormat="1">
      <c r="B238" s="194"/>
      <c r="D238" s="195" t="s">
        <v>167</v>
      </c>
      <c r="E238" s="196" t="s">
        <v>5</v>
      </c>
      <c r="F238" s="197" t="s">
        <v>1104</v>
      </c>
      <c r="H238" s="198">
        <v>80</v>
      </c>
      <c r="I238" s="199"/>
      <c r="L238" s="194"/>
      <c r="M238" s="200"/>
      <c r="N238" s="201"/>
      <c r="O238" s="201"/>
      <c r="P238" s="201"/>
      <c r="Q238" s="201"/>
      <c r="R238" s="201"/>
      <c r="S238" s="201"/>
      <c r="T238" s="202"/>
      <c r="AT238" s="196" t="s">
        <v>167</v>
      </c>
      <c r="AU238" s="196" t="s">
        <v>82</v>
      </c>
      <c r="AV238" s="12" t="s">
        <v>82</v>
      </c>
      <c r="AW238" s="12" t="s">
        <v>37</v>
      </c>
      <c r="AX238" s="12" t="s">
        <v>73</v>
      </c>
      <c r="AY238" s="196" t="s">
        <v>153</v>
      </c>
    </row>
    <row r="239" spans="2:65" s="12" customFormat="1">
      <c r="B239" s="194"/>
      <c r="D239" s="195" t="s">
        <v>167</v>
      </c>
      <c r="E239" s="196" t="s">
        <v>5</v>
      </c>
      <c r="F239" s="197" t="s">
        <v>1105</v>
      </c>
      <c r="H239" s="198">
        <v>50.959000000000003</v>
      </c>
      <c r="I239" s="199"/>
      <c r="L239" s="194"/>
      <c r="M239" s="200"/>
      <c r="N239" s="201"/>
      <c r="O239" s="201"/>
      <c r="P239" s="201"/>
      <c r="Q239" s="201"/>
      <c r="R239" s="201"/>
      <c r="S239" s="201"/>
      <c r="T239" s="202"/>
      <c r="AT239" s="196" t="s">
        <v>167</v>
      </c>
      <c r="AU239" s="196" t="s">
        <v>82</v>
      </c>
      <c r="AV239" s="12" t="s">
        <v>82</v>
      </c>
      <c r="AW239" s="12" t="s">
        <v>37</v>
      </c>
      <c r="AX239" s="12" t="s">
        <v>73</v>
      </c>
      <c r="AY239" s="196" t="s">
        <v>153</v>
      </c>
    </row>
    <row r="240" spans="2:65" s="13" customFormat="1">
      <c r="B240" s="203"/>
      <c r="D240" s="195" t="s">
        <v>167</v>
      </c>
      <c r="E240" s="204" t="s">
        <v>5</v>
      </c>
      <c r="F240" s="205" t="s">
        <v>170</v>
      </c>
      <c r="H240" s="206">
        <v>130.959</v>
      </c>
      <c r="I240" s="207"/>
      <c r="L240" s="203"/>
      <c r="M240" s="208"/>
      <c r="N240" s="209"/>
      <c r="O240" s="209"/>
      <c r="P240" s="209"/>
      <c r="Q240" s="209"/>
      <c r="R240" s="209"/>
      <c r="S240" s="209"/>
      <c r="T240" s="210"/>
      <c r="AT240" s="204" t="s">
        <v>167</v>
      </c>
      <c r="AU240" s="204" t="s">
        <v>82</v>
      </c>
      <c r="AV240" s="13" t="s">
        <v>160</v>
      </c>
      <c r="AW240" s="13" t="s">
        <v>37</v>
      </c>
      <c r="AX240" s="13" t="s">
        <v>80</v>
      </c>
      <c r="AY240" s="204" t="s">
        <v>153</v>
      </c>
    </row>
    <row r="241" spans="2:65" s="11" customFormat="1" ht="29.85" customHeight="1">
      <c r="B241" s="168"/>
      <c r="D241" s="169" t="s">
        <v>72</v>
      </c>
      <c r="E241" s="179" t="s">
        <v>296</v>
      </c>
      <c r="F241" s="179" t="s">
        <v>297</v>
      </c>
      <c r="I241" s="171"/>
      <c r="J241" s="180">
        <f>BK241</f>
        <v>0</v>
      </c>
      <c r="L241" s="168"/>
      <c r="M241" s="173"/>
      <c r="N241" s="174"/>
      <c r="O241" s="174"/>
      <c r="P241" s="175">
        <f>P242</f>
        <v>0</v>
      </c>
      <c r="Q241" s="174"/>
      <c r="R241" s="175">
        <f>R242</f>
        <v>0</v>
      </c>
      <c r="S241" s="174"/>
      <c r="T241" s="176">
        <f>T242</f>
        <v>0</v>
      </c>
      <c r="AR241" s="169" t="s">
        <v>80</v>
      </c>
      <c r="AT241" s="177" t="s">
        <v>72</v>
      </c>
      <c r="AU241" s="177" t="s">
        <v>80</v>
      </c>
      <c r="AY241" s="169" t="s">
        <v>153</v>
      </c>
      <c r="BK241" s="178">
        <f>BK242</f>
        <v>0</v>
      </c>
    </row>
    <row r="242" spans="2:65" s="1" customFormat="1" ht="16.5" customHeight="1">
      <c r="B242" s="181"/>
      <c r="C242" s="182" t="s">
        <v>540</v>
      </c>
      <c r="D242" s="182" t="s">
        <v>156</v>
      </c>
      <c r="E242" s="183" t="s">
        <v>1106</v>
      </c>
      <c r="F242" s="184" t="s">
        <v>1107</v>
      </c>
      <c r="G242" s="185" t="s">
        <v>277</v>
      </c>
      <c r="H242" s="186">
        <v>110.19</v>
      </c>
      <c r="I242" s="187"/>
      <c r="J242" s="188">
        <f>ROUND(I242*H242,2)</f>
        <v>0</v>
      </c>
      <c r="K242" s="184"/>
      <c r="L242" s="42"/>
      <c r="M242" s="189" t="s">
        <v>5</v>
      </c>
      <c r="N242" s="190" t="s">
        <v>44</v>
      </c>
      <c r="O242" s="43"/>
      <c r="P242" s="191">
        <f>O242*H242</f>
        <v>0</v>
      </c>
      <c r="Q242" s="191">
        <v>0</v>
      </c>
      <c r="R242" s="191">
        <f>Q242*H242</f>
        <v>0</v>
      </c>
      <c r="S242" s="191">
        <v>0</v>
      </c>
      <c r="T242" s="192">
        <f>S242*H242</f>
        <v>0</v>
      </c>
      <c r="AR242" s="25" t="s">
        <v>160</v>
      </c>
      <c r="AT242" s="25" t="s">
        <v>156</v>
      </c>
      <c r="AU242" s="25" t="s">
        <v>82</v>
      </c>
      <c r="AY242" s="25" t="s">
        <v>153</v>
      </c>
      <c r="BE242" s="193">
        <f>IF(N242="základní",J242,0)</f>
        <v>0</v>
      </c>
      <c r="BF242" s="193">
        <f>IF(N242="snížená",J242,0)</f>
        <v>0</v>
      </c>
      <c r="BG242" s="193">
        <f>IF(N242="zákl. přenesená",J242,0)</f>
        <v>0</v>
      </c>
      <c r="BH242" s="193">
        <f>IF(N242="sníž. přenesená",J242,0)</f>
        <v>0</v>
      </c>
      <c r="BI242" s="193">
        <f>IF(N242="nulová",J242,0)</f>
        <v>0</v>
      </c>
      <c r="BJ242" s="25" t="s">
        <v>80</v>
      </c>
      <c r="BK242" s="193">
        <f>ROUND(I242*H242,2)</f>
        <v>0</v>
      </c>
      <c r="BL242" s="25" t="s">
        <v>160</v>
      </c>
      <c r="BM242" s="25" t="s">
        <v>1108</v>
      </c>
    </row>
    <row r="243" spans="2:65" s="11" customFormat="1" ht="37.35" customHeight="1">
      <c r="B243" s="168"/>
      <c r="D243" s="169" t="s">
        <v>72</v>
      </c>
      <c r="E243" s="170" t="s">
        <v>302</v>
      </c>
      <c r="F243" s="170" t="s">
        <v>303</v>
      </c>
      <c r="I243" s="171"/>
      <c r="J243" s="172">
        <f>BK243</f>
        <v>0</v>
      </c>
      <c r="L243" s="168"/>
      <c r="M243" s="173"/>
      <c r="N243" s="174"/>
      <c r="O243" s="174"/>
      <c r="P243" s="175">
        <f>P244+P256</f>
        <v>0</v>
      </c>
      <c r="Q243" s="174"/>
      <c r="R243" s="175">
        <f>R244+R256</f>
        <v>0.40140859999999995</v>
      </c>
      <c r="S243" s="174"/>
      <c r="T243" s="176">
        <f>T244+T256</f>
        <v>0</v>
      </c>
      <c r="AR243" s="169" t="s">
        <v>82</v>
      </c>
      <c r="AT243" s="177" t="s">
        <v>72</v>
      </c>
      <c r="AU243" s="177" t="s">
        <v>73</v>
      </c>
      <c r="AY243" s="169" t="s">
        <v>153</v>
      </c>
      <c r="BK243" s="178">
        <f>BK244+BK256</f>
        <v>0</v>
      </c>
    </row>
    <row r="244" spans="2:65" s="11" customFormat="1" ht="19.899999999999999" customHeight="1">
      <c r="B244" s="168"/>
      <c r="D244" s="169" t="s">
        <v>72</v>
      </c>
      <c r="E244" s="179" t="s">
        <v>304</v>
      </c>
      <c r="F244" s="179" t="s">
        <v>305</v>
      </c>
      <c r="I244" s="171"/>
      <c r="J244" s="180">
        <f>BK244</f>
        <v>0</v>
      </c>
      <c r="L244" s="168"/>
      <c r="M244" s="173"/>
      <c r="N244" s="174"/>
      <c r="O244" s="174"/>
      <c r="P244" s="175">
        <f>SUM(P245:P255)</f>
        <v>0</v>
      </c>
      <c r="Q244" s="174"/>
      <c r="R244" s="175">
        <f>SUM(R245:R255)</f>
        <v>0.24228859999999997</v>
      </c>
      <c r="S244" s="174"/>
      <c r="T244" s="176">
        <f>SUM(T245:T255)</f>
        <v>0</v>
      </c>
      <c r="AR244" s="169" t="s">
        <v>82</v>
      </c>
      <c r="AT244" s="177" t="s">
        <v>72</v>
      </c>
      <c r="AU244" s="177" t="s">
        <v>80</v>
      </c>
      <c r="AY244" s="169" t="s">
        <v>153</v>
      </c>
      <c r="BK244" s="178">
        <f>SUM(BK245:BK255)</f>
        <v>0</v>
      </c>
    </row>
    <row r="245" spans="2:65" s="1" customFormat="1" ht="16.5" customHeight="1">
      <c r="B245" s="181"/>
      <c r="C245" s="182" t="s">
        <v>225</v>
      </c>
      <c r="D245" s="182" t="s">
        <v>156</v>
      </c>
      <c r="E245" s="183" t="s">
        <v>1109</v>
      </c>
      <c r="F245" s="184" t="s">
        <v>1110</v>
      </c>
      <c r="G245" s="185" t="s">
        <v>159</v>
      </c>
      <c r="H245" s="186">
        <v>36.82</v>
      </c>
      <c r="I245" s="187"/>
      <c r="J245" s="188">
        <f>ROUND(I245*H245,2)</f>
        <v>0</v>
      </c>
      <c r="K245" s="184"/>
      <c r="L245" s="42"/>
      <c r="M245" s="189" t="s">
        <v>5</v>
      </c>
      <c r="N245" s="190" t="s">
        <v>44</v>
      </c>
      <c r="O245" s="43"/>
      <c r="P245" s="191">
        <f>O245*H245</f>
        <v>0</v>
      </c>
      <c r="Q245" s="191">
        <v>0</v>
      </c>
      <c r="R245" s="191">
        <f>Q245*H245</f>
        <v>0</v>
      </c>
      <c r="S245" s="191">
        <v>0</v>
      </c>
      <c r="T245" s="192">
        <f>S245*H245</f>
        <v>0</v>
      </c>
      <c r="AR245" s="25" t="s">
        <v>241</v>
      </c>
      <c r="AT245" s="25" t="s">
        <v>156</v>
      </c>
      <c r="AU245" s="25" t="s">
        <v>82</v>
      </c>
      <c r="AY245" s="25" t="s">
        <v>153</v>
      </c>
      <c r="BE245" s="193">
        <f>IF(N245="základní",J245,0)</f>
        <v>0</v>
      </c>
      <c r="BF245" s="193">
        <f>IF(N245="snížená",J245,0)</f>
        <v>0</v>
      </c>
      <c r="BG245" s="193">
        <f>IF(N245="zákl. přenesená",J245,0)</f>
        <v>0</v>
      </c>
      <c r="BH245" s="193">
        <f>IF(N245="sníž. přenesená",J245,0)</f>
        <v>0</v>
      </c>
      <c r="BI245" s="193">
        <f>IF(N245="nulová",J245,0)</f>
        <v>0</v>
      </c>
      <c r="BJ245" s="25" t="s">
        <v>80</v>
      </c>
      <c r="BK245" s="193">
        <f>ROUND(I245*H245,2)</f>
        <v>0</v>
      </c>
      <c r="BL245" s="25" t="s">
        <v>241</v>
      </c>
      <c r="BM245" s="25" t="s">
        <v>1111</v>
      </c>
    </row>
    <row r="246" spans="2:65" s="12" customFormat="1">
      <c r="B246" s="194"/>
      <c r="D246" s="195" t="s">
        <v>167</v>
      </c>
      <c r="E246" s="196" t="s">
        <v>5</v>
      </c>
      <c r="F246" s="197" t="s">
        <v>1112</v>
      </c>
      <c r="H246" s="198">
        <v>36.82</v>
      </c>
      <c r="I246" s="199"/>
      <c r="L246" s="194"/>
      <c r="M246" s="200"/>
      <c r="N246" s="201"/>
      <c r="O246" s="201"/>
      <c r="P246" s="201"/>
      <c r="Q246" s="201"/>
      <c r="R246" s="201"/>
      <c r="S246" s="201"/>
      <c r="T246" s="202"/>
      <c r="AT246" s="196" t="s">
        <v>167</v>
      </c>
      <c r="AU246" s="196" t="s">
        <v>82</v>
      </c>
      <c r="AV246" s="12" t="s">
        <v>82</v>
      </c>
      <c r="AW246" s="12" t="s">
        <v>37</v>
      </c>
      <c r="AX246" s="12" t="s">
        <v>80</v>
      </c>
      <c r="AY246" s="196" t="s">
        <v>153</v>
      </c>
    </row>
    <row r="247" spans="2:65" s="1" customFormat="1" ht="16.5" customHeight="1">
      <c r="B247" s="181"/>
      <c r="C247" s="221" t="s">
        <v>230</v>
      </c>
      <c r="D247" s="221" t="s">
        <v>311</v>
      </c>
      <c r="E247" s="222" t="s">
        <v>312</v>
      </c>
      <c r="F247" s="223" t="s">
        <v>313</v>
      </c>
      <c r="G247" s="224" t="s">
        <v>314</v>
      </c>
      <c r="H247" s="225">
        <v>1.2999999999999999E-2</v>
      </c>
      <c r="I247" s="226"/>
      <c r="J247" s="227">
        <f>ROUND(I247*H247,2)</f>
        <v>0</v>
      </c>
      <c r="K247" s="223"/>
      <c r="L247" s="228"/>
      <c r="M247" s="229" t="s">
        <v>5</v>
      </c>
      <c r="N247" s="230" t="s">
        <v>44</v>
      </c>
      <c r="O247" s="43"/>
      <c r="P247" s="191">
        <f>O247*H247</f>
        <v>0</v>
      </c>
      <c r="Q247" s="191">
        <v>1E-3</v>
      </c>
      <c r="R247" s="191">
        <f>Q247*H247</f>
        <v>1.2999999999999999E-5</v>
      </c>
      <c r="S247" s="191">
        <v>0</v>
      </c>
      <c r="T247" s="192">
        <f>S247*H247</f>
        <v>0</v>
      </c>
      <c r="AR247" s="25" t="s">
        <v>315</v>
      </c>
      <c r="AT247" s="25" t="s">
        <v>311</v>
      </c>
      <c r="AU247" s="25" t="s">
        <v>82</v>
      </c>
      <c r="AY247" s="25" t="s">
        <v>153</v>
      </c>
      <c r="BE247" s="193">
        <f>IF(N247="základní",J247,0)</f>
        <v>0</v>
      </c>
      <c r="BF247" s="193">
        <f>IF(N247="snížená",J247,0)</f>
        <v>0</v>
      </c>
      <c r="BG247" s="193">
        <f>IF(N247="zákl. přenesená",J247,0)</f>
        <v>0</v>
      </c>
      <c r="BH247" s="193">
        <f>IF(N247="sníž. přenesená",J247,0)</f>
        <v>0</v>
      </c>
      <c r="BI247" s="193">
        <f>IF(N247="nulová",J247,0)</f>
        <v>0</v>
      </c>
      <c r="BJ247" s="25" t="s">
        <v>80</v>
      </c>
      <c r="BK247" s="193">
        <f>ROUND(I247*H247,2)</f>
        <v>0</v>
      </c>
      <c r="BL247" s="25" t="s">
        <v>241</v>
      </c>
      <c r="BM247" s="25" t="s">
        <v>1113</v>
      </c>
    </row>
    <row r="248" spans="2:65" s="12" customFormat="1">
      <c r="B248" s="194"/>
      <c r="D248" s="195" t="s">
        <v>167</v>
      </c>
      <c r="F248" s="197" t="s">
        <v>1114</v>
      </c>
      <c r="H248" s="198">
        <v>1.2999999999999999E-2</v>
      </c>
      <c r="I248" s="199"/>
      <c r="L248" s="194"/>
      <c r="M248" s="200"/>
      <c r="N248" s="201"/>
      <c r="O248" s="201"/>
      <c r="P248" s="201"/>
      <c r="Q248" s="201"/>
      <c r="R248" s="201"/>
      <c r="S248" s="201"/>
      <c r="T248" s="202"/>
      <c r="AT248" s="196" t="s">
        <v>167</v>
      </c>
      <c r="AU248" s="196" t="s">
        <v>82</v>
      </c>
      <c r="AV248" s="12" t="s">
        <v>82</v>
      </c>
      <c r="AW248" s="12" t="s">
        <v>6</v>
      </c>
      <c r="AX248" s="12" t="s">
        <v>80</v>
      </c>
      <c r="AY248" s="196" t="s">
        <v>153</v>
      </c>
    </row>
    <row r="249" spans="2:65" s="1" customFormat="1" ht="25.5" customHeight="1">
      <c r="B249" s="181"/>
      <c r="C249" s="182" t="s">
        <v>241</v>
      </c>
      <c r="D249" s="182" t="s">
        <v>156</v>
      </c>
      <c r="E249" s="183" t="s">
        <v>1115</v>
      </c>
      <c r="F249" s="184" t="s">
        <v>1116</v>
      </c>
      <c r="G249" s="185" t="s">
        <v>159</v>
      </c>
      <c r="H249" s="186">
        <v>36.82</v>
      </c>
      <c r="I249" s="187"/>
      <c r="J249" s="188">
        <f>ROUND(I249*H249,2)</f>
        <v>0</v>
      </c>
      <c r="K249" s="184"/>
      <c r="L249" s="42"/>
      <c r="M249" s="189" t="s">
        <v>5</v>
      </c>
      <c r="N249" s="190" t="s">
        <v>44</v>
      </c>
      <c r="O249" s="43"/>
      <c r="P249" s="191">
        <f>O249*H249</f>
        <v>0</v>
      </c>
      <c r="Q249" s="191">
        <v>7.7999999999999999E-4</v>
      </c>
      <c r="R249" s="191">
        <f>Q249*H249</f>
        <v>2.8719600000000001E-2</v>
      </c>
      <c r="S249" s="191">
        <v>0</v>
      </c>
      <c r="T249" s="192">
        <f>S249*H249</f>
        <v>0</v>
      </c>
      <c r="AR249" s="25" t="s">
        <v>241</v>
      </c>
      <c r="AT249" s="25" t="s">
        <v>156</v>
      </c>
      <c r="AU249" s="25" t="s">
        <v>82</v>
      </c>
      <c r="AY249" s="25" t="s">
        <v>153</v>
      </c>
      <c r="BE249" s="193">
        <f>IF(N249="základní",J249,0)</f>
        <v>0</v>
      </c>
      <c r="BF249" s="193">
        <f>IF(N249="snížená",J249,0)</f>
        <v>0</v>
      </c>
      <c r="BG249" s="193">
        <f>IF(N249="zákl. přenesená",J249,0)</f>
        <v>0</v>
      </c>
      <c r="BH249" s="193">
        <f>IF(N249="sníž. přenesená",J249,0)</f>
        <v>0</v>
      </c>
      <c r="BI249" s="193">
        <f>IF(N249="nulová",J249,0)</f>
        <v>0</v>
      </c>
      <c r="BJ249" s="25" t="s">
        <v>80</v>
      </c>
      <c r="BK249" s="193">
        <f>ROUND(I249*H249,2)</f>
        <v>0</v>
      </c>
      <c r="BL249" s="25" t="s">
        <v>241</v>
      </c>
      <c r="BM249" s="25" t="s">
        <v>1117</v>
      </c>
    </row>
    <row r="250" spans="2:65" s="12" customFormat="1">
      <c r="B250" s="194"/>
      <c r="D250" s="195" t="s">
        <v>167</v>
      </c>
      <c r="E250" s="196" t="s">
        <v>5</v>
      </c>
      <c r="F250" s="197" t="s">
        <v>1112</v>
      </c>
      <c r="H250" s="198">
        <v>36.82</v>
      </c>
      <c r="I250" s="199"/>
      <c r="L250" s="194"/>
      <c r="M250" s="200"/>
      <c r="N250" s="201"/>
      <c r="O250" s="201"/>
      <c r="P250" s="201"/>
      <c r="Q250" s="201"/>
      <c r="R250" s="201"/>
      <c r="S250" s="201"/>
      <c r="T250" s="202"/>
      <c r="AT250" s="196" t="s">
        <v>167</v>
      </c>
      <c r="AU250" s="196" t="s">
        <v>82</v>
      </c>
      <c r="AV250" s="12" t="s">
        <v>82</v>
      </c>
      <c r="AW250" s="12" t="s">
        <v>37</v>
      </c>
      <c r="AX250" s="12" t="s">
        <v>80</v>
      </c>
      <c r="AY250" s="196" t="s">
        <v>153</v>
      </c>
    </row>
    <row r="251" spans="2:65" s="1" customFormat="1" ht="16.5" customHeight="1">
      <c r="B251" s="181"/>
      <c r="C251" s="182" t="s">
        <v>234</v>
      </c>
      <c r="D251" s="182" t="s">
        <v>156</v>
      </c>
      <c r="E251" s="183" t="s">
        <v>1118</v>
      </c>
      <c r="F251" s="184" t="s">
        <v>1119</v>
      </c>
      <c r="G251" s="185" t="s">
        <v>159</v>
      </c>
      <c r="H251" s="186">
        <v>36.82</v>
      </c>
      <c r="I251" s="187"/>
      <c r="J251" s="188">
        <f>ROUND(I251*H251,2)</f>
        <v>0</v>
      </c>
      <c r="K251" s="184"/>
      <c r="L251" s="42"/>
      <c r="M251" s="189" t="s">
        <v>5</v>
      </c>
      <c r="N251" s="190" t="s">
        <v>44</v>
      </c>
      <c r="O251" s="43"/>
      <c r="P251" s="191">
        <f>O251*H251</f>
        <v>0</v>
      </c>
      <c r="Q251" s="191">
        <v>4.0000000000000002E-4</v>
      </c>
      <c r="R251" s="191">
        <f>Q251*H251</f>
        <v>1.4728000000000002E-2</v>
      </c>
      <c r="S251" s="191">
        <v>0</v>
      </c>
      <c r="T251" s="192">
        <f>S251*H251</f>
        <v>0</v>
      </c>
      <c r="AR251" s="25" t="s">
        <v>241</v>
      </c>
      <c r="AT251" s="25" t="s">
        <v>156</v>
      </c>
      <c r="AU251" s="25" t="s">
        <v>82</v>
      </c>
      <c r="AY251" s="25" t="s">
        <v>153</v>
      </c>
      <c r="BE251" s="193">
        <f>IF(N251="základní",J251,0)</f>
        <v>0</v>
      </c>
      <c r="BF251" s="193">
        <f>IF(N251="snížená",J251,0)</f>
        <v>0</v>
      </c>
      <c r="BG251" s="193">
        <f>IF(N251="zákl. přenesená",J251,0)</f>
        <v>0</v>
      </c>
      <c r="BH251" s="193">
        <f>IF(N251="sníž. přenesená",J251,0)</f>
        <v>0</v>
      </c>
      <c r="BI251" s="193">
        <f>IF(N251="nulová",J251,0)</f>
        <v>0</v>
      </c>
      <c r="BJ251" s="25" t="s">
        <v>80</v>
      </c>
      <c r="BK251" s="193">
        <f>ROUND(I251*H251,2)</f>
        <v>0</v>
      </c>
      <c r="BL251" s="25" t="s">
        <v>241</v>
      </c>
      <c r="BM251" s="25" t="s">
        <v>1120</v>
      </c>
    </row>
    <row r="252" spans="2:65" s="12" customFormat="1">
      <c r="B252" s="194"/>
      <c r="D252" s="195" t="s">
        <v>167</v>
      </c>
      <c r="E252" s="196" t="s">
        <v>5</v>
      </c>
      <c r="F252" s="197" t="s">
        <v>1112</v>
      </c>
      <c r="H252" s="198">
        <v>36.82</v>
      </c>
      <c r="I252" s="199"/>
      <c r="L252" s="194"/>
      <c r="M252" s="200"/>
      <c r="N252" s="201"/>
      <c r="O252" s="201"/>
      <c r="P252" s="201"/>
      <c r="Q252" s="201"/>
      <c r="R252" s="201"/>
      <c r="S252" s="201"/>
      <c r="T252" s="202"/>
      <c r="AT252" s="196" t="s">
        <v>167</v>
      </c>
      <c r="AU252" s="196" t="s">
        <v>82</v>
      </c>
      <c r="AV252" s="12" t="s">
        <v>82</v>
      </c>
      <c r="AW252" s="12" t="s">
        <v>37</v>
      </c>
      <c r="AX252" s="12" t="s">
        <v>80</v>
      </c>
      <c r="AY252" s="196" t="s">
        <v>153</v>
      </c>
    </row>
    <row r="253" spans="2:65" s="1" customFormat="1" ht="16.5" customHeight="1">
      <c r="B253" s="181"/>
      <c r="C253" s="221" t="s">
        <v>11</v>
      </c>
      <c r="D253" s="221" t="s">
        <v>311</v>
      </c>
      <c r="E253" s="222" t="s">
        <v>1121</v>
      </c>
      <c r="F253" s="223" t="s">
        <v>1122</v>
      </c>
      <c r="G253" s="224" t="s">
        <v>159</v>
      </c>
      <c r="H253" s="225">
        <v>44.183999999999997</v>
      </c>
      <c r="I253" s="226"/>
      <c r="J253" s="227">
        <f>ROUND(I253*H253,2)</f>
        <v>0</v>
      </c>
      <c r="K253" s="223"/>
      <c r="L253" s="228"/>
      <c r="M253" s="229" t="s">
        <v>5</v>
      </c>
      <c r="N253" s="230" t="s">
        <v>44</v>
      </c>
      <c r="O253" s="43"/>
      <c r="P253" s="191">
        <f>O253*H253</f>
        <v>0</v>
      </c>
      <c r="Q253" s="191">
        <v>4.4999999999999997E-3</v>
      </c>
      <c r="R253" s="191">
        <f>Q253*H253</f>
        <v>0.19882799999999998</v>
      </c>
      <c r="S253" s="191">
        <v>0</v>
      </c>
      <c r="T253" s="192">
        <f>S253*H253</f>
        <v>0</v>
      </c>
      <c r="AR253" s="25" t="s">
        <v>315</v>
      </c>
      <c r="AT253" s="25" t="s">
        <v>311</v>
      </c>
      <c r="AU253" s="25" t="s">
        <v>82</v>
      </c>
      <c r="AY253" s="25" t="s">
        <v>153</v>
      </c>
      <c r="BE253" s="193">
        <f>IF(N253="základní",J253,0)</f>
        <v>0</v>
      </c>
      <c r="BF253" s="193">
        <f>IF(N253="snížená",J253,0)</f>
        <v>0</v>
      </c>
      <c r="BG253" s="193">
        <f>IF(N253="zákl. přenesená",J253,0)</f>
        <v>0</v>
      </c>
      <c r="BH253" s="193">
        <f>IF(N253="sníž. přenesená",J253,0)</f>
        <v>0</v>
      </c>
      <c r="BI253" s="193">
        <f>IF(N253="nulová",J253,0)</f>
        <v>0</v>
      </c>
      <c r="BJ253" s="25" t="s">
        <v>80</v>
      </c>
      <c r="BK253" s="193">
        <f>ROUND(I253*H253,2)</f>
        <v>0</v>
      </c>
      <c r="BL253" s="25" t="s">
        <v>241</v>
      </c>
      <c r="BM253" s="25" t="s">
        <v>1123</v>
      </c>
    </row>
    <row r="254" spans="2:65" s="12" customFormat="1">
      <c r="B254" s="194"/>
      <c r="D254" s="195" t="s">
        <v>167</v>
      </c>
      <c r="F254" s="197" t="s">
        <v>1124</v>
      </c>
      <c r="H254" s="198">
        <v>44.183999999999997</v>
      </c>
      <c r="I254" s="199"/>
      <c r="L254" s="194"/>
      <c r="M254" s="200"/>
      <c r="N254" s="201"/>
      <c r="O254" s="201"/>
      <c r="P254" s="201"/>
      <c r="Q254" s="201"/>
      <c r="R254" s="201"/>
      <c r="S254" s="201"/>
      <c r="T254" s="202"/>
      <c r="AT254" s="196" t="s">
        <v>167</v>
      </c>
      <c r="AU254" s="196" t="s">
        <v>82</v>
      </c>
      <c r="AV254" s="12" t="s">
        <v>82</v>
      </c>
      <c r="AW254" s="12" t="s">
        <v>6</v>
      </c>
      <c r="AX254" s="12" t="s">
        <v>80</v>
      </c>
      <c r="AY254" s="196" t="s">
        <v>153</v>
      </c>
    </row>
    <row r="255" spans="2:65" s="1" customFormat="1" ht="25.5" customHeight="1">
      <c r="B255" s="181"/>
      <c r="C255" s="182" t="s">
        <v>245</v>
      </c>
      <c r="D255" s="182" t="s">
        <v>156</v>
      </c>
      <c r="E255" s="183" t="s">
        <v>1125</v>
      </c>
      <c r="F255" s="184" t="s">
        <v>1126</v>
      </c>
      <c r="G255" s="185" t="s">
        <v>345</v>
      </c>
      <c r="H255" s="231"/>
      <c r="I255" s="187"/>
      <c r="J255" s="188">
        <f>ROUND(I255*H255,2)</f>
        <v>0</v>
      </c>
      <c r="K255" s="184"/>
      <c r="L255" s="42"/>
      <c r="M255" s="189" t="s">
        <v>5</v>
      </c>
      <c r="N255" s="190" t="s">
        <v>44</v>
      </c>
      <c r="O255" s="43"/>
      <c r="P255" s="191">
        <f>O255*H255</f>
        <v>0</v>
      </c>
      <c r="Q255" s="191">
        <v>0</v>
      </c>
      <c r="R255" s="191">
        <f>Q255*H255</f>
        <v>0</v>
      </c>
      <c r="S255" s="191">
        <v>0</v>
      </c>
      <c r="T255" s="192">
        <f>S255*H255</f>
        <v>0</v>
      </c>
      <c r="AR255" s="25" t="s">
        <v>241</v>
      </c>
      <c r="AT255" s="25" t="s">
        <v>156</v>
      </c>
      <c r="AU255" s="25" t="s">
        <v>82</v>
      </c>
      <c r="AY255" s="25" t="s">
        <v>153</v>
      </c>
      <c r="BE255" s="193">
        <f>IF(N255="základní",J255,0)</f>
        <v>0</v>
      </c>
      <c r="BF255" s="193">
        <f>IF(N255="snížená",J255,0)</f>
        <v>0</v>
      </c>
      <c r="BG255" s="193">
        <f>IF(N255="zákl. přenesená",J255,0)</f>
        <v>0</v>
      </c>
      <c r="BH255" s="193">
        <f>IF(N255="sníž. přenesená",J255,0)</f>
        <v>0</v>
      </c>
      <c r="BI255" s="193">
        <f>IF(N255="nulová",J255,0)</f>
        <v>0</v>
      </c>
      <c r="BJ255" s="25" t="s">
        <v>80</v>
      </c>
      <c r="BK255" s="193">
        <f>ROUND(I255*H255,2)</f>
        <v>0</v>
      </c>
      <c r="BL255" s="25" t="s">
        <v>241</v>
      </c>
      <c r="BM255" s="25" t="s">
        <v>1127</v>
      </c>
    </row>
    <row r="256" spans="2:65" s="11" customFormat="1" ht="29.85" customHeight="1">
      <c r="B256" s="168"/>
      <c r="D256" s="169" t="s">
        <v>72</v>
      </c>
      <c r="E256" s="179" t="s">
        <v>717</v>
      </c>
      <c r="F256" s="179" t="s">
        <v>718</v>
      </c>
      <c r="I256" s="171"/>
      <c r="J256" s="180">
        <f>BK256</f>
        <v>0</v>
      </c>
      <c r="L256" s="168"/>
      <c r="M256" s="173"/>
      <c r="N256" s="174"/>
      <c r="O256" s="174"/>
      <c r="P256" s="175">
        <f>P257</f>
        <v>0</v>
      </c>
      <c r="Q256" s="174"/>
      <c r="R256" s="175">
        <f>R257</f>
        <v>0.15911999999999998</v>
      </c>
      <c r="S256" s="174"/>
      <c r="T256" s="176">
        <f>T257</f>
        <v>0</v>
      </c>
      <c r="AR256" s="169" t="s">
        <v>82</v>
      </c>
      <c r="AT256" s="177" t="s">
        <v>72</v>
      </c>
      <c r="AU256" s="177" t="s">
        <v>80</v>
      </c>
      <c r="AY256" s="169" t="s">
        <v>153</v>
      </c>
      <c r="BK256" s="178">
        <f>BK257</f>
        <v>0</v>
      </c>
    </row>
    <row r="257" spans="2:65" s="1" customFormat="1" ht="16.5" customHeight="1">
      <c r="B257" s="181"/>
      <c r="C257" s="182" t="s">
        <v>476</v>
      </c>
      <c r="D257" s="182" t="s">
        <v>156</v>
      </c>
      <c r="E257" s="183" t="s">
        <v>1128</v>
      </c>
      <c r="F257" s="184" t="s">
        <v>1129</v>
      </c>
      <c r="G257" s="185" t="s">
        <v>228</v>
      </c>
      <c r="H257" s="186">
        <v>6</v>
      </c>
      <c r="I257" s="187"/>
      <c r="J257" s="188">
        <f>ROUND(I257*H257,2)</f>
        <v>0</v>
      </c>
      <c r="K257" s="184"/>
      <c r="L257" s="42"/>
      <c r="M257" s="189" t="s">
        <v>5</v>
      </c>
      <c r="N257" s="190" t="s">
        <v>44</v>
      </c>
      <c r="O257" s="43"/>
      <c r="P257" s="191">
        <f>O257*H257</f>
        <v>0</v>
      </c>
      <c r="Q257" s="191">
        <v>2.6519999999999998E-2</v>
      </c>
      <c r="R257" s="191">
        <f>Q257*H257</f>
        <v>0.15911999999999998</v>
      </c>
      <c r="S257" s="191">
        <v>0</v>
      </c>
      <c r="T257" s="192">
        <f>S257*H257</f>
        <v>0</v>
      </c>
      <c r="AR257" s="25" t="s">
        <v>241</v>
      </c>
      <c r="AT257" s="25" t="s">
        <v>156</v>
      </c>
      <c r="AU257" s="25" t="s">
        <v>82</v>
      </c>
      <c r="AY257" s="25" t="s">
        <v>153</v>
      </c>
      <c r="BE257" s="193">
        <f>IF(N257="základní",J257,0)</f>
        <v>0</v>
      </c>
      <c r="BF257" s="193">
        <f>IF(N257="snížená",J257,0)</f>
        <v>0</v>
      </c>
      <c r="BG257" s="193">
        <f>IF(N257="zákl. přenesená",J257,0)</f>
        <v>0</v>
      </c>
      <c r="BH257" s="193">
        <f>IF(N257="sníž. přenesená",J257,0)</f>
        <v>0</v>
      </c>
      <c r="BI257" s="193">
        <f>IF(N257="nulová",J257,0)</f>
        <v>0</v>
      </c>
      <c r="BJ257" s="25" t="s">
        <v>80</v>
      </c>
      <c r="BK257" s="193">
        <f>ROUND(I257*H257,2)</f>
        <v>0</v>
      </c>
      <c r="BL257" s="25" t="s">
        <v>241</v>
      </c>
      <c r="BM257" s="25" t="s">
        <v>1130</v>
      </c>
    </row>
    <row r="258" spans="2:65" s="11" customFormat="1" ht="37.35" customHeight="1">
      <c r="B258" s="168"/>
      <c r="D258" s="169" t="s">
        <v>72</v>
      </c>
      <c r="E258" s="170" t="s">
        <v>311</v>
      </c>
      <c r="F258" s="170" t="s">
        <v>592</v>
      </c>
      <c r="I258" s="171"/>
      <c r="J258" s="172">
        <f>BK258</f>
        <v>0</v>
      </c>
      <c r="L258" s="168"/>
      <c r="M258" s="173"/>
      <c r="N258" s="174"/>
      <c r="O258" s="174"/>
      <c r="P258" s="175">
        <f>P259</f>
        <v>0</v>
      </c>
      <c r="Q258" s="174"/>
      <c r="R258" s="175">
        <f>R259</f>
        <v>0</v>
      </c>
      <c r="S258" s="174"/>
      <c r="T258" s="176">
        <f>T259</f>
        <v>0</v>
      </c>
      <c r="AR258" s="169" t="s">
        <v>154</v>
      </c>
      <c r="AT258" s="177" t="s">
        <v>72</v>
      </c>
      <c r="AU258" s="177" t="s">
        <v>73</v>
      </c>
      <c r="AY258" s="169" t="s">
        <v>153</v>
      </c>
      <c r="BK258" s="178">
        <f>BK259</f>
        <v>0</v>
      </c>
    </row>
    <row r="259" spans="2:65" s="11" customFormat="1" ht="19.899999999999999" customHeight="1">
      <c r="B259" s="168"/>
      <c r="D259" s="169" t="s">
        <v>72</v>
      </c>
      <c r="E259" s="179" t="s">
        <v>593</v>
      </c>
      <c r="F259" s="179" t="s">
        <v>594</v>
      </c>
      <c r="I259" s="171"/>
      <c r="J259" s="180">
        <f>BK259</f>
        <v>0</v>
      </c>
      <c r="L259" s="168"/>
      <c r="M259" s="173"/>
      <c r="N259" s="174"/>
      <c r="O259" s="174"/>
      <c r="P259" s="175">
        <f>P260</f>
        <v>0</v>
      </c>
      <c r="Q259" s="174"/>
      <c r="R259" s="175">
        <f>R260</f>
        <v>0</v>
      </c>
      <c r="S259" s="174"/>
      <c r="T259" s="176">
        <f>T260</f>
        <v>0</v>
      </c>
      <c r="AR259" s="169" t="s">
        <v>154</v>
      </c>
      <c r="AT259" s="177" t="s">
        <v>72</v>
      </c>
      <c r="AU259" s="177" t="s">
        <v>80</v>
      </c>
      <c r="AY259" s="169" t="s">
        <v>153</v>
      </c>
      <c r="BK259" s="178">
        <f>BK260</f>
        <v>0</v>
      </c>
    </row>
    <row r="260" spans="2:65" s="1" customFormat="1" ht="25.5" customHeight="1">
      <c r="B260" s="181"/>
      <c r="C260" s="182" t="s">
        <v>471</v>
      </c>
      <c r="D260" s="182" t="s">
        <v>156</v>
      </c>
      <c r="E260" s="183" t="s">
        <v>1131</v>
      </c>
      <c r="F260" s="184" t="s">
        <v>1132</v>
      </c>
      <c r="G260" s="185" t="s">
        <v>271</v>
      </c>
      <c r="H260" s="186">
        <v>1</v>
      </c>
      <c r="I260" s="187"/>
      <c r="J260" s="188">
        <f>ROUND(I260*H260,2)</f>
        <v>0</v>
      </c>
      <c r="K260" s="184"/>
      <c r="L260" s="42"/>
      <c r="M260" s="189" t="s">
        <v>5</v>
      </c>
      <c r="N260" s="240" t="s">
        <v>44</v>
      </c>
      <c r="O260" s="241"/>
      <c r="P260" s="242">
        <f>O260*H260</f>
        <v>0</v>
      </c>
      <c r="Q260" s="242">
        <v>0</v>
      </c>
      <c r="R260" s="242">
        <f>Q260*H260</f>
        <v>0</v>
      </c>
      <c r="S260" s="242">
        <v>0</v>
      </c>
      <c r="T260" s="243">
        <f>S260*H260</f>
        <v>0</v>
      </c>
      <c r="AR260" s="25" t="s">
        <v>505</v>
      </c>
      <c r="AT260" s="25" t="s">
        <v>156</v>
      </c>
      <c r="AU260" s="25" t="s">
        <v>82</v>
      </c>
      <c r="AY260" s="25" t="s">
        <v>153</v>
      </c>
      <c r="BE260" s="193">
        <f>IF(N260="základní",J260,0)</f>
        <v>0</v>
      </c>
      <c r="BF260" s="193">
        <f>IF(N260="snížená",J260,0)</f>
        <v>0</v>
      </c>
      <c r="BG260" s="193">
        <f>IF(N260="zákl. přenesená",J260,0)</f>
        <v>0</v>
      </c>
      <c r="BH260" s="193">
        <f>IF(N260="sníž. přenesená",J260,0)</f>
        <v>0</v>
      </c>
      <c r="BI260" s="193">
        <f>IF(N260="nulová",J260,0)</f>
        <v>0</v>
      </c>
      <c r="BJ260" s="25" t="s">
        <v>80</v>
      </c>
      <c r="BK260" s="193">
        <f>ROUND(I260*H260,2)</f>
        <v>0</v>
      </c>
      <c r="BL260" s="25" t="s">
        <v>505</v>
      </c>
      <c r="BM260" s="25" t="s">
        <v>1133</v>
      </c>
    </row>
    <row r="261" spans="2:65" s="1" customFormat="1" ht="6.95" customHeight="1">
      <c r="B261" s="57"/>
      <c r="C261" s="58"/>
      <c r="D261" s="58"/>
      <c r="E261" s="58"/>
      <c r="F261" s="58"/>
      <c r="G261" s="58"/>
      <c r="H261" s="58"/>
      <c r="I261" s="135"/>
      <c r="J261" s="58"/>
      <c r="K261" s="58"/>
      <c r="L261" s="42"/>
    </row>
  </sheetData>
  <autoFilter ref="C89:K260" xr:uid="{00000000-0009-0000-0000-000005000000}"/>
  <mergeCells count="10">
    <mergeCell ref="J51:J52"/>
    <mergeCell ref="E80:H80"/>
    <mergeCell ref="E82:H8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 xr:uid="{00000000-0004-0000-0500-000000000000}"/>
    <hyperlink ref="G1:H1" location="C54" display="2) Rekapitulace" xr:uid="{00000000-0004-0000-0500-000001000000}"/>
    <hyperlink ref="J1" location="C89" display="3) Soupis prací" xr:uid="{00000000-0004-0000-0500-000002000000}"/>
    <hyperlink ref="L1:V1" location="'Rekapitulace stavby'!C2" display="Rekapitulace stavby" xr:uid="{00000000-0004-0000-05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R101"/>
  <sheetViews>
    <sheetView showGridLines="0" workbookViewId="0">
      <pane ySplit="1" topLeftCell="A77" activePane="bottomLeft" state="frozen"/>
      <selection pane="bottomLeft" activeCell="F91" sqref="F9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2"/>
      <c r="B1" s="108"/>
      <c r="C1" s="108"/>
      <c r="D1" s="109" t="s">
        <v>1</v>
      </c>
      <c r="E1" s="108"/>
      <c r="F1" s="110" t="s">
        <v>104</v>
      </c>
      <c r="G1" s="365" t="s">
        <v>105</v>
      </c>
      <c r="H1" s="365"/>
      <c r="I1" s="111"/>
      <c r="J1" s="110" t="s">
        <v>106</v>
      </c>
      <c r="K1" s="109" t="s">
        <v>107</v>
      </c>
      <c r="L1" s="110" t="s">
        <v>108</v>
      </c>
      <c r="M1" s="110"/>
      <c r="N1" s="110"/>
      <c r="O1" s="110"/>
      <c r="P1" s="110"/>
      <c r="Q1" s="110"/>
      <c r="R1" s="110"/>
      <c r="S1" s="110"/>
      <c r="T1" s="110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spans="1:70" ht="36.950000000000003" customHeight="1">
      <c r="L2" s="323" t="s">
        <v>8</v>
      </c>
      <c r="M2" s="324"/>
      <c r="N2" s="324"/>
      <c r="O2" s="324"/>
      <c r="P2" s="324"/>
      <c r="Q2" s="324"/>
      <c r="R2" s="324"/>
      <c r="S2" s="324"/>
      <c r="T2" s="324"/>
      <c r="U2" s="324"/>
      <c r="V2" s="324"/>
      <c r="AT2" s="25" t="s">
        <v>103</v>
      </c>
    </row>
    <row r="3" spans="1:70" ht="6.95" customHeight="1">
      <c r="B3" s="26"/>
      <c r="C3" s="27"/>
      <c r="D3" s="27"/>
      <c r="E3" s="27"/>
      <c r="F3" s="27"/>
      <c r="G3" s="27"/>
      <c r="H3" s="27"/>
      <c r="I3" s="112"/>
      <c r="J3" s="27"/>
      <c r="K3" s="28"/>
      <c r="AT3" s="25" t="s">
        <v>82</v>
      </c>
    </row>
    <row r="4" spans="1:70" ht="36.950000000000003" customHeight="1">
      <c r="B4" s="29"/>
      <c r="C4" s="30"/>
      <c r="D4" s="31" t="s">
        <v>109</v>
      </c>
      <c r="E4" s="30"/>
      <c r="F4" s="30"/>
      <c r="G4" s="30"/>
      <c r="H4" s="30"/>
      <c r="I4" s="113"/>
      <c r="J4" s="30"/>
      <c r="K4" s="32"/>
      <c r="M4" s="33" t="s">
        <v>13</v>
      </c>
      <c r="AT4" s="25" t="s">
        <v>6</v>
      </c>
    </row>
    <row r="5" spans="1:70" ht="6.95" customHeight="1">
      <c r="B5" s="29"/>
      <c r="C5" s="30"/>
      <c r="D5" s="30"/>
      <c r="E5" s="30"/>
      <c r="F5" s="30"/>
      <c r="G5" s="30"/>
      <c r="H5" s="30"/>
      <c r="I5" s="113"/>
      <c r="J5" s="30"/>
      <c r="K5" s="32"/>
    </row>
    <row r="6" spans="1:70" ht="15">
      <c r="B6" s="29"/>
      <c r="C6" s="30"/>
      <c r="D6" s="38" t="s">
        <v>19</v>
      </c>
      <c r="E6" s="30"/>
      <c r="F6" s="30"/>
      <c r="G6" s="30"/>
      <c r="H6" s="30"/>
      <c r="I6" s="113"/>
      <c r="J6" s="30"/>
      <c r="K6" s="32"/>
    </row>
    <row r="7" spans="1:70" ht="16.5" customHeight="1">
      <c r="B7" s="29"/>
      <c r="C7" s="30"/>
      <c r="D7" s="30"/>
      <c r="E7" s="366" t="str">
        <f>'Rekapitulace stavby'!K6</f>
        <v>OPATŘENÍ PROTI VLHKOSTI CHALOUPKA MAXE ŠVABINSKÉHO</v>
      </c>
      <c r="F7" s="372"/>
      <c r="G7" s="372"/>
      <c r="H7" s="372"/>
      <c r="I7" s="113"/>
      <c r="J7" s="30"/>
      <c r="K7" s="32"/>
    </row>
    <row r="8" spans="1:70" s="1" customFormat="1" ht="15">
      <c r="B8" s="42"/>
      <c r="C8" s="43"/>
      <c r="D8" s="38" t="s">
        <v>110</v>
      </c>
      <c r="E8" s="43"/>
      <c r="F8" s="43"/>
      <c r="G8" s="43"/>
      <c r="H8" s="43"/>
      <c r="I8" s="114"/>
      <c r="J8" s="43"/>
      <c r="K8" s="46"/>
    </row>
    <row r="9" spans="1:70" s="1" customFormat="1" ht="36.950000000000003" customHeight="1">
      <c r="B9" s="42"/>
      <c r="C9" s="43"/>
      <c r="D9" s="43"/>
      <c r="E9" s="368" t="s">
        <v>1134</v>
      </c>
      <c r="F9" s="367"/>
      <c r="G9" s="367"/>
      <c r="H9" s="367"/>
      <c r="I9" s="114"/>
      <c r="J9" s="43"/>
      <c r="K9" s="46"/>
    </row>
    <row r="10" spans="1:70" s="1" customFormat="1">
      <c r="B10" s="42"/>
      <c r="C10" s="43"/>
      <c r="D10" s="43"/>
      <c r="E10" s="43"/>
      <c r="F10" s="43"/>
      <c r="G10" s="43"/>
      <c r="H10" s="43"/>
      <c r="I10" s="114"/>
      <c r="J10" s="43"/>
      <c r="K10" s="46"/>
    </row>
    <row r="11" spans="1:70" s="1" customFormat="1" ht="14.45" customHeight="1">
      <c r="B11" s="42"/>
      <c r="C11" s="43"/>
      <c r="D11" s="38" t="s">
        <v>21</v>
      </c>
      <c r="E11" s="43"/>
      <c r="F11" s="36" t="s">
        <v>5</v>
      </c>
      <c r="G11" s="43"/>
      <c r="H11" s="43"/>
      <c r="I11" s="115" t="s">
        <v>22</v>
      </c>
      <c r="J11" s="36" t="s">
        <v>5</v>
      </c>
      <c r="K11" s="46"/>
    </row>
    <row r="12" spans="1:70" s="1" customFormat="1" ht="14.45" customHeight="1">
      <c r="B12" s="42"/>
      <c r="C12" s="43"/>
      <c r="D12" s="38" t="s">
        <v>23</v>
      </c>
      <c r="E12" s="43"/>
      <c r="F12" s="36" t="s">
        <v>24</v>
      </c>
      <c r="G12" s="43"/>
      <c r="H12" s="43"/>
      <c r="I12" s="115" t="s">
        <v>25</v>
      </c>
      <c r="J12" s="116" t="str">
        <f>'Rekapitulace stavby'!AN8</f>
        <v>30. 10. 2019</v>
      </c>
      <c r="K12" s="46"/>
    </row>
    <row r="13" spans="1:70" s="1" customFormat="1" ht="10.9" customHeight="1">
      <c r="B13" s="42"/>
      <c r="C13" s="43"/>
      <c r="D13" s="43"/>
      <c r="E13" s="43"/>
      <c r="F13" s="43"/>
      <c r="G13" s="43"/>
      <c r="H13" s="43"/>
      <c r="I13" s="114"/>
      <c r="J13" s="43"/>
      <c r="K13" s="46"/>
    </row>
    <row r="14" spans="1:70" s="1" customFormat="1" ht="14.45" customHeight="1">
      <c r="B14" s="42"/>
      <c r="C14" s="43"/>
      <c r="D14" s="38" t="s">
        <v>27</v>
      </c>
      <c r="E14" s="43"/>
      <c r="F14" s="43"/>
      <c r="G14" s="43"/>
      <c r="H14" s="43"/>
      <c r="I14" s="115" t="s">
        <v>28</v>
      </c>
      <c r="J14" s="36" t="s">
        <v>5</v>
      </c>
      <c r="K14" s="46"/>
    </row>
    <row r="15" spans="1:70" s="1" customFormat="1" ht="18" customHeight="1">
      <c r="B15" s="42"/>
      <c r="C15" s="43"/>
      <c r="D15" s="43"/>
      <c r="E15" s="36" t="s">
        <v>29</v>
      </c>
      <c r="F15" s="43"/>
      <c r="G15" s="43"/>
      <c r="H15" s="43"/>
      <c r="I15" s="115" t="s">
        <v>30</v>
      </c>
      <c r="J15" s="36" t="s">
        <v>5</v>
      </c>
      <c r="K15" s="46"/>
    </row>
    <row r="16" spans="1:70" s="1" customFormat="1" ht="6.95" customHeight="1">
      <c r="B16" s="42"/>
      <c r="C16" s="43"/>
      <c r="D16" s="43"/>
      <c r="E16" s="43"/>
      <c r="F16" s="43"/>
      <c r="G16" s="43"/>
      <c r="H16" s="43"/>
      <c r="I16" s="114"/>
      <c r="J16" s="43"/>
      <c r="K16" s="46"/>
    </row>
    <row r="17" spans="2:11" s="1" customFormat="1" ht="14.45" customHeight="1">
      <c r="B17" s="42"/>
      <c r="C17" s="43"/>
      <c r="D17" s="38" t="s">
        <v>31</v>
      </c>
      <c r="E17" s="43"/>
      <c r="F17" s="43"/>
      <c r="G17" s="43"/>
      <c r="H17" s="43"/>
      <c r="I17" s="115" t="s">
        <v>28</v>
      </c>
      <c r="J17" s="36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6" t="str">
        <f>IF('Rekapitulace stavby'!E14="Vyplň údaj","",IF('Rekapitulace stavby'!E14="","",'Rekapitulace stavby'!E14))</f>
        <v/>
      </c>
      <c r="F18" s="43"/>
      <c r="G18" s="43"/>
      <c r="H18" s="43"/>
      <c r="I18" s="115" t="s">
        <v>30</v>
      </c>
      <c r="J18" s="36" t="str">
        <f>IF('Rekapitulace stavby'!AN14="Vyplň údaj","",IF('Rekapitulace stavby'!AN14="","",'Rekapitulace stavby'!AN14))</f>
        <v/>
      </c>
      <c r="K18" s="46"/>
    </row>
    <row r="19" spans="2:11" s="1" customFormat="1" ht="6.95" customHeight="1">
      <c r="B19" s="42"/>
      <c r="C19" s="43"/>
      <c r="D19" s="43"/>
      <c r="E19" s="43"/>
      <c r="F19" s="43"/>
      <c r="G19" s="43"/>
      <c r="H19" s="43"/>
      <c r="I19" s="114"/>
      <c r="J19" s="43"/>
      <c r="K19" s="46"/>
    </row>
    <row r="20" spans="2:11" s="1" customFormat="1" ht="14.45" customHeight="1">
      <c r="B20" s="42"/>
      <c r="C20" s="43"/>
      <c r="D20" s="38" t="s">
        <v>33</v>
      </c>
      <c r="E20" s="43"/>
      <c r="F20" s="43"/>
      <c r="G20" s="43"/>
      <c r="H20" s="43"/>
      <c r="I20" s="115" t="s">
        <v>28</v>
      </c>
      <c r="J20" s="36" t="s">
        <v>34</v>
      </c>
      <c r="K20" s="46"/>
    </row>
    <row r="21" spans="2:11" s="1" customFormat="1" ht="18" customHeight="1">
      <c r="B21" s="42"/>
      <c r="C21" s="43"/>
      <c r="D21" s="43"/>
      <c r="E21" s="36" t="s">
        <v>35</v>
      </c>
      <c r="F21" s="43"/>
      <c r="G21" s="43"/>
      <c r="H21" s="43"/>
      <c r="I21" s="115" t="s">
        <v>30</v>
      </c>
      <c r="J21" s="36" t="s">
        <v>36</v>
      </c>
      <c r="K21" s="46"/>
    </row>
    <row r="22" spans="2:11" s="1" customFormat="1" ht="6.95" customHeight="1">
      <c r="B22" s="42"/>
      <c r="C22" s="43"/>
      <c r="D22" s="43"/>
      <c r="E22" s="43"/>
      <c r="F22" s="43"/>
      <c r="G22" s="43"/>
      <c r="H22" s="43"/>
      <c r="I22" s="114"/>
      <c r="J22" s="43"/>
      <c r="K22" s="46"/>
    </row>
    <row r="23" spans="2:11" s="1" customFormat="1" ht="14.45" customHeight="1">
      <c r="B23" s="42"/>
      <c r="C23" s="43"/>
      <c r="D23" s="38" t="s">
        <v>38</v>
      </c>
      <c r="E23" s="43"/>
      <c r="F23" s="43"/>
      <c r="G23" s="43"/>
      <c r="H23" s="43"/>
      <c r="I23" s="114"/>
      <c r="J23" s="43"/>
      <c r="K23" s="46"/>
    </row>
    <row r="24" spans="2:11" s="7" customFormat="1" ht="16.5" customHeight="1">
      <c r="B24" s="117"/>
      <c r="C24" s="118"/>
      <c r="D24" s="118"/>
      <c r="E24" s="360" t="s">
        <v>5</v>
      </c>
      <c r="F24" s="360"/>
      <c r="G24" s="360"/>
      <c r="H24" s="360"/>
      <c r="I24" s="119"/>
      <c r="J24" s="118"/>
      <c r="K24" s="120"/>
    </row>
    <row r="25" spans="2:11" s="1" customFormat="1" ht="6.95" customHeight="1">
      <c r="B25" s="42"/>
      <c r="C25" s="43"/>
      <c r="D25" s="43"/>
      <c r="E25" s="43"/>
      <c r="F25" s="43"/>
      <c r="G25" s="43"/>
      <c r="H25" s="43"/>
      <c r="I25" s="114"/>
      <c r="J25" s="43"/>
      <c r="K25" s="46"/>
    </row>
    <row r="26" spans="2:11" s="1" customFormat="1" ht="6.95" customHeight="1">
      <c r="B26" s="42"/>
      <c r="C26" s="43"/>
      <c r="D26" s="69"/>
      <c r="E26" s="69"/>
      <c r="F26" s="69"/>
      <c r="G26" s="69"/>
      <c r="H26" s="69"/>
      <c r="I26" s="121"/>
      <c r="J26" s="69"/>
      <c r="K26" s="122"/>
    </row>
    <row r="27" spans="2:11" s="1" customFormat="1" ht="25.35" customHeight="1">
      <c r="B27" s="42"/>
      <c r="C27" s="43"/>
      <c r="D27" s="123" t="s">
        <v>39</v>
      </c>
      <c r="E27" s="43"/>
      <c r="F27" s="43"/>
      <c r="G27" s="43"/>
      <c r="H27" s="43"/>
      <c r="I27" s="114"/>
      <c r="J27" s="124">
        <f>ROUND(J84,2)</f>
        <v>0</v>
      </c>
      <c r="K27" s="46"/>
    </row>
    <row r="28" spans="2:11" s="1" customFormat="1" ht="6.95" customHeight="1">
      <c r="B28" s="42"/>
      <c r="C28" s="43"/>
      <c r="D28" s="69"/>
      <c r="E28" s="69"/>
      <c r="F28" s="69"/>
      <c r="G28" s="69"/>
      <c r="H28" s="69"/>
      <c r="I28" s="121"/>
      <c r="J28" s="69"/>
      <c r="K28" s="122"/>
    </row>
    <row r="29" spans="2:11" s="1" customFormat="1" ht="14.45" customHeight="1">
      <c r="B29" s="42"/>
      <c r="C29" s="43"/>
      <c r="D29" s="43"/>
      <c r="E29" s="43"/>
      <c r="F29" s="47" t="s">
        <v>41</v>
      </c>
      <c r="G29" s="43"/>
      <c r="H29" s="43"/>
      <c r="I29" s="125" t="s">
        <v>40</v>
      </c>
      <c r="J29" s="47" t="s">
        <v>42</v>
      </c>
      <c r="K29" s="46"/>
    </row>
    <row r="30" spans="2:11" s="1" customFormat="1" ht="14.45" customHeight="1">
      <c r="B30" s="42"/>
      <c r="C30" s="43"/>
      <c r="D30" s="50" t="s">
        <v>43</v>
      </c>
      <c r="E30" s="50" t="s">
        <v>44</v>
      </c>
      <c r="F30" s="126">
        <f>ROUND(SUM(BE84:BE100), 2)</f>
        <v>0</v>
      </c>
      <c r="G30" s="43"/>
      <c r="H30" s="43"/>
      <c r="I30" s="127">
        <v>0.21</v>
      </c>
      <c r="J30" s="126">
        <f>ROUND(ROUND((SUM(BE84:BE100)), 2)*I30, 2)</f>
        <v>0</v>
      </c>
      <c r="K30" s="46"/>
    </row>
    <row r="31" spans="2:11" s="1" customFormat="1" ht="14.45" customHeight="1">
      <c r="B31" s="42"/>
      <c r="C31" s="43"/>
      <c r="D31" s="43"/>
      <c r="E31" s="50" t="s">
        <v>45</v>
      </c>
      <c r="F31" s="126">
        <f>ROUND(SUM(BF84:BF100), 2)</f>
        <v>0</v>
      </c>
      <c r="G31" s="43"/>
      <c r="H31" s="43"/>
      <c r="I31" s="127">
        <v>0.15</v>
      </c>
      <c r="J31" s="126">
        <f>ROUND(ROUND((SUM(BF84:BF100)), 2)*I31, 2)</f>
        <v>0</v>
      </c>
      <c r="K31" s="46"/>
    </row>
    <row r="32" spans="2:11" s="1" customFormat="1" ht="14.45" hidden="1" customHeight="1">
      <c r="B32" s="42"/>
      <c r="C32" s="43"/>
      <c r="D32" s="43"/>
      <c r="E32" s="50" t="s">
        <v>46</v>
      </c>
      <c r="F32" s="126">
        <f>ROUND(SUM(BG84:BG100), 2)</f>
        <v>0</v>
      </c>
      <c r="G32" s="43"/>
      <c r="H32" s="43"/>
      <c r="I32" s="127">
        <v>0.21</v>
      </c>
      <c r="J32" s="126">
        <v>0</v>
      </c>
      <c r="K32" s="46"/>
    </row>
    <row r="33" spans="2:11" s="1" customFormat="1" ht="14.45" hidden="1" customHeight="1">
      <c r="B33" s="42"/>
      <c r="C33" s="43"/>
      <c r="D33" s="43"/>
      <c r="E33" s="50" t="s">
        <v>47</v>
      </c>
      <c r="F33" s="126">
        <f>ROUND(SUM(BH84:BH100), 2)</f>
        <v>0</v>
      </c>
      <c r="G33" s="43"/>
      <c r="H33" s="43"/>
      <c r="I33" s="127">
        <v>0.15</v>
      </c>
      <c r="J33" s="126">
        <v>0</v>
      </c>
      <c r="K33" s="46"/>
    </row>
    <row r="34" spans="2:11" s="1" customFormat="1" ht="14.45" hidden="1" customHeight="1">
      <c r="B34" s="42"/>
      <c r="C34" s="43"/>
      <c r="D34" s="43"/>
      <c r="E34" s="50" t="s">
        <v>48</v>
      </c>
      <c r="F34" s="126">
        <f>ROUND(SUM(BI84:BI100), 2)</f>
        <v>0</v>
      </c>
      <c r="G34" s="43"/>
      <c r="H34" s="43"/>
      <c r="I34" s="127">
        <v>0</v>
      </c>
      <c r="J34" s="126">
        <v>0</v>
      </c>
      <c r="K34" s="46"/>
    </row>
    <row r="35" spans="2:11" s="1" customFormat="1" ht="6.95" customHeight="1">
      <c r="B35" s="42"/>
      <c r="C35" s="43"/>
      <c r="D35" s="43"/>
      <c r="E35" s="43"/>
      <c r="F35" s="43"/>
      <c r="G35" s="43"/>
      <c r="H35" s="43"/>
      <c r="I35" s="114"/>
      <c r="J35" s="43"/>
      <c r="K35" s="46"/>
    </row>
    <row r="36" spans="2:11" s="1" customFormat="1" ht="25.35" customHeight="1">
      <c r="B36" s="42"/>
      <c r="C36" s="128"/>
      <c r="D36" s="129" t="s">
        <v>49</v>
      </c>
      <c r="E36" s="72"/>
      <c r="F36" s="72"/>
      <c r="G36" s="130" t="s">
        <v>50</v>
      </c>
      <c r="H36" s="131" t="s">
        <v>51</v>
      </c>
      <c r="I36" s="132"/>
      <c r="J36" s="133">
        <f>SUM(J27:J34)</f>
        <v>0</v>
      </c>
      <c r="K36" s="134"/>
    </row>
    <row r="37" spans="2:11" s="1" customFormat="1" ht="14.45" customHeight="1">
      <c r="B37" s="57"/>
      <c r="C37" s="58"/>
      <c r="D37" s="58"/>
      <c r="E37" s="58"/>
      <c r="F37" s="58"/>
      <c r="G37" s="58"/>
      <c r="H37" s="58"/>
      <c r="I37" s="135"/>
      <c r="J37" s="58"/>
      <c r="K37" s="59"/>
    </row>
    <row r="41" spans="2:11" s="1" customFormat="1" ht="6.95" customHeight="1">
      <c r="B41" s="60"/>
      <c r="C41" s="61"/>
      <c r="D41" s="61"/>
      <c r="E41" s="61"/>
      <c r="F41" s="61"/>
      <c r="G41" s="61"/>
      <c r="H41" s="61"/>
      <c r="I41" s="136"/>
      <c r="J41" s="61"/>
      <c r="K41" s="137"/>
    </row>
    <row r="42" spans="2:11" s="1" customFormat="1" ht="36.950000000000003" customHeight="1">
      <c r="B42" s="42"/>
      <c r="C42" s="31" t="s">
        <v>114</v>
      </c>
      <c r="D42" s="43"/>
      <c r="E42" s="43"/>
      <c r="F42" s="43"/>
      <c r="G42" s="43"/>
      <c r="H42" s="43"/>
      <c r="I42" s="114"/>
      <c r="J42" s="43"/>
      <c r="K42" s="46"/>
    </row>
    <row r="43" spans="2:11" s="1" customFormat="1" ht="6.95" customHeight="1">
      <c r="B43" s="42"/>
      <c r="C43" s="43"/>
      <c r="D43" s="43"/>
      <c r="E43" s="43"/>
      <c r="F43" s="43"/>
      <c r="G43" s="43"/>
      <c r="H43" s="43"/>
      <c r="I43" s="114"/>
      <c r="J43" s="43"/>
      <c r="K43" s="46"/>
    </row>
    <row r="44" spans="2:11" s="1" customFormat="1" ht="14.45" customHeight="1">
      <c r="B44" s="42"/>
      <c r="C44" s="38" t="s">
        <v>19</v>
      </c>
      <c r="D44" s="43"/>
      <c r="E44" s="43"/>
      <c r="F44" s="43"/>
      <c r="G44" s="43"/>
      <c r="H44" s="43"/>
      <c r="I44" s="114"/>
      <c r="J44" s="43"/>
      <c r="K44" s="46"/>
    </row>
    <row r="45" spans="2:11" s="1" customFormat="1" ht="16.5" customHeight="1">
      <c r="B45" s="42"/>
      <c r="C45" s="43"/>
      <c r="D45" s="43"/>
      <c r="E45" s="366" t="str">
        <f>E7</f>
        <v>OPATŘENÍ PROTI VLHKOSTI CHALOUPKA MAXE ŠVABINSKÉHO</v>
      </c>
      <c r="F45" s="372"/>
      <c r="G45" s="372"/>
      <c r="H45" s="372"/>
      <c r="I45" s="114"/>
      <c r="J45" s="43"/>
      <c r="K45" s="46"/>
    </row>
    <row r="46" spans="2:11" s="1" customFormat="1" ht="14.45" customHeight="1">
      <c r="B46" s="42"/>
      <c r="C46" s="38" t="s">
        <v>110</v>
      </c>
      <c r="D46" s="43"/>
      <c r="E46" s="43"/>
      <c r="F46" s="43"/>
      <c r="G46" s="43"/>
      <c r="H46" s="43"/>
      <c r="I46" s="114"/>
      <c r="J46" s="43"/>
      <c r="K46" s="46"/>
    </row>
    <row r="47" spans="2:11" s="1" customFormat="1" ht="17.25" customHeight="1">
      <c r="B47" s="42"/>
      <c r="C47" s="43"/>
      <c r="D47" s="43"/>
      <c r="E47" s="368" t="str">
        <f>E9</f>
        <v>VRN - Vedlejší rozpočtové náklady</v>
      </c>
      <c r="F47" s="367"/>
      <c r="G47" s="367"/>
      <c r="H47" s="367"/>
      <c r="I47" s="114"/>
      <c r="J47" s="43"/>
      <c r="K47" s="46"/>
    </row>
    <row r="48" spans="2:11" s="1" customFormat="1" ht="6.95" customHeight="1">
      <c r="B48" s="42"/>
      <c r="C48" s="43"/>
      <c r="D48" s="43"/>
      <c r="E48" s="43"/>
      <c r="F48" s="43"/>
      <c r="G48" s="43"/>
      <c r="H48" s="43"/>
      <c r="I48" s="114"/>
      <c r="J48" s="43"/>
      <c r="K48" s="46"/>
    </row>
    <row r="49" spans="2:47" s="1" customFormat="1" ht="18" customHeight="1">
      <c r="B49" s="42"/>
      <c r="C49" s="38" t="s">
        <v>23</v>
      </c>
      <c r="D49" s="43"/>
      <c r="E49" s="43"/>
      <c r="F49" s="36" t="str">
        <f>F12</f>
        <v>Kozlov</v>
      </c>
      <c r="G49" s="43"/>
      <c r="H49" s="43"/>
      <c r="I49" s="115" t="s">
        <v>25</v>
      </c>
      <c r="J49" s="116" t="str">
        <f>IF(J12="","",J12)</f>
        <v>30. 10. 2019</v>
      </c>
      <c r="K49" s="46"/>
    </row>
    <row r="50" spans="2:47" s="1" customFormat="1" ht="6.95" customHeight="1">
      <c r="B50" s="42"/>
      <c r="C50" s="43"/>
      <c r="D50" s="43"/>
      <c r="E50" s="43"/>
      <c r="F50" s="43"/>
      <c r="G50" s="43"/>
      <c r="H50" s="43"/>
      <c r="I50" s="114"/>
      <c r="J50" s="43"/>
      <c r="K50" s="46"/>
    </row>
    <row r="51" spans="2:47" s="1" customFormat="1" ht="15">
      <c r="B51" s="42"/>
      <c r="C51" s="38" t="s">
        <v>27</v>
      </c>
      <c r="D51" s="43"/>
      <c r="E51" s="43"/>
      <c r="F51" s="36" t="str">
        <f>E15</f>
        <v>MĚSTO ČESKÁ TŘEBOVÁ</v>
      </c>
      <c r="G51" s="43"/>
      <c r="H51" s="43"/>
      <c r="I51" s="115" t="s">
        <v>33</v>
      </c>
      <c r="J51" s="360" t="str">
        <f>E21</f>
        <v>KIP spol. s r.o.</v>
      </c>
      <c r="K51" s="46"/>
    </row>
    <row r="52" spans="2:47" s="1" customFormat="1" ht="14.45" customHeight="1">
      <c r="B52" s="42"/>
      <c r="C52" s="38" t="s">
        <v>31</v>
      </c>
      <c r="D52" s="43"/>
      <c r="E52" s="43"/>
      <c r="F52" s="36" t="str">
        <f>IF(E18="","",E18)</f>
        <v/>
      </c>
      <c r="G52" s="43"/>
      <c r="H52" s="43"/>
      <c r="I52" s="114"/>
      <c r="J52" s="369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14"/>
      <c r="J53" s="43"/>
      <c r="K53" s="46"/>
    </row>
    <row r="54" spans="2:47" s="1" customFormat="1" ht="29.25" customHeight="1">
      <c r="B54" s="42"/>
      <c r="C54" s="138" t="s">
        <v>115</v>
      </c>
      <c r="D54" s="128"/>
      <c r="E54" s="128"/>
      <c r="F54" s="128"/>
      <c r="G54" s="128"/>
      <c r="H54" s="128"/>
      <c r="I54" s="139"/>
      <c r="J54" s="140" t="s">
        <v>116</v>
      </c>
      <c r="K54" s="141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14"/>
      <c r="J55" s="43"/>
      <c r="K55" s="46"/>
    </row>
    <row r="56" spans="2:47" s="1" customFormat="1" ht="29.25" customHeight="1">
      <c r="B56" s="42"/>
      <c r="C56" s="142" t="s">
        <v>117</v>
      </c>
      <c r="D56" s="43"/>
      <c r="E56" s="43"/>
      <c r="F56" s="43"/>
      <c r="G56" s="43"/>
      <c r="H56" s="43"/>
      <c r="I56" s="114"/>
      <c r="J56" s="124">
        <f>J84</f>
        <v>0</v>
      </c>
      <c r="K56" s="46"/>
      <c r="AU56" s="25" t="s">
        <v>118</v>
      </c>
    </row>
    <row r="57" spans="2:47" s="8" customFormat="1" ht="24.95" customHeight="1">
      <c r="B57" s="143"/>
      <c r="C57" s="144"/>
      <c r="D57" s="145" t="s">
        <v>119</v>
      </c>
      <c r="E57" s="146"/>
      <c r="F57" s="146"/>
      <c r="G57" s="146"/>
      <c r="H57" s="146"/>
      <c r="I57" s="147"/>
      <c r="J57" s="148">
        <f>J85</f>
        <v>0</v>
      </c>
      <c r="K57" s="149"/>
    </row>
    <row r="58" spans="2:47" s="9" customFormat="1" ht="19.899999999999999" customHeight="1">
      <c r="B58" s="150"/>
      <c r="C58" s="151"/>
      <c r="D58" s="152" t="s">
        <v>123</v>
      </c>
      <c r="E58" s="153"/>
      <c r="F58" s="153"/>
      <c r="G58" s="153"/>
      <c r="H58" s="153"/>
      <c r="I58" s="154"/>
      <c r="J58" s="155">
        <f>J86</f>
        <v>0</v>
      </c>
      <c r="K58" s="156"/>
    </row>
    <row r="59" spans="2:47" s="8" customFormat="1" ht="24.95" customHeight="1">
      <c r="B59" s="143"/>
      <c r="C59" s="144"/>
      <c r="D59" s="145" t="s">
        <v>135</v>
      </c>
      <c r="E59" s="146"/>
      <c r="F59" s="146"/>
      <c r="G59" s="146"/>
      <c r="H59" s="146"/>
      <c r="I59" s="147"/>
      <c r="J59" s="148">
        <f>J88</f>
        <v>0</v>
      </c>
      <c r="K59" s="149"/>
    </row>
    <row r="60" spans="2:47" s="9" customFormat="1" ht="19.899999999999999" customHeight="1">
      <c r="B60" s="150"/>
      <c r="C60" s="151"/>
      <c r="D60" s="152" t="s">
        <v>1135</v>
      </c>
      <c r="E60" s="153"/>
      <c r="F60" s="153"/>
      <c r="G60" s="153"/>
      <c r="H60" s="153"/>
      <c r="I60" s="154"/>
      <c r="J60" s="155">
        <f>J89</f>
        <v>0</v>
      </c>
      <c r="K60" s="156"/>
    </row>
    <row r="61" spans="2:47" s="8" customFormat="1" ht="24.95" customHeight="1">
      <c r="B61" s="143"/>
      <c r="C61" s="144"/>
      <c r="D61" s="145" t="s">
        <v>1134</v>
      </c>
      <c r="E61" s="146"/>
      <c r="F61" s="146"/>
      <c r="G61" s="146"/>
      <c r="H61" s="146"/>
      <c r="I61" s="147"/>
      <c r="J61" s="148">
        <f>J91</f>
        <v>0</v>
      </c>
      <c r="K61" s="149"/>
    </row>
    <row r="62" spans="2:47" s="9" customFormat="1" ht="19.899999999999999" customHeight="1">
      <c r="B62" s="150"/>
      <c r="C62" s="151"/>
      <c r="D62" s="152" t="s">
        <v>1136</v>
      </c>
      <c r="E62" s="153"/>
      <c r="F62" s="153"/>
      <c r="G62" s="153"/>
      <c r="H62" s="153"/>
      <c r="I62" s="154"/>
      <c r="J62" s="155">
        <f>J92</f>
        <v>0</v>
      </c>
      <c r="K62" s="156"/>
    </row>
    <row r="63" spans="2:47" s="9" customFormat="1" ht="19.899999999999999" customHeight="1">
      <c r="B63" s="150"/>
      <c r="C63" s="151"/>
      <c r="D63" s="152" t="s">
        <v>1137</v>
      </c>
      <c r="E63" s="153"/>
      <c r="F63" s="153"/>
      <c r="G63" s="153"/>
      <c r="H63" s="153"/>
      <c r="I63" s="154"/>
      <c r="J63" s="155">
        <f>J95</f>
        <v>0</v>
      </c>
      <c r="K63" s="156"/>
    </row>
    <row r="64" spans="2:47" s="9" customFormat="1" ht="19.899999999999999" customHeight="1">
      <c r="B64" s="150"/>
      <c r="C64" s="151"/>
      <c r="D64" s="152" t="s">
        <v>1138</v>
      </c>
      <c r="E64" s="153"/>
      <c r="F64" s="153"/>
      <c r="G64" s="153"/>
      <c r="H64" s="153"/>
      <c r="I64" s="154"/>
      <c r="J64" s="155">
        <f>J99</f>
        <v>0</v>
      </c>
      <c r="K64" s="156"/>
    </row>
    <row r="65" spans="2:12" s="1" customFormat="1" ht="21.75" customHeight="1">
      <c r="B65" s="42"/>
      <c r="C65" s="43"/>
      <c r="D65" s="43"/>
      <c r="E65" s="43"/>
      <c r="F65" s="43"/>
      <c r="G65" s="43"/>
      <c r="H65" s="43"/>
      <c r="I65" s="114"/>
      <c r="J65" s="43"/>
      <c r="K65" s="46"/>
    </row>
    <row r="66" spans="2:12" s="1" customFormat="1" ht="6.95" customHeight="1">
      <c r="B66" s="57"/>
      <c r="C66" s="58"/>
      <c r="D66" s="58"/>
      <c r="E66" s="58"/>
      <c r="F66" s="58"/>
      <c r="G66" s="58"/>
      <c r="H66" s="58"/>
      <c r="I66" s="135"/>
      <c r="J66" s="58"/>
      <c r="K66" s="59"/>
    </row>
    <row r="70" spans="2:12" s="1" customFormat="1" ht="6.95" customHeight="1">
      <c r="B70" s="60"/>
      <c r="C70" s="61"/>
      <c r="D70" s="61"/>
      <c r="E70" s="61"/>
      <c r="F70" s="61"/>
      <c r="G70" s="61"/>
      <c r="H70" s="61"/>
      <c r="I70" s="136"/>
      <c r="J70" s="61"/>
      <c r="K70" s="61"/>
      <c r="L70" s="42"/>
    </row>
    <row r="71" spans="2:12" s="1" customFormat="1" ht="36.950000000000003" customHeight="1">
      <c r="B71" s="42"/>
      <c r="C71" s="62" t="s">
        <v>137</v>
      </c>
      <c r="L71" s="42"/>
    </row>
    <row r="72" spans="2:12" s="1" customFormat="1" ht="6.95" customHeight="1">
      <c r="B72" s="42"/>
      <c r="L72" s="42"/>
    </row>
    <row r="73" spans="2:12" s="1" customFormat="1" ht="14.45" customHeight="1">
      <c r="B73" s="42"/>
      <c r="C73" s="64" t="s">
        <v>19</v>
      </c>
      <c r="L73" s="42"/>
    </row>
    <row r="74" spans="2:12" s="1" customFormat="1" ht="16.5" customHeight="1">
      <c r="B74" s="42"/>
      <c r="E74" s="370" t="str">
        <f>E7</f>
        <v>OPATŘENÍ PROTI VLHKOSTI CHALOUPKA MAXE ŠVABINSKÉHO</v>
      </c>
      <c r="F74" s="371"/>
      <c r="G74" s="371"/>
      <c r="H74" s="371"/>
      <c r="L74" s="42"/>
    </row>
    <row r="75" spans="2:12" s="1" customFormat="1" ht="14.45" customHeight="1">
      <c r="B75" s="42"/>
      <c r="C75" s="64" t="s">
        <v>110</v>
      </c>
      <c r="L75" s="42"/>
    </row>
    <row r="76" spans="2:12" s="1" customFormat="1" ht="17.25" customHeight="1">
      <c r="B76" s="42"/>
      <c r="E76" s="334" t="str">
        <f>E9</f>
        <v>VRN - Vedlejší rozpočtové náklady</v>
      </c>
      <c r="F76" s="364"/>
      <c r="G76" s="364"/>
      <c r="H76" s="364"/>
      <c r="L76" s="42"/>
    </row>
    <row r="77" spans="2:12" s="1" customFormat="1" ht="6.95" customHeight="1">
      <c r="B77" s="42"/>
      <c r="L77" s="42"/>
    </row>
    <row r="78" spans="2:12" s="1" customFormat="1" ht="18" customHeight="1">
      <c r="B78" s="42"/>
      <c r="C78" s="64" t="s">
        <v>23</v>
      </c>
      <c r="F78" s="157" t="str">
        <f>F12</f>
        <v>Kozlov</v>
      </c>
      <c r="I78" s="158" t="s">
        <v>25</v>
      </c>
      <c r="J78" s="68" t="str">
        <f>IF(J12="","",J12)</f>
        <v>30. 10. 2019</v>
      </c>
      <c r="L78" s="42"/>
    </row>
    <row r="79" spans="2:12" s="1" customFormat="1" ht="6.95" customHeight="1">
      <c r="B79" s="42"/>
      <c r="L79" s="42"/>
    </row>
    <row r="80" spans="2:12" s="1" customFormat="1" ht="15">
      <c r="B80" s="42"/>
      <c r="C80" s="64" t="s">
        <v>27</v>
      </c>
      <c r="F80" s="157" t="str">
        <f>E15</f>
        <v>MĚSTO ČESKÁ TŘEBOVÁ</v>
      </c>
      <c r="I80" s="158" t="s">
        <v>33</v>
      </c>
      <c r="J80" s="157" t="str">
        <f>E21</f>
        <v>KIP spol. s r.o.</v>
      </c>
      <c r="L80" s="42"/>
    </row>
    <row r="81" spans="2:65" s="1" customFormat="1" ht="14.45" customHeight="1">
      <c r="B81" s="42"/>
      <c r="C81" s="64" t="s">
        <v>31</v>
      </c>
      <c r="F81" s="157" t="str">
        <f>IF(E18="","",E18)</f>
        <v/>
      </c>
      <c r="L81" s="42"/>
    </row>
    <row r="82" spans="2:65" s="1" customFormat="1" ht="10.35" customHeight="1">
      <c r="B82" s="42"/>
      <c r="L82" s="42"/>
    </row>
    <row r="83" spans="2:65" s="10" customFormat="1" ht="29.25" customHeight="1">
      <c r="B83" s="159"/>
      <c r="C83" s="160" t="s">
        <v>138</v>
      </c>
      <c r="D83" s="161" t="s">
        <v>58</v>
      </c>
      <c r="E83" s="161" t="s">
        <v>54</v>
      </c>
      <c r="F83" s="161" t="s">
        <v>139</v>
      </c>
      <c r="G83" s="161" t="s">
        <v>140</v>
      </c>
      <c r="H83" s="161" t="s">
        <v>141</v>
      </c>
      <c r="I83" s="162" t="s">
        <v>142</v>
      </c>
      <c r="J83" s="161" t="s">
        <v>116</v>
      </c>
      <c r="K83" s="163" t="s">
        <v>143</v>
      </c>
      <c r="L83" s="159"/>
      <c r="M83" s="74" t="s">
        <v>144</v>
      </c>
      <c r="N83" s="75" t="s">
        <v>43</v>
      </c>
      <c r="O83" s="75" t="s">
        <v>145</v>
      </c>
      <c r="P83" s="75" t="s">
        <v>146</v>
      </c>
      <c r="Q83" s="75" t="s">
        <v>147</v>
      </c>
      <c r="R83" s="75" t="s">
        <v>148</v>
      </c>
      <c r="S83" s="75" t="s">
        <v>149</v>
      </c>
      <c r="T83" s="76" t="s">
        <v>150</v>
      </c>
    </row>
    <row r="84" spans="2:65" s="1" customFormat="1" ht="29.25" customHeight="1">
      <c r="B84" s="42"/>
      <c r="C84" s="78" t="s">
        <v>117</v>
      </c>
      <c r="J84" s="164">
        <f>BK84</f>
        <v>0</v>
      </c>
      <c r="L84" s="42"/>
      <c r="M84" s="77"/>
      <c r="N84" s="69"/>
      <c r="O84" s="69"/>
      <c r="P84" s="165">
        <f>P85+P88+P91</f>
        <v>0</v>
      </c>
      <c r="Q84" s="69"/>
      <c r="R84" s="165">
        <f>R85+R88+R91</f>
        <v>1.0110000000000001E-2</v>
      </c>
      <c r="S84" s="69"/>
      <c r="T84" s="166">
        <f>T85+T88+T91</f>
        <v>0</v>
      </c>
      <c r="AT84" s="25" t="s">
        <v>72</v>
      </c>
      <c r="AU84" s="25" t="s">
        <v>118</v>
      </c>
      <c r="BK84" s="167">
        <f>BK85+BK88+BK91</f>
        <v>0</v>
      </c>
    </row>
    <row r="85" spans="2:65" s="11" customFormat="1" ht="37.35" customHeight="1">
      <c r="B85" s="168"/>
      <c r="D85" s="169" t="s">
        <v>72</v>
      </c>
      <c r="E85" s="170" t="s">
        <v>151</v>
      </c>
      <c r="F85" s="170" t="s">
        <v>152</v>
      </c>
      <c r="I85" s="171"/>
      <c r="J85" s="172">
        <f>BK85</f>
        <v>0</v>
      </c>
      <c r="L85" s="168"/>
      <c r="M85" s="173"/>
      <c r="N85" s="174"/>
      <c r="O85" s="174"/>
      <c r="P85" s="175">
        <f>P86</f>
        <v>0</v>
      </c>
      <c r="Q85" s="174"/>
      <c r="R85" s="175">
        <f>R86</f>
        <v>2.1000000000000001E-4</v>
      </c>
      <c r="S85" s="174"/>
      <c r="T85" s="176">
        <f>T86</f>
        <v>0</v>
      </c>
      <c r="AR85" s="169" t="s">
        <v>80</v>
      </c>
      <c r="AT85" s="177" t="s">
        <v>72</v>
      </c>
      <c r="AU85" s="177" t="s">
        <v>73</v>
      </c>
      <c r="AY85" s="169" t="s">
        <v>153</v>
      </c>
      <c r="BK85" s="178">
        <f>BK86</f>
        <v>0</v>
      </c>
    </row>
    <row r="86" spans="2:65" s="11" customFormat="1" ht="19.899999999999999" customHeight="1">
      <c r="B86" s="168"/>
      <c r="D86" s="169" t="s">
        <v>72</v>
      </c>
      <c r="E86" s="179" t="s">
        <v>200</v>
      </c>
      <c r="F86" s="179" t="s">
        <v>205</v>
      </c>
      <c r="I86" s="171"/>
      <c r="J86" s="180">
        <f>BK86</f>
        <v>0</v>
      </c>
      <c r="L86" s="168"/>
      <c r="M86" s="173"/>
      <c r="N86" s="174"/>
      <c r="O86" s="174"/>
      <c r="P86" s="175">
        <f>P87</f>
        <v>0</v>
      </c>
      <c r="Q86" s="174"/>
      <c r="R86" s="175">
        <f>R87</f>
        <v>2.1000000000000001E-4</v>
      </c>
      <c r="S86" s="174"/>
      <c r="T86" s="176">
        <f>T87</f>
        <v>0</v>
      </c>
      <c r="AR86" s="169" t="s">
        <v>80</v>
      </c>
      <c r="AT86" s="177" t="s">
        <v>72</v>
      </c>
      <c r="AU86" s="177" t="s">
        <v>80</v>
      </c>
      <c r="AY86" s="169" t="s">
        <v>153</v>
      </c>
      <c r="BK86" s="178">
        <f>BK87</f>
        <v>0</v>
      </c>
    </row>
    <row r="87" spans="2:65" s="1" customFormat="1" ht="25.5" customHeight="1">
      <c r="B87" s="181"/>
      <c r="C87" s="182" t="s">
        <v>162</v>
      </c>
      <c r="D87" s="182" t="s">
        <v>156</v>
      </c>
      <c r="E87" s="183" t="s">
        <v>1139</v>
      </c>
      <c r="F87" s="184" t="s">
        <v>1140</v>
      </c>
      <c r="G87" s="185" t="s">
        <v>271</v>
      </c>
      <c r="H87" s="186">
        <v>1</v>
      </c>
      <c r="I87" s="187"/>
      <c r="J87" s="188">
        <f>ROUND(I87*H87,2)</f>
        <v>0</v>
      </c>
      <c r="K87" s="184"/>
      <c r="L87" s="42"/>
      <c r="M87" s="189" t="s">
        <v>5</v>
      </c>
      <c r="N87" s="190" t="s">
        <v>44</v>
      </c>
      <c r="O87" s="43"/>
      <c r="P87" s="191">
        <f>O87*H87</f>
        <v>0</v>
      </c>
      <c r="Q87" s="191">
        <v>2.1000000000000001E-4</v>
      </c>
      <c r="R87" s="191">
        <f>Q87*H87</f>
        <v>2.1000000000000001E-4</v>
      </c>
      <c r="S87" s="191">
        <v>0</v>
      </c>
      <c r="T87" s="192">
        <f>S87*H87</f>
        <v>0</v>
      </c>
      <c r="AR87" s="25" t="s">
        <v>160</v>
      </c>
      <c r="AT87" s="25" t="s">
        <v>156</v>
      </c>
      <c r="AU87" s="25" t="s">
        <v>82</v>
      </c>
      <c r="AY87" s="25" t="s">
        <v>153</v>
      </c>
      <c r="BE87" s="193">
        <f>IF(N87="základní",J87,0)</f>
        <v>0</v>
      </c>
      <c r="BF87" s="193">
        <f>IF(N87="snížená",J87,0)</f>
        <v>0</v>
      </c>
      <c r="BG87" s="193">
        <f>IF(N87="zákl. přenesená",J87,0)</f>
        <v>0</v>
      </c>
      <c r="BH87" s="193">
        <f>IF(N87="sníž. přenesená",J87,0)</f>
        <v>0</v>
      </c>
      <c r="BI87" s="193">
        <f>IF(N87="nulová",J87,0)</f>
        <v>0</v>
      </c>
      <c r="BJ87" s="25" t="s">
        <v>80</v>
      </c>
      <c r="BK87" s="193">
        <f>ROUND(I87*H87,2)</f>
        <v>0</v>
      </c>
      <c r="BL87" s="25" t="s">
        <v>160</v>
      </c>
      <c r="BM87" s="25" t="s">
        <v>1141</v>
      </c>
    </row>
    <row r="88" spans="2:65" s="11" customFormat="1" ht="37.35" customHeight="1">
      <c r="B88" s="168"/>
      <c r="D88" s="169" t="s">
        <v>72</v>
      </c>
      <c r="E88" s="170" t="s">
        <v>311</v>
      </c>
      <c r="F88" s="170" t="s">
        <v>592</v>
      </c>
      <c r="I88" s="171"/>
      <c r="J88" s="172">
        <f>BK88</f>
        <v>0</v>
      </c>
      <c r="L88" s="168"/>
      <c r="M88" s="173"/>
      <c r="N88" s="174"/>
      <c r="O88" s="174"/>
      <c r="P88" s="175">
        <f>P89</f>
        <v>0</v>
      </c>
      <c r="Q88" s="174"/>
      <c r="R88" s="175">
        <f>R89</f>
        <v>9.9000000000000008E-3</v>
      </c>
      <c r="S88" s="174"/>
      <c r="T88" s="176">
        <f>T89</f>
        <v>0</v>
      </c>
      <c r="AR88" s="169" t="s">
        <v>154</v>
      </c>
      <c r="AT88" s="177" t="s">
        <v>72</v>
      </c>
      <c r="AU88" s="177" t="s">
        <v>73</v>
      </c>
      <c r="AY88" s="169" t="s">
        <v>153</v>
      </c>
      <c r="BK88" s="178">
        <f>BK89</f>
        <v>0</v>
      </c>
    </row>
    <row r="89" spans="2:65" s="11" customFormat="1" ht="19.899999999999999" customHeight="1">
      <c r="B89" s="168"/>
      <c r="D89" s="169" t="s">
        <v>72</v>
      </c>
      <c r="E89" s="179" t="s">
        <v>1142</v>
      </c>
      <c r="F89" s="179" t="s">
        <v>1143</v>
      </c>
      <c r="I89" s="171"/>
      <c r="J89" s="180">
        <f>BK89</f>
        <v>0</v>
      </c>
      <c r="L89" s="168"/>
      <c r="M89" s="173"/>
      <c r="N89" s="174"/>
      <c r="O89" s="174"/>
      <c r="P89" s="175">
        <f>P90</f>
        <v>0</v>
      </c>
      <c r="Q89" s="174"/>
      <c r="R89" s="175">
        <f>R90</f>
        <v>9.9000000000000008E-3</v>
      </c>
      <c r="S89" s="174"/>
      <c r="T89" s="176">
        <f>T90</f>
        <v>0</v>
      </c>
      <c r="AR89" s="169" t="s">
        <v>154</v>
      </c>
      <c r="AT89" s="177" t="s">
        <v>72</v>
      </c>
      <c r="AU89" s="177" t="s">
        <v>80</v>
      </c>
      <c r="AY89" s="169" t="s">
        <v>153</v>
      </c>
      <c r="BK89" s="178">
        <f>BK90</f>
        <v>0</v>
      </c>
    </row>
    <row r="90" spans="2:65" s="1" customFormat="1" ht="16.5" customHeight="1">
      <c r="B90" s="181"/>
      <c r="C90" s="182" t="s">
        <v>194</v>
      </c>
      <c r="D90" s="182" t="s">
        <v>156</v>
      </c>
      <c r="E90" s="183" t="s">
        <v>1144</v>
      </c>
      <c r="F90" s="184" t="s">
        <v>1145</v>
      </c>
      <c r="G90" s="185" t="s">
        <v>1146</v>
      </c>
      <c r="H90" s="186">
        <v>1</v>
      </c>
      <c r="I90" s="187"/>
      <c r="J90" s="188">
        <f>ROUND(I90*H90,2)</f>
        <v>0</v>
      </c>
      <c r="K90" s="184"/>
      <c r="L90" s="42"/>
      <c r="M90" s="189" t="s">
        <v>5</v>
      </c>
      <c r="N90" s="190" t="s">
        <v>44</v>
      </c>
      <c r="O90" s="43"/>
      <c r="P90" s="191">
        <f>O90*H90</f>
        <v>0</v>
      </c>
      <c r="Q90" s="191">
        <v>9.9000000000000008E-3</v>
      </c>
      <c r="R90" s="191">
        <f>Q90*H90</f>
        <v>9.9000000000000008E-3</v>
      </c>
      <c r="S90" s="191">
        <v>0</v>
      </c>
      <c r="T90" s="192">
        <f>S90*H90</f>
        <v>0</v>
      </c>
      <c r="AR90" s="25" t="s">
        <v>505</v>
      </c>
      <c r="AT90" s="25" t="s">
        <v>156</v>
      </c>
      <c r="AU90" s="25" t="s">
        <v>82</v>
      </c>
      <c r="AY90" s="25" t="s">
        <v>153</v>
      </c>
      <c r="BE90" s="193">
        <f>IF(N90="základní",J90,0)</f>
        <v>0</v>
      </c>
      <c r="BF90" s="193">
        <f>IF(N90="snížená",J90,0)</f>
        <v>0</v>
      </c>
      <c r="BG90" s="193">
        <f>IF(N90="zákl. přenesená",J90,0)</f>
        <v>0</v>
      </c>
      <c r="BH90" s="193">
        <f>IF(N90="sníž. přenesená",J90,0)</f>
        <v>0</v>
      </c>
      <c r="BI90" s="193">
        <f>IF(N90="nulová",J90,0)</f>
        <v>0</v>
      </c>
      <c r="BJ90" s="25" t="s">
        <v>80</v>
      </c>
      <c r="BK90" s="193">
        <f>ROUND(I90*H90,2)</f>
        <v>0</v>
      </c>
      <c r="BL90" s="25" t="s">
        <v>505</v>
      </c>
      <c r="BM90" s="25" t="s">
        <v>1147</v>
      </c>
    </row>
    <row r="91" spans="2:65" s="11" customFormat="1" ht="37.35" customHeight="1">
      <c r="B91" s="168"/>
      <c r="D91" s="169" t="s">
        <v>72</v>
      </c>
      <c r="E91" s="170" t="s">
        <v>101</v>
      </c>
      <c r="F91" s="170" t="s">
        <v>102</v>
      </c>
      <c r="I91" s="171"/>
      <c r="J91" s="172">
        <f>BK91</f>
        <v>0</v>
      </c>
      <c r="L91" s="168"/>
      <c r="M91" s="173"/>
      <c r="N91" s="174"/>
      <c r="O91" s="174"/>
      <c r="P91" s="175">
        <f>P92+P95+P99</f>
        <v>0</v>
      </c>
      <c r="Q91" s="174"/>
      <c r="R91" s="175">
        <f>R92+R95+R99</f>
        <v>0</v>
      </c>
      <c r="S91" s="174"/>
      <c r="T91" s="176">
        <f>T92+T95+T99</f>
        <v>0</v>
      </c>
      <c r="AR91" s="169" t="s">
        <v>162</v>
      </c>
      <c r="AT91" s="177" t="s">
        <v>72</v>
      </c>
      <c r="AU91" s="177" t="s">
        <v>73</v>
      </c>
      <c r="AY91" s="169" t="s">
        <v>153</v>
      </c>
      <c r="BK91" s="178">
        <f>BK92+BK95+BK99</f>
        <v>0</v>
      </c>
    </row>
    <row r="92" spans="2:65" s="11" customFormat="1" ht="19.899999999999999" customHeight="1">
      <c r="B92" s="168"/>
      <c r="D92" s="169" t="s">
        <v>72</v>
      </c>
      <c r="E92" s="179" t="s">
        <v>1148</v>
      </c>
      <c r="F92" s="179" t="s">
        <v>1149</v>
      </c>
      <c r="I92" s="171"/>
      <c r="J92" s="180">
        <f>BK92</f>
        <v>0</v>
      </c>
      <c r="L92" s="168"/>
      <c r="M92" s="173"/>
      <c r="N92" s="174"/>
      <c r="O92" s="174"/>
      <c r="P92" s="175">
        <f>SUM(P93:P94)</f>
        <v>0</v>
      </c>
      <c r="Q92" s="174"/>
      <c r="R92" s="175">
        <f>SUM(R93:R94)</f>
        <v>0</v>
      </c>
      <c r="S92" s="174"/>
      <c r="T92" s="176">
        <f>SUM(T93:T94)</f>
        <v>0</v>
      </c>
      <c r="AR92" s="169" t="s">
        <v>162</v>
      </c>
      <c r="AT92" s="177" t="s">
        <v>72</v>
      </c>
      <c r="AU92" s="177" t="s">
        <v>80</v>
      </c>
      <c r="AY92" s="169" t="s">
        <v>153</v>
      </c>
      <c r="BK92" s="178">
        <f>SUM(BK93:BK94)</f>
        <v>0</v>
      </c>
    </row>
    <row r="93" spans="2:65" s="1" customFormat="1" ht="16.5" customHeight="1">
      <c r="B93" s="181"/>
      <c r="C93" s="182" t="s">
        <v>160</v>
      </c>
      <c r="D93" s="182" t="s">
        <v>156</v>
      </c>
      <c r="E93" s="183" t="s">
        <v>1150</v>
      </c>
      <c r="F93" s="184" t="s">
        <v>1151</v>
      </c>
      <c r="G93" s="185" t="s">
        <v>271</v>
      </c>
      <c r="H93" s="186">
        <v>1</v>
      </c>
      <c r="I93" s="187"/>
      <c r="J93" s="188">
        <f>ROUND(I93*H93,2)</f>
        <v>0</v>
      </c>
      <c r="K93" s="184"/>
      <c r="L93" s="42"/>
      <c r="M93" s="189" t="s">
        <v>5</v>
      </c>
      <c r="N93" s="190" t="s">
        <v>44</v>
      </c>
      <c r="O93" s="43"/>
      <c r="P93" s="191">
        <f>O93*H93</f>
        <v>0</v>
      </c>
      <c r="Q93" s="191">
        <v>0</v>
      </c>
      <c r="R93" s="191">
        <f>Q93*H93</f>
        <v>0</v>
      </c>
      <c r="S93" s="191">
        <v>0</v>
      </c>
      <c r="T93" s="192">
        <f>S93*H93</f>
        <v>0</v>
      </c>
      <c r="AR93" s="25" t="s">
        <v>1152</v>
      </c>
      <c r="AT93" s="25" t="s">
        <v>156</v>
      </c>
      <c r="AU93" s="25" t="s">
        <v>82</v>
      </c>
      <c r="AY93" s="25" t="s">
        <v>153</v>
      </c>
      <c r="BE93" s="193">
        <f>IF(N93="základní",J93,0)</f>
        <v>0</v>
      </c>
      <c r="BF93" s="193">
        <f>IF(N93="snížená",J93,0)</f>
        <v>0</v>
      </c>
      <c r="BG93" s="193">
        <f>IF(N93="zákl. přenesená",J93,0)</f>
        <v>0</v>
      </c>
      <c r="BH93" s="193">
        <f>IF(N93="sníž. přenesená",J93,0)</f>
        <v>0</v>
      </c>
      <c r="BI93" s="193">
        <f>IF(N93="nulová",J93,0)</f>
        <v>0</v>
      </c>
      <c r="BJ93" s="25" t="s">
        <v>80</v>
      </c>
      <c r="BK93" s="193">
        <f>ROUND(I93*H93,2)</f>
        <v>0</v>
      </c>
      <c r="BL93" s="25" t="s">
        <v>1152</v>
      </c>
      <c r="BM93" s="25" t="s">
        <v>1153</v>
      </c>
    </row>
    <row r="94" spans="2:65" s="1" customFormat="1" ht="16.5" customHeight="1">
      <c r="B94" s="181"/>
      <c r="C94" s="182" t="s">
        <v>190</v>
      </c>
      <c r="D94" s="182" t="s">
        <v>156</v>
      </c>
      <c r="E94" s="183" t="s">
        <v>1154</v>
      </c>
      <c r="F94" s="184" t="s">
        <v>1155</v>
      </c>
      <c r="G94" s="185" t="s">
        <v>271</v>
      </c>
      <c r="H94" s="186">
        <v>1</v>
      </c>
      <c r="I94" s="187"/>
      <c r="J94" s="188">
        <f>ROUND(I94*H94,2)</f>
        <v>0</v>
      </c>
      <c r="K94" s="184"/>
      <c r="L94" s="42"/>
      <c r="M94" s="189" t="s">
        <v>5</v>
      </c>
      <c r="N94" s="190" t="s">
        <v>44</v>
      </c>
      <c r="O94" s="43"/>
      <c r="P94" s="191">
        <f>O94*H94</f>
        <v>0</v>
      </c>
      <c r="Q94" s="191">
        <v>0</v>
      </c>
      <c r="R94" s="191">
        <f>Q94*H94</f>
        <v>0</v>
      </c>
      <c r="S94" s="191">
        <v>0</v>
      </c>
      <c r="T94" s="192">
        <f>S94*H94</f>
        <v>0</v>
      </c>
      <c r="AR94" s="25" t="s">
        <v>1152</v>
      </c>
      <c r="AT94" s="25" t="s">
        <v>156</v>
      </c>
      <c r="AU94" s="25" t="s">
        <v>82</v>
      </c>
      <c r="AY94" s="25" t="s">
        <v>153</v>
      </c>
      <c r="BE94" s="193">
        <f>IF(N94="základní",J94,0)</f>
        <v>0</v>
      </c>
      <c r="BF94" s="193">
        <f>IF(N94="snížená",J94,0)</f>
        <v>0</v>
      </c>
      <c r="BG94" s="193">
        <f>IF(N94="zákl. přenesená",J94,0)</f>
        <v>0</v>
      </c>
      <c r="BH94" s="193">
        <f>IF(N94="sníž. přenesená",J94,0)</f>
        <v>0</v>
      </c>
      <c r="BI94" s="193">
        <f>IF(N94="nulová",J94,0)</f>
        <v>0</v>
      </c>
      <c r="BJ94" s="25" t="s">
        <v>80</v>
      </c>
      <c r="BK94" s="193">
        <f>ROUND(I94*H94,2)</f>
        <v>0</v>
      </c>
      <c r="BL94" s="25" t="s">
        <v>1152</v>
      </c>
      <c r="BM94" s="25" t="s">
        <v>1156</v>
      </c>
    </row>
    <row r="95" spans="2:65" s="11" customFormat="1" ht="29.85" customHeight="1">
      <c r="B95" s="168"/>
      <c r="D95" s="169" t="s">
        <v>72</v>
      </c>
      <c r="E95" s="179" t="s">
        <v>1157</v>
      </c>
      <c r="F95" s="179" t="s">
        <v>1158</v>
      </c>
      <c r="I95" s="171"/>
      <c r="J95" s="180">
        <f>BK95</f>
        <v>0</v>
      </c>
      <c r="L95" s="168"/>
      <c r="M95" s="173"/>
      <c r="N95" s="174"/>
      <c r="O95" s="174"/>
      <c r="P95" s="175">
        <f>SUM(P96:P98)</f>
        <v>0</v>
      </c>
      <c r="Q95" s="174"/>
      <c r="R95" s="175">
        <f>SUM(R96:R98)</f>
        <v>0</v>
      </c>
      <c r="S95" s="174"/>
      <c r="T95" s="176">
        <f>SUM(T96:T98)</f>
        <v>0</v>
      </c>
      <c r="AR95" s="169" t="s">
        <v>162</v>
      </c>
      <c r="AT95" s="177" t="s">
        <v>72</v>
      </c>
      <c r="AU95" s="177" t="s">
        <v>80</v>
      </c>
      <c r="AY95" s="169" t="s">
        <v>153</v>
      </c>
      <c r="BK95" s="178">
        <f>SUM(BK96:BK98)</f>
        <v>0</v>
      </c>
    </row>
    <row r="96" spans="2:65" s="1" customFormat="1" ht="16.5" customHeight="1">
      <c r="B96" s="181"/>
      <c r="C96" s="182" t="s">
        <v>80</v>
      </c>
      <c r="D96" s="182" t="s">
        <v>156</v>
      </c>
      <c r="E96" s="183" t="s">
        <v>1159</v>
      </c>
      <c r="F96" s="184" t="s">
        <v>1158</v>
      </c>
      <c r="G96" s="185" t="s">
        <v>271</v>
      </c>
      <c r="H96" s="186">
        <v>1</v>
      </c>
      <c r="I96" s="187"/>
      <c r="J96" s="188">
        <f>ROUND(I96*H96,2)</f>
        <v>0</v>
      </c>
      <c r="K96" s="184"/>
      <c r="L96" s="42"/>
      <c r="M96" s="189" t="s">
        <v>5</v>
      </c>
      <c r="N96" s="190" t="s">
        <v>44</v>
      </c>
      <c r="O96" s="43"/>
      <c r="P96" s="191">
        <f>O96*H96</f>
        <v>0</v>
      </c>
      <c r="Q96" s="191">
        <v>0</v>
      </c>
      <c r="R96" s="191">
        <f>Q96*H96</f>
        <v>0</v>
      </c>
      <c r="S96" s="191">
        <v>0</v>
      </c>
      <c r="T96" s="192">
        <f>S96*H96</f>
        <v>0</v>
      </c>
      <c r="AR96" s="25" t="s">
        <v>1152</v>
      </c>
      <c r="AT96" s="25" t="s">
        <v>156</v>
      </c>
      <c r="AU96" s="25" t="s">
        <v>82</v>
      </c>
      <c r="AY96" s="25" t="s">
        <v>153</v>
      </c>
      <c r="BE96" s="193">
        <f>IF(N96="základní",J96,0)</f>
        <v>0</v>
      </c>
      <c r="BF96" s="193">
        <f>IF(N96="snížená",J96,0)</f>
        <v>0</v>
      </c>
      <c r="BG96" s="193">
        <f>IF(N96="zákl. přenesená",J96,0)</f>
        <v>0</v>
      </c>
      <c r="BH96" s="193">
        <f>IF(N96="sníž. přenesená",J96,0)</f>
        <v>0</v>
      </c>
      <c r="BI96" s="193">
        <f>IF(N96="nulová",J96,0)</f>
        <v>0</v>
      </c>
      <c r="BJ96" s="25" t="s">
        <v>80</v>
      </c>
      <c r="BK96" s="193">
        <f>ROUND(I96*H96,2)</f>
        <v>0</v>
      </c>
      <c r="BL96" s="25" t="s">
        <v>1152</v>
      </c>
      <c r="BM96" s="25" t="s">
        <v>1160</v>
      </c>
    </row>
    <row r="97" spans="2:65" s="1" customFormat="1" ht="16.5" customHeight="1">
      <c r="B97" s="181"/>
      <c r="C97" s="182" t="s">
        <v>82</v>
      </c>
      <c r="D97" s="182" t="s">
        <v>156</v>
      </c>
      <c r="E97" s="183" t="s">
        <v>1161</v>
      </c>
      <c r="F97" s="184" t="s">
        <v>1162</v>
      </c>
      <c r="G97" s="185" t="s">
        <v>271</v>
      </c>
      <c r="H97" s="186">
        <v>1</v>
      </c>
      <c r="I97" s="187"/>
      <c r="J97" s="188">
        <f>ROUND(I97*H97,2)</f>
        <v>0</v>
      </c>
      <c r="K97" s="184"/>
      <c r="L97" s="42"/>
      <c r="M97" s="189" t="s">
        <v>5</v>
      </c>
      <c r="N97" s="190" t="s">
        <v>44</v>
      </c>
      <c r="O97" s="43"/>
      <c r="P97" s="191">
        <f>O97*H97</f>
        <v>0</v>
      </c>
      <c r="Q97" s="191">
        <v>0</v>
      </c>
      <c r="R97" s="191">
        <f>Q97*H97</f>
        <v>0</v>
      </c>
      <c r="S97" s="191">
        <v>0</v>
      </c>
      <c r="T97" s="192">
        <f>S97*H97</f>
        <v>0</v>
      </c>
      <c r="AR97" s="25" t="s">
        <v>1152</v>
      </c>
      <c r="AT97" s="25" t="s">
        <v>156</v>
      </c>
      <c r="AU97" s="25" t="s">
        <v>82</v>
      </c>
      <c r="AY97" s="25" t="s">
        <v>153</v>
      </c>
      <c r="BE97" s="193">
        <f>IF(N97="základní",J97,0)</f>
        <v>0</v>
      </c>
      <c r="BF97" s="193">
        <f>IF(N97="snížená",J97,0)</f>
        <v>0</v>
      </c>
      <c r="BG97" s="193">
        <f>IF(N97="zákl. přenesená",J97,0)</f>
        <v>0</v>
      </c>
      <c r="BH97" s="193">
        <f>IF(N97="sníž. přenesená",J97,0)</f>
        <v>0</v>
      </c>
      <c r="BI97" s="193">
        <f>IF(N97="nulová",J97,0)</f>
        <v>0</v>
      </c>
      <c r="BJ97" s="25" t="s">
        <v>80</v>
      </c>
      <c r="BK97" s="193">
        <f>ROUND(I97*H97,2)</f>
        <v>0</v>
      </c>
      <c r="BL97" s="25" t="s">
        <v>1152</v>
      </c>
      <c r="BM97" s="25" t="s">
        <v>1163</v>
      </c>
    </row>
    <row r="98" spans="2:65" s="1" customFormat="1" ht="16.5" customHeight="1">
      <c r="B98" s="181"/>
      <c r="C98" s="182" t="s">
        <v>154</v>
      </c>
      <c r="D98" s="182" t="s">
        <v>156</v>
      </c>
      <c r="E98" s="183" t="s">
        <v>1164</v>
      </c>
      <c r="F98" s="184" t="s">
        <v>1165</v>
      </c>
      <c r="G98" s="185" t="s">
        <v>271</v>
      </c>
      <c r="H98" s="186">
        <v>1</v>
      </c>
      <c r="I98" s="187"/>
      <c r="J98" s="188">
        <f>ROUND(I98*H98,2)</f>
        <v>0</v>
      </c>
      <c r="K98" s="184"/>
      <c r="L98" s="42"/>
      <c r="M98" s="189" t="s">
        <v>5</v>
      </c>
      <c r="N98" s="190" t="s">
        <v>44</v>
      </c>
      <c r="O98" s="43"/>
      <c r="P98" s="191">
        <f>O98*H98</f>
        <v>0</v>
      </c>
      <c r="Q98" s="191">
        <v>0</v>
      </c>
      <c r="R98" s="191">
        <f>Q98*H98</f>
        <v>0</v>
      </c>
      <c r="S98" s="191">
        <v>0</v>
      </c>
      <c r="T98" s="192">
        <f>S98*H98</f>
        <v>0</v>
      </c>
      <c r="AR98" s="25" t="s">
        <v>1152</v>
      </c>
      <c r="AT98" s="25" t="s">
        <v>156</v>
      </c>
      <c r="AU98" s="25" t="s">
        <v>82</v>
      </c>
      <c r="AY98" s="25" t="s">
        <v>153</v>
      </c>
      <c r="BE98" s="193">
        <f>IF(N98="základní",J98,0)</f>
        <v>0</v>
      </c>
      <c r="BF98" s="193">
        <f>IF(N98="snížená",J98,0)</f>
        <v>0</v>
      </c>
      <c r="BG98" s="193">
        <f>IF(N98="zákl. přenesená",J98,0)</f>
        <v>0</v>
      </c>
      <c r="BH98" s="193">
        <f>IF(N98="sníž. přenesená",J98,0)</f>
        <v>0</v>
      </c>
      <c r="BI98" s="193">
        <f>IF(N98="nulová",J98,0)</f>
        <v>0</v>
      </c>
      <c r="BJ98" s="25" t="s">
        <v>80</v>
      </c>
      <c r="BK98" s="193">
        <f>ROUND(I98*H98,2)</f>
        <v>0</v>
      </c>
      <c r="BL98" s="25" t="s">
        <v>1152</v>
      </c>
      <c r="BM98" s="25" t="s">
        <v>1166</v>
      </c>
    </row>
    <row r="99" spans="2:65" s="11" customFormat="1" ht="29.85" customHeight="1">
      <c r="B99" s="168"/>
      <c r="D99" s="169" t="s">
        <v>72</v>
      </c>
      <c r="E99" s="179" t="s">
        <v>1167</v>
      </c>
      <c r="F99" s="179" t="s">
        <v>1168</v>
      </c>
      <c r="I99" s="171"/>
      <c r="J99" s="180">
        <f>BK99</f>
        <v>0</v>
      </c>
      <c r="L99" s="168"/>
      <c r="M99" s="173"/>
      <c r="N99" s="174"/>
      <c r="O99" s="174"/>
      <c r="P99" s="175">
        <f>P100</f>
        <v>0</v>
      </c>
      <c r="Q99" s="174"/>
      <c r="R99" s="175">
        <f>R100</f>
        <v>0</v>
      </c>
      <c r="S99" s="174"/>
      <c r="T99" s="176">
        <f>T100</f>
        <v>0</v>
      </c>
      <c r="AR99" s="169" t="s">
        <v>162</v>
      </c>
      <c r="AT99" s="177" t="s">
        <v>72</v>
      </c>
      <c r="AU99" s="177" t="s">
        <v>80</v>
      </c>
      <c r="AY99" s="169" t="s">
        <v>153</v>
      </c>
      <c r="BK99" s="178">
        <f>BK100</f>
        <v>0</v>
      </c>
    </row>
    <row r="100" spans="2:65" s="1" customFormat="1" ht="16.5" customHeight="1">
      <c r="B100" s="181"/>
      <c r="C100" s="182" t="s">
        <v>171</v>
      </c>
      <c r="D100" s="182" t="s">
        <v>156</v>
      </c>
      <c r="E100" s="183" t="s">
        <v>1169</v>
      </c>
      <c r="F100" s="184" t="s">
        <v>1170</v>
      </c>
      <c r="G100" s="185" t="s">
        <v>271</v>
      </c>
      <c r="H100" s="186">
        <v>1</v>
      </c>
      <c r="I100" s="187"/>
      <c r="J100" s="188">
        <f>ROUND(I100*H100,2)</f>
        <v>0</v>
      </c>
      <c r="K100" s="184"/>
      <c r="L100" s="42"/>
      <c r="M100" s="189" t="s">
        <v>5</v>
      </c>
      <c r="N100" s="240" t="s">
        <v>44</v>
      </c>
      <c r="O100" s="241"/>
      <c r="P100" s="242">
        <f>O100*H100</f>
        <v>0</v>
      </c>
      <c r="Q100" s="242">
        <v>0</v>
      </c>
      <c r="R100" s="242">
        <f>Q100*H100</f>
        <v>0</v>
      </c>
      <c r="S100" s="242">
        <v>0</v>
      </c>
      <c r="T100" s="243">
        <f>S100*H100</f>
        <v>0</v>
      </c>
      <c r="AR100" s="25" t="s">
        <v>1152</v>
      </c>
      <c r="AT100" s="25" t="s">
        <v>156</v>
      </c>
      <c r="AU100" s="25" t="s">
        <v>82</v>
      </c>
      <c r="AY100" s="25" t="s">
        <v>153</v>
      </c>
      <c r="BE100" s="193">
        <f>IF(N100="základní",J100,0)</f>
        <v>0</v>
      </c>
      <c r="BF100" s="193">
        <f>IF(N100="snížená",J100,0)</f>
        <v>0</v>
      </c>
      <c r="BG100" s="193">
        <f>IF(N100="zákl. přenesená",J100,0)</f>
        <v>0</v>
      </c>
      <c r="BH100" s="193">
        <f>IF(N100="sníž. přenesená",J100,0)</f>
        <v>0</v>
      </c>
      <c r="BI100" s="193">
        <f>IF(N100="nulová",J100,0)</f>
        <v>0</v>
      </c>
      <c r="BJ100" s="25" t="s">
        <v>80</v>
      </c>
      <c r="BK100" s="193">
        <f>ROUND(I100*H100,2)</f>
        <v>0</v>
      </c>
      <c r="BL100" s="25" t="s">
        <v>1152</v>
      </c>
      <c r="BM100" s="25" t="s">
        <v>1171</v>
      </c>
    </row>
    <row r="101" spans="2:65" s="1" customFormat="1" ht="6.95" customHeight="1">
      <c r="B101" s="57"/>
      <c r="C101" s="58"/>
      <c r="D101" s="58"/>
      <c r="E101" s="58"/>
      <c r="F101" s="58"/>
      <c r="G101" s="58"/>
      <c r="H101" s="58"/>
      <c r="I101" s="135"/>
      <c r="J101" s="58"/>
      <c r="K101" s="58"/>
      <c r="L101" s="42"/>
    </row>
  </sheetData>
  <autoFilter ref="C83:K100" xr:uid="{00000000-0009-0000-0000-000006000000}"/>
  <mergeCells count="10">
    <mergeCell ref="J51:J52"/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 xr:uid="{00000000-0004-0000-0600-000000000000}"/>
    <hyperlink ref="G1:H1" location="C54" display="2) Rekapitulace" xr:uid="{00000000-0004-0000-0600-000001000000}"/>
    <hyperlink ref="J1" location="C83" display="3) Soupis prací" xr:uid="{00000000-0004-0000-0600-000002000000}"/>
    <hyperlink ref="L1:V1" location="'Rekapitulace stavby'!C2" display="Rekapitulace stavby" xr:uid="{00000000-0004-0000-06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45" customWidth="1"/>
    <col min="2" max="2" width="1.6640625" style="245" customWidth="1"/>
    <col min="3" max="4" width="5" style="245" customWidth="1"/>
    <col min="5" max="5" width="11.6640625" style="245" customWidth="1"/>
    <col min="6" max="6" width="9.1640625" style="245" customWidth="1"/>
    <col min="7" max="7" width="5" style="245" customWidth="1"/>
    <col min="8" max="8" width="77.83203125" style="245" customWidth="1"/>
    <col min="9" max="10" width="20" style="245" customWidth="1"/>
    <col min="11" max="11" width="1.6640625" style="245" customWidth="1"/>
  </cols>
  <sheetData>
    <row r="1" spans="2:11" ht="37.5" customHeight="1"/>
    <row r="2" spans="2:11" ht="7.5" customHeight="1">
      <c r="B2" s="246"/>
      <c r="C2" s="247"/>
      <c r="D2" s="247"/>
      <c r="E2" s="247"/>
      <c r="F2" s="247"/>
      <c r="G2" s="247"/>
      <c r="H2" s="247"/>
      <c r="I2" s="247"/>
      <c r="J2" s="247"/>
      <c r="K2" s="248"/>
    </row>
    <row r="3" spans="2:11" s="16" customFormat="1" ht="45" customHeight="1">
      <c r="B3" s="249"/>
      <c r="C3" s="374" t="s">
        <v>1172</v>
      </c>
      <c r="D3" s="374"/>
      <c r="E3" s="374"/>
      <c r="F3" s="374"/>
      <c r="G3" s="374"/>
      <c r="H3" s="374"/>
      <c r="I3" s="374"/>
      <c r="J3" s="374"/>
      <c r="K3" s="250"/>
    </row>
    <row r="4" spans="2:11" ht="25.5" customHeight="1">
      <c r="B4" s="251"/>
      <c r="C4" s="375" t="s">
        <v>1173</v>
      </c>
      <c r="D4" s="375"/>
      <c r="E4" s="375"/>
      <c r="F4" s="375"/>
      <c r="G4" s="375"/>
      <c r="H4" s="375"/>
      <c r="I4" s="375"/>
      <c r="J4" s="375"/>
      <c r="K4" s="252"/>
    </row>
    <row r="5" spans="2:11" ht="5.25" customHeight="1">
      <c r="B5" s="251"/>
      <c r="C5" s="253"/>
      <c r="D5" s="253"/>
      <c r="E5" s="253"/>
      <c r="F5" s="253"/>
      <c r="G5" s="253"/>
      <c r="H5" s="253"/>
      <c r="I5" s="253"/>
      <c r="J5" s="253"/>
      <c r="K5" s="252"/>
    </row>
    <row r="6" spans="2:11" ht="15" customHeight="1">
      <c r="B6" s="251"/>
      <c r="C6" s="373" t="s">
        <v>1174</v>
      </c>
      <c r="D6" s="373"/>
      <c r="E6" s="373"/>
      <c r="F6" s="373"/>
      <c r="G6" s="373"/>
      <c r="H6" s="373"/>
      <c r="I6" s="373"/>
      <c r="J6" s="373"/>
      <c r="K6" s="252"/>
    </row>
    <row r="7" spans="2:11" ht="15" customHeight="1">
      <c r="B7" s="255"/>
      <c r="C7" s="373" t="s">
        <v>1175</v>
      </c>
      <c r="D7" s="373"/>
      <c r="E7" s="373"/>
      <c r="F7" s="373"/>
      <c r="G7" s="373"/>
      <c r="H7" s="373"/>
      <c r="I7" s="373"/>
      <c r="J7" s="373"/>
      <c r="K7" s="252"/>
    </row>
    <row r="8" spans="2:11" ht="12.75" customHeight="1">
      <c r="B8" s="255"/>
      <c r="C8" s="254"/>
      <c r="D8" s="254"/>
      <c r="E8" s="254"/>
      <c r="F8" s="254"/>
      <c r="G8" s="254"/>
      <c r="H8" s="254"/>
      <c r="I8" s="254"/>
      <c r="J8" s="254"/>
      <c r="K8" s="252"/>
    </row>
    <row r="9" spans="2:11" ht="15" customHeight="1">
      <c r="B9" s="255"/>
      <c r="C9" s="373" t="s">
        <v>1176</v>
      </c>
      <c r="D9" s="373"/>
      <c r="E9" s="373"/>
      <c r="F9" s="373"/>
      <c r="G9" s="373"/>
      <c r="H9" s="373"/>
      <c r="I9" s="373"/>
      <c r="J9" s="373"/>
      <c r="K9" s="252"/>
    </row>
    <row r="10" spans="2:11" ht="15" customHeight="1">
      <c r="B10" s="255"/>
      <c r="C10" s="254"/>
      <c r="D10" s="373" t="s">
        <v>1177</v>
      </c>
      <c r="E10" s="373"/>
      <c r="F10" s="373"/>
      <c r="G10" s="373"/>
      <c r="H10" s="373"/>
      <c r="I10" s="373"/>
      <c r="J10" s="373"/>
      <c r="K10" s="252"/>
    </row>
    <row r="11" spans="2:11" ht="15" customHeight="1">
      <c r="B11" s="255"/>
      <c r="C11" s="256"/>
      <c r="D11" s="373" t="s">
        <v>1178</v>
      </c>
      <c r="E11" s="373"/>
      <c r="F11" s="373"/>
      <c r="G11" s="373"/>
      <c r="H11" s="373"/>
      <c r="I11" s="373"/>
      <c r="J11" s="373"/>
      <c r="K11" s="252"/>
    </row>
    <row r="12" spans="2:11" ht="12.75" customHeight="1">
      <c r="B12" s="255"/>
      <c r="C12" s="256"/>
      <c r="D12" s="256"/>
      <c r="E12" s="256"/>
      <c r="F12" s="256"/>
      <c r="G12" s="256"/>
      <c r="H12" s="256"/>
      <c r="I12" s="256"/>
      <c r="J12" s="256"/>
      <c r="K12" s="252"/>
    </row>
    <row r="13" spans="2:11" ht="15" customHeight="1">
      <c r="B13" s="255"/>
      <c r="C13" s="256"/>
      <c r="D13" s="373" t="s">
        <v>1179</v>
      </c>
      <c r="E13" s="373"/>
      <c r="F13" s="373"/>
      <c r="G13" s="373"/>
      <c r="H13" s="373"/>
      <c r="I13" s="373"/>
      <c r="J13" s="373"/>
      <c r="K13" s="252"/>
    </row>
    <row r="14" spans="2:11" ht="15" customHeight="1">
      <c r="B14" s="255"/>
      <c r="C14" s="256"/>
      <c r="D14" s="373" t="s">
        <v>1180</v>
      </c>
      <c r="E14" s="373"/>
      <c r="F14" s="373"/>
      <c r="G14" s="373"/>
      <c r="H14" s="373"/>
      <c r="I14" s="373"/>
      <c r="J14" s="373"/>
      <c r="K14" s="252"/>
    </row>
    <row r="15" spans="2:11" ht="15" customHeight="1">
      <c r="B15" s="255"/>
      <c r="C15" s="256"/>
      <c r="D15" s="373" t="s">
        <v>1181</v>
      </c>
      <c r="E15" s="373"/>
      <c r="F15" s="373"/>
      <c r="G15" s="373"/>
      <c r="H15" s="373"/>
      <c r="I15" s="373"/>
      <c r="J15" s="373"/>
      <c r="K15" s="252"/>
    </row>
    <row r="16" spans="2:11" ht="15" customHeight="1">
      <c r="B16" s="255"/>
      <c r="C16" s="256"/>
      <c r="D16" s="256"/>
      <c r="E16" s="257" t="s">
        <v>79</v>
      </c>
      <c r="F16" s="373" t="s">
        <v>1182</v>
      </c>
      <c r="G16" s="373"/>
      <c r="H16" s="373"/>
      <c r="I16" s="373"/>
      <c r="J16" s="373"/>
      <c r="K16" s="252"/>
    </row>
    <row r="17" spans="2:11" ht="15" customHeight="1">
      <c r="B17" s="255"/>
      <c r="C17" s="256"/>
      <c r="D17" s="256"/>
      <c r="E17" s="257" t="s">
        <v>1183</v>
      </c>
      <c r="F17" s="373" t="s">
        <v>1184</v>
      </c>
      <c r="G17" s="373"/>
      <c r="H17" s="373"/>
      <c r="I17" s="373"/>
      <c r="J17" s="373"/>
      <c r="K17" s="252"/>
    </row>
    <row r="18" spans="2:11" ht="15" customHeight="1">
      <c r="B18" s="255"/>
      <c r="C18" s="256"/>
      <c r="D18" s="256"/>
      <c r="E18" s="257" t="s">
        <v>1185</v>
      </c>
      <c r="F18" s="373" t="s">
        <v>1186</v>
      </c>
      <c r="G18" s="373"/>
      <c r="H18" s="373"/>
      <c r="I18" s="373"/>
      <c r="J18" s="373"/>
      <c r="K18" s="252"/>
    </row>
    <row r="19" spans="2:11" ht="15" customHeight="1">
      <c r="B19" s="255"/>
      <c r="C19" s="256"/>
      <c r="D19" s="256"/>
      <c r="E19" s="257" t="s">
        <v>1187</v>
      </c>
      <c r="F19" s="373" t="s">
        <v>1188</v>
      </c>
      <c r="G19" s="373"/>
      <c r="H19" s="373"/>
      <c r="I19" s="373"/>
      <c r="J19" s="373"/>
      <c r="K19" s="252"/>
    </row>
    <row r="20" spans="2:11" ht="15" customHeight="1">
      <c r="B20" s="255"/>
      <c r="C20" s="256"/>
      <c r="D20" s="256"/>
      <c r="E20" s="257" t="s">
        <v>1189</v>
      </c>
      <c r="F20" s="373" t="s">
        <v>1190</v>
      </c>
      <c r="G20" s="373"/>
      <c r="H20" s="373"/>
      <c r="I20" s="373"/>
      <c r="J20" s="373"/>
      <c r="K20" s="252"/>
    </row>
    <row r="21" spans="2:11" ht="15" customHeight="1">
      <c r="B21" s="255"/>
      <c r="C21" s="256"/>
      <c r="D21" s="256"/>
      <c r="E21" s="257" t="s">
        <v>86</v>
      </c>
      <c r="F21" s="373" t="s">
        <v>1191</v>
      </c>
      <c r="G21" s="373"/>
      <c r="H21" s="373"/>
      <c r="I21" s="373"/>
      <c r="J21" s="373"/>
      <c r="K21" s="252"/>
    </row>
    <row r="22" spans="2:11" ht="12.75" customHeight="1">
      <c r="B22" s="255"/>
      <c r="C22" s="256"/>
      <c r="D22" s="256"/>
      <c r="E22" s="256"/>
      <c r="F22" s="256"/>
      <c r="G22" s="256"/>
      <c r="H22" s="256"/>
      <c r="I22" s="256"/>
      <c r="J22" s="256"/>
      <c r="K22" s="252"/>
    </row>
    <row r="23" spans="2:11" ht="15" customHeight="1">
      <c r="B23" s="255"/>
      <c r="C23" s="373" t="s">
        <v>1192</v>
      </c>
      <c r="D23" s="373"/>
      <c r="E23" s="373"/>
      <c r="F23" s="373"/>
      <c r="G23" s="373"/>
      <c r="H23" s="373"/>
      <c r="I23" s="373"/>
      <c r="J23" s="373"/>
      <c r="K23" s="252"/>
    </row>
    <row r="24" spans="2:11" ht="15" customHeight="1">
      <c r="B24" s="255"/>
      <c r="C24" s="373" t="s">
        <v>1193</v>
      </c>
      <c r="D24" s="373"/>
      <c r="E24" s="373"/>
      <c r="F24" s="373"/>
      <c r="G24" s="373"/>
      <c r="H24" s="373"/>
      <c r="I24" s="373"/>
      <c r="J24" s="373"/>
      <c r="K24" s="252"/>
    </row>
    <row r="25" spans="2:11" ht="15" customHeight="1">
      <c r="B25" s="255"/>
      <c r="C25" s="254"/>
      <c r="D25" s="373" t="s">
        <v>1194</v>
      </c>
      <c r="E25" s="373"/>
      <c r="F25" s="373"/>
      <c r="G25" s="373"/>
      <c r="H25" s="373"/>
      <c r="I25" s="373"/>
      <c r="J25" s="373"/>
      <c r="K25" s="252"/>
    </row>
    <row r="26" spans="2:11" ht="15" customHeight="1">
      <c r="B26" s="255"/>
      <c r="C26" s="256"/>
      <c r="D26" s="373" t="s">
        <v>1195</v>
      </c>
      <c r="E26" s="373"/>
      <c r="F26" s="373"/>
      <c r="G26" s="373"/>
      <c r="H26" s="373"/>
      <c r="I26" s="373"/>
      <c r="J26" s="373"/>
      <c r="K26" s="252"/>
    </row>
    <row r="27" spans="2:11" ht="12.75" customHeight="1">
      <c r="B27" s="255"/>
      <c r="C27" s="256"/>
      <c r="D27" s="256"/>
      <c r="E27" s="256"/>
      <c r="F27" s="256"/>
      <c r="G27" s="256"/>
      <c r="H27" s="256"/>
      <c r="I27" s="256"/>
      <c r="J27" s="256"/>
      <c r="K27" s="252"/>
    </row>
    <row r="28" spans="2:11" ht="15" customHeight="1">
      <c r="B28" s="255"/>
      <c r="C28" s="256"/>
      <c r="D28" s="373" t="s">
        <v>1196</v>
      </c>
      <c r="E28" s="373"/>
      <c r="F28" s="373"/>
      <c r="G28" s="373"/>
      <c r="H28" s="373"/>
      <c r="I28" s="373"/>
      <c r="J28" s="373"/>
      <c r="K28" s="252"/>
    </row>
    <row r="29" spans="2:11" ht="15" customHeight="1">
      <c r="B29" s="255"/>
      <c r="C29" s="256"/>
      <c r="D29" s="373" t="s">
        <v>1197</v>
      </c>
      <c r="E29" s="373"/>
      <c r="F29" s="373"/>
      <c r="G29" s="373"/>
      <c r="H29" s="373"/>
      <c r="I29" s="373"/>
      <c r="J29" s="373"/>
      <c r="K29" s="252"/>
    </row>
    <row r="30" spans="2:11" ht="12.75" customHeight="1">
      <c r="B30" s="255"/>
      <c r="C30" s="256"/>
      <c r="D30" s="256"/>
      <c r="E30" s="256"/>
      <c r="F30" s="256"/>
      <c r="G30" s="256"/>
      <c r="H30" s="256"/>
      <c r="I30" s="256"/>
      <c r="J30" s="256"/>
      <c r="K30" s="252"/>
    </row>
    <row r="31" spans="2:11" ht="15" customHeight="1">
      <c r="B31" s="255"/>
      <c r="C31" s="256"/>
      <c r="D31" s="373" t="s">
        <v>1198</v>
      </c>
      <c r="E31" s="373"/>
      <c r="F31" s="373"/>
      <c r="G31" s="373"/>
      <c r="H31" s="373"/>
      <c r="I31" s="373"/>
      <c r="J31" s="373"/>
      <c r="K31" s="252"/>
    </row>
    <row r="32" spans="2:11" ht="15" customHeight="1">
      <c r="B32" s="255"/>
      <c r="C32" s="256"/>
      <c r="D32" s="373" t="s">
        <v>1199</v>
      </c>
      <c r="E32" s="373"/>
      <c r="F32" s="373"/>
      <c r="G32" s="373"/>
      <c r="H32" s="373"/>
      <c r="I32" s="373"/>
      <c r="J32" s="373"/>
      <c r="K32" s="252"/>
    </row>
    <row r="33" spans="2:11" ht="15" customHeight="1">
      <c r="B33" s="255"/>
      <c r="C33" s="256"/>
      <c r="D33" s="373" t="s">
        <v>1200</v>
      </c>
      <c r="E33" s="373"/>
      <c r="F33" s="373"/>
      <c r="G33" s="373"/>
      <c r="H33" s="373"/>
      <c r="I33" s="373"/>
      <c r="J33" s="373"/>
      <c r="K33" s="252"/>
    </row>
    <row r="34" spans="2:11" ht="15" customHeight="1">
      <c r="B34" s="255"/>
      <c r="C34" s="256"/>
      <c r="D34" s="254"/>
      <c r="E34" s="258" t="s">
        <v>138</v>
      </c>
      <c r="F34" s="254"/>
      <c r="G34" s="373" t="s">
        <v>1201</v>
      </c>
      <c r="H34" s="373"/>
      <c r="I34" s="373"/>
      <c r="J34" s="373"/>
      <c r="K34" s="252"/>
    </row>
    <row r="35" spans="2:11" ht="30.75" customHeight="1">
      <c r="B35" s="255"/>
      <c r="C35" s="256"/>
      <c r="D35" s="254"/>
      <c r="E35" s="258" t="s">
        <v>1202</v>
      </c>
      <c r="F35" s="254"/>
      <c r="G35" s="373" t="s">
        <v>1203</v>
      </c>
      <c r="H35" s="373"/>
      <c r="I35" s="373"/>
      <c r="J35" s="373"/>
      <c r="K35" s="252"/>
    </row>
    <row r="36" spans="2:11" ht="15" customHeight="1">
      <c r="B36" s="255"/>
      <c r="C36" s="256"/>
      <c r="D36" s="254"/>
      <c r="E36" s="258" t="s">
        <v>54</v>
      </c>
      <c r="F36" s="254"/>
      <c r="G36" s="373" t="s">
        <v>1204</v>
      </c>
      <c r="H36" s="373"/>
      <c r="I36" s="373"/>
      <c r="J36" s="373"/>
      <c r="K36" s="252"/>
    </row>
    <row r="37" spans="2:11" ht="15" customHeight="1">
      <c r="B37" s="255"/>
      <c r="C37" s="256"/>
      <c r="D37" s="254"/>
      <c r="E37" s="258" t="s">
        <v>139</v>
      </c>
      <c r="F37" s="254"/>
      <c r="G37" s="373" t="s">
        <v>1205</v>
      </c>
      <c r="H37" s="373"/>
      <c r="I37" s="373"/>
      <c r="J37" s="373"/>
      <c r="K37" s="252"/>
    </row>
    <row r="38" spans="2:11" ht="15" customHeight="1">
      <c r="B38" s="255"/>
      <c r="C38" s="256"/>
      <c r="D38" s="254"/>
      <c r="E38" s="258" t="s">
        <v>140</v>
      </c>
      <c r="F38" s="254"/>
      <c r="G38" s="373" t="s">
        <v>1206</v>
      </c>
      <c r="H38" s="373"/>
      <c r="I38" s="373"/>
      <c r="J38" s="373"/>
      <c r="K38" s="252"/>
    </row>
    <row r="39" spans="2:11" ht="15" customHeight="1">
      <c r="B39" s="255"/>
      <c r="C39" s="256"/>
      <c r="D39" s="254"/>
      <c r="E39" s="258" t="s">
        <v>141</v>
      </c>
      <c r="F39" s="254"/>
      <c r="G39" s="373" t="s">
        <v>1207</v>
      </c>
      <c r="H39" s="373"/>
      <c r="I39" s="373"/>
      <c r="J39" s="373"/>
      <c r="K39" s="252"/>
    </row>
    <row r="40" spans="2:11" ht="15" customHeight="1">
      <c r="B40" s="255"/>
      <c r="C40" s="256"/>
      <c r="D40" s="254"/>
      <c r="E40" s="258" t="s">
        <v>1208</v>
      </c>
      <c r="F40" s="254"/>
      <c r="G40" s="373" t="s">
        <v>1209</v>
      </c>
      <c r="H40" s="373"/>
      <c r="I40" s="373"/>
      <c r="J40" s="373"/>
      <c r="K40" s="252"/>
    </row>
    <row r="41" spans="2:11" ht="15" customHeight="1">
      <c r="B41" s="255"/>
      <c r="C41" s="256"/>
      <c r="D41" s="254"/>
      <c r="E41" s="258"/>
      <c r="F41" s="254"/>
      <c r="G41" s="373" t="s">
        <v>1210</v>
      </c>
      <c r="H41" s="373"/>
      <c r="I41" s="373"/>
      <c r="J41" s="373"/>
      <c r="K41" s="252"/>
    </row>
    <row r="42" spans="2:11" ht="15" customHeight="1">
      <c r="B42" s="255"/>
      <c r="C42" s="256"/>
      <c r="D42" s="254"/>
      <c r="E42" s="258" t="s">
        <v>1211</v>
      </c>
      <c r="F42" s="254"/>
      <c r="G42" s="373" t="s">
        <v>1212</v>
      </c>
      <c r="H42" s="373"/>
      <c r="I42" s="373"/>
      <c r="J42" s="373"/>
      <c r="K42" s="252"/>
    </row>
    <row r="43" spans="2:11" ht="15" customHeight="1">
      <c r="B43" s="255"/>
      <c r="C43" s="256"/>
      <c r="D43" s="254"/>
      <c r="E43" s="258" t="s">
        <v>143</v>
      </c>
      <c r="F43" s="254"/>
      <c r="G43" s="373" t="s">
        <v>1213</v>
      </c>
      <c r="H43" s="373"/>
      <c r="I43" s="373"/>
      <c r="J43" s="373"/>
      <c r="K43" s="252"/>
    </row>
    <row r="44" spans="2:11" ht="12.75" customHeight="1">
      <c r="B44" s="255"/>
      <c r="C44" s="256"/>
      <c r="D44" s="254"/>
      <c r="E44" s="254"/>
      <c r="F44" s="254"/>
      <c r="G44" s="254"/>
      <c r="H44" s="254"/>
      <c r="I44" s="254"/>
      <c r="J44" s="254"/>
      <c r="K44" s="252"/>
    </row>
    <row r="45" spans="2:11" ht="15" customHeight="1">
      <c r="B45" s="255"/>
      <c r="C45" s="256"/>
      <c r="D45" s="373" t="s">
        <v>1214</v>
      </c>
      <c r="E45" s="373"/>
      <c r="F45" s="373"/>
      <c r="G45" s="373"/>
      <c r="H45" s="373"/>
      <c r="I45" s="373"/>
      <c r="J45" s="373"/>
      <c r="K45" s="252"/>
    </row>
    <row r="46" spans="2:11" ht="15" customHeight="1">
      <c r="B46" s="255"/>
      <c r="C46" s="256"/>
      <c r="D46" s="256"/>
      <c r="E46" s="373" t="s">
        <v>1215</v>
      </c>
      <c r="F46" s="373"/>
      <c r="G46" s="373"/>
      <c r="H46" s="373"/>
      <c r="I46" s="373"/>
      <c r="J46" s="373"/>
      <c r="K46" s="252"/>
    </row>
    <row r="47" spans="2:11" ht="15" customHeight="1">
      <c r="B47" s="255"/>
      <c r="C47" s="256"/>
      <c r="D47" s="256"/>
      <c r="E47" s="373" t="s">
        <v>1216</v>
      </c>
      <c r="F47" s="373"/>
      <c r="G47" s="373"/>
      <c r="H47" s="373"/>
      <c r="I47" s="373"/>
      <c r="J47" s="373"/>
      <c r="K47" s="252"/>
    </row>
    <row r="48" spans="2:11" ht="15" customHeight="1">
      <c r="B48" s="255"/>
      <c r="C48" s="256"/>
      <c r="D48" s="256"/>
      <c r="E48" s="373" t="s">
        <v>1217</v>
      </c>
      <c r="F48" s="373"/>
      <c r="G48" s="373"/>
      <c r="H48" s="373"/>
      <c r="I48" s="373"/>
      <c r="J48" s="373"/>
      <c r="K48" s="252"/>
    </row>
    <row r="49" spans="2:11" ht="15" customHeight="1">
      <c r="B49" s="255"/>
      <c r="C49" s="256"/>
      <c r="D49" s="373" t="s">
        <v>1218</v>
      </c>
      <c r="E49" s="373"/>
      <c r="F49" s="373"/>
      <c r="G49" s="373"/>
      <c r="H49" s="373"/>
      <c r="I49" s="373"/>
      <c r="J49" s="373"/>
      <c r="K49" s="252"/>
    </row>
    <row r="50" spans="2:11" ht="25.5" customHeight="1">
      <c r="B50" s="251"/>
      <c r="C50" s="375" t="s">
        <v>1219</v>
      </c>
      <c r="D50" s="375"/>
      <c r="E50" s="375"/>
      <c r="F50" s="375"/>
      <c r="G50" s="375"/>
      <c r="H50" s="375"/>
      <c r="I50" s="375"/>
      <c r="J50" s="375"/>
      <c r="K50" s="252"/>
    </row>
    <row r="51" spans="2:11" ht="5.25" customHeight="1">
      <c r="B51" s="251"/>
      <c r="C51" s="253"/>
      <c r="D51" s="253"/>
      <c r="E51" s="253"/>
      <c r="F51" s="253"/>
      <c r="G51" s="253"/>
      <c r="H51" s="253"/>
      <c r="I51" s="253"/>
      <c r="J51" s="253"/>
      <c r="K51" s="252"/>
    </row>
    <row r="52" spans="2:11" ht="15" customHeight="1">
      <c r="B52" s="251"/>
      <c r="C52" s="373" t="s">
        <v>1220</v>
      </c>
      <c r="D52" s="373"/>
      <c r="E52" s="373"/>
      <c r="F52" s="373"/>
      <c r="G52" s="373"/>
      <c r="H52" s="373"/>
      <c r="I52" s="373"/>
      <c r="J52" s="373"/>
      <c r="K52" s="252"/>
    </row>
    <row r="53" spans="2:11" ht="15" customHeight="1">
      <c r="B53" s="251"/>
      <c r="C53" s="373" t="s">
        <v>1221</v>
      </c>
      <c r="D53" s="373"/>
      <c r="E53" s="373"/>
      <c r="F53" s="373"/>
      <c r="G53" s="373"/>
      <c r="H53" s="373"/>
      <c r="I53" s="373"/>
      <c r="J53" s="373"/>
      <c r="K53" s="252"/>
    </row>
    <row r="54" spans="2:11" ht="12.75" customHeight="1">
      <c r="B54" s="251"/>
      <c r="C54" s="254"/>
      <c r="D54" s="254"/>
      <c r="E54" s="254"/>
      <c r="F54" s="254"/>
      <c r="G54" s="254"/>
      <c r="H54" s="254"/>
      <c r="I54" s="254"/>
      <c r="J54" s="254"/>
      <c r="K54" s="252"/>
    </row>
    <row r="55" spans="2:11" ht="15" customHeight="1">
      <c r="B55" s="251"/>
      <c r="C55" s="373" t="s">
        <v>1222</v>
      </c>
      <c r="D55" s="373"/>
      <c r="E55" s="373"/>
      <c r="F55" s="373"/>
      <c r="G55" s="373"/>
      <c r="H55" s="373"/>
      <c r="I55" s="373"/>
      <c r="J55" s="373"/>
      <c r="K55" s="252"/>
    </row>
    <row r="56" spans="2:11" ht="15" customHeight="1">
      <c r="B56" s="251"/>
      <c r="C56" s="256"/>
      <c r="D56" s="373" t="s">
        <v>1223</v>
      </c>
      <c r="E56" s="373"/>
      <c r="F56" s="373"/>
      <c r="G56" s="373"/>
      <c r="H56" s="373"/>
      <c r="I56" s="373"/>
      <c r="J56" s="373"/>
      <c r="K56" s="252"/>
    </row>
    <row r="57" spans="2:11" ht="15" customHeight="1">
      <c r="B57" s="251"/>
      <c r="C57" s="256"/>
      <c r="D57" s="373" t="s">
        <v>1224</v>
      </c>
      <c r="E57" s="373"/>
      <c r="F57" s="373"/>
      <c r="G57" s="373"/>
      <c r="H57" s="373"/>
      <c r="I57" s="373"/>
      <c r="J57" s="373"/>
      <c r="K57" s="252"/>
    </row>
    <row r="58" spans="2:11" ht="15" customHeight="1">
      <c r="B58" s="251"/>
      <c r="C58" s="256"/>
      <c r="D58" s="373" t="s">
        <v>1225</v>
      </c>
      <c r="E58" s="373"/>
      <c r="F58" s="373"/>
      <c r="G58" s="373"/>
      <c r="H58" s="373"/>
      <c r="I58" s="373"/>
      <c r="J58" s="373"/>
      <c r="K58" s="252"/>
    </row>
    <row r="59" spans="2:11" ht="15" customHeight="1">
      <c r="B59" s="251"/>
      <c r="C59" s="256"/>
      <c r="D59" s="373" t="s">
        <v>1226</v>
      </c>
      <c r="E59" s="373"/>
      <c r="F59" s="373"/>
      <c r="G59" s="373"/>
      <c r="H59" s="373"/>
      <c r="I59" s="373"/>
      <c r="J59" s="373"/>
      <c r="K59" s="252"/>
    </row>
    <row r="60" spans="2:11" ht="15" customHeight="1">
      <c r="B60" s="251"/>
      <c r="C60" s="256"/>
      <c r="D60" s="377" t="s">
        <v>1227</v>
      </c>
      <c r="E60" s="377"/>
      <c r="F60" s="377"/>
      <c r="G60" s="377"/>
      <c r="H60" s="377"/>
      <c r="I60" s="377"/>
      <c r="J60" s="377"/>
      <c r="K60" s="252"/>
    </row>
    <row r="61" spans="2:11" ht="15" customHeight="1">
      <c r="B61" s="251"/>
      <c r="C61" s="256"/>
      <c r="D61" s="373" t="s">
        <v>1228</v>
      </c>
      <c r="E61" s="373"/>
      <c r="F61" s="373"/>
      <c r="G61" s="373"/>
      <c r="H61" s="373"/>
      <c r="I61" s="373"/>
      <c r="J61" s="373"/>
      <c r="K61" s="252"/>
    </row>
    <row r="62" spans="2:11" ht="12.75" customHeight="1">
      <c r="B62" s="251"/>
      <c r="C62" s="256"/>
      <c r="D62" s="256"/>
      <c r="E62" s="259"/>
      <c r="F62" s="256"/>
      <c r="G62" s="256"/>
      <c r="H62" s="256"/>
      <c r="I62" s="256"/>
      <c r="J62" s="256"/>
      <c r="K62" s="252"/>
    </row>
    <row r="63" spans="2:11" ht="15" customHeight="1">
      <c r="B63" s="251"/>
      <c r="C63" s="256"/>
      <c r="D63" s="373" t="s">
        <v>1229</v>
      </c>
      <c r="E63" s="373"/>
      <c r="F63" s="373"/>
      <c r="G63" s="373"/>
      <c r="H63" s="373"/>
      <c r="I63" s="373"/>
      <c r="J63" s="373"/>
      <c r="K63" s="252"/>
    </row>
    <row r="64" spans="2:11" ht="15" customHeight="1">
      <c r="B64" s="251"/>
      <c r="C64" s="256"/>
      <c r="D64" s="377" t="s">
        <v>1230</v>
      </c>
      <c r="E64" s="377"/>
      <c r="F64" s="377"/>
      <c r="G64" s="377"/>
      <c r="H64" s="377"/>
      <c r="I64" s="377"/>
      <c r="J64" s="377"/>
      <c r="K64" s="252"/>
    </row>
    <row r="65" spans="2:11" ht="15" customHeight="1">
      <c r="B65" s="251"/>
      <c r="C65" s="256"/>
      <c r="D65" s="373" t="s">
        <v>1231</v>
      </c>
      <c r="E65" s="373"/>
      <c r="F65" s="373"/>
      <c r="G65" s="373"/>
      <c r="H65" s="373"/>
      <c r="I65" s="373"/>
      <c r="J65" s="373"/>
      <c r="K65" s="252"/>
    </row>
    <row r="66" spans="2:11" ht="15" customHeight="1">
      <c r="B66" s="251"/>
      <c r="C66" s="256"/>
      <c r="D66" s="373" t="s">
        <v>1232</v>
      </c>
      <c r="E66" s="373"/>
      <c r="F66" s="373"/>
      <c r="G66" s="373"/>
      <c r="H66" s="373"/>
      <c r="I66" s="373"/>
      <c r="J66" s="373"/>
      <c r="K66" s="252"/>
    </row>
    <row r="67" spans="2:11" ht="15" customHeight="1">
      <c r="B67" s="251"/>
      <c r="C67" s="256"/>
      <c r="D67" s="373" t="s">
        <v>1233</v>
      </c>
      <c r="E67" s="373"/>
      <c r="F67" s="373"/>
      <c r="G67" s="373"/>
      <c r="H67" s="373"/>
      <c r="I67" s="373"/>
      <c r="J67" s="373"/>
      <c r="K67" s="252"/>
    </row>
    <row r="68" spans="2:11" ht="15" customHeight="1">
      <c r="B68" s="251"/>
      <c r="C68" s="256"/>
      <c r="D68" s="373" t="s">
        <v>1234</v>
      </c>
      <c r="E68" s="373"/>
      <c r="F68" s="373"/>
      <c r="G68" s="373"/>
      <c r="H68" s="373"/>
      <c r="I68" s="373"/>
      <c r="J68" s="373"/>
      <c r="K68" s="252"/>
    </row>
    <row r="69" spans="2:11" ht="12.75" customHeight="1">
      <c r="B69" s="260"/>
      <c r="C69" s="261"/>
      <c r="D69" s="261"/>
      <c r="E69" s="261"/>
      <c r="F69" s="261"/>
      <c r="G69" s="261"/>
      <c r="H69" s="261"/>
      <c r="I69" s="261"/>
      <c r="J69" s="261"/>
      <c r="K69" s="262"/>
    </row>
    <row r="70" spans="2:11" ht="18.75" customHeight="1">
      <c r="B70" s="263"/>
      <c r="C70" s="263"/>
      <c r="D70" s="263"/>
      <c r="E70" s="263"/>
      <c r="F70" s="263"/>
      <c r="G70" s="263"/>
      <c r="H70" s="263"/>
      <c r="I70" s="263"/>
      <c r="J70" s="263"/>
      <c r="K70" s="264"/>
    </row>
    <row r="71" spans="2:11" ht="18.75" customHeight="1">
      <c r="B71" s="264"/>
      <c r="C71" s="264"/>
      <c r="D71" s="264"/>
      <c r="E71" s="264"/>
      <c r="F71" s="264"/>
      <c r="G71" s="264"/>
      <c r="H71" s="264"/>
      <c r="I71" s="264"/>
      <c r="J71" s="264"/>
      <c r="K71" s="264"/>
    </row>
    <row r="72" spans="2:11" ht="7.5" customHeight="1">
      <c r="B72" s="265"/>
      <c r="C72" s="266"/>
      <c r="D72" s="266"/>
      <c r="E72" s="266"/>
      <c r="F72" s="266"/>
      <c r="G72" s="266"/>
      <c r="H72" s="266"/>
      <c r="I72" s="266"/>
      <c r="J72" s="266"/>
      <c r="K72" s="267"/>
    </row>
    <row r="73" spans="2:11" ht="45" customHeight="1">
      <c r="B73" s="268"/>
      <c r="C73" s="378" t="s">
        <v>108</v>
      </c>
      <c r="D73" s="378"/>
      <c r="E73" s="378"/>
      <c r="F73" s="378"/>
      <c r="G73" s="378"/>
      <c r="H73" s="378"/>
      <c r="I73" s="378"/>
      <c r="J73" s="378"/>
      <c r="K73" s="269"/>
    </row>
    <row r="74" spans="2:11" ht="17.25" customHeight="1">
      <c r="B74" s="268"/>
      <c r="C74" s="270" t="s">
        <v>1235</v>
      </c>
      <c r="D74" s="270"/>
      <c r="E74" s="270"/>
      <c r="F74" s="270" t="s">
        <v>1236</v>
      </c>
      <c r="G74" s="271"/>
      <c r="H74" s="270" t="s">
        <v>139</v>
      </c>
      <c r="I74" s="270" t="s">
        <v>58</v>
      </c>
      <c r="J74" s="270" t="s">
        <v>1237</v>
      </c>
      <c r="K74" s="269"/>
    </row>
    <row r="75" spans="2:11" ht="17.25" customHeight="1">
      <c r="B75" s="268"/>
      <c r="C75" s="272" t="s">
        <v>1238</v>
      </c>
      <c r="D75" s="272"/>
      <c r="E75" s="272"/>
      <c r="F75" s="273" t="s">
        <v>1239</v>
      </c>
      <c r="G75" s="274"/>
      <c r="H75" s="272"/>
      <c r="I75" s="272"/>
      <c r="J75" s="272" t="s">
        <v>1240</v>
      </c>
      <c r="K75" s="269"/>
    </row>
    <row r="76" spans="2:11" ht="5.25" customHeight="1">
      <c r="B76" s="268"/>
      <c r="C76" s="275"/>
      <c r="D76" s="275"/>
      <c r="E76" s="275"/>
      <c r="F76" s="275"/>
      <c r="G76" s="276"/>
      <c r="H76" s="275"/>
      <c r="I76" s="275"/>
      <c r="J76" s="275"/>
      <c r="K76" s="269"/>
    </row>
    <row r="77" spans="2:11" ht="15" customHeight="1">
      <c r="B77" s="268"/>
      <c r="C77" s="258" t="s">
        <v>54</v>
      </c>
      <c r="D77" s="275"/>
      <c r="E77" s="275"/>
      <c r="F77" s="277" t="s">
        <v>1241</v>
      </c>
      <c r="G77" s="276"/>
      <c r="H77" s="258" t="s">
        <v>1242</v>
      </c>
      <c r="I77" s="258" t="s">
        <v>1243</v>
      </c>
      <c r="J77" s="258">
        <v>20</v>
      </c>
      <c r="K77" s="269"/>
    </row>
    <row r="78" spans="2:11" ht="15" customHeight="1">
      <c r="B78" s="268"/>
      <c r="C78" s="258" t="s">
        <v>1244</v>
      </c>
      <c r="D78" s="258"/>
      <c r="E78" s="258"/>
      <c r="F78" s="277" t="s">
        <v>1241</v>
      </c>
      <c r="G78" s="276"/>
      <c r="H78" s="258" t="s">
        <v>1245</v>
      </c>
      <c r="I78" s="258" t="s">
        <v>1243</v>
      </c>
      <c r="J78" s="258">
        <v>120</v>
      </c>
      <c r="K78" s="269"/>
    </row>
    <row r="79" spans="2:11" ht="15" customHeight="1">
      <c r="B79" s="278"/>
      <c r="C79" s="258" t="s">
        <v>1246</v>
      </c>
      <c r="D79" s="258"/>
      <c r="E79" s="258"/>
      <c r="F79" s="277" t="s">
        <v>1247</v>
      </c>
      <c r="G79" s="276"/>
      <c r="H79" s="258" t="s">
        <v>1248</v>
      </c>
      <c r="I79" s="258" t="s">
        <v>1243</v>
      </c>
      <c r="J79" s="258">
        <v>50</v>
      </c>
      <c r="K79" s="269"/>
    </row>
    <row r="80" spans="2:11" ht="15" customHeight="1">
      <c r="B80" s="278"/>
      <c r="C80" s="258" t="s">
        <v>1249</v>
      </c>
      <c r="D80" s="258"/>
      <c r="E80" s="258"/>
      <c r="F80" s="277" t="s">
        <v>1241</v>
      </c>
      <c r="G80" s="276"/>
      <c r="H80" s="258" t="s">
        <v>1250</v>
      </c>
      <c r="I80" s="258" t="s">
        <v>1251</v>
      </c>
      <c r="J80" s="258"/>
      <c r="K80" s="269"/>
    </row>
    <row r="81" spans="2:11" ht="15" customHeight="1">
      <c r="B81" s="278"/>
      <c r="C81" s="279" t="s">
        <v>1252</v>
      </c>
      <c r="D81" s="279"/>
      <c r="E81" s="279"/>
      <c r="F81" s="280" t="s">
        <v>1247</v>
      </c>
      <c r="G81" s="279"/>
      <c r="H81" s="279" t="s">
        <v>1253</v>
      </c>
      <c r="I81" s="279" t="s">
        <v>1243</v>
      </c>
      <c r="J81" s="279">
        <v>15</v>
      </c>
      <c r="K81" s="269"/>
    </row>
    <row r="82" spans="2:11" ht="15" customHeight="1">
      <c r="B82" s="278"/>
      <c r="C82" s="279" t="s">
        <v>1254</v>
      </c>
      <c r="D82" s="279"/>
      <c r="E82" s="279"/>
      <c r="F82" s="280" t="s">
        <v>1247</v>
      </c>
      <c r="G82" s="279"/>
      <c r="H82" s="279" t="s">
        <v>1255</v>
      </c>
      <c r="I82" s="279" t="s">
        <v>1243</v>
      </c>
      <c r="J82" s="279">
        <v>15</v>
      </c>
      <c r="K82" s="269"/>
    </row>
    <row r="83" spans="2:11" ht="15" customHeight="1">
      <c r="B83" s="278"/>
      <c r="C83" s="279" t="s">
        <v>1256</v>
      </c>
      <c r="D83" s="279"/>
      <c r="E83" s="279"/>
      <c r="F83" s="280" t="s">
        <v>1247</v>
      </c>
      <c r="G83" s="279"/>
      <c r="H83" s="279" t="s">
        <v>1257</v>
      </c>
      <c r="I83" s="279" t="s">
        <v>1243</v>
      </c>
      <c r="J83" s="279">
        <v>20</v>
      </c>
      <c r="K83" s="269"/>
    </row>
    <row r="84" spans="2:11" ht="15" customHeight="1">
      <c r="B84" s="278"/>
      <c r="C84" s="279" t="s">
        <v>1258</v>
      </c>
      <c r="D84" s="279"/>
      <c r="E84" s="279"/>
      <c r="F84" s="280" t="s">
        <v>1247</v>
      </c>
      <c r="G84" s="279"/>
      <c r="H84" s="279" t="s">
        <v>1259</v>
      </c>
      <c r="I84" s="279" t="s">
        <v>1243</v>
      </c>
      <c r="J84" s="279">
        <v>20</v>
      </c>
      <c r="K84" s="269"/>
    </row>
    <row r="85" spans="2:11" ht="15" customHeight="1">
      <c r="B85" s="278"/>
      <c r="C85" s="258" t="s">
        <v>1260</v>
      </c>
      <c r="D85" s="258"/>
      <c r="E85" s="258"/>
      <c r="F85" s="277" t="s">
        <v>1247</v>
      </c>
      <c r="G85" s="276"/>
      <c r="H85" s="258" t="s">
        <v>1261</v>
      </c>
      <c r="I85" s="258" t="s">
        <v>1243</v>
      </c>
      <c r="J85" s="258">
        <v>50</v>
      </c>
      <c r="K85" s="269"/>
    </row>
    <row r="86" spans="2:11" ht="15" customHeight="1">
      <c r="B86" s="278"/>
      <c r="C86" s="258" t="s">
        <v>1262</v>
      </c>
      <c r="D86" s="258"/>
      <c r="E86" s="258"/>
      <c r="F86" s="277" t="s">
        <v>1247</v>
      </c>
      <c r="G86" s="276"/>
      <c r="H86" s="258" t="s">
        <v>1263</v>
      </c>
      <c r="I86" s="258" t="s">
        <v>1243</v>
      </c>
      <c r="J86" s="258">
        <v>20</v>
      </c>
      <c r="K86" s="269"/>
    </row>
    <row r="87" spans="2:11" ht="15" customHeight="1">
      <c r="B87" s="278"/>
      <c r="C87" s="258" t="s">
        <v>1264</v>
      </c>
      <c r="D87" s="258"/>
      <c r="E87" s="258"/>
      <c r="F87" s="277" t="s">
        <v>1247</v>
      </c>
      <c r="G87" s="276"/>
      <c r="H87" s="258" t="s">
        <v>1265</v>
      </c>
      <c r="I87" s="258" t="s">
        <v>1243</v>
      </c>
      <c r="J87" s="258">
        <v>20</v>
      </c>
      <c r="K87" s="269"/>
    </row>
    <row r="88" spans="2:11" ht="15" customHeight="1">
      <c r="B88" s="278"/>
      <c r="C88" s="258" t="s">
        <v>1266</v>
      </c>
      <c r="D88" s="258"/>
      <c r="E88" s="258"/>
      <c r="F88" s="277" t="s">
        <v>1247</v>
      </c>
      <c r="G88" s="276"/>
      <c r="H88" s="258" t="s">
        <v>1267</v>
      </c>
      <c r="I88" s="258" t="s">
        <v>1243</v>
      </c>
      <c r="J88" s="258">
        <v>50</v>
      </c>
      <c r="K88" s="269"/>
    </row>
    <row r="89" spans="2:11" ht="15" customHeight="1">
      <c r="B89" s="278"/>
      <c r="C89" s="258" t="s">
        <v>1268</v>
      </c>
      <c r="D89" s="258"/>
      <c r="E89" s="258"/>
      <c r="F89" s="277" t="s">
        <v>1247</v>
      </c>
      <c r="G89" s="276"/>
      <c r="H89" s="258" t="s">
        <v>1268</v>
      </c>
      <c r="I89" s="258" t="s">
        <v>1243</v>
      </c>
      <c r="J89" s="258">
        <v>50</v>
      </c>
      <c r="K89" s="269"/>
    </row>
    <row r="90" spans="2:11" ht="15" customHeight="1">
      <c r="B90" s="278"/>
      <c r="C90" s="258" t="s">
        <v>144</v>
      </c>
      <c r="D90" s="258"/>
      <c r="E90" s="258"/>
      <c r="F90" s="277" t="s">
        <v>1247</v>
      </c>
      <c r="G90" s="276"/>
      <c r="H90" s="258" t="s">
        <v>1269</v>
      </c>
      <c r="I90" s="258" t="s">
        <v>1243</v>
      </c>
      <c r="J90" s="258">
        <v>255</v>
      </c>
      <c r="K90" s="269"/>
    </row>
    <row r="91" spans="2:11" ht="15" customHeight="1">
      <c r="B91" s="278"/>
      <c r="C91" s="258" t="s">
        <v>1270</v>
      </c>
      <c r="D91" s="258"/>
      <c r="E91" s="258"/>
      <c r="F91" s="277" t="s">
        <v>1241</v>
      </c>
      <c r="G91" s="276"/>
      <c r="H91" s="258" t="s">
        <v>1271</v>
      </c>
      <c r="I91" s="258" t="s">
        <v>1272</v>
      </c>
      <c r="J91" s="258"/>
      <c r="K91" s="269"/>
    </row>
    <row r="92" spans="2:11" ht="15" customHeight="1">
      <c r="B92" s="278"/>
      <c r="C92" s="258" t="s">
        <v>1273</v>
      </c>
      <c r="D92" s="258"/>
      <c r="E92" s="258"/>
      <c r="F92" s="277" t="s">
        <v>1241</v>
      </c>
      <c r="G92" s="276"/>
      <c r="H92" s="258" t="s">
        <v>1274</v>
      </c>
      <c r="I92" s="258" t="s">
        <v>1275</v>
      </c>
      <c r="J92" s="258"/>
      <c r="K92" s="269"/>
    </row>
    <row r="93" spans="2:11" ht="15" customHeight="1">
      <c r="B93" s="278"/>
      <c r="C93" s="258" t="s">
        <v>1276</v>
      </c>
      <c r="D93" s="258"/>
      <c r="E93" s="258"/>
      <c r="F93" s="277" t="s">
        <v>1241</v>
      </c>
      <c r="G93" s="276"/>
      <c r="H93" s="258" t="s">
        <v>1276</v>
      </c>
      <c r="I93" s="258" t="s">
        <v>1275</v>
      </c>
      <c r="J93" s="258"/>
      <c r="K93" s="269"/>
    </row>
    <row r="94" spans="2:11" ht="15" customHeight="1">
      <c r="B94" s="278"/>
      <c r="C94" s="258" t="s">
        <v>39</v>
      </c>
      <c r="D94" s="258"/>
      <c r="E94" s="258"/>
      <c r="F94" s="277" t="s">
        <v>1241</v>
      </c>
      <c r="G94" s="276"/>
      <c r="H94" s="258" t="s">
        <v>1277</v>
      </c>
      <c r="I94" s="258" t="s">
        <v>1275</v>
      </c>
      <c r="J94" s="258"/>
      <c r="K94" s="269"/>
    </row>
    <row r="95" spans="2:11" ht="15" customHeight="1">
      <c r="B95" s="278"/>
      <c r="C95" s="258" t="s">
        <v>49</v>
      </c>
      <c r="D95" s="258"/>
      <c r="E95" s="258"/>
      <c r="F95" s="277" t="s">
        <v>1241</v>
      </c>
      <c r="G95" s="276"/>
      <c r="H95" s="258" t="s">
        <v>1278</v>
      </c>
      <c r="I95" s="258" t="s">
        <v>1275</v>
      </c>
      <c r="J95" s="258"/>
      <c r="K95" s="269"/>
    </row>
    <row r="96" spans="2:11" ht="15" customHeight="1">
      <c r="B96" s="281"/>
      <c r="C96" s="282"/>
      <c r="D96" s="282"/>
      <c r="E96" s="282"/>
      <c r="F96" s="282"/>
      <c r="G96" s="282"/>
      <c r="H96" s="282"/>
      <c r="I96" s="282"/>
      <c r="J96" s="282"/>
      <c r="K96" s="283"/>
    </row>
    <row r="97" spans="2:11" ht="18.75" customHeight="1">
      <c r="B97" s="284"/>
      <c r="C97" s="285"/>
      <c r="D97" s="285"/>
      <c r="E97" s="285"/>
      <c r="F97" s="285"/>
      <c r="G97" s="285"/>
      <c r="H97" s="285"/>
      <c r="I97" s="285"/>
      <c r="J97" s="285"/>
      <c r="K97" s="284"/>
    </row>
    <row r="98" spans="2:11" ht="18.75" customHeight="1">
      <c r="B98" s="264"/>
      <c r="C98" s="264"/>
      <c r="D98" s="264"/>
      <c r="E98" s="264"/>
      <c r="F98" s="264"/>
      <c r="G98" s="264"/>
      <c r="H98" s="264"/>
      <c r="I98" s="264"/>
      <c r="J98" s="264"/>
      <c r="K98" s="264"/>
    </row>
    <row r="99" spans="2:11" ht="7.5" customHeight="1">
      <c r="B99" s="265"/>
      <c r="C99" s="266"/>
      <c r="D99" s="266"/>
      <c r="E99" s="266"/>
      <c r="F99" s="266"/>
      <c r="G99" s="266"/>
      <c r="H99" s="266"/>
      <c r="I99" s="266"/>
      <c r="J99" s="266"/>
      <c r="K99" s="267"/>
    </row>
    <row r="100" spans="2:11" ht="45" customHeight="1">
      <c r="B100" s="268"/>
      <c r="C100" s="378" t="s">
        <v>1279</v>
      </c>
      <c r="D100" s="378"/>
      <c r="E100" s="378"/>
      <c r="F100" s="378"/>
      <c r="G100" s="378"/>
      <c r="H100" s="378"/>
      <c r="I100" s="378"/>
      <c r="J100" s="378"/>
      <c r="K100" s="269"/>
    </row>
    <row r="101" spans="2:11" ht="17.25" customHeight="1">
      <c r="B101" s="268"/>
      <c r="C101" s="270" t="s">
        <v>1235</v>
      </c>
      <c r="D101" s="270"/>
      <c r="E101" s="270"/>
      <c r="F101" s="270" t="s">
        <v>1236</v>
      </c>
      <c r="G101" s="271"/>
      <c r="H101" s="270" t="s">
        <v>139</v>
      </c>
      <c r="I101" s="270" t="s">
        <v>58</v>
      </c>
      <c r="J101" s="270" t="s">
        <v>1237</v>
      </c>
      <c r="K101" s="269"/>
    </row>
    <row r="102" spans="2:11" ht="17.25" customHeight="1">
      <c r="B102" s="268"/>
      <c r="C102" s="272" t="s">
        <v>1238</v>
      </c>
      <c r="D102" s="272"/>
      <c r="E102" s="272"/>
      <c r="F102" s="273" t="s">
        <v>1239</v>
      </c>
      <c r="G102" s="274"/>
      <c r="H102" s="272"/>
      <c r="I102" s="272"/>
      <c r="J102" s="272" t="s">
        <v>1240</v>
      </c>
      <c r="K102" s="269"/>
    </row>
    <row r="103" spans="2:11" ht="5.25" customHeight="1">
      <c r="B103" s="268"/>
      <c r="C103" s="270"/>
      <c r="D103" s="270"/>
      <c r="E103" s="270"/>
      <c r="F103" s="270"/>
      <c r="G103" s="286"/>
      <c r="H103" s="270"/>
      <c r="I103" s="270"/>
      <c r="J103" s="270"/>
      <c r="K103" s="269"/>
    </row>
    <row r="104" spans="2:11" ht="15" customHeight="1">
      <c r="B104" s="268"/>
      <c r="C104" s="258" t="s">
        <v>54</v>
      </c>
      <c r="D104" s="275"/>
      <c r="E104" s="275"/>
      <c r="F104" s="277" t="s">
        <v>1241</v>
      </c>
      <c r="G104" s="286"/>
      <c r="H104" s="258" t="s">
        <v>1280</v>
      </c>
      <c r="I104" s="258" t="s">
        <v>1243</v>
      </c>
      <c r="J104" s="258">
        <v>20</v>
      </c>
      <c r="K104" s="269"/>
    </row>
    <row r="105" spans="2:11" ht="15" customHeight="1">
      <c r="B105" s="268"/>
      <c r="C105" s="258" t="s">
        <v>1244</v>
      </c>
      <c r="D105" s="258"/>
      <c r="E105" s="258"/>
      <c r="F105" s="277" t="s">
        <v>1241</v>
      </c>
      <c r="G105" s="258"/>
      <c r="H105" s="258" t="s">
        <v>1280</v>
      </c>
      <c r="I105" s="258" t="s">
        <v>1243</v>
      </c>
      <c r="J105" s="258">
        <v>120</v>
      </c>
      <c r="K105" s="269"/>
    </row>
    <row r="106" spans="2:11" ht="15" customHeight="1">
      <c r="B106" s="278"/>
      <c r="C106" s="258" t="s">
        <v>1246</v>
      </c>
      <c r="D106" s="258"/>
      <c r="E106" s="258"/>
      <c r="F106" s="277" t="s">
        <v>1247</v>
      </c>
      <c r="G106" s="258"/>
      <c r="H106" s="258" t="s">
        <v>1280</v>
      </c>
      <c r="I106" s="258" t="s">
        <v>1243</v>
      </c>
      <c r="J106" s="258">
        <v>50</v>
      </c>
      <c r="K106" s="269"/>
    </row>
    <row r="107" spans="2:11" ht="15" customHeight="1">
      <c r="B107" s="278"/>
      <c r="C107" s="258" t="s">
        <v>1249</v>
      </c>
      <c r="D107" s="258"/>
      <c r="E107" s="258"/>
      <c r="F107" s="277" t="s">
        <v>1241</v>
      </c>
      <c r="G107" s="258"/>
      <c r="H107" s="258" t="s">
        <v>1280</v>
      </c>
      <c r="I107" s="258" t="s">
        <v>1251</v>
      </c>
      <c r="J107" s="258"/>
      <c r="K107" s="269"/>
    </row>
    <row r="108" spans="2:11" ht="15" customHeight="1">
      <c r="B108" s="278"/>
      <c r="C108" s="258" t="s">
        <v>1260</v>
      </c>
      <c r="D108" s="258"/>
      <c r="E108" s="258"/>
      <c r="F108" s="277" t="s">
        <v>1247</v>
      </c>
      <c r="G108" s="258"/>
      <c r="H108" s="258" t="s">
        <v>1280</v>
      </c>
      <c r="I108" s="258" t="s">
        <v>1243</v>
      </c>
      <c r="J108" s="258">
        <v>50</v>
      </c>
      <c r="K108" s="269"/>
    </row>
    <row r="109" spans="2:11" ht="15" customHeight="1">
      <c r="B109" s="278"/>
      <c r="C109" s="258" t="s">
        <v>1268</v>
      </c>
      <c r="D109" s="258"/>
      <c r="E109" s="258"/>
      <c r="F109" s="277" t="s">
        <v>1247</v>
      </c>
      <c r="G109" s="258"/>
      <c r="H109" s="258" t="s">
        <v>1280</v>
      </c>
      <c r="I109" s="258" t="s">
        <v>1243</v>
      </c>
      <c r="J109" s="258">
        <v>50</v>
      </c>
      <c r="K109" s="269"/>
    </row>
    <row r="110" spans="2:11" ht="15" customHeight="1">
      <c r="B110" s="278"/>
      <c r="C110" s="258" t="s">
        <v>1266</v>
      </c>
      <c r="D110" s="258"/>
      <c r="E110" s="258"/>
      <c r="F110" s="277" t="s">
        <v>1247</v>
      </c>
      <c r="G110" s="258"/>
      <c r="H110" s="258" t="s">
        <v>1280</v>
      </c>
      <c r="I110" s="258" t="s">
        <v>1243</v>
      </c>
      <c r="J110" s="258">
        <v>50</v>
      </c>
      <c r="K110" s="269"/>
    </row>
    <row r="111" spans="2:11" ht="15" customHeight="1">
      <c r="B111" s="278"/>
      <c r="C111" s="258" t="s">
        <v>54</v>
      </c>
      <c r="D111" s="258"/>
      <c r="E111" s="258"/>
      <c r="F111" s="277" t="s">
        <v>1241</v>
      </c>
      <c r="G111" s="258"/>
      <c r="H111" s="258" t="s">
        <v>1281</v>
      </c>
      <c r="I111" s="258" t="s">
        <v>1243</v>
      </c>
      <c r="J111" s="258">
        <v>20</v>
      </c>
      <c r="K111" s="269"/>
    </row>
    <row r="112" spans="2:11" ht="15" customHeight="1">
      <c r="B112" s="278"/>
      <c r="C112" s="258" t="s">
        <v>1282</v>
      </c>
      <c r="D112" s="258"/>
      <c r="E112" s="258"/>
      <c r="F112" s="277" t="s">
        <v>1241</v>
      </c>
      <c r="G112" s="258"/>
      <c r="H112" s="258" t="s">
        <v>1283</v>
      </c>
      <c r="I112" s="258" t="s">
        <v>1243</v>
      </c>
      <c r="J112" s="258">
        <v>120</v>
      </c>
      <c r="K112" s="269"/>
    </row>
    <row r="113" spans="2:11" ht="15" customHeight="1">
      <c r="B113" s="278"/>
      <c r="C113" s="258" t="s">
        <v>39</v>
      </c>
      <c r="D113" s="258"/>
      <c r="E113" s="258"/>
      <c r="F113" s="277" t="s">
        <v>1241</v>
      </c>
      <c r="G113" s="258"/>
      <c r="H113" s="258" t="s">
        <v>1284</v>
      </c>
      <c r="I113" s="258" t="s">
        <v>1275</v>
      </c>
      <c r="J113" s="258"/>
      <c r="K113" s="269"/>
    </row>
    <row r="114" spans="2:11" ht="15" customHeight="1">
      <c r="B114" s="278"/>
      <c r="C114" s="258" t="s">
        <v>49</v>
      </c>
      <c r="D114" s="258"/>
      <c r="E114" s="258"/>
      <c r="F114" s="277" t="s">
        <v>1241</v>
      </c>
      <c r="G114" s="258"/>
      <c r="H114" s="258" t="s">
        <v>1285</v>
      </c>
      <c r="I114" s="258" t="s">
        <v>1275</v>
      </c>
      <c r="J114" s="258"/>
      <c r="K114" s="269"/>
    </row>
    <row r="115" spans="2:11" ht="15" customHeight="1">
      <c r="B115" s="278"/>
      <c r="C115" s="258" t="s">
        <v>58</v>
      </c>
      <c r="D115" s="258"/>
      <c r="E115" s="258"/>
      <c r="F115" s="277" t="s">
        <v>1241</v>
      </c>
      <c r="G115" s="258"/>
      <c r="H115" s="258" t="s">
        <v>1286</v>
      </c>
      <c r="I115" s="258" t="s">
        <v>1287</v>
      </c>
      <c r="J115" s="258"/>
      <c r="K115" s="269"/>
    </row>
    <row r="116" spans="2:11" ht="15" customHeight="1">
      <c r="B116" s="281"/>
      <c r="C116" s="287"/>
      <c r="D116" s="287"/>
      <c r="E116" s="287"/>
      <c r="F116" s="287"/>
      <c r="G116" s="287"/>
      <c r="H116" s="287"/>
      <c r="I116" s="287"/>
      <c r="J116" s="287"/>
      <c r="K116" s="283"/>
    </row>
    <row r="117" spans="2:11" ht="18.75" customHeight="1">
      <c r="B117" s="288"/>
      <c r="C117" s="254"/>
      <c r="D117" s="254"/>
      <c r="E117" s="254"/>
      <c r="F117" s="289"/>
      <c r="G117" s="254"/>
      <c r="H117" s="254"/>
      <c r="I117" s="254"/>
      <c r="J117" s="254"/>
      <c r="K117" s="288"/>
    </row>
    <row r="118" spans="2:11" ht="18.75" customHeight="1">
      <c r="B118" s="264"/>
      <c r="C118" s="264"/>
      <c r="D118" s="264"/>
      <c r="E118" s="264"/>
      <c r="F118" s="264"/>
      <c r="G118" s="264"/>
      <c r="H118" s="264"/>
      <c r="I118" s="264"/>
      <c r="J118" s="264"/>
      <c r="K118" s="264"/>
    </row>
    <row r="119" spans="2:11" ht="7.5" customHeight="1">
      <c r="B119" s="290"/>
      <c r="C119" s="291"/>
      <c r="D119" s="291"/>
      <c r="E119" s="291"/>
      <c r="F119" s="291"/>
      <c r="G119" s="291"/>
      <c r="H119" s="291"/>
      <c r="I119" s="291"/>
      <c r="J119" s="291"/>
      <c r="K119" s="292"/>
    </row>
    <row r="120" spans="2:11" ht="45" customHeight="1">
      <c r="B120" s="293"/>
      <c r="C120" s="374" t="s">
        <v>1288</v>
      </c>
      <c r="D120" s="374"/>
      <c r="E120" s="374"/>
      <c r="F120" s="374"/>
      <c r="G120" s="374"/>
      <c r="H120" s="374"/>
      <c r="I120" s="374"/>
      <c r="J120" s="374"/>
      <c r="K120" s="294"/>
    </row>
    <row r="121" spans="2:11" ht="17.25" customHeight="1">
      <c r="B121" s="295"/>
      <c r="C121" s="270" t="s">
        <v>1235</v>
      </c>
      <c r="D121" s="270"/>
      <c r="E121" s="270"/>
      <c r="F121" s="270" t="s">
        <v>1236</v>
      </c>
      <c r="G121" s="271"/>
      <c r="H121" s="270" t="s">
        <v>139</v>
      </c>
      <c r="I121" s="270" t="s">
        <v>58</v>
      </c>
      <c r="J121" s="270" t="s">
        <v>1237</v>
      </c>
      <c r="K121" s="296"/>
    </row>
    <row r="122" spans="2:11" ht="17.25" customHeight="1">
      <c r="B122" s="295"/>
      <c r="C122" s="272" t="s">
        <v>1238</v>
      </c>
      <c r="D122" s="272"/>
      <c r="E122" s="272"/>
      <c r="F122" s="273" t="s">
        <v>1239</v>
      </c>
      <c r="G122" s="274"/>
      <c r="H122" s="272"/>
      <c r="I122" s="272"/>
      <c r="J122" s="272" t="s">
        <v>1240</v>
      </c>
      <c r="K122" s="296"/>
    </row>
    <row r="123" spans="2:11" ht="5.25" customHeight="1">
      <c r="B123" s="297"/>
      <c r="C123" s="275"/>
      <c r="D123" s="275"/>
      <c r="E123" s="275"/>
      <c r="F123" s="275"/>
      <c r="G123" s="258"/>
      <c r="H123" s="275"/>
      <c r="I123" s="275"/>
      <c r="J123" s="275"/>
      <c r="K123" s="298"/>
    </row>
    <row r="124" spans="2:11" ht="15" customHeight="1">
      <c r="B124" s="297"/>
      <c r="C124" s="258" t="s">
        <v>1244</v>
      </c>
      <c r="D124" s="275"/>
      <c r="E124" s="275"/>
      <c r="F124" s="277" t="s">
        <v>1241</v>
      </c>
      <c r="G124" s="258"/>
      <c r="H124" s="258" t="s">
        <v>1280</v>
      </c>
      <c r="I124" s="258" t="s">
        <v>1243</v>
      </c>
      <c r="J124" s="258">
        <v>120</v>
      </c>
      <c r="K124" s="299"/>
    </row>
    <row r="125" spans="2:11" ht="15" customHeight="1">
      <c r="B125" s="297"/>
      <c r="C125" s="258" t="s">
        <v>1289</v>
      </c>
      <c r="D125" s="258"/>
      <c r="E125" s="258"/>
      <c r="F125" s="277" t="s">
        <v>1241</v>
      </c>
      <c r="G125" s="258"/>
      <c r="H125" s="258" t="s">
        <v>1290</v>
      </c>
      <c r="I125" s="258" t="s">
        <v>1243</v>
      </c>
      <c r="J125" s="258" t="s">
        <v>1291</v>
      </c>
      <c r="K125" s="299"/>
    </row>
    <row r="126" spans="2:11" ht="15" customHeight="1">
      <c r="B126" s="297"/>
      <c r="C126" s="258" t="s">
        <v>86</v>
      </c>
      <c r="D126" s="258"/>
      <c r="E126" s="258"/>
      <c r="F126" s="277" t="s">
        <v>1241</v>
      </c>
      <c r="G126" s="258"/>
      <c r="H126" s="258" t="s">
        <v>1292</v>
      </c>
      <c r="I126" s="258" t="s">
        <v>1243</v>
      </c>
      <c r="J126" s="258" t="s">
        <v>1291</v>
      </c>
      <c r="K126" s="299"/>
    </row>
    <row r="127" spans="2:11" ht="15" customHeight="1">
      <c r="B127" s="297"/>
      <c r="C127" s="258" t="s">
        <v>1252</v>
      </c>
      <c r="D127" s="258"/>
      <c r="E127" s="258"/>
      <c r="F127" s="277" t="s">
        <v>1247</v>
      </c>
      <c r="G127" s="258"/>
      <c r="H127" s="258" t="s">
        <v>1253</v>
      </c>
      <c r="I127" s="258" t="s">
        <v>1243</v>
      </c>
      <c r="J127" s="258">
        <v>15</v>
      </c>
      <c r="K127" s="299"/>
    </row>
    <row r="128" spans="2:11" ht="15" customHeight="1">
      <c r="B128" s="297"/>
      <c r="C128" s="279" t="s">
        <v>1254</v>
      </c>
      <c r="D128" s="279"/>
      <c r="E128" s="279"/>
      <c r="F128" s="280" t="s">
        <v>1247</v>
      </c>
      <c r="G128" s="279"/>
      <c r="H128" s="279" t="s">
        <v>1255</v>
      </c>
      <c r="I128" s="279" t="s">
        <v>1243</v>
      </c>
      <c r="J128" s="279">
        <v>15</v>
      </c>
      <c r="K128" s="299"/>
    </row>
    <row r="129" spans="2:11" ht="15" customHeight="1">
      <c r="B129" s="297"/>
      <c r="C129" s="279" t="s">
        <v>1256</v>
      </c>
      <c r="D129" s="279"/>
      <c r="E129" s="279"/>
      <c r="F129" s="280" t="s">
        <v>1247</v>
      </c>
      <c r="G129" s="279"/>
      <c r="H129" s="279" t="s">
        <v>1257</v>
      </c>
      <c r="I129" s="279" t="s">
        <v>1243</v>
      </c>
      <c r="J129" s="279">
        <v>20</v>
      </c>
      <c r="K129" s="299"/>
    </row>
    <row r="130" spans="2:11" ht="15" customHeight="1">
      <c r="B130" s="297"/>
      <c r="C130" s="279" t="s">
        <v>1258</v>
      </c>
      <c r="D130" s="279"/>
      <c r="E130" s="279"/>
      <c r="F130" s="280" t="s">
        <v>1247</v>
      </c>
      <c r="G130" s="279"/>
      <c r="H130" s="279" t="s">
        <v>1259</v>
      </c>
      <c r="I130" s="279" t="s">
        <v>1243</v>
      </c>
      <c r="J130" s="279">
        <v>20</v>
      </c>
      <c r="K130" s="299"/>
    </row>
    <row r="131" spans="2:11" ht="15" customHeight="1">
      <c r="B131" s="297"/>
      <c r="C131" s="258" t="s">
        <v>1246</v>
      </c>
      <c r="D131" s="258"/>
      <c r="E131" s="258"/>
      <c r="F131" s="277" t="s">
        <v>1247</v>
      </c>
      <c r="G131" s="258"/>
      <c r="H131" s="258" t="s">
        <v>1280</v>
      </c>
      <c r="I131" s="258" t="s">
        <v>1243</v>
      </c>
      <c r="J131" s="258">
        <v>50</v>
      </c>
      <c r="K131" s="299"/>
    </row>
    <row r="132" spans="2:11" ht="15" customHeight="1">
      <c r="B132" s="297"/>
      <c r="C132" s="258" t="s">
        <v>1260</v>
      </c>
      <c r="D132" s="258"/>
      <c r="E132" s="258"/>
      <c r="F132" s="277" t="s">
        <v>1247</v>
      </c>
      <c r="G132" s="258"/>
      <c r="H132" s="258" t="s">
        <v>1280</v>
      </c>
      <c r="I132" s="258" t="s">
        <v>1243</v>
      </c>
      <c r="J132" s="258">
        <v>50</v>
      </c>
      <c r="K132" s="299"/>
    </row>
    <row r="133" spans="2:11" ht="15" customHeight="1">
      <c r="B133" s="297"/>
      <c r="C133" s="258" t="s">
        <v>1266</v>
      </c>
      <c r="D133" s="258"/>
      <c r="E133" s="258"/>
      <c r="F133" s="277" t="s">
        <v>1247</v>
      </c>
      <c r="G133" s="258"/>
      <c r="H133" s="258" t="s">
        <v>1280</v>
      </c>
      <c r="I133" s="258" t="s">
        <v>1243</v>
      </c>
      <c r="J133" s="258">
        <v>50</v>
      </c>
      <c r="K133" s="299"/>
    </row>
    <row r="134" spans="2:11" ht="15" customHeight="1">
      <c r="B134" s="297"/>
      <c r="C134" s="258" t="s">
        <v>1268</v>
      </c>
      <c r="D134" s="258"/>
      <c r="E134" s="258"/>
      <c r="F134" s="277" t="s">
        <v>1247</v>
      </c>
      <c r="G134" s="258"/>
      <c r="H134" s="258" t="s">
        <v>1280</v>
      </c>
      <c r="I134" s="258" t="s">
        <v>1243</v>
      </c>
      <c r="J134" s="258">
        <v>50</v>
      </c>
      <c r="K134" s="299"/>
    </row>
    <row r="135" spans="2:11" ht="15" customHeight="1">
      <c r="B135" s="297"/>
      <c r="C135" s="258" t="s">
        <v>144</v>
      </c>
      <c r="D135" s="258"/>
      <c r="E135" s="258"/>
      <c r="F135" s="277" t="s">
        <v>1247</v>
      </c>
      <c r="G135" s="258"/>
      <c r="H135" s="258" t="s">
        <v>1293</v>
      </c>
      <c r="I135" s="258" t="s">
        <v>1243</v>
      </c>
      <c r="J135" s="258">
        <v>255</v>
      </c>
      <c r="K135" s="299"/>
    </row>
    <row r="136" spans="2:11" ht="15" customHeight="1">
      <c r="B136" s="297"/>
      <c r="C136" s="258" t="s">
        <v>1270</v>
      </c>
      <c r="D136" s="258"/>
      <c r="E136" s="258"/>
      <c r="F136" s="277" t="s">
        <v>1241</v>
      </c>
      <c r="G136" s="258"/>
      <c r="H136" s="258" t="s">
        <v>1294</v>
      </c>
      <c r="I136" s="258" t="s">
        <v>1272</v>
      </c>
      <c r="J136" s="258"/>
      <c r="K136" s="299"/>
    </row>
    <row r="137" spans="2:11" ht="15" customHeight="1">
      <c r="B137" s="297"/>
      <c r="C137" s="258" t="s">
        <v>1273</v>
      </c>
      <c r="D137" s="258"/>
      <c r="E137" s="258"/>
      <c r="F137" s="277" t="s">
        <v>1241</v>
      </c>
      <c r="G137" s="258"/>
      <c r="H137" s="258" t="s">
        <v>1295</v>
      </c>
      <c r="I137" s="258" t="s">
        <v>1275</v>
      </c>
      <c r="J137" s="258"/>
      <c r="K137" s="299"/>
    </row>
    <row r="138" spans="2:11" ht="15" customHeight="1">
      <c r="B138" s="297"/>
      <c r="C138" s="258" t="s">
        <v>1276</v>
      </c>
      <c r="D138" s="258"/>
      <c r="E138" s="258"/>
      <c r="F138" s="277" t="s">
        <v>1241</v>
      </c>
      <c r="G138" s="258"/>
      <c r="H138" s="258" t="s">
        <v>1276</v>
      </c>
      <c r="I138" s="258" t="s">
        <v>1275</v>
      </c>
      <c r="J138" s="258"/>
      <c r="K138" s="299"/>
    </row>
    <row r="139" spans="2:11" ht="15" customHeight="1">
      <c r="B139" s="297"/>
      <c r="C139" s="258" t="s">
        <v>39</v>
      </c>
      <c r="D139" s="258"/>
      <c r="E139" s="258"/>
      <c r="F139" s="277" t="s">
        <v>1241</v>
      </c>
      <c r="G139" s="258"/>
      <c r="H139" s="258" t="s">
        <v>1296</v>
      </c>
      <c r="I139" s="258" t="s">
        <v>1275</v>
      </c>
      <c r="J139" s="258"/>
      <c r="K139" s="299"/>
    </row>
    <row r="140" spans="2:11" ht="15" customHeight="1">
      <c r="B140" s="297"/>
      <c r="C140" s="258" t="s">
        <v>1297</v>
      </c>
      <c r="D140" s="258"/>
      <c r="E140" s="258"/>
      <c r="F140" s="277" t="s">
        <v>1241</v>
      </c>
      <c r="G140" s="258"/>
      <c r="H140" s="258" t="s">
        <v>1298</v>
      </c>
      <c r="I140" s="258" t="s">
        <v>1275</v>
      </c>
      <c r="J140" s="258"/>
      <c r="K140" s="299"/>
    </row>
    <row r="141" spans="2:11" ht="15" customHeight="1">
      <c r="B141" s="300"/>
      <c r="C141" s="301"/>
      <c r="D141" s="301"/>
      <c r="E141" s="301"/>
      <c r="F141" s="301"/>
      <c r="G141" s="301"/>
      <c r="H141" s="301"/>
      <c r="I141" s="301"/>
      <c r="J141" s="301"/>
      <c r="K141" s="302"/>
    </row>
    <row r="142" spans="2:11" ht="18.75" customHeight="1">
      <c r="B142" s="254"/>
      <c r="C142" s="254"/>
      <c r="D142" s="254"/>
      <c r="E142" s="254"/>
      <c r="F142" s="289"/>
      <c r="G142" s="254"/>
      <c r="H142" s="254"/>
      <c r="I142" s="254"/>
      <c r="J142" s="254"/>
      <c r="K142" s="254"/>
    </row>
    <row r="143" spans="2:11" ht="18.75" customHeight="1">
      <c r="B143" s="264"/>
      <c r="C143" s="264"/>
      <c r="D143" s="264"/>
      <c r="E143" s="264"/>
      <c r="F143" s="264"/>
      <c r="G143" s="264"/>
      <c r="H143" s="264"/>
      <c r="I143" s="264"/>
      <c r="J143" s="264"/>
      <c r="K143" s="264"/>
    </row>
    <row r="144" spans="2:11" ht="7.5" customHeight="1">
      <c r="B144" s="265"/>
      <c r="C144" s="266"/>
      <c r="D144" s="266"/>
      <c r="E144" s="266"/>
      <c r="F144" s="266"/>
      <c r="G144" s="266"/>
      <c r="H144" s="266"/>
      <c r="I144" s="266"/>
      <c r="J144" s="266"/>
      <c r="K144" s="267"/>
    </row>
    <row r="145" spans="2:11" ht="45" customHeight="1">
      <c r="B145" s="268"/>
      <c r="C145" s="378" t="s">
        <v>1299</v>
      </c>
      <c r="D145" s="378"/>
      <c r="E145" s="378"/>
      <c r="F145" s="378"/>
      <c r="G145" s="378"/>
      <c r="H145" s="378"/>
      <c r="I145" s="378"/>
      <c r="J145" s="378"/>
      <c r="K145" s="269"/>
    </row>
    <row r="146" spans="2:11" ht="17.25" customHeight="1">
      <c r="B146" s="268"/>
      <c r="C146" s="270" t="s">
        <v>1235</v>
      </c>
      <c r="D146" s="270"/>
      <c r="E146" s="270"/>
      <c r="F146" s="270" t="s">
        <v>1236</v>
      </c>
      <c r="G146" s="271"/>
      <c r="H146" s="270" t="s">
        <v>139</v>
      </c>
      <c r="I146" s="270" t="s">
        <v>58</v>
      </c>
      <c r="J146" s="270" t="s">
        <v>1237</v>
      </c>
      <c r="K146" s="269"/>
    </row>
    <row r="147" spans="2:11" ht="17.25" customHeight="1">
      <c r="B147" s="268"/>
      <c r="C147" s="272" t="s">
        <v>1238</v>
      </c>
      <c r="D147" s="272"/>
      <c r="E147" s="272"/>
      <c r="F147" s="273" t="s">
        <v>1239</v>
      </c>
      <c r="G147" s="274"/>
      <c r="H147" s="272"/>
      <c r="I147" s="272"/>
      <c r="J147" s="272" t="s">
        <v>1240</v>
      </c>
      <c r="K147" s="269"/>
    </row>
    <row r="148" spans="2:11" ht="5.25" customHeight="1">
      <c r="B148" s="278"/>
      <c r="C148" s="275"/>
      <c r="D148" s="275"/>
      <c r="E148" s="275"/>
      <c r="F148" s="275"/>
      <c r="G148" s="276"/>
      <c r="H148" s="275"/>
      <c r="I148" s="275"/>
      <c r="J148" s="275"/>
      <c r="K148" s="299"/>
    </row>
    <row r="149" spans="2:11" ht="15" customHeight="1">
      <c r="B149" s="278"/>
      <c r="C149" s="303" t="s">
        <v>1244</v>
      </c>
      <c r="D149" s="258"/>
      <c r="E149" s="258"/>
      <c r="F149" s="304" t="s">
        <v>1241</v>
      </c>
      <c r="G149" s="258"/>
      <c r="H149" s="303" t="s">
        <v>1280</v>
      </c>
      <c r="I149" s="303" t="s">
        <v>1243</v>
      </c>
      <c r="J149" s="303">
        <v>120</v>
      </c>
      <c r="K149" s="299"/>
    </row>
    <row r="150" spans="2:11" ht="15" customHeight="1">
      <c r="B150" s="278"/>
      <c r="C150" s="303" t="s">
        <v>1289</v>
      </c>
      <c r="D150" s="258"/>
      <c r="E150" s="258"/>
      <c r="F150" s="304" t="s">
        <v>1241</v>
      </c>
      <c r="G150" s="258"/>
      <c r="H150" s="303" t="s">
        <v>1300</v>
      </c>
      <c r="I150" s="303" t="s">
        <v>1243</v>
      </c>
      <c r="J150" s="303" t="s">
        <v>1291</v>
      </c>
      <c r="K150" s="299"/>
    </row>
    <row r="151" spans="2:11" ht="15" customHeight="1">
      <c r="B151" s="278"/>
      <c r="C151" s="303" t="s">
        <v>86</v>
      </c>
      <c r="D151" s="258"/>
      <c r="E151" s="258"/>
      <c r="F151" s="304" t="s">
        <v>1241</v>
      </c>
      <c r="G151" s="258"/>
      <c r="H151" s="303" t="s">
        <v>1301</v>
      </c>
      <c r="I151" s="303" t="s">
        <v>1243</v>
      </c>
      <c r="J151" s="303" t="s">
        <v>1291</v>
      </c>
      <c r="K151" s="299"/>
    </row>
    <row r="152" spans="2:11" ht="15" customHeight="1">
      <c r="B152" s="278"/>
      <c r="C152" s="303" t="s">
        <v>1246</v>
      </c>
      <c r="D152" s="258"/>
      <c r="E152" s="258"/>
      <c r="F152" s="304" t="s">
        <v>1247</v>
      </c>
      <c r="G152" s="258"/>
      <c r="H152" s="303" t="s">
        <v>1280</v>
      </c>
      <c r="I152" s="303" t="s">
        <v>1243</v>
      </c>
      <c r="J152" s="303">
        <v>50</v>
      </c>
      <c r="K152" s="299"/>
    </row>
    <row r="153" spans="2:11" ht="15" customHeight="1">
      <c r="B153" s="278"/>
      <c r="C153" s="303" t="s">
        <v>1249</v>
      </c>
      <c r="D153" s="258"/>
      <c r="E153" s="258"/>
      <c r="F153" s="304" t="s">
        <v>1241</v>
      </c>
      <c r="G153" s="258"/>
      <c r="H153" s="303" t="s">
        <v>1280</v>
      </c>
      <c r="I153" s="303" t="s">
        <v>1251</v>
      </c>
      <c r="J153" s="303"/>
      <c r="K153" s="299"/>
    </row>
    <row r="154" spans="2:11" ht="15" customHeight="1">
      <c r="B154" s="278"/>
      <c r="C154" s="303" t="s">
        <v>1260</v>
      </c>
      <c r="D154" s="258"/>
      <c r="E154" s="258"/>
      <c r="F154" s="304" t="s">
        <v>1247</v>
      </c>
      <c r="G154" s="258"/>
      <c r="H154" s="303" t="s">
        <v>1280</v>
      </c>
      <c r="I154" s="303" t="s">
        <v>1243</v>
      </c>
      <c r="J154" s="303">
        <v>50</v>
      </c>
      <c r="K154" s="299"/>
    </row>
    <row r="155" spans="2:11" ht="15" customHeight="1">
      <c r="B155" s="278"/>
      <c r="C155" s="303" t="s">
        <v>1268</v>
      </c>
      <c r="D155" s="258"/>
      <c r="E155" s="258"/>
      <c r="F155" s="304" t="s">
        <v>1247</v>
      </c>
      <c r="G155" s="258"/>
      <c r="H155" s="303" t="s">
        <v>1280</v>
      </c>
      <c r="I155" s="303" t="s">
        <v>1243</v>
      </c>
      <c r="J155" s="303">
        <v>50</v>
      </c>
      <c r="K155" s="299"/>
    </row>
    <row r="156" spans="2:11" ht="15" customHeight="1">
      <c r="B156" s="278"/>
      <c r="C156" s="303" t="s">
        <v>1266</v>
      </c>
      <c r="D156" s="258"/>
      <c r="E156" s="258"/>
      <c r="F156" s="304" t="s">
        <v>1247</v>
      </c>
      <c r="G156" s="258"/>
      <c r="H156" s="303" t="s">
        <v>1280</v>
      </c>
      <c r="I156" s="303" t="s">
        <v>1243</v>
      </c>
      <c r="J156" s="303">
        <v>50</v>
      </c>
      <c r="K156" s="299"/>
    </row>
    <row r="157" spans="2:11" ht="15" customHeight="1">
      <c r="B157" s="278"/>
      <c r="C157" s="303" t="s">
        <v>115</v>
      </c>
      <c r="D157" s="258"/>
      <c r="E157" s="258"/>
      <c r="F157" s="304" t="s">
        <v>1241</v>
      </c>
      <c r="G157" s="258"/>
      <c r="H157" s="303" t="s">
        <v>1302</v>
      </c>
      <c r="I157" s="303" t="s">
        <v>1243</v>
      </c>
      <c r="J157" s="303" t="s">
        <v>1303</v>
      </c>
      <c r="K157" s="299"/>
    </row>
    <row r="158" spans="2:11" ht="15" customHeight="1">
      <c r="B158" s="278"/>
      <c r="C158" s="303" t="s">
        <v>1304</v>
      </c>
      <c r="D158" s="258"/>
      <c r="E158" s="258"/>
      <c r="F158" s="304" t="s">
        <v>1241</v>
      </c>
      <c r="G158" s="258"/>
      <c r="H158" s="303" t="s">
        <v>1305</v>
      </c>
      <c r="I158" s="303" t="s">
        <v>1275</v>
      </c>
      <c r="J158" s="303"/>
      <c r="K158" s="299"/>
    </row>
    <row r="159" spans="2:11" ht="15" customHeight="1">
      <c r="B159" s="305"/>
      <c r="C159" s="287"/>
      <c r="D159" s="287"/>
      <c r="E159" s="287"/>
      <c r="F159" s="287"/>
      <c r="G159" s="287"/>
      <c r="H159" s="287"/>
      <c r="I159" s="287"/>
      <c r="J159" s="287"/>
      <c r="K159" s="306"/>
    </row>
    <row r="160" spans="2:11" ht="18.75" customHeight="1">
      <c r="B160" s="254"/>
      <c r="C160" s="258"/>
      <c r="D160" s="258"/>
      <c r="E160" s="258"/>
      <c r="F160" s="277"/>
      <c r="G160" s="258"/>
      <c r="H160" s="258"/>
      <c r="I160" s="258"/>
      <c r="J160" s="258"/>
      <c r="K160" s="254"/>
    </row>
    <row r="161" spans="2:11" ht="18.75" customHeight="1">
      <c r="B161" s="264"/>
      <c r="C161" s="264"/>
      <c r="D161" s="264"/>
      <c r="E161" s="264"/>
      <c r="F161" s="264"/>
      <c r="G161" s="264"/>
      <c r="H161" s="264"/>
      <c r="I161" s="264"/>
      <c r="J161" s="264"/>
      <c r="K161" s="264"/>
    </row>
    <row r="162" spans="2:11" ht="7.5" customHeight="1">
      <c r="B162" s="246"/>
      <c r="C162" s="247"/>
      <c r="D162" s="247"/>
      <c r="E162" s="247"/>
      <c r="F162" s="247"/>
      <c r="G162" s="247"/>
      <c r="H162" s="247"/>
      <c r="I162" s="247"/>
      <c r="J162" s="247"/>
      <c r="K162" s="248"/>
    </row>
    <row r="163" spans="2:11" ht="45" customHeight="1">
      <c r="B163" s="249"/>
      <c r="C163" s="374" t="s">
        <v>1306</v>
      </c>
      <c r="D163" s="374"/>
      <c r="E163" s="374"/>
      <c r="F163" s="374"/>
      <c r="G163" s="374"/>
      <c r="H163" s="374"/>
      <c r="I163" s="374"/>
      <c r="J163" s="374"/>
      <c r="K163" s="250"/>
    </row>
    <row r="164" spans="2:11" ht="17.25" customHeight="1">
      <c r="B164" s="249"/>
      <c r="C164" s="270" t="s">
        <v>1235</v>
      </c>
      <c r="D164" s="270"/>
      <c r="E164" s="270"/>
      <c r="F164" s="270" t="s">
        <v>1236</v>
      </c>
      <c r="G164" s="307"/>
      <c r="H164" s="308" t="s">
        <v>139</v>
      </c>
      <c r="I164" s="308" t="s">
        <v>58</v>
      </c>
      <c r="J164" s="270" t="s">
        <v>1237</v>
      </c>
      <c r="K164" s="250"/>
    </row>
    <row r="165" spans="2:11" ht="17.25" customHeight="1">
      <c r="B165" s="251"/>
      <c r="C165" s="272" t="s">
        <v>1238</v>
      </c>
      <c r="D165" s="272"/>
      <c r="E165" s="272"/>
      <c r="F165" s="273" t="s">
        <v>1239</v>
      </c>
      <c r="G165" s="309"/>
      <c r="H165" s="310"/>
      <c r="I165" s="310"/>
      <c r="J165" s="272" t="s">
        <v>1240</v>
      </c>
      <c r="K165" s="252"/>
    </row>
    <row r="166" spans="2:11" ht="5.25" customHeight="1">
      <c r="B166" s="278"/>
      <c r="C166" s="275"/>
      <c r="D166" s="275"/>
      <c r="E166" s="275"/>
      <c r="F166" s="275"/>
      <c r="G166" s="276"/>
      <c r="H166" s="275"/>
      <c r="I166" s="275"/>
      <c r="J166" s="275"/>
      <c r="K166" s="299"/>
    </row>
    <row r="167" spans="2:11" ht="15" customHeight="1">
      <c r="B167" s="278"/>
      <c r="C167" s="258" t="s">
        <v>1244</v>
      </c>
      <c r="D167" s="258"/>
      <c r="E167" s="258"/>
      <c r="F167" s="277" t="s">
        <v>1241</v>
      </c>
      <c r="G167" s="258"/>
      <c r="H167" s="258" t="s">
        <v>1280</v>
      </c>
      <c r="I167" s="258" t="s">
        <v>1243</v>
      </c>
      <c r="J167" s="258">
        <v>120</v>
      </c>
      <c r="K167" s="299"/>
    </row>
    <row r="168" spans="2:11" ht="15" customHeight="1">
      <c r="B168" s="278"/>
      <c r="C168" s="258" t="s">
        <v>1289</v>
      </c>
      <c r="D168" s="258"/>
      <c r="E168" s="258"/>
      <c r="F168" s="277" t="s">
        <v>1241</v>
      </c>
      <c r="G168" s="258"/>
      <c r="H168" s="258" t="s">
        <v>1290</v>
      </c>
      <c r="I168" s="258" t="s">
        <v>1243</v>
      </c>
      <c r="J168" s="258" t="s">
        <v>1291</v>
      </c>
      <c r="K168" s="299"/>
    </row>
    <row r="169" spans="2:11" ht="15" customHeight="1">
      <c r="B169" s="278"/>
      <c r="C169" s="258" t="s">
        <v>86</v>
      </c>
      <c r="D169" s="258"/>
      <c r="E169" s="258"/>
      <c r="F169" s="277" t="s">
        <v>1241</v>
      </c>
      <c r="G169" s="258"/>
      <c r="H169" s="258" t="s">
        <v>1307</v>
      </c>
      <c r="I169" s="258" t="s">
        <v>1243</v>
      </c>
      <c r="J169" s="258" t="s">
        <v>1291</v>
      </c>
      <c r="K169" s="299"/>
    </row>
    <row r="170" spans="2:11" ht="15" customHeight="1">
      <c r="B170" s="278"/>
      <c r="C170" s="258" t="s">
        <v>1246</v>
      </c>
      <c r="D170" s="258"/>
      <c r="E170" s="258"/>
      <c r="F170" s="277" t="s">
        <v>1247</v>
      </c>
      <c r="G170" s="258"/>
      <c r="H170" s="258" t="s">
        <v>1307</v>
      </c>
      <c r="I170" s="258" t="s">
        <v>1243</v>
      </c>
      <c r="J170" s="258">
        <v>50</v>
      </c>
      <c r="K170" s="299"/>
    </row>
    <row r="171" spans="2:11" ht="15" customHeight="1">
      <c r="B171" s="278"/>
      <c r="C171" s="258" t="s">
        <v>1249</v>
      </c>
      <c r="D171" s="258"/>
      <c r="E171" s="258"/>
      <c r="F171" s="277" t="s">
        <v>1241</v>
      </c>
      <c r="G171" s="258"/>
      <c r="H171" s="258" t="s">
        <v>1307</v>
      </c>
      <c r="I171" s="258" t="s">
        <v>1251</v>
      </c>
      <c r="J171" s="258"/>
      <c r="K171" s="299"/>
    </row>
    <row r="172" spans="2:11" ht="15" customHeight="1">
      <c r="B172" s="278"/>
      <c r="C172" s="258" t="s">
        <v>1260</v>
      </c>
      <c r="D172" s="258"/>
      <c r="E172" s="258"/>
      <c r="F172" s="277" t="s">
        <v>1247</v>
      </c>
      <c r="G172" s="258"/>
      <c r="H172" s="258" t="s">
        <v>1307</v>
      </c>
      <c r="I172" s="258" t="s">
        <v>1243</v>
      </c>
      <c r="J172" s="258">
        <v>50</v>
      </c>
      <c r="K172" s="299"/>
    </row>
    <row r="173" spans="2:11" ht="15" customHeight="1">
      <c r="B173" s="278"/>
      <c r="C173" s="258" t="s">
        <v>1268</v>
      </c>
      <c r="D173" s="258"/>
      <c r="E173" s="258"/>
      <c r="F173" s="277" t="s">
        <v>1247</v>
      </c>
      <c r="G173" s="258"/>
      <c r="H173" s="258" t="s">
        <v>1307</v>
      </c>
      <c r="I173" s="258" t="s">
        <v>1243</v>
      </c>
      <c r="J173" s="258">
        <v>50</v>
      </c>
      <c r="K173" s="299"/>
    </row>
    <row r="174" spans="2:11" ht="15" customHeight="1">
      <c r="B174" s="278"/>
      <c r="C174" s="258" t="s">
        <v>1266</v>
      </c>
      <c r="D174" s="258"/>
      <c r="E174" s="258"/>
      <c r="F174" s="277" t="s">
        <v>1247</v>
      </c>
      <c r="G174" s="258"/>
      <c r="H174" s="258" t="s">
        <v>1307</v>
      </c>
      <c r="I174" s="258" t="s">
        <v>1243</v>
      </c>
      <c r="J174" s="258">
        <v>50</v>
      </c>
      <c r="K174" s="299"/>
    </row>
    <row r="175" spans="2:11" ht="15" customHeight="1">
      <c r="B175" s="278"/>
      <c r="C175" s="258" t="s">
        <v>138</v>
      </c>
      <c r="D175" s="258"/>
      <c r="E175" s="258"/>
      <c r="F175" s="277" t="s">
        <v>1241</v>
      </c>
      <c r="G175" s="258"/>
      <c r="H175" s="258" t="s">
        <v>1308</v>
      </c>
      <c r="I175" s="258" t="s">
        <v>1309</v>
      </c>
      <c r="J175" s="258"/>
      <c r="K175" s="299"/>
    </row>
    <row r="176" spans="2:11" ht="15" customHeight="1">
      <c r="B176" s="278"/>
      <c r="C176" s="258" t="s">
        <v>58</v>
      </c>
      <c r="D176" s="258"/>
      <c r="E176" s="258"/>
      <c r="F176" s="277" t="s">
        <v>1241</v>
      </c>
      <c r="G176" s="258"/>
      <c r="H176" s="258" t="s">
        <v>1310</v>
      </c>
      <c r="I176" s="258" t="s">
        <v>1311</v>
      </c>
      <c r="J176" s="258">
        <v>1</v>
      </c>
      <c r="K176" s="299"/>
    </row>
    <row r="177" spans="2:11" ht="15" customHeight="1">
      <c r="B177" s="278"/>
      <c r="C177" s="258" t="s">
        <v>54</v>
      </c>
      <c r="D177" s="258"/>
      <c r="E177" s="258"/>
      <c r="F177" s="277" t="s">
        <v>1241</v>
      </c>
      <c r="G177" s="258"/>
      <c r="H177" s="258" t="s">
        <v>1312</v>
      </c>
      <c r="I177" s="258" t="s">
        <v>1243</v>
      </c>
      <c r="J177" s="258">
        <v>20</v>
      </c>
      <c r="K177" s="299"/>
    </row>
    <row r="178" spans="2:11" ht="15" customHeight="1">
      <c r="B178" s="278"/>
      <c r="C178" s="258" t="s">
        <v>139</v>
      </c>
      <c r="D178" s="258"/>
      <c r="E178" s="258"/>
      <c r="F178" s="277" t="s">
        <v>1241</v>
      </c>
      <c r="G178" s="258"/>
      <c r="H178" s="258" t="s">
        <v>1313</v>
      </c>
      <c r="I178" s="258" t="s">
        <v>1243</v>
      </c>
      <c r="J178" s="258">
        <v>255</v>
      </c>
      <c r="K178" s="299"/>
    </row>
    <row r="179" spans="2:11" ht="15" customHeight="1">
      <c r="B179" s="278"/>
      <c r="C179" s="258" t="s">
        <v>140</v>
      </c>
      <c r="D179" s="258"/>
      <c r="E179" s="258"/>
      <c r="F179" s="277" t="s">
        <v>1241</v>
      </c>
      <c r="G179" s="258"/>
      <c r="H179" s="258" t="s">
        <v>1206</v>
      </c>
      <c r="I179" s="258" t="s">
        <v>1243</v>
      </c>
      <c r="J179" s="258">
        <v>10</v>
      </c>
      <c r="K179" s="299"/>
    </row>
    <row r="180" spans="2:11" ht="15" customHeight="1">
      <c r="B180" s="278"/>
      <c r="C180" s="258" t="s">
        <v>141</v>
      </c>
      <c r="D180" s="258"/>
      <c r="E180" s="258"/>
      <c r="F180" s="277" t="s">
        <v>1241</v>
      </c>
      <c r="G180" s="258"/>
      <c r="H180" s="258" t="s">
        <v>1314</v>
      </c>
      <c r="I180" s="258" t="s">
        <v>1275</v>
      </c>
      <c r="J180" s="258"/>
      <c r="K180" s="299"/>
    </row>
    <row r="181" spans="2:11" ht="15" customHeight="1">
      <c r="B181" s="278"/>
      <c r="C181" s="258" t="s">
        <v>1315</v>
      </c>
      <c r="D181" s="258"/>
      <c r="E181" s="258"/>
      <c r="F181" s="277" t="s">
        <v>1241</v>
      </c>
      <c r="G181" s="258"/>
      <c r="H181" s="258" t="s">
        <v>1316</v>
      </c>
      <c r="I181" s="258" t="s">
        <v>1275</v>
      </c>
      <c r="J181" s="258"/>
      <c r="K181" s="299"/>
    </row>
    <row r="182" spans="2:11" ht="15" customHeight="1">
      <c r="B182" s="278"/>
      <c r="C182" s="258" t="s">
        <v>1304</v>
      </c>
      <c r="D182" s="258"/>
      <c r="E182" s="258"/>
      <c r="F182" s="277" t="s">
        <v>1241</v>
      </c>
      <c r="G182" s="258"/>
      <c r="H182" s="258" t="s">
        <v>1317</v>
      </c>
      <c r="I182" s="258" t="s">
        <v>1275</v>
      </c>
      <c r="J182" s="258"/>
      <c r="K182" s="299"/>
    </row>
    <row r="183" spans="2:11" ht="15" customHeight="1">
      <c r="B183" s="278"/>
      <c r="C183" s="258" t="s">
        <v>143</v>
      </c>
      <c r="D183" s="258"/>
      <c r="E183" s="258"/>
      <c r="F183" s="277" t="s">
        <v>1247</v>
      </c>
      <c r="G183" s="258"/>
      <c r="H183" s="258" t="s">
        <v>1318</v>
      </c>
      <c r="I183" s="258" t="s">
        <v>1243</v>
      </c>
      <c r="J183" s="258">
        <v>50</v>
      </c>
      <c r="K183" s="299"/>
    </row>
    <row r="184" spans="2:11" ht="15" customHeight="1">
      <c r="B184" s="278"/>
      <c r="C184" s="258" t="s">
        <v>1319</v>
      </c>
      <c r="D184" s="258"/>
      <c r="E184" s="258"/>
      <c r="F184" s="277" t="s">
        <v>1247</v>
      </c>
      <c r="G184" s="258"/>
      <c r="H184" s="258" t="s">
        <v>1320</v>
      </c>
      <c r="I184" s="258" t="s">
        <v>1321</v>
      </c>
      <c r="J184" s="258"/>
      <c r="K184" s="299"/>
    </row>
    <row r="185" spans="2:11" ht="15" customHeight="1">
      <c r="B185" s="278"/>
      <c r="C185" s="258" t="s">
        <v>1322</v>
      </c>
      <c r="D185" s="258"/>
      <c r="E185" s="258"/>
      <c r="F185" s="277" t="s">
        <v>1247</v>
      </c>
      <c r="G185" s="258"/>
      <c r="H185" s="258" t="s">
        <v>1323</v>
      </c>
      <c r="I185" s="258" t="s">
        <v>1321</v>
      </c>
      <c r="J185" s="258"/>
      <c r="K185" s="299"/>
    </row>
    <row r="186" spans="2:11" ht="15" customHeight="1">
      <c r="B186" s="278"/>
      <c r="C186" s="258" t="s">
        <v>1324</v>
      </c>
      <c r="D186" s="258"/>
      <c r="E186" s="258"/>
      <c r="F186" s="277" t="s">
        <v>1247</v>
      </c>
      <c r="G186" s="258"/>
      <c r="H186" s="258" t="s">
        <v>1325</v>
      </c>
      <c r="I186" s="258" t="s">
        <v>1321</v>
      </c>
      <c r="J186" s="258"/>
      <c r="K186" s="299"/>
    </row>
    <row r="187" spans="2:11" ht="15" customHeight="1">
      <c r="B187" s="278"/>
      <c r="C187" s="311" t="s">
        <v>1326</v>
      </c>
      <c r="D187" s="258"/>
      <c r="E187" s="258"/>
      <c r="F187" s="277" t="s">
        <v>1247</v>
      </c>
      <c r="G187" s="258"/>
      <c r="H187" s="258" t="s">
        <v>1327</v>
      </c>
      <c r="I187" s="258" t="s">
        <v>1328</v>
      </c>
      <c r="J187" s="312" t="s">
        <v>1329</v>
      </c>
      <c r="K187" s="299"/>
    </row>
    <row r="188" spans="2:11" ht="15" customHeight="1">
      <c r="B188" s="278"/>
      <c r="C188" s="263" t="s">
        <v>43</v>
      </c>
      <c r="D188" s="258"/>
      <c r="E188" s="258"/>
      <c r="F188" s="277" t="s">
        <v>1241</v>
      </c>
      <c r="G188" s="258"/>
      <c r="H188" s="254" t="s">
        <v>1330</v>
      </c>
      <c r="I188" s="258" t="s">
        <v>1331</v>
      </c>
      <c r="J188" s="258"/>
      <c r="K188" s="299"/>
    </row>
    <row r="189" spans="2:11" ht="15" customHeight="1">
      <c r="B189" s="278"/>
      <c r="C189" s="263" t="s">
        <v>1332</v>
      </c>
      <c r="D189" s="258"/>
      <c r="E189" s="258"/>
      <c r="F189" s="277" t="s">
        <v>1241</v>
      </c>
      <c r="G189" s="258"/>
      <c r="H189" s="258" t="s">
        <v>1333</v>
      </c>
      <c r="I189" s="258" t="s">
        <v>1275</v>
      </c>
      <c r="J189" s="258"/>
      <c r="K189" s="299"/>
    </row>
    <row r="190" spans="2:11" ht="15" customHeight="1">
      <c r="B190" s="278"/>
      <c r="C190" s="263" t="s">
        <v>1334</v>
      </c>
      <c r="D190" s="258"/>
      <c r="E190" s="258"/>
      <c r="F190" s="277" t="s">
        <v>1241</v>
      </c>
      <c r="G190" s="258"/>
      <c r="H190" s="258" t="s">
        <v>1335</v>
      </c>
      <c r="I190" s="258" t="s">
        <v>1275</v>
      </c>
      <c r="J190" s="258"/>
      <c r="K190" s="299"/>
    </row>
    <row r="191" spans="2:11" ht="15" customHeight="1">
      <c r="B191" s="278"/>
      <c r="C191" s="263" t="s">
        <v>1336</v>
      </c>
      <c r="D191" s="258"/>
      <c r="E191" s="258"/>
      <c r="F191" s="277" t="s">
        <v>1247</v>
      </c>
      <c r="G191" s="258"/>
      <c r="H191" s="258" t="s">
        <v>1337</v>
      </c>
      <c r="I191" s="258" t="s">
        <v>1275</v>
      </c>
      <c r="J191" s="258"/>
      <c r="K191" s="299"/>
    </row>
    <row r="192" spans="2:11" ht="15" customHeight="1">
      <c r="B192" s="305"/>
      <c r="C192" s="313"/>
      <c r="D192" s="287"/>
      <c r="E192" s="287"/>
      <c r="F192" s="287"/>
      <c r="G192" s="287"/>
      <c r="H192" s="287"/>
      <c r="I192" s="287"/>
      <c r="J192" s="287"/>
      <c r="K192" s="306"/>
    </row>
    <row r="193" spans="2:11" ht="18.75" customHeight="1">
      <c r="B193" s="254"/>
      <c r="C193" s="258"/>
      <c r="D193" s="258"/>
      <c r="E193" s="258"/>
      <c r="F193" s="277"/>
      <c r="G193" s="258"/>
      <c r="H193" s="258"/>
      <c r="I193" s="258"/>
      <c r="J193" s="258"/>
      <c r="K193" s="254"/>
    </row>
    <row r="194" spans="2:11" ht="18.75" customHeight="1">
      <c r="B194" s="254"/>
      <c r="C194" s="258"/>
      <c r="D194" s="258"/>
      <c r="E194" s="258"/>
      <c r="F194" s="277"/>
      <c r="G194" s="258"/>
      <c r="H194" s="258"/>
      <c r="I194" s="258"/>
      <c r="J194" s="258"/>
      <c r="K194" s="254"/>
    </row>
    <row r="195" spans="2:11" ht="18.75" customHeight="1">
      <c r="B195" s="264"/>
      <c r="C195" s="264"/>
      <c r="D195" s="264"/>
      <c r="E195" s="264"/>
      <c r="F195" s="264"/>
      <c r="G195" s="264"/>
      <c r="H195" s="264"/>
      <c r="I195" s="264"/>
      <c r="J195" s="264"/>
      <c r="K195" s="264"/>
    </row>
    <row r="196" spans="2:11">
      <c r="B196" s="246"/>
      <c r="C196" s="247"/>
      <c r="D196" s="247"/>
      <c r="E196" s="247"/>
      <c r="F196" s="247"/>
      <c r="G196" s="247"/>
      <c r="H196" s="247"/>
      <c r="I196" s="247"/>
      <c r="J196" s="247"/>
      <c r="K196" s="248"/>
    </row>
    <row r="197" spans="2:11" ht="21">
      <c r="B197" s="249"/>
      <c r="C197" s="374" t="s">
        <v>1338</v>
      </c>
      <c r="D197" s="374"/>
      <c r="E197" s="374"/>
      <c r="F197" s="374"/>
      <c r="G197" s="374"/>
      <c r="H197" s="374"/>
      <c r="I197" s="374"/>
      <c r="J197" s="374"/>
      <c r="K197" s="250"/>
    </row>
    <row r="198" spans="2:11" ht="25.5" customHeight="1">
      <c r="B198" s="249"/>
      <c r="C198" s="314" t="s">
        <v>1339</v>
      </c>
      <c r="D198" s="314"/>
      <c r="E198" s="314"/>
      <c r="F198" s="314" t="s">
        <v>1340</v>
      </c>
      <c r="G198" s="315"/>
      <c r="H198" s="379" t="s">
        <v>1341</v>
      </c>
      <c r="I198" s="379"/>
      <c r="J198" s="379"/>
      <c r="K198" s="250"/>
    </row>
    <row r="199" spans="2:11" ht="5.25" customHeight="1">
      <c r="B199" s="278"/>
      <c r="C199" s="275"/>
      <c r="D199" s="275"/>
      <c r="E199" s="275"/>
      <c r="F199" s="275"/>
      <c r="G199" s="258"/>
      <c r="H199" s="275"/>
      <c r="I199" s="275"/>
      <c r="J199" s="275"/>
      <c r="K199" s="299"/>
    </row>
    <row r="200" spans="2:11" ht="15" customHeight="1">
      <c r="B200" s="278"/>
      <c r="C200" s="258" t="s">
        <v>1331</v>
      </c>
      <c r="D200" s="258"/>
      <c r="E200" s="258"/>
      <c r="F200" s="277" t="s">
        <v>44</v>
      </c>
      <c r="G200" s="258"/>
      <c r="H200" s="376" t="s">
        <v>1342</v>
      </c>
      <c r="I200" s="376"/>
      <c r="J200" s="376"/>
      <c r="K200" s="299"/>
    </row>
    <row r="201" spans="2:11" ht="15" customHeight="1">
      <c r="B201" s="278"/>
      <c r="C201" s="284"/>
      <c r="D201" s="258"/>
      <c r="E201" s="258"/>
      <c r="F201" s="277" t="s">
        <v>45</v>
      </c>
      <c r="G201" s="258"/>
      <c r="H201" s="376" t="s">
        <v>1343</v>
      </c>
      <c r="I201" s="376"/>
      <c r="J201" s="376"/>
      <c r="K201" s="299"/>
    </row>
    <row r="202" spans="2:11" ht="15" customHeight="1">
      <c r="B202" s="278"/>
      <c r="C202" s="284"/>
      <c r="D202" s="258"/>
      <c r="E202" s="258"/>
      <c r="F202" s="277" t="s">
        <v>48</v>
      </c>
      <c r="G202" s="258"/>
      <c r="H202" s="376" t="s">
        <v>1344</v>
      </c>
      <c r="I202" s="376"/>
      <c r="J202" s="376"/>
      <c r="K202" s="299"/>
    </row>
    <row r="203" spans="2:11" ht="15" customHeight="1">
      <c r="B203" s="278"/>
      <c r="C203" s="258"/>
      <c r="D203" s="258"/>
      <c r="E203" s="258"/>
      <c r="F203" s="277" t="s">
        <v>46</v>
      </c>
      <c r="G203" s="258"/>
      <c r="H203" s="376" t="s">
        <v>1345</v>
      </c>
      <c r="I203" s="376"/>
      <c r="J203" s="376"/>
      <c r="K203" s="299"/>
    </row>
    <row r="204" spans="2:11" ht="15" customHeight="1">
      <c r="B204" s="278"/>
      <c r="C204" s="258"/>
      <c r="D204" s="258"/>
      <c r="E204" s="258"/>
      <c r="F204" s="277" t="s">
        <v>47</v>
      </c>
      <c r="G204" s="258"/>
      <c r="H204" s="376" t="s">
        <v>1346</v>
      </c>
      <c r="I204" s="376"/>
      <c r="J204" s="376"/>
      <c r="K204" s="299"/>
    </row>
    <row r="205" spans="2:11" ht="15" customHeight="1">
      <c r="B205" s="278"/>
      <c r="C205" s="258"/>
      <c r="D205" s="258"/>
      <c r="E205" s="258"/>
      <c r="F205" s="277"/>
      <c r="G205" s="258"/>
      <c r="H205" s="258"/>
      <c r="I205" s="258"/>
      <c r="J205" s="258"/>
      <c r="K205" s="299"/>
    </row>
    <row r="206" spans="2:11" ht="15" customHeight="1">
      <c r="B206" s="278"/>
      <c r="C206" s="258" t="s">
        <v>1287</v>
      </c>
      <c r="D206" s="258"/>
      <c r="E206" s="258"/>
      <c r="F206" s="277" t="s">
        <v>79</v>
      </c>
      <c r="G206" s="258"/>
      <c r="H206" s="376" t="s">
        <v>1347</v>
      </c>
      <c r="I206" s="376"/>
      <c r="J206" s="376"/>
      <c r="K206" s="299"/>
    </row>
    <row r="207" spans="2:11" ht="15" customHeight="1">
      <c r="B207" s="278"/>
      <c r="C207" s="284"/>
      <c r="D207" s="258"/>
      <c r="E207" s="258"/>
      <c r="F207" s="277" t="s">
        <v>1185</v>
      </c>
      <c r="G207" s="258"/>
      <c r="H207" s="376" t="s">
        <v>1186</v>
      </c>
      <c r="I207" s="376"/>
      <c r="J207" s="376"/>
      <c r="K207" s="299"/>
    </row>
    <row r="208" spans="2:11" ht="15" customHeight="1">
      <c r="B208" s="278"/>
      <c r="C208" s="258"/>
      <c r="D208" s="258"/>
      <c r="E208" s="258"/>
      <c r="F208" s="277" t="s">
        <v>1183</v>
      </c>
      <c r="G208" s="258"/>
      <c r="H208" s="376" t="s">
        <v>1348</v>
      </c>
      <c r="I208" s="376"/>
      <c r="J208" s="376"/>
      <c r="K208" s="299"/>
    </row>
    <row r="209" spans="2:11" ht="15" customHeight="1">
      <c r="B209" s="316"/>
      <c r="C209" s="284"/>
      <c r="D209" s="284"/>
      <c r="E209" s="284"/>
      <c r="F209" s="277" t="s">
        <v>1187</v>
      </c>
      <c r="G209" s="263"/>
      <c r="H209" s="380" t="s">
        <v>1188</v>
      </c>
      <c r="I209" s="380"/>
      <c r="J209" s="380"/>
      <c r="K209" s="317"/>
    </row>
    <row r="210" spans="2:11" ht="15" customHeight="1">
      <c r="B210" s="316"/>
      <c r="C210" s="284"/>
      <c r="D210" s="284"/>
      <c r="E210" s="284"/>
      <c r="F210" s="277" t="s">
        <v>1189</v>
      </c>
      <c r="G210" s="263"/>
      <c r="H210" s="380" t="s">
        <v>1349</v>
      </c>
      <c r="I210" s="380"/>
      <c r="J210" s="380"/>
      <c r="K210" s="317"/>
    </row>
    <row r="211" spans="2:11" ht="15" customHeight="1">
      <c r="B211" s="316"/>
      <c r="C211" s="284"/>
      <c r="D211" s="284"/>
      <c r="E211" s="284"/>
      <c r="F211" s="318"/>
      <c r="G211" s="263"/>
      <c r="H211" s="319"/>
      <c r="I211" s="319"/>
      <c r="J211" s="319"/>
      <c r="K211" s="317"/>
    </row>
    <row r="212" spans="2:11" ht="15" customHeight="1">
      <c r="B212" s="316"/>
      <c r="C212" s="258" t="s">
        <v>1311</v>
      </c>
      <c r="D212" s="284"/>
      <c r="E212" s="284"/>
      <c r="F212" s="277">
        <v>1</v>
      </c>
      <c r="G212" s="263"/>
      <c r="H212" s="380" t="s">
        <v>1350</v>
      </c>
      <c r="I212" s="380"/>
      <c r="J212" s="380"/>
      <c r="K212" s="317"/>
    </row>
    <row r="213" spans="2:11" ht="15" customHeight="1">
      <c r="B213" s="316"/>
      <c r="C213" s="284"/>
      <c r="D213" s="284"/>
      <c r="E213" s="284"/>
      <c r="F213" s="277">
        <v>2</v>
      </c>
      <c r="G213" s="263"/>
      <c r="H213" s="380" t="s">
        <v>1351</v>
      </c>
      <c r="I213" s="380"/>
      <c r="J213" s="380"/>
      <c r="K213" s="317"/>
    </row>
    <row r="214" spans="2:11" ht="15" customHeight="1">
      <c r="B214" s="316"/>
      <c r="C214" s="284"/>
      <c r="D214" s="284"/>
      <c r="E214" s="284"/>
      <c r="F214" s="277">
        <v>3</v>
      </c>
      <c r="G214" s="263"/>
      <c r="H214" s="380" t="s">
        <v>1352</v>
      </c>
      <c r="I214" s="380"/>
      <c r="J214" s="380"/>
      <c r="K214" s="317"/>
    </row>
    <row r="215" spans="2:11" ht="15" customHeight="1">
      <c r="B215" s="316"/>
      <c r="C215" s="284"/>
      <c r="D215" s="284"/>
      <c r="E215" s="284"/>
      <c r="F215" s="277">
        <v>4</v>
      </c>
      <c r="G215" s="263"/>
      <c r="H215" s="380" t="s">
        <v>1353</v>
      </c>
      <c r="I215" s="380"/>
      <c r="J215" s="380"/>
      <c r="K215" s="317"/>
    </row>
    <row r="216" spans="2:11" ht="12.75" customHeight="1">
      <c r="B216" s="320"/>
      <c r="C216" s="321"/>
      <c r="D216" s="321"/>
      <c r="E216" s="321"/>
      <c r="F216" s="321"/>
      <c r="G216" s="321"/>
      <c r="H216" s="321"/>
      <c r="I216" s="321"/>
      <c r="J216" s="321"/>
      <c r="K216" s="322"/>
    </row>
  </sheetData>
  <sheetProtection formatCells="0" formatColumns="0" formatRows="0" insertColumns="0" insertRows="0" insertHyperlinks="0" deleteColumns="0" deleteRows="0" sort="0" autoFilter="0" pivotTables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15</vt:i4>
      </vt:variant>
    </vt:vector>
  </HeadingPairs>
  <TitlesOfParts>
    <vt:vector size="23" baseType="lpstr">
      <vt:lpstr>Rekapitulace stavby</vt:lpstr>
      <vt:lpstr>D.1.1 - Architeknoticko s...</vt:lpstr>
      <vt:lpstr>D.1.4.3 - Silnoproudá ele...</vt:lpstr>
      <vt:lpstr>D.1.4.4 - TPS - Vzduchote...</vt:lpstr>
      <vt:lpstr>V.1 - Venkovní úpravy</vt:lpstr>
      <vt:lpstr>SO 02 - VENKOVNÍ KANALIZACE</vt:lpstr>
      <vt:lpstr>VRN - Vedlejší rozpočtové...</vt:lpstr>
      <vt:lpstr>Pokyny pro vyplnění</vt:lpstr>
      <vt:lpstr>'D.1.1 - Architeknoticko s...'!Názvy_tisku</vt:lpstr>
      <vt:lpstr>'D.1.4.3 - Silnoproudá ele...'!Názvy_tisku</vt:lpstr>
      <vt:lpstr>'D.1.4.4 - TPS - Vzduchote...'!Názvy_tisku</vt:lpstr>
      <vt:lpstr>'Rekapitulace stavby'!Názvy_tisku</vt:lpstr>
      <vt:lpstr>'SO 02 - VENKOVNÍ KANALIZACE'!Názvy_tisku</vt:lpstr>
      <vt:lpstr>'V.1 - Venkovní úpravy'!Názvy_tisku</vt:lpstr>
      <vt:lpstr>'VRN - Vedlejší rozpočtové...'!Názvy_tisku</vt:lpstr>
      <vt:lpstr>'D.1.1 - Architeknoticko s...'!Oblast_tisku</vt:lpstr>
      <vt:lpstr>'D.1.4.3 - Silnoproudá ele...'!Oblast_tisku</vt:lpstr>
      <vt:lpstr>'D.1.4.4 - TPS - Vzduchote...'!Oblast_tisku</vt:lpstr>
      <vt:lpstr>'Pokyny pro vyplnění'!Oblast_tisku</vt:lpstr>
      <vt:lpstr>'Rekapitulace stavby'!Oblast_tisku</vt:lpstr>
      <vt:lpstr>'SO 02 - VENKOVNÍ KANALIZACE'!Oblast_tisku</vt:lpstr>
      <vt:lpstr>'V.1 - Venkovní úpravy'!Oblast_tisku</vt:lpstr>
      <vt:lpstr>'VRN - Vedlejší rozpočtové...'!Oblast_tisku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Rinn</dc:creator>
  <cp:lastModifiedBy>Pavel Rinn</cp:lastModifiedBy>
  <dcterms:created xsi:type="dcterms:W3CDTF">2019-11-14T17:59:55Z</dcterms:created>
  <dcterms:modified xsi:type="dcterms:W3CDTF">2019-11-14T18:03:16Z</dcterms:modified>
</cp:coreProperties>
</file>