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65416" yWindow="65416" windowWidth="29040" windowHeight="15960" activeTab="0"/>
  </bookViews>
  <sheets>
    <sheet name="zemní práce" sheetId="1" r:id="rId1"/>
  </sheets>
  <externalReferences>
    <externalReference r:id="rId4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<sst xmlns="http://schemas.openxmlformats.org/spreadsheetml/2006/main" count="1064" uniqueCount="302">
  <si>
    <t>List obsahuje:</t>
  </si>
  <si>
    <t>1) Krycí list soupisu</t>
  </si>
  <si>
    <t>2) Rekapitulace</t>
  </si>
  <si>
    <t>3) Soupis prací</t>
  </si>
  <si>
    <t>Zpět na list:</t>
  </si>
  <si>
    <t>Rekapitulace stavby</t>
  </si>
  <si>
    <t>{4ffcdbea-a2d6-4f7e-8e2a-7d7b18b061d8}</t>
  </si>
  <si>
    <t>2</t>
  </si>
  <si>
    <t>KRYCÍ LIST SOUPISU</t>
  </si>
  <si>
    <t>v ---  níže se nacházejí doplnkové a pomocné údaje k sestavám  --- v</t>
  </si>
  <si>
    <t>False</t>
  </si>
  <si>
    <t>Stavba:</t>
  </si>
  <si>
    <t>Objekt:</t>
  </si>
  <si>
    <t>SO - 01 - Zemní práce</t>
  </si>
  <si>
    <t>KSO:</t>
  </si>
  <si>
    <t>CC-CZ:</t>
  </si>
  <si>
    <t>Místo:</t>
  </si>
  <si>
    <t>Česká Třebová</t>
  </si>
  <si>
    <t>Datum:</t>
  </si>
  <si>
    <t>Zadavatel:</t>
  </si>
  <si>
    <t>IČ:</t>
  </si>
  <si>
    <t>DIČ:</t>
  </si>
  <si>
    <t>Uchazeč:</t>
  </si>
  <si>
    <t>Projektant:</t>
  </si>
  <si>
    <t>ADECO spol. s r.o. Česká Třebová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</si>
  <si>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</si>
  <si>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</si>
  <si>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</si>
  <si>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</si>
  <si>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</si>
  <si>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</si>
  <si>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</si>
  <si>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</si>
  <si>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</si>
  <si>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</si>
  <si>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</si>
  <si>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</si>
  <si>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</si>
  <si>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</si>
  <si>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</si>
  <si>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</si>
  <si>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</si>
  <si>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</si>
  <si>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</si>
  <si>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</si>
  <si>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</si>
  <si>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</si>
  <si>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</si>
  <si>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</si>
  <si>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</si>
  <si>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</si>
  <si>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>VRN - Vedlejší rozpočtové náklady</t>
  </si>
  <si>
    <t xml:space="preserve">    VRN1 - Průzkumné, geodetické a projektové práce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</si>
  <si>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</si>
  <si>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</si>
  <si>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</si>
  <si>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</si>
  <si>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</si>
  <si>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</si>
  <si>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</si>
  <si>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</si>
  <si>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</si>
  <si>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Poznámka</t>
  </si>
  <si>
    <t>D</t>
  </si>
  <si>
    <t>HSV</t>
  </si>
  <si>
    <t>Práce a dodávky HSV</t>
  </si>
  <si>
    <t>1</t>
  </si>
  <si>
    <t>0</t>
  </si>
  <si>
    <t>ROZPOCET</t>
  </si>
  <si>
    <t>Zemní práce</t>
  </si>
  <si>
    <t>K</t>
  </si>
  <si>
    <t>111301111R00</t>
  </si>
  <si>
    <t>Sejmutí drnu tl do 100 mm s přemístěním do 50 m nebo naložením na dopravní prostředek</t>
  </si>
  <si>
    <t>m2</t>
  </si>
  <si>
    <t>4</t>
  </si>
  <si>
    <t>-617620124</t>
  </si>
  <si>
    <t>PP</t>
  </si>
  <si>
    <t>Sejmutí drnu tl. do 100 mm, v jakékoliv ploše</t>
  </si>
  <si>
    <t>VV</t>
  </si>
  <si>
    <t>135*0,5</t>
  </si>
  <si>
    <t>True</t>
  </si>
  <si>
    <t>sejmutí ornice zem.tř. 2 s vrstvou ornice do 15 cm</t>
  </si>
  <si>
    <t>m3</t>
  </si>
  <si>
    <t>135*0,5*0,1+36*0,5*0,2</t>
  </si>
  <si>
    <t>113106123</t>
  </si>
  <si>
    <t>Rozebrání dlažeb komunikací pro pěší ze zámkových dlaždic</t>
  </si>
  <si>
    <t>-218202151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</si>
  <si>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</si>
  <si>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10*1</t>
  </si>
  <si>
    <t>113106121</t>
  </si>
  <si>
    <t>Rozebrání dlažeb komunikací pro pěší z betonových nebo kamenných dlaždic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</si>
  <si>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</si>
  <si>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53*1</t>
  </si>
  <si>
    <t>113106161</t>
  </si>
  <si>
    <t>Rozebrání dlažeb vozovek pl do 50 m2 z drobných kostek do lože z kameniva</t>
  </si>
  <si>
    <t>Rozebrání dlažeb a dílců komunikací pro pěší, vozovek a ploch s přemístěním hmot na skládku na vzdálenost do 3 m nebo s naložením na dopravní prostředek vozovek a ploch, s jakoukoliv výplní spár v ploše jednotlivě do 50 m2 z drobných kostek nebo odseků kladených do lože z kameniva</t>
  </si>
  <si>
    <t>6*1</t>
  </si>
  <si>
    <t>113107022</t>
  </si>
  <si>
    <t>Odstranění podkladu plochy do 15 m2 z kameniva drceného tl 200 mm při překopech inž sítí</t>
  </si>
  <si>
    <t>1283485893</t>
  </si>
  <si>
    <t>93*0,5*2+6*0,5*2</t>
  </si>
  <si>
    <t>Odstranění podkladů nebo krytů při překopech inženýrských sítí v ploše jednotlivě do 15 m2 s přemístěním hmot na skládku ve vzdálenosti do 3 m nebo s naložením na dopravní prostředek z kameniva hrubého drceného, o tl. vrstvy přes 100 do 200 mm</t>
  </si>
  <si>
    <t>113107142R00</t>
  </si>
  <si>
    <t>Odstranění podkladu pl do 50 m2 živičných tl 100 mm</t>
  </si>
  <si>
    <t>601664639</t>
  </si>
  <si>
    <t>Odstranění podkladů nebo krytů s přemístěním hmot na skládku na vzdálenost do 3 m nebo s naložením na dopravní prostředek v ploše jednotlivě do 50 m2 živičných, o tl. vrstvy přes 50 do 100 mm</t>
  </si>
  <si>
    <t>118*0,35*1+93*0,5*1,5</t>
  </si>
  <si>
    <t>6</t>
  </si>
  <si>
    <t>113201111R00</t>
  </si>
  <si>
    <t>Vytrhání obrub chodníkových ležatých</t>
  </si>
  <si>
    <t>m</t>
  </si>
  <si>
    <t>-1741957989</t>
  </si>
  <si>
    <t>Vytrhání obrub s vybouráním lože, s přemístěním hmot na skládku na vzdálenost do 3 m nebo s naložením na dopravní prostředek chodníkových ležatých</t>
  </si>
  <si>
    <t>7</t>
  </si>
  <si>
    <t>119001421R0</t>
  </si>
  <si>
    <t>Dočasné zajištění kabelů a kabelových tratí ze 3 volně ložených kabelů</t>
  </si>
  <si>
    <t>-247478686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</si>
  <si>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</si>
  <si>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8</t>
  </si>
  <si>
    <t>119002121</t>
  </si>
  <si>
    <t>Pomocné konstrukce při zabezpečení výkopů přechodovou lávkou l do 2 m včetně zábradlí zřízení</t>
  </si>
  <si>
    <t>kus</t>
  </si>
  <si>
    <t>32812292</t>
  </si>
  <si>
    <t>Pomocné konstrukce při zabezpečení výkopu vodorovné pochůzné přechodová lávka do délky 2 000 mm včetně zábradlí zřízení</t>
  </si>
  <si>
    <t>9</t>
  </si>
  <si>
    <t>119002122</t>
  </si>
  <si>
    <t>Pomocné konstrukce při zabezpečení výkopů přechodovou lávkou l do 2 m včetně zábradlí odstranění</t>
  </si>
  <si>
    <t>824279403</t>
  </si>
  <si>
    <t>Pomocné konstrukce při zabezpečení výkopu vodorovné pochůzné přechodová lávka do délky 2 000 mm včetně zábradlí odstranění</t>
  </si>
  <si>
    <t>119003131</t>
  </si>
  <si>
    <t>Pomocné konstrukce při zabezpečení výkopů výstražnou páskou zřízení, včetně dodávky výstražné pásky</t>
  </si>
  <si>
    <t>-93038388</t>
  </si>
  <si>
    <t>Pomocné konstrukce při zabezpečení výkopu svislé výstražná páska zřízení</t>
  </si>
  <si>
    <t>119003132</t>
  </si>
  <si>
    <t>Pomocné konstrukce při zabezpečení výkopů výstražnou páskou odstranění</t>
  </si>
  <si>
    <t>1916315850</t>
  </si>
  <si>
    <t>Pomocné konstrukce při zabezpečení výkopu svislé výstražná páska odstranění</t>
  </si>
  <si>
    <t>131201201R00</t>
  </si>
  <si>
    <t>Hloubení jam ručním nebo pneum nářadím v soudržných horninách tř. 3</t>
  </si>
  <si>
    <t>285711141</t>
  </si>
  <si>
    <t>Hloubení zapažených i nezapažených jam ručním nebo pneumatickým nářadím s urovnáním dna do předepsaného profilu a spádu v horninách tř. 3 soudržných</t>
  </si>
  <si>
    <t>20*1*1*1,1</t>
  </si>
  <si>
    <t>132212101</t>
  </si>
  <si>
    <t>Hloubení rýh š do 600 mm ručním nebo pneum nářadím v soudržných horninách tř. 3</t>
  </si>
  <si>
    <t>-1501931286</t>
  </si>
  <si>
    <t>Hloubení zapažených i nezapažených rýh šířky do 600 mm ručním nebo pneumatickým nářadím s urovnáním dna do předepsaného profilu a spádu v horninách tř. 3 soudržných</t>
  </si>
  <si>
    <t>118*0,35*0,4+10*0,35*0,45+53*0,35*0,45+36*0,35*0,3+135*0,35*0,7</t>
  </si>
  <si>
    <t>132212109</t>
  </si>
  <si>
    <t>Příplatek za lepivost u hloubení rýh š do 600 mm ručním nebo pneum nářadím v hornině tř. 3</t>
  </si>
  <si>
    <t>921127008</t>
  </si>
  <si>
    <t>Hloubení zapažených i nezapažených rýh šířky do 600 mm ručním nebo pneumatickým nářadím s urovnáním dna do předepsaného profilu a spádu v horninách tř. 3 Příplatek k cenám za lepivost horniny tř. 3</t>
  </si>
  <si>
    <t>132201111R00</t>
  </si>
  <si>
    <t>Hloubení rýh š.do 60 cm v hor.3 do 50 m3,STROJNĚ</t>
  </si>
  <si>
    <t>1866965247</t>
  </si>
  <si>
    <t>93*0,5*0,65+6*0,5*0,75+36*0,5*1,2</t>
  </si>
  <si>
    <t>131201209R00</t>
  </si>
  <si>
    <t>Příplatek za lepivost u hloubení rýh š do 600 mm STROJNĚ v hornině tř. 3</t>
  </si>
  <si>
    <t>-1332442957</t>
  </si>
  <si>
    <t>162701105R00</t>
  </si>
  <si>
    <t>Vodorovné přemístění do 10000 m výkopku/sypaniny z horniny tř. 1 až 4</t>
  </si>
  <si>
    <t>929039115</t>
  </si>
  <si>
    <t>Vodorovné přemístění výkopku nebo sypaniny po suchu na obvyklém dopravním prostředku, bez naložení výkopku, avšak se složením bez rozhrnutí z horniny tř. 1 až 4 na vzdálenost přes 9 000 do 10 000 m</t>
  </si>
  <si>
    <t>118*0,35*0,5+10*0,35*0,45+53*0,35*0,45+93*0,5*1,2+6*0,5*1,15+36*0,5*1,2</t>
  </si>
  <si>
    <t>162701109R00</t>
  </si>
  <si>
    <t>Příplatek k vodorovnému přemístění výkopku/sypaniny z horniny tř. 1 až 4 ZKD 1000 m přes 10000 m</t>
  </si>
  <si>
    <t>-1303273768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</si>
  <si>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</si>
  <si>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167101101R00</t>
  </si>
  <si>
    <t>Nakládání výkopku z hornin tř. 1 až 4 do 100 m3</t>
  </si>
  <si>
    <t>402094922</t>
  </si>
  <si>
    <t>Nakládání, skládání a překládání neulehlého výkopku nebo sypaniny nakládání, množství do 100 m3, z hornin tř. 1 až 4</t>
  </si>
  <si>
    <t>171201201R00</t>
  </si>
  <si>
    <t>Uložení sypaniny na skládky</t>
  </si>
  <si>
    <t>1870928971</t>
  </si>
  <si>
    <t>199000002R00</t>
  </si>
  <si>
    <t>Poplatek za skládku horniny 1- 4</t>
  </si>
  <si>
    <t>-1570672571</t>
  </si>
  <si>
    <t>Uložení sypaniny poplatek za uložení sypaniny na skládce (skládkovné)</t>
  </si>
  <si>
    <t>174101104</t>
  </si>
  <si>
    <t>Zásyp jam, šachet rýh nebo kolem objektů sypaninou se zhutněním ruční</t>
  </si>
  <si>
    <t>-1397949452</t>
  </si>
  <si>
    <t>Zásyp sypaninou z jakékoliv horniny s uložením výkopku ve vrstvách se zhutněním jam, šachet, rýh nebo kolem objektů v těchto vykopávkách</t>
  </si>
  <si>
    <t>63,298+54,07526+22-20*0,8*0,8*1,1-19,07</t>
  </si>
  <si>
    <t>24</t>
  </si>
  <si>
    <t>180406111R00</t>
  </si>
  <si>
    <t>Založení trávníku parkového drnováním v rovině</t>
  </si>
  <si>
    <t>2115967673</t>
  </si>
  <si>
    <t>Založení hřišťového trávníku výsevem na vrstvě substrátu</t>
  </si>
  <si>
    <t>182001111R00</t>
  </si>
  <si>
    <t>Plošná úprava terénu do 500 m2 zemina tř 1 až 4 nerovnosti do +/- 100 mm v rovinně a svahu do 1:5</t>
  </si>
  <si>
    <t>-145611594</t>
  </si>
  <si>
    <t>Plošná úprava terénu v zemině tř. 1 až 4 s urovnáním povrchu bez doplnění ornice souvislé plochy do 500 m2 při nerovnostech terénu přes +/-50 do +/- 100 mm v rovině nebo na svahu do 1:5</t>
  </si>
  <si>
    <t>135*1,5+36*0,5</t>
  </si>
  <si>
    <t>199000001</t>
  </si>
  <si>
    <t xml:space="preserve">Křižovatka se silovým kabelem </t>
  </si>
  <si>
    <t>87254539</t>
  </si>
  <si>
    <t>199000002</t>
  </si>
  <si>
    <t>Křižovatka s plynovodem</t>
  </si>
  <si>
    <t>-1812514665</t>
  </si>
  <si>
    <t xml:space="preserve">Křižovatka plynovodem </t>
  </si>
  <si>
    <t>199000003</t>
  </si>
  <si>
    <t>Křižovatka s vodovodem a kanalizací</t>
  </si>
  <si>
    <t>-281133711</t>
  </si>
  <si>
    <t>199000004</t>
  </si>
  <si>
    <t>Křižovatka se sdělovacím vedením</t>
  </si>
  <si>
    <t>-1020656154</t>
  </si>
  <si>
    <t>90*0,35*0,5</t>
  </si>
  <si>
    <t>1033*0,35*0,2</t>
  </si>
  <si>
    <t>Zakládání</t>
  </si>
  <si>
    <t>215901101R00</t>
  </si>
  <si>
    <t>Zhutnění podloží z hornin soudržných do 92% PS nebo nesoudržných sypkých I(d) do 0,8</t>
  </si>
  <si>
    <t>-2096581564</t>
  </si>
  <si>
    <t>Zhutnění podloží pod násypy z rostlé horniny tř. 1 až 4 z hornin soudružných do 92 % PS a nesoudržných sypkých relativní ulehlosti I(d) do 0,8</t>
  </si>
  <si>
    <t>118*0,35+10*0,35+53*0,35+93*0,5+6*0,5+36*0,5+20*1*1</t>
  </si>
  <si>
    <t>274313511R00</t>
  </si>
  <si>
    <t xml:space="preserve">Beton základových pasů prostý C 12/15 </t>
  </si>
  <si>
    <t>952179637</t>
  </si>
  <si>
    <t>Základy z betonu prostého pasy betonu kamenem neprokládaného tř. C 12/15</t>
  </si>
  <si>
    <t>20*0,8*0,8*1,1-0,25*0,25*3,14/4*20*1,1</t>
  </si>
  <si>
    <t>299000001</t>
  </si>
  <si>
    <t>Prostup základem - pro stožár</t>
  </si>
  <si>
    <t>-1646945149</t>
  </si>
  <si>
    <t>Vodorovné konstrukce</t>
  </si>
  <si>
    <t>451573111R00</t>
  </si>
  <si>
    <t>Lože pod potrubí otevřený výkop z písku</t>
  </si>
  <si>
    <t>-937094743</t>
  </si>
  <si>
    <t>Lože pod potrubí, stoky a drobné objekty v otevřeném výkopu z písku a štěrkopísku do 63 mm</t>
  </si>
  <si>
    <t>(118+10+53+36+135)*0,35*0,1+(93+6+36)*0,5*0,1</t>
  </si>
  <si>
    <t>5</t>
  </si>
  <si>
    <t>Komunikace pozemní</t>
  </si>
  <si>
    <t>564871111R00</t>
  </si>
  <si>
    <t>Podklad ze štěrkodrtě ŠD tl 250 mm</t>
  </si>
  <si>
    <t>-1887844603</t>
  </si>
  <si>
    <t>Podklad ze štěrkodrti ŠD s rozprostřením a zhutněním, po zhutnění tl. 250 mm</t>
  </si>
  <si>
    <t>(93+6+36)*0,5*2</t>
  </si>
  <si>
    <t>566901261</t>
  </si>
  <si>
    <t>Vyspravení podkladu po překopech ing sítí plochy přes 15 m2 obalovaným kamenivem ACP (OK) tl. 100 mm</t>
  </si>
  <si>
    <t>194980527</t>
  </si>
  <si>
    <t>Vyspravení podkladu po překopech inženýrských sítí plochy přes 15 m2 s rozprostřením a zhutněním obalovaným kamenivem ACP (OK) tl. 100 mm</t>
  </si>
  <si>
    <t>118*0,35+93*0,5*1,5</t>
  </si>
  <si>
    <t>591211111R00</t>
  </si>
  <si>
    <t>Kladení dlažby drobné kostky,lože z kamen.tl. 5 cm</t>
  </si>
  <si>
    <t>Kladení dlažby z kostek sprovedením lože do tl. 50 mm, s vyplněním spár, s dvojím beraněním a se smetením přebytečného materiálu na krajnici drobných z kamene, do lože zkameniva těženého</t>
  </si>
  <si>
    <t>596211120</t>
  </si>
  <si>
    <t>Kladení zámkové dlažby komunikací pro pěší tl 60 mm skupiny B pl do 50 m2</t>
  </si>
  <si>
    <t>-710943699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</si>
  <si>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do 50 m2</t>
  </si>
  <si>
    <t>599142111R00</t>
  </si>
  <si>
    <t>Úprava zálivky dilatačních nebo pracovních spár v cementobetonovém krytu hl do 40 mm š do 40 mm</t>
  </si>
  <si>
    <t>-2070021177</t>
  </si>
  <si>
    <t>Úprava zálivky dilatačních nebo pracovních spár v cementobetonovém krytu, hloubky do 40 mm, šířky přes 20 do 40 mm</t>
  </si>
  <si>
    <t>(118+93)*2</t>
  </si>
  <si>
    <t>Trubní vedení</t>
  </si>
  <si>
    <t>899722112</t>
  </si>
  <si>
    <t>Krytí potrubí z plastů výstražnou fólií z PVC 25 cm</t>
  </si>
  <si>
    <t>-578996950</t>
  </si>
  <si>
    <t>Krytí potrubí z plastů výstražnou fólií z PVC šířky 25 cm</t>
  </si>
  <si>
    <t>899722113</t>
  </si>
  <si>
    <t>Krytí potrubí z plastů výstražnou fólií z PVC 34cm</t>
  </si>
  <si>
    <t>926558262</t>
  </si>
  <si>
    <t>Krytí potrubí z plastů výstražnou fólií z PVC šířky 34cm</t>
  </si>
  <si>
    <t>Ostatní konstrukce a práce, bourání</t>
  </si>
  <si>
    <t>900000001</t>
  </si>
  <si>
    <t>kabelový kanál z bet. žlabů KZ1 s víkem KD1(10/10/50cm)</t>
  </si>
  <si>
    <t>1062788855</t>
  </si>
  <si>
    <t>900000002</t>
  </si>
  <si>
    <t>Kabelový prostup z PVC roury světl. do 12,5cm</t>
  </si>
  <si>
    <t>-282464953</t>
  </si>
  <si>
    <t>916331112</t>
  </si>
  <si>
    <t>Osazení zahradního obrubníku betonového do lože z betonu s boční opěrou</t>
  </si>
  <si>
    <t>Osazení zahradního obrubníku betonového s ložem tl. od 50 do 100 mm z betonu prostého tř. C 12/15 s boční opěrou z betonu prostého tř. C 12/15</t>
  </si>
  <si>
    <t>919735113</t>
  </si>
  <si>
    <t>Řezání stávajícího živičného krytu hl do 150 mm</t>
  </si>
  <si>
    <t>Řezání stávajícího živičného krytu nebo podkladu hloubky přes 100 do 150 mm</t>
  </si>
  <si>
    <t>(118+93)*2*1,1</t>
  </si>
  <si>
    <t>961044111</t>
  </si>
  <si>
    <t>Bourání základů z betonu prostého</t>
  </si>
  <si>
    <t>-2033994358</t>
  </si>
  <si>
    <t>Bourání základů z betonu prostého</t>
  </si>
  <si>
    <t>5*0,6*0,6*0,5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</si>
  <si>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</si>
  <si>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</si>
  <si>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</si>
  <si>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</si>
  <si>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</si>
  <si>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 - vytýčení tras podzemních vedení</t>
  </si>
  <si>
    <t>Kč</t>
  </si>
  <si>
    <t>Průzkumné, geodetické a projektové práce geodetické práce před výstavbou</t>
  </si>
  <si>
    <t>012103002</t>
  </si>
  <si>
    <t>Přípravné geodetické práce před výstavbou - vytýčení trasy  do100m</t>
  </si>
  <si>
    <t>012103003</t>
  </si>
  <si>
    <t>Přípravné geodetické práce před výstavbou - vytýčení trasy  nad 100m</t>
  </si>
  <si>
    <t>012203000</t>
  </si>
  <si>
    <t>Geodetické práce při provádění stavby - zaměření kabelu a zař. do 100m</t>
  </si>
  <si>
    <t>Průzkumné, geodetické a projektové práce geodetické práce při provádění stavby</t>
  </si>
  <si>
    <t>01220302</t>
  </si>
  <si>
    <t>Geodetické práce při provádění stavby - zaměření kabelu a zař. nad 100m</t>
  </si>
  <si>
    <t>1024</t>
  </si>
  <si>
    <t>-510064663</t>
  </si>
  <si>
    <t>Eko Bi s.r.o., Česká Třebová</t>
  </si>
  <si>
    <t>00.00.0000</t>
  </si>
  <si>
    <t>CZ 64827500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</si>
</sst>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#,##0.00000"/>
    <numFmt numFmtId="166" formatCode="#,##0.000"/>
    <numFmt numFmtId="167" formatCode="0.00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2"/>
      <color indexed="16"/>
      <name val="Trebuchet MS"/>
      <family val="2"/>
    </font>
    <font>
      <sz val="8"/>
      <color indexed="55"/>
      <name val="Trebuchet MS"/>
      <family val="2"/>
    </font>
    <font>
      <sz val="12"/>
      <color indexed="62"/>
      <name val="Trebuchet MS"/>
      <family val="2"/>
    </font>
    <font>
      <sz val="10"/>
      <color indexed="62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62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sz val="8"/>
      <color indexed="63"/>
      <name val="Trebuchet MS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1"/>
      <name val="Arial"/>
      <family val="2"/>
    </font>
    <font>
      <sz val="8"/>
      <color indexed="11"/>
      <name val="Trebuchet MS"/>
      <family val="2"/>
    </font>
    <font>
      <sz val="7"/>
      <color indexed="11"/>
      <name val="Trebuchet MS"/>
      <family val="2"/>
    </font>
    <font>
      <sz val="8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Trebuchet MS"/>
      <family val="2"/>
    </font>
    <font>
      <sz val="7"/>
      <color indexed="8"/>
      <name val="Trebuchet MS"/>
      <family val="2"/>
    </font>
    <font>
      <sz val="8"/>
      <color indexed="14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/>
      <right style="thin">
        <color indexed="8"/>
      </right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23"/>
      </left>
      <right style="thin">
        <color indexed="23"/>
      </right>
      <top style="thin">
        <color indexed="8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>
      <alignment/>
      <protection/>
    </xf>
  </cellStyleXfs>
  <cellXfs count="137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2" borderId="0" xfId="20" applyNumberFormat="1" applyFont="1" applyFill="1" applyBorder="1" applyAlignment="1" applyProtection="1">
      <alignment vertical="center"/>
      <protection/>
    </xf>
    <xf numFmtId="0" fontId="5" fillId="2" borderId="0" xfId="20" applyNumberFormat="1" applyFill="1" applyBorder="1" applyAlignment="1" applyProtection="1">
      <alignment/>
      <protection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7" fillId="0" borderId="0" xfId="0" applyFont="1" applyAlignment="1">
      <alignment horizontal="left" vertical="center"/>
    </xf>
    <xf numFmtId="0" fontId="2" fillId="0" borderId="5" xfId="0" applyFont="1" applyBorder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4" fontId="10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11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right" vertical="center"/>
    </xf>
    <xf numFmtId="0" fontId="11" fillId="3" borderId="9" xfId="0" applyFont="1" applyFill="1" applyBorder="1" applyAlignment="1">
      <alignment horizontal="center" vertical="center"/>
    </xf>
    <xf numFmtId="4" fontId="11" fillId="3" borderId="9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right" vertical="center"/>
    </xf>
    <xf numFmtId="0" fontId="2" fillId="3" borderId="5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4" fontId="15" fillId="0" borderId="14" xfId="0" applyNumberFormat="1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16" fillId="0" borderId="14" xfId="0" applyFont="1" applyBorder="1" applyAlignment="1">
      <alignment vertical="center"/>
    </xf>
    <xf numFmtId="4" fontId="16" fillId="0" borderId="14" xfId="0" applyNumberFormat="1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" fontId="13" fillId="0" borderId="0" xfId="0" applyNumberFormat="1" applyFont="1"/>
    <xf numFmtId="0" fontId="2" fillId="0" borderId="18" xfId="0" applyFont="1" applyBorder="1" applyAlignment="1">
      <alignment vertical="center"/>
    </xf>
    <xf numFmtId="165" fontId="18" fillId="0" borderId="6" xfId="0" applyNumberFormat="1" applyFont="1" applyBorder="1"/>
    <xf numFmtId="165" fontId="18" fillId="0" borderId="19" xfId="0" applyNumberFormat="1" applyFont="1" applyBorder="1"/>
    <xf numFmtId="4" fontId="19" fillId="0" borderId="0" xfId="0" applyNumberFormat="1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15" fillId="0" borderId="0" xfId="0" applyNumberFormat="1" applyFont="1"/>
    <xf numFmtId="0" fontId="20" fillId="0" borderId="20" xfId="0" applyFont="1" applyBorder="1"/>
    <xf numFmtId="165" fontId="20" fillId="0" borderId="0" xfId="0" applyNumberFormat="1" applyFont="1"/>
    <xf numFmtId="165" fontId="20" fillId="0" borderId="21" xfId="0" applyNumberFormat="1" applyFont="1" applyBorder="1"/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 vertical="center"/>
    </xf>
    <xf numFmtId="0" fontId="16" fillId="0" borderId="0" xfId="0" applyFont="1" applyAlignment="1">
      <alignment horizontal="left"/>
    </xf>
    <xf numFmtId="4" fontId="16" fillId="0" borderId="0" xfId="0" applyNumberFormat="1" applyFont="1"/>
    <xf numFmtId="0" fontId="2" fillId="0" borderId="22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66" fontId="2" fillId="0" borderId="22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0" fontId="14" fillId="0" borderId="2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165" fontId="14" fillId="0" borderId="21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166" fontId="23" fillId="0" borderId="0" xfId="0" applyNumberFormat="1" applyFont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4" fillId="0" borderId="0" xfId="0" applyFont="1"/>
    <xf numFmtId="0" fontId="25" fillId="0" borderId="0" xfId="0" applyFont="1"/>
    <xf numFmtId="0" fontId="2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vertical="center"/>
    </xf>
    <xf numFmtId="0" fontId="26" fillId="0" borderId="0" xfId="0" applyFont="1"/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66" fontId="27" fillId="0" borderId="0" xfId="0" applyNumberFormat="1" applyFont="1" applyAlignment="1">
      <alignment vertical="center"/>
    </xf>
    <xf numFmtId="49" fontId="29" fillId="0" borderId="22" xfId="0" applyNumberFormat="1" applyFont="1" applyBorder="1" applyAlignment="1">
      <alignment horizontal="left" vertical="center" wrapText="1"/>
    </xf>
    <xf numFmtId="167" fontId="2" fillId="0" borderId="0" xfId="0" applyNumberFormat="1" applyFont="1" applyAlignment="1">
      <alignment horizontal="right" vertical="center"/>
    </xf>
    <xf numFmtId="49" fontId="29" fillId="0" borderId="23" xfId="21" applyNumberFormat="1" applyFont="1" applyBorder="1" applyAlignment="1">
      <alignment vertical="center"/>
      <protection/>
    </xf>
    <xf numFmtId="49" fontId="2" fillId="0" borderId="23" xfId="21" applyNumberFormat="1" applyFont="1" applyBorder="1" applyAlignment="1">
      <alignment horizontal="left" vertical="center" wrapText="1"/>
      <protection/>
    </xf>
    <xf numFmtId="0" fontId="2" fillId="0" borderId="0" xfId="0" applyFont="1" applyAlignment="1">
      <alignment horizontal="right" vertical="center"/>
    </xf>
    <xf numFmtId="0" fontId="31" fillId="0" borderId="0" xfId="0" applyFont="1"/>
    <xf numFmtId="0" fontId="32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5" xfId="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den&#283;k%20&#344;eh&#225;k\Eko%20Bi\Jednatel\VO\V&#253;b&#283;rov&#233;%20&#345;&#237;zen&#237;%20ul.%20Javorka\P&#345;&#237;loha%20&#269;.3_V&#253;kaz%20v&#253;m&#283;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O - 01a - Elektromontáže"/>
      <sheetName val="SO - 01 - Zemní práce"/>
    </sheetNames>
    <sheetDataSet>
      <sheetData sheetId="0">
        <row r="5">
          <cell r="K5" t="str">
            <v>Rekonstrukce VO v ulicích Úzká, u Rybníčka, U Javorky a Zahradní v Č. Třebové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09C5D-118C-4F1F-8AC0-05EAAF5486F1}">
  <dimension ref="A1:BR226"/>
  <sheetViews>
    <sheetView tabSelected="1" workbookViewId="0" topLeftCell="A1">
      <selection activeCell="E21" sqref="E21"/>
    </sheetView>
  </sheetViews>
  <sheetFormatPr defaultColWidth="6.8515625" defaultRowHeight="15"/>
  <cols>
    <col min="1" max="1" width="2.8515625" style="6" customWidth="1"/>
    <col min="2" max="2" width="1.28515625" style="6" customWidth="1"/>
    <col min="3" max="3" width="3.140625" style="6" customWidth="1"/>
    <col min="4" max="4" width="3.28125" style="6" customWidth="1"/>
    <col min="5" max="5" width="13.00390625" style="6" customWidth="1"/>
    <col min="6" max="6" width="56.7109375" style="6" customWidth="1"/>
    <col min="7" max="7" width="6.57421875" style="6" customWidth="1"/>
    <col min="8" max="8" width="8.421875" style="6" customWidth="1"/>
    <col min="9" max="9" width="9.57421875" style="6" customWidth="1"/>
    <col min="10" max="10" width="17.7109375" style="6" customWidth="1"/>
    <col min="11" max="11" width="11.7109375" style="6" customWidth="1"/>
    <col min="13" max="15" width="7.00390625" style="6" customWidth="1"/>
    <col min="16" max="16" width="9.57421875" style="6" customWidth="1"/>
    <col min="17" max="17" width="7.00390625" style="6" customWidth="1"/>
    <col min="18" max="18" width="11.8515625" style="6" customWidth="1"/>
    <col min="19" max="19" width="6.140625" style="6" customWidth="1"/>
    <col min="20" max="20" width="22.421875" style="6" customWidth="1"/>
    <col min="21" max="21" width="12.421875" style="6" customWidth="1"/>
    <col min="22" max="22" width="9.28125" style="6" customWidth="1"/>
    <col min="23" max="23" width="12.421875" style="6" customWidth="1"/>
    <col min="24" max="24" width="9.28125" style="6" customWidth="1"/>
    <col min="25" max="25" width="11.28125" style="6" customWidth="1"/>
    <col min="26" max="26" width="8.28125" style="6" customWidth="1"/>
    <col min="27" max="27" width="11.28125" style="6" customWidth="1"/>
    <col min="28" max="28" width="12.421875" style="6" customWidth="1"/>
    <col min="29" max="29" width="8.28125" style="6" customWidth="1"/>
    <col min="30" max="30" width="11.28125" style="6" customWidth="1"/>
    <col min="31" max="31" width="12.421875" style="6" customWidth="1"/>
    <col min="44" max="56" width="7.00390625" style="6" customWidth="1"/>
    <col min="57" max="57" width="6.8515625" style="6" customWidth="1"/>
    <col min="58" max="62" width="7.00390625" style="6" customWidth="1"/>
    <col min="63" max="63" width="9.7109375" style="6" customWidth="1"/>
    <col min="64" max="65" width="7.00390625" style="6" customWidth="1"/>
    <col min="257" max="257" width="2.8515625" style="0" customWidth="1"/>
    <col min="258" max="258" width="1.28515625" style="0" customWidth="1"/>
    <col min="259" max="259" width="3.140625" style="0" customWidth="1"/>
    <col min="260" max="260" width="3.28125" style="0" customWidth="1"/>
    <col min="261" max="261" width="13.00390625" style="0" customWidth="1"/>
    <col min="262" max="262" width="56.7109375" style="0" customWidth="1"/>
    <col min="263" max="263" width="6.57421875" style="0" customWidth="1"/>
    <col min="264" max="264" width="8.421875" style="0" customWidth="1"/>
    <col min="265" max="265" width="9.57421875" style="0" customWidth="1"/>
    <col min="266" max="266" width="17.7109375" style="0" customWidth="1"/>
    <col min="267" max="267" width="11.7109375" style="0" customWidth="1"/>
    <col min="269" max="271" width="7.00390625" style="0" customWidth="1"/>
    <col min="272" max="272" width="9.57421875" style="0" customWidth="1"/>
    <col min="273" max="273" width="7.00390625" style="0" customWidth="1"/>
    <col min="274" max="274" width="11.8515625" style="0" customWidth="1"/>
    <col min="275" max="275" width="6.140625" style="0" customWidth="1"/>
    <col min="276" max="276" width="22.421875" style="0" customWidth="1"/>
    <col min="277" max="277" width="12.421875" style="0" customWidth="1"/>
    <col min="278" max="278" width="9.28125" style="0" customWidth="1"/>
    <col min="279" max="279" width="12.421875" style="0" customWidth="1"/>
    <col min="280" max="280" width="9.28125" style="0" customWidth="1"/>
    <col min="281" max="281" width="11.28125" style="0" customWidth="1"/>
    <col min="282" max="282" width="8.28125" style="0" customWidth="1"/>
    <col min="283" max="283" width="11.28125" style="0" customWidth="1"/>
    <col min="284" max="284" width="12.421875" style="0" customWidth="1"/>
    <col min="285" max="285" width="8.28125" style="0" customWidth="1"/>
    <col min="286" max="286" width="11.28125" style="0" customWidth="1"/>
    <col min="287" max="287" width="12.421875" style="0" customWidth="1"/>
    <col min="300" max="312" width="7.00390625" style="0" customWidth="1"/>
    <col min="314" max="318" width="7.00390625" style="0" customWidth="1"/>
    <col min="319" max="319" width="9.7109375" style="0" customWidth="1"/>
    <col min="320" max="321" width="7.00390625" style="0" customWidth="1"/>
    <col min="513" max="513" width="2.8515625" style="0" customWidth="1"/>
    <col min="514" max="514" width="1.28515625" style="0" customWidth="1"/>
    <col min="515" max="515" width="3.140625" style="0" customWidth="1"/>
    <col min="516" max="516" width="3.28125" style="0" customWidth="1"/>
    <col min="517" max="517" width="13.00390625" style="0" customWidth="1"/>
    <col min="518" max="518" width="56.7109375" style="0" customWidth="1"/>
    <col min="519" max="519" width="6.57421875" style="0" customWidth="1"/>
    <col min="520" max="520" width="8.421875" style="0" customWidth="1"/>
    <col min="521" max="521" width="9.57421875" style="0" customWidth="1"/>
    <col min="522" max="522" width="17.7109375" style="0" customWidth="1"/>
    <col min="523" max="523" width="11.7109375" style="0" customWidth="1"/>
    <col min="525" max="527" width="7.00390625" style="0" customWidth="1"/>
    <col min="528" max="528" width="9.57421875" style="0" customWidth="1"/>
    <col min="529" max="529" width="7.00390625" style="0" customWidth="1"/>
    <col min="530" max="530" width="11.8515625" style="0" customWidth="1"/>
    <col min="531" max="531" width="6.140625" style="0" customWidth="1"/>
    <col min="532" max="532" width="22.421875" style="0" customWidth="1"/>
    <col min="533" max="533" width="12.421875" style="0" customWidth="1"/>
    <col min="534" max="534" width="9.28125" style="0" customWidth="1"/>
    <col min="535" max="535" width="12.421875" style="0" customWidth="1"/>
    <col min="536" max="536" width="9.28125" style="0" customWidth="1"/>
    <col min="537" max="537" width="11.28125" style="0" customWidth="1"/>
    <col min="538" max="538" width="8.28125" style="0" customWidth="1"/>
    <col min="539" max="539" width="11.28125" style="0" customWidth="1"/>
    <col min="540" max="540" width="12.421875" style="0" customWidth="1"/>
    <col min="541" max="541" width="8.28125" style="0" customWidth="1"/>
    <col min="542" max="542" width="11.28125" style="0" customWidth="1"/>
    <col min="543" max="543" width="12.421875" style="0" customWidth="1"/>
    <col min="556" max="568" width="7.00390625" style="0" customWidth="1"/>
    <col min="570" max="574" width="7.00390625" style="0" customWidth="1"/>
    <col min="575" max="575" width="9.7109375" style="0" customWidth="1"/>
    <col min="576" max="577" width="7.00390625" style="0" customWidth="1"/>
    <col min="769" max="769" width="2.8515625" style="0" customWidth="1"/>
    <col min="770" max="770" width="1.28515625" style="0" customWidth="1"/>
    <col min="771" max="771" width="3.140625" style="0" customWidth="1"/>
    <col min="772" max="772" width="3.28125" style="0" customWidth="1"/>
    <col min="773" max="773" width="13.00390625" style="0" customWidth="1"/>
    <col min="774" max="774" width="56.7109375" style="0" customWidth="1"/>
    <col min="775" max="775" width="6.57421875" style="0" customWidth="1"/>
    <col min="776" max="776" width="8.421875" style="0" customWidth="1"/>
    <col min="777" max="777" width="9.57421875" style="0" customWidth="1"/>
    <col min="778" max="778" width="17.7109375" style="0" customWidth="1"/>
    <col min="779" max="779" width="11.7109375" style="0" customWidth="1"/>
    <col min="781" max="783" width="7.00390625" style="0" customWidth="1"/>
    <col min="784" max="784" width="9.57421875" style="0" customWidth="1"/>
    <col min="785" max="785" width="7.00390625" style="0" customWidth="1"/>
    <col min="786" max="786" width="11.8515625" style="0" customWidth="1"/>
    <col min="787" max="787" width="6.140625" style="0" customWidth="1"/>
    <col min="788" max="788" width="22.421875" style="0" customWidth="1"/>
    <col min="789" max="789" width="12.421875" style="0" customWidth="1"/>
    <col min="790" max="790" width="9.28125" style="0" customWidth="1"/>
    <col min="791" max="791" width="12.421875" style="0" customWidth="1"/>
    <col min="792" max="792" width="9.28125" style="0" customWidth="1"/>
    <col min="793" max="793" width="11.28125" style="0" customWidth="1"/>
    <col min="794" max="794" width="8.28125" style="0" customWidth="1"/>
    <col min="795" max="795" width="11.28125" style="0" customWidth="1"/>
    <col min="796" max="796" width="12.421875" style="0" customWidth="1"/>
    <col min="797" max="797" width="8.28125" style="0" customWidth="1"/>
    <col min="798" max="798" width="11.28125" style="0" customWidth="1"/>
    <col min="799" max="799" width="12.421875" style="0" customWidth="1"/>
    <col min="812" max="824" width="7.00390625" style="0" customWidth="1"/>
    <col min="826" max="830" width="7.00390625" style="0" customWidth="1"/>
    <col min="831" max="831" width="9.7109375" style="0" customWidth="1"/>
    <col min="832" max="833" width="7.00390625" style="0" customWidth="1"/>
    <col min="1025" max="1025" width="2.8515625" style="0" customWidth="1"/>
    <col min="1026" max="1026" width="1.28515625" style="0" customWidth="1"/>
    <col min="1027" max="1027" width="3.140625" style="0" customWidth="1"/>
    <col min="1028" max="1028" width="3.28125" style="0" customWidth="1"/>
    <col min="1029" max="1029" width="13.00390625" style="0" customWidth="1"/>
    <col min="1030" max="1030" width="56.7109375" style="0" customWidth="1"/>
    <col min="1031" max="1031" width="6.57421875" style="0" customWidth="1"/>
    <col min="1032" max="1032" width="8.421875" style="0" customWidth="1"/>
    <col min="1033" max="1033" width="9.57421875" style="0" customWidth="1"/>
    <col min="1034" max="1034" width="17.7109375" style="0" customWidth="1"/>
    <col min="1035" max="1035" width="11.7109375" style="0" customWidth="1"/>
    <col min="1037" max="1039" width="7.00390625" style="0" customWidth="1"/>
    <col min="1040" max="1040" width="9.57421875" style="0" customWidth="1"/>
    <col min="1041" max="1041" width="7.00390625" style="0" customWidth="1"/>
    <col min="1042" max="1042" width="11.8515625" style="0" customWidth="1"/>
    <col min="1043" max="1043" width="6.140625" style="0" customWidth="1"/>
    <col min="1044" max="1044" width="22.421875" style="0" customWidth="1"/>
    <col min="1045" max="1045" width="12.421875" style="0" customWidth="1"/>
    <col min="1046" max="1046" width="9.28125" style="0" customWidth="1"/>
    <col min="1047" max="1047" width="12.421875" style="0" customWidth="1"/>
    <col min="1048" max="1048" width="9.28125" style="0" customWidth="1"/>
    <col min="1049" max="1049" width="11.28125" style="0" customWidth="1"/>
    <col min="1050" max="1050" width="8.28125" style="0" customWidth="1"/>
    <col min="1051" max="1051" width="11.28125" style="0" customWidth="1"/>
    <col min="1052" max="1052" width="12.421875" style="0" customWidth="1"/>
    <col min="1053" max="1053" width="8.28125" style="0" customWidth="1"/>
    <col min="1054" max="1054" width="11.28125" style="0" customWidth="1"/>
    <col min="1055" max="1055" width="12.421875" style="0" customWidth="1"/>
    <col min="1068" max="1080" width="7.00390625" style="0" customWidth="1"/>
    <col min="1082" max="1086" width="7.00390625" style="0" customWidth="1"/>
    <col min="1087" max="1087" width="9.7109375" style="0" customWidth="1"/>
    <col min="1088" max="1089" width="7.00390625" style="0" customWidth="1"/>
    <col min="1281" max="1281" width="2.8515625" style="0" customWidth="1"/>
    <col min="1282" max="1282" width="1.28515625" style="0" customWidth="1"/>
    <col min="1283" max="1283" width="3.140625" style="0" customWidth="1"/>
    <col min="1284" max="1284" width="3.28125" style="0" customWidth="1"/>
    <col min="1285" max="1285" width="13.00390625" style="0" customWidth="1"/>
    <col min="1286" max="1286" width="56.7109375" style="0" customWidth="1"/>
    <col min="1287" max="1287" width="6.57421875" style="0" customWidth="1"/>
    <col min="1288" max="1288" width="8.421875" style="0" customWidth="1"/>
    <col min="1289" max="1289" width="9.57421875" style="0" customWidth="1"/>
    <col min="1290" max="1290" width="17.7109375" style="0" customWidth="1"/>
    <col min="1291" max="1291" width="11.7109375" style="0" customWidth="1"/>
    <col min="1293" max="1295" width="7.00390625" style="0" customWidth="1"/>
    <col min="1296" max="1296" width="9.57421875" style="0" customWidth="1"/>
    <col min="1297" max="1297" width="7.00390625" style="0" customWidth="1"/>
    <col min="1298" max="1298" width="11.8515625" style="0" customWidth="1"/>
    <col min="1299" max="1299" width="6.140625" style="0" customWidth="1"/>
    <col min="1300" max="1300" width="22.421875" style="0" customWidth="1"/>
    <col min="1301" max="1301" width="12.421875" style="0" customWidth="1"/>
    <col min="1302" max="1302" width="9.28125" style="0" customWidth="1"/>
    <col min="1303" max="1303" width="12.421875" style="0" customWidth="1"/>
    <col min="1304" max="1304" width="9.28125" style="0" customWidth="1"/>
    <col min="1305" max="1305" width="11.28125" style="0" customWidth="1"/>
    <col min="1306" max="1306" width="8.28125" style="0" customWidth="1"/>
    <col min="1307" max="1307" width="11.28125" style="0" customWidth="1"/>
    <col min="1308" max="1308" width="12.421875" style="0" customWidth="1"/>
    <col min="1309" max="1309" width="8.28125" style="0" customWidth="1"/>
    <col min="1310" max="1310" width="11.28125" style="0" customWidth="1"/>
    <col min="1311" max="1311" width="12.421875" style="0" customWidth="1"/>
    <col min="1324" max="1336" width="7.00390625" style="0" customWidth="1"/>
    <col min="1338" max="1342" width="7.00390625" style="0" customWidth="1"/>
    <col min="1343" max="1343" width="9.7109375" style="0" customWidth="1"/>
    <col min="1344" max="1345" width="7.00390625" style="0" customWidth="1"/>
    <col min="1537" max="1537" width="2.8515625" style="0" customWidth="1"/>
    <col min="1538" max="1538" width="1.28515625" style="0" customWidth="1"/>
    <col min="1539" max="1539" width="3.140625" style="0" customWidth="1"/>
    <col min="1540" max="1540" width="3.28125" style="0" customWidth="1"/>
    <col min="1541" max="1541" width="13.00390625" style="0" customWidth="1"/>
    <col min="1542" max="1542" width="56.7109375" style="0" customWidth="1"/>
    <col min="1543" max="1543" width="6.57421875" style="0" customWidth="1"/>
    <col min="1544" max="1544" width="8.421875" style="0" customWidth="1"/>
    <col min="1545" max="1545" width="9.57421875" style="0" customWidth="1"/>
    <col min="1546" max="1546" width="17.7109375" style="0" customWidth="1"/>
    <col min="1547" max="1547" width="11.7109375" style="0" customWidth="1"/>
    <col min="1549" max="1551" width="7.00390625" style="0" customWidth="1"/>
    <col min="1552" max="1552" width="9.57421875" style="0" customWidth="1"/>
    <col min="1553" max="1553" width="7.00390625" style="0" customWidth="1"/>
    <col min="1554" max="1554" width="11.8515625" style="0" customWidth="1"/>
    <col min="1555" max="1555" width="6.140625" style="0" customWidth="1"/>
    <col min="1556" max="1556" width="22.421875" style="0" customWidth="1"/>
    <col min="1557" max="1557" width="12.421875" style="0" customWidth="1"/>
    <col min="1558" max="1558" width="9.28125" style="0" customWidth="1"/>
    <col min="1559" max="1559" width="12.421875" style="0" customWidth="1"/>
    <col min="1560" max="1560" width="9.28125" style="0" customWidth="1"/>
    <col min="1561" max="1561" width="11.28125" style="0" customWidth="1"/>
    <col min="1562" max="1562" width="8.28125" style="0" customWidth="1"/>
    <col min="1563" max="1563" width="11.28125" style="0" customWidth="1"/>
    <col min="1564" max="1564" width="12.421875" style="0" customWidth="1"/>
    <col min="1565" max="1565" width="8.28125" style="0" customWidth="1"/>
    <col min="1566" max="1566" width="11.28125" style="0" customWidth="1"/>
    <col min="1567" max="1567" width="12.421875" style="0" customWidth="1"/>
    <col min="1580" max="1592" width="7.00390625" style="0" customWidth="1"/>
    <col min="1594" max="1598" width="7.00390625" style="0" customWidth="1"/>
    <col min="1599" max="1599" width="9.7109375" style="0" customWidth="1"/>
    <col min="1600" max="1601" width="7.00390625" style="0" customWidth="1"/>
    <col min="1793" max="1793" width="2.8515625" style="0" customWidth="1"/>
    <col min="1794" max="1794" width="1.28515625" style="0" customWidth="1"/>
    <col min="1795" max="1795" width="3.140625" style="0" customWidth="1"/>
    <col min="1796" max="1796" width="3.28125" style="0" customWidth="1"/>
    <col min="1797" max="1797" width="13.00390625" style="0" customWidth="1"/>
    <col min="1798" max="1798" width="56.7109375" style="0" customWidth="1"/>
    <col min="1799" max="1799" width="6.57421875" style="0" customWidth="1"/>
    <col min="1800" max="1800" width="8.421875" style="0" customWidth="1"/>
    <col min="1801" max="1801" width="9.57421875" style="0" customWidth="1"/>
    <col min="1802" max="1802" width="17.7109375" style="0" customWidth="1"/>
    <col min="1803" max="1803" width="11.7109375" style="0" customWidth="1"/>
    <col min="1805" max="1807" width="7.00390625" style="0" customWidth="1"/>
    <col min="1808" max="1808" width="9.57421875" style="0" customWidth="1"/>
    <col min="1809" max="1809" width="7.00390625" style="0" customWidth="1"/>
    <col min="1810" max="1810" width="11.8515625" style="0" customWidth="1"/>
    <col min="1811" max="1811" width="6.140625" style="0" customWidth="1"/>
    <col min="1812" max="1812" width="22.421875" style="0" customWidth="1"/>
    <col min="1813" max="1813" width="12.421875" style="0" customWidth="1"/>
    <col min="1814" max="1814" width="9.28125" style="0" customWidth="1"/>
    <col min="1815" max="1815" width="12.421875" style="0" customWidth="1"/>
    <col min="1816" max="1816" width="9.28125" style="0" customWidth="1"/>
    <col min="1817" max="1817" width="11.28125" style="0" customWidth="1"/>
    <col min="1818" max="1818" width="8.28125" style="0" customWidth="1"/>
    <col min="1819" max="1819" width="11.28125" style="0" customWidth="1"/>
    <col min="1820" max="1820" width="12.421875" style="0" customWidth="1"/>
    <col min="1821" max="1821" width="8.28125" style="0" customWidth="1"/>
    <col min="1822" max="1822" width="11.28125" style="0" customWidth="1"/>
    <col min="1823" max="1823" width="12.421875" style="0" customWidth="1"/>
    <col min="1836" max="1848" width="7.00390625" style="0" customWidth="1"/>
    <col min="1850" max="1854" width="7.00390625" style="0" customWidth="1"/>
    <col min="1855" max="1855" width="9.7109375" style="0" customWidth="1"/>
    <col min="1856" max="1857" width="7.00390625" style="0" customWidth="1"/>
    <col min="2049" max="2049" width="2.8515625" style="0" customWidth="1"/>
    <col min="2050" max="2050" width="1.28515625" style="0" customWidth="1"/>
    <col min="2051" max="2051" width="3.140625" style="0" customWidth="1"/>
    <col min="2052" max="2052" width="3.28125" style="0" customWidth="1"/>
    <col min="2053" max="2053" width="13.00390625" style="0" customWidth="1"/>
    <col min="2054" max="2054" width="56.7109375" style="0" customWidth="1"/>
    <col min="2055" max="2055" width="6.57421875" style="0" customWidth="1"/>
    <col min="2056" max="2056" width="8.421875" style="0" customWidth="1"/>
    <col min="2057" max="2057" width="9.57421875" style="0" customWidth="1"/>
    <col min="2058" max="2058" width="17.7109375" style="0" customWidth="1"/>
    <col min="2059" max="2059" width="11.7109375" style="0" customWidth="1"/>
    <col min="2061" max="2063" width="7.00390625" style="0" customWidth="1"/>
    <col min="2064" max="2064" width="9.57421875" style="0" customWidth="1"/>
    <col min="2065" max="2065" width="7.00390625" style="0" customWidth="1"/>
    <col min="2066" max="2066" width="11.8515625" style="0" customWidth="1"/>
    <col min="2067" max="2067" width="6.140625" style="0" customWidth="1"/>
    <col min="2068" max="2068" width="22.421875" style="0" customWidth="1"/>
    <col min="2069" max="2069" width="12.421875" style="0" customWidth="1"/>
    <col min="2070" max="2070" width="9.28125" style="0" customWidth="1"/>
    <col min="2071" max="2071" width="12.421875" style="0" customWidth="1"/>
    <col min="2072" max="2072" width="9.28125" style="0" customWidth="1"/>
    <col min="2073" max="2073" width="11.28125" style="0" customWidth="1"/>
    <col min="2074" max="2074" width="8.28125" style="0" customWidth="1"/>
    <col min="2075" max="2075" width="11.28125" style="0" customWidth="1"/>
    <col min="2076" max="2076" width="12.421875" style="0" customWidth="1"/>
    <col min="2077" max="2077" width="8.28125" style="0" customWidth="1"/>
    <col min="2078" max="2078" width="11.28125" style="0" customWidth="1"/>
    <col min="2079" max="2079" width="12.421875" style="0" customWidth="1"/>
    <col min="2092" max="2104" width="7.00390625" style="0" customWidth="1"/>
    <col min="2106" max="2110" width="7.00390625" style="0" customWidth="1"/>
    <col min="2111" max="2111" width="9.7109375" style="0" customWidth="1"/>
    <col min="2112" max="2113" width="7.00390625" style="0" customWidth="1"/>
    <col min="2305" max="2305" width="2.8515625" style="0" customWidth="1"/>
    <col min="2306" max="2306" width="1.28515625" style="0" customWidth="1"/>
    <col min="2307" max="2307" width="3.140625" style="0" customWidth="1"/>
    <col min="2308" max="2308" width="3.28125" style="0" customWidth="1"/>
    <col min="2309" max="2309" width="13.00390625" style="0" customWidth="1"/>
    <col min="2310" max="2310" width="56.7109375" style="0" customWidth="1"/>
    <col min="2311" max="2311" width="6.57421875" style="0" customWidth="1"/>
    <col min="2312" max="2312" width="8.421875" style="0" customWidth="1"/>
    <col min="2313" max="2313" width="9.57421875" style="0" customWidth="1"/>
    <col min="2314" max="2314" width="17.7109375" style="0" customWidth="1"/>
    <col min="2315" max="2315" width="11.7109375" style="0" customWidth="1"/>
    <col min="2317" max="2319" width="7.00390625" style="0" customWidth="1"/>
    <col min="2320" max="2320" width="9.57421875" style="0" customWidth="1"/>
    <col min="2321" max="2321" width="7.00390625" style="0" customWidth="1"/>
    <col min="2322" max="2322" width="11.8515625" style="0" customWidth="1"/>
    <col min="2323" max="2323" width="6.140625" style="0" customWidth="1"/>
    <col min="2324" max="2324" width="22.421875" style="0" customWidth="1"/>
    <col min="2325" max="2325" width="12.421875" style="0" customWidth="1"/>
    <col min="2326" max="2326" width="9.28125" style="0" customWidth="1"/>
    <col min="2327" max="2327" width="12.421875" style="0" customWidth="1"/>
    <col min="2328" max="2328" width="9.28125" style="0" customWidth="1"/>
    <col min="2329" max="2329" width="11.28125" style="0" customWidth="1"/>
    <col min="2330" max="2330" width="8.28125" style="0" customWidth="1"/>
    <col min="2331" max="2331" width="11.28125" style="0" customWidth="1"/>
    <col min="2332" max="2332" width="12.421875" style="0" customWidth="1"/>
    <col min="2333" max="2333" width="8.28125" style="0" customWidth="1"/>
    <col min="2334" max="2334" width="11.28125" style="0" customWidth="1"/>
    <col min="2335" max="2335" width="12.421875" style="0" customWidth="1"/>
    <col min="2348" max="2360" width="7.00390625" style="0" customWidth="1"/>
    <col min="2362" max="2366" width="7.00390625" style="0" customWidth="1"/>
    <col min="2367" max="2367" width="9.7109375" style="0" customWidth="1"/>
    <col min="2368" max="2369" width="7.00390625" style="0" customWidth="1"/>
    <col min="2561" max="2561" width="2.8515625" style="0" customWidth="1"/>
    <col min="2562" max="2562" width="1.28515625" style="0" customWidth="1"/>
    <col min="2563" max="2563" width="3.140625" style="0" customWidth="1"/>
    <col min="2564" max="2564" width="3.28125" style="0" customWidth="1"/>
    <col min="2565" max="2565" width="13.00390625" style="0" customWidth="1"/>
    <col min="2566" max="2566" width="56.7109375" style="0" customWidth="1"/>
    <col min="2567" max="2567" width="6.57421875" style="0" customWidth="1"/>
    <col min="2568" max="2568" width="8.421875" style="0" customWidth="1"/>
    <col min="2569" max="2569" width="9.57421875" style="0" customWidth="1"/>
    <col min="2570" max="2570" width="17.7109375" style="0" customWidth="1"/>
    <col min="2571" max="2571" width="11.7109375" style="0" customWidth="1"/>
    <col min="2573" max="2575" width="7.00390625" style="0" customWidth="1"/>
    <col min="2576" max="2576" width="9.57421875" style="0" customWidth="1"/>
    <col min="2577" max="2577" width="7.00390625" style="0" customWidth="1"/>
    <col min="2578" max="2578" width="11.8515625" style="0" customWidth="1"/>
    <col min="2579" max="2579" width="6.140625" style="0" customWidth="1"/>
    <col min="2580" max="2580" width="22.421875" style="0" customWidth="1"/>
    <col min="2581" max="2581" width="12.421875" style="0" customWidth="1"/>
    <col min="2582" max="2582" width="9.28125" style="0" customWidth="1"/>
    <col min="2583" max="2583" width="12.421875" style="0" customWidth="1"/>
    <col min="2584" max="2584" width="9.28125" style="0" customWidth="1"/>
    <col min="2585" max="2585" width="11.28125" style="0" customWidth="1"/>
    <col min="2586" max="2586" width="8.28125" style="0" customWidth="1"/>
    <col min="2587" max="2587" width="11.28125" style="0" customWidth="1"/>
    <col min="2588" max="2588" width="12.421875" style="0" customWidth="1"/>
    <col min="2589" max="2589" width="8.28125" style="0" customWidth="1"/>
    <col min="2590" max="2590" width="11.28125" style="0" customWidth="1"/>
    <col min="2591" max="2591" width="12.421875" style="0" customWidth="1"/>
    <col min="2604" max="2616" width="7.00390625" style="0" customWidth="1"/>
    <col min="2618" max="2622" width="7.00390625" style="0" customWidth="1"/>
    <col min="2623" max="2623" width="9.7109375" style="0" customWidth="1"/>
    <col min="2624" max="2625" width="7.00390625" style="0" customWidth="1"/>
    <col min="2817" max="2817" width="2.8515625" style="0" customWidth="1"/>
    <col min="2818" max="2818" width="1.28515625" style="0" customWidth="1"/>
    <col min="2819" max="2819" width="3.140625" style="0" customWidth="1"/>
    <col min="2820" max="2820" width="3.28125" style="0" customWidth="1"/>
    <col min="2821" max="2821" width="13.00390625" style="0" customWidth="1"/>
    <col min="2822" max="2822" width="56.7109375" style="0" customWidth="1"/>
    <col min="2823" max="2823" width="6.57421875" style="0" customWidth="1"/>
    <col min="2824" max="2824" width="8.421875" style="0" customWidth="1"/>
    <col min="2825" max="2825" width="9.57421875" style="0" customWidth="1"/>
    <col min="2826" max="2826" width="17.7109375" style="0" customWidth="1"/>
    <col min="2827" max="2827" width="11.7109375" style="0" customWidth="1"/>
    <col min="2829" max="2831" width="7.00390625" style="0" customWidth="1"/>
    <col min="2832" max="2832" width="9.57421875" style="0" customWidth="1"/>
    <col min="2833" max="2833" width="7.00390625" style="0" customWidth="1"/>
    <col min="2834" max="2834" width="11.8515625" style="0" customWidth="1"/>
    <col min="2835" max="2835" width="6.140625" style="0" customWidth="1"/>
    <col min="2836" max="2836" width="22.421875" style="0" customWidth="1"/>
    <col min="2837" max="2837" width="12.421875" style="0" customWidth="1"/>
    <col min="2838" max="2838" width="9.28125" style="0" customWidth="1"/>
    <col min="2839" max="2839" width="12.421875" style="0" customWidth="1"/>
    <col min="2840" max="2840" width="9.28125" style="0" customWidth="1"/>
    <col min="2841" max="2841" width="11.28125" style="0" customWidth="1"/>
    <col min="2842" max="2842" width="8.28125" style="0" customWidth="1"/>
    <col min="2843" max="2843" width="11.28125" style="0" customWidth="1"/>
    <col min="2844" max="2844" width="12.421875" style="0" customWidth="1"/>
    <col min="2845" max="2845" width="8.28125" style="0" customWidth="1"/>
    <col min="2846" max="2846" width="11.28125" style="0" customWidth="1"/>
    <col min="2847" max="2847" width="12.421875" style="0" customWidth="1"/>
    <col min="2860" max="2872" width="7.00390625" style="0" customWidth="1"/>
    <col min="2874" max="2878" width="7.00390625" style="0" customWidth="1"/>
    <col min="2879" max="2879" width="9.7109375" style="0" customWidth="1"/>
    <col min="2880" max="2881" width="7.00390625" style="0" customWidth="1"/>
    <col min="3073" max="3073" width="2.8515625" style="0" customWidth="1"/>
    <col min="3074" max="3074" width="1.28515625" style="0" customWidth="1"/>
    <col min="3075" max="3075" width="3.140625" style="0" customWidth="1"/>
    <col min="3076" max="3076" width="3.28125" style="0" customWidth="1"/>
    <col min="3077" max="3077" width="13.00390625" style="0" customWidth="1"/>
    <col min="3078" max="3078" width="56.7109375" style="0" customWidth="1"/>
    <col min="3079" max="3079" width="6.57421875" style="0" customWidth="1"/>
    <col min="3080" max="3080" width="8.421875" style="0" customWidth="1"/>
    <col min="3081" max="3081" width="9.57421875" style="0" customWidth="1"/>
    <col min="3082" max="3082" width="17.7109375" style="0" customWidth="1"/>
    <col min="3083" max="3083" width="11.7109375" style="0" customWidth="1"/>
    <col min="3085" max="3087" width="7.00390625" style="0" customWidth="1"/>
    <col min="3088" max="3088" width="9.57421875" style="0" customWidth="1"/>
    <col min="3089" max="3089" width="7.00390625" style="0" customWidth="1"/>
    <col min="3090" max="3090" width="11.8515625" style="0" customWidth="1"/>
    <col min="3091" max="3091" width="6.140625" style="0" customWidth="1"/>
    <col min="3092" max="3092" width="22.421875" style="0" customWidth="1"/>
    <col min="3093" max="3093" width="12.421875" style="0" customWidth="1"/>
    <col min="3094" max="3094" width="9.28125" style="0" customWidth="1"/>
    <col min="3095" max="3095" width="12.421875" style="0" customWidth="1"/>
    <col min="3096" max="3096" width="9.28125" style="0" customWidth="1"/>
    <col min="3097" max="3097" width="11.28125" style="0" customWidth="1"/>
    <col min="3098" max="3098" width="8.28125" style="0" customWidth="1"/>
    <col min="3099" max="3099" width="11.28125" style="0" customWidth="1"/>
    <col min="3100" max="3100" width="12.421875" style="0" customWidth="1"/>
    <col min="3101" max="3101" width="8.28125" style="0" customWidth="1"/>
    <col min="3102" max="3102" width="11.28125" style="0" customWidth="1"/>
    <col min="3103" max="3103" width="12.421875" style="0" customWidth="1"/>
    <col min="3116" max="3128" width="7.00390625" style="0" customWidth="1"/>
    <col min="3130" max="3134" width="7.00390625" style="0" customWidth="1"/>
    <col min="3135" max="3135" width="9.7109375" style="0" customWidth="1"/>
    <col min="3136" max="3137" width="7.00390625" style="0" customWidth="1"/>
    <col min="3329" max="3329" width="2.8515625" style="0" customWidth="1"/>
    <col min="3330" max="3330" width="1.28515625" style="0" customWidth="1"/>
    <col min="3331" max="3331" width="3.140625" style="0" customWidth="1"/>
    <col min="3332" max="3332" width="3.28125" style="0" customWidth="1"/>
    <col min="3333" max="3333" width="13.00390625" style="0" customWidth="1"/>
    <col min="3334" max="3334" width="56.7109375" style="0" customWidth="1"/>
    <col min="3335" max="3335" width="6.57421875" style="0" customWidth="1"/>
    <col min="3336" max="3336" width="8.421875" style="0" customWidth="1"/>
    <col min="3337" max="3337" width="9.57421875" style="0" customWidth="1"/>
    <col min="3338" max="3338" width="17.7109375" style="0" customWidth="1"/>
    <col min="3339" max="3339" width="11.7109375" style="0" customWidth="1"/>
    <col min="3341" max="3343" width="7.00390625" style="0" customWidth="1"/>
    <col min="3344" max="3344" width="9.57421875" style="0" customWidth="1"/>
    <col min="3345" max="3345" width="7.00390625" style="0" customWidth="1"/>
    <col min="3346" max="3346" width="11.8515625" style="0" customWidth="1"/>
    <col min="3347" max="3347" width="6.140625" style="0" customWidth="1"/>
    <col min="3348" max="3348" width="22.421875" style="0" customWidth="1"/>
    <col min="3349" max="3349" width="12.421875" style="0" customWidth="1"/>
    <col min="3350" max="3350" width="9.28125" style="0" customWidth="1"/>
    <col min="3351" max="3351" width="12.421875" style="0" customWidth="1"/>
    <col min="3352" max="3352" width="9.28125" style="0" customWidth="1"/>
    <col min="3353" max="3353" width="11.28125" style="0" customWidth="1"/>
    <col min="3354" max="3354" width="8.28125" style="0" customWidth="1"/>
    <col min="3355" max="3355" width="11.28125" style="0" customWidth="1"/>
    <col min="3356" max="3356" width="12.421875" style="0" customWidth="1"/>
    <col min="3357" max="3357" width="8.28125" style="0" customWidth="1"/>
    <col min="3358" max="3358" width="11.28125" style="0" customWidth="1"/>
    <col min="3359" max="3359" width="12.421875" style="0" customWidth="1"/>
    <col min="3372" max="3384" width="7.00390625" style="0" customWidth="1"/>
    <col min="3386" max="3390" width="7.00390625" style="0" customWidth="1"/>
    <col min="3391" max="3391" width="9.7109375" style="0" customWidth="1"/>
    <col min="3392" max="3393" width="7.00390625" style="0" customWidth="1"/>
    <col min="3585" max="3585" width="2.8515625" style="0" customWidth="1"/>
    <col min="3586" max="3586" width="1.28515625" style="0" customWidth="1"/>
    <col min="3587" max="3587" width="3.140625" style="0" customWidth="1"/>
    <col min="3588" max="3588" width="3.28125" style="0" customWidth="1"/>
    <col min="3589" max="3589" width="13.00390625" style="0" customWidth="1"/>
    <col min="3590" max="3590" width="56.7109375" style="0" customWidth="1"/>
    <col min="3591" max="3591" width="6.57421875" style="0" customWidth="1"/>
    <col min="3592" max="3592" width="8.421875" style="0" customWidth="1"/>
    <col min="3593" max="3593" width="9.57421875" style="0" customWidth="1"/>
    <col min="3594" max="3594" width="17.7109375" style="0" customWidth="1"/>
    <col min="3595" max="3595" width="11.7109375" style="0" customWidth="1"/>
    <col min="3597" max="3599" width="7.00390625" style="0" customWidth="1"/>
    <col min="3600" max="3600" width="9.57421875" style="0" customWidth="1"/>
    <col min="3601" max="3601" width="7.00390625" style="0" customWidth="1"/>
    <col min="3602" max="3602" width="11.8515625" style="0" customWidth="1"/>
    <col min="3603" max="3603" width="6.140625" style="0" customWidth="1"/>
    <col min="3604" max="3604" width="22.421875" style="0" customWidth="1"/>
    <col min="3605" max="3605" width="12.421875" style="0" customWidth="1"/>
    <col min="3606" max="3606" width="9.28125" style="0" customWidth="1"/>
    <col min="3607" max="3607" width="12.421875" style="0" customWidth="1"/>
    <col min="3608" max="3608" width="9.28125" style="0" customWidth="1"/>
    <col min="3609" max="3609" width="11.28125" style="0" customWidth="1"/>
    <col min="3610" max="3610" width="8.28125" style="0" customWidth="1"/>
    <col min="3611" max="3611" width="11.28125" style="0" customWidth="1"/>
    <col min="3612" max="3612" width="12.421875" style="0" customWidth="1"/>
    <col min="3613" max="3613" width="8.28125" style="0" customWidth="1"/>
    <col min="3614" max="3614" width="11.28125" style="0" customWidth="1"/>
    <col min="3615" max="3615" width="12.421875" style="0" customWidth="1"/>
    <col min="3628" max="3640" width="7.00390625" style="0" customWidth="1"/>
    <col min="3642" max="3646" width="7.00390625" style="0" customWidth="1"/>
    <col min="3647" max="3647" width="9.7109375" style="0" customWidth="1"/>
    <col min="3648" max="3649" width="7.00390625" style="0" customWidth="1"/>
    <col min="3841" max="3841" width="2.8515625" style="0" customWidth="1"/>
    <col min="3842" max="3842" width="1.28515625" style="0" customWidth="1"/>
    <col min="3843" max="3843" width="3.140625" style="0" customWidth="1"/>
    <col min="3844" max="3844" width="3.28125" style="0" customWidth="1"/>
    <col min="3845" max="3845" width="13.00390625" style="0" customWidth="1"/>
    <col min="3846" max="3846" width="56.7109375" style="0" customWidth="1"/>
    <col min="3847" max="3847" width="6.57421875" style="0" customWidth="1"/>
    <col min="3848" max="3848" width="8.421875" style="0" customWidth="1"/>
    <col min="3849" max="3849" width="9.57421875" style="0" customWidth="1"/>
    <col min="3850" max="3850" width="17.7109375" style="0" customWidth="1"/>
    <col min="3851" max="3851" width="11.7109375" style="0" customWidth="1"/>
    <col min="3853" max="3855" width="7.00390625" style="0" customWidth="1"/>
    <col min="3856" max="3856" width="9.57421875" style="0" customWidth="1"/>
    <col min="3857" max="3857" width="7.00390625" style="0" customWidth="1"/>
    <col min="3858" max="3858" width="11.8515625" style="0" customWidth="1"/>
    <col min="3859" max="3859" width="6.140625" style="0" customWidth="1"/>
    <col min="3860" max="3860" width="22.421875" style="0" customWidth="1"/>
    <col min="3861" max="3861" width="12.421875" style="0" customWidth="1"/>
    <col min="3862" max="3862" width="9.28125" style="0" customWidth="1"/>
    <col min="3863" max="3863" width="12.421875" style="0" customWidth="1"/>
    <col min="3864" max="3864" width="9.28125" style="0" customWidth="1"/>
    <col min="3865" max="3865" width="11.28125" style="0" customWidth="1"/>
    <col min="3866" max="3866" width="8.28125" style="0" customWidth="1"/>
    <col min="3867" max="3867" width="11.28125" style="0" customWidth="1"/>
    <col min="3868" max="3868" width="12.421875" style="0" customWidth="1"/>
    <col min="3869" max="3869" width="8.28125" style="0" customWidth="1"/>
    <col min="3870" max="3870" width="11.28125" style="0" customWidth="1"/>
    <col min="3871" max="3871" width="12.421875" style="0" customWidth="1"/>
    <col min="3884" max="3896" width="7.00390625" style="0" customWidth="1"/>
    <col min="3898" max="3902" width="7.00390625" style="0" customWidth="1"/>
    <col min="3903" max="3903" width="9.7109375" style="0" customWidth="1"/>
    <col min="3904" max="3905" width="7.00390625" style="0" customWidth="1"/>
    <col min="4097" max="4097" width="2.8515625" style="0" customWidth="1"/>
    <col min="4098" max="4098" width="1.28515625" style="0" customWidth="1"/>
    <col min="4099" max="4099" width="3.140625" style="0" customWidth="1"/>
    <col min="4100" max="4100" width="3.28125" style="0" customWidth="1"/>
    <col min="4101" max="4101" width="13.00390625" style="0" customWidth="1"/>
    <col min="4102" max="4102" width="56.7109375" style="0" customWidth="1"/>
    <col min="4103" max="4103" width="6.57421875" style="0" customWidth="1"/>
    <col min="4104" max="4104" width="8.421875" style="0" customWidth="1"/>
    <col min="4105" max="4105" width="9.57421875" style="0" customWidth="1"/>
    <col min="4106" max="4106" width="17.7109375" style="0" customWidth="1"/>
    <col min="4107" max="4107" width="11.7109375" style="0" customWidth="1"/>
    <col min="4109" max="4111" width="7.00390625" style="0" customWidth="1"/>
    <col min="4112" max="4112" width="9.57421875" style="0" customWidth="1"/>
    <col min="4113" max="4113" width="7.00390625" style="0" customWidth="1"/>
    <col min="4114" max="4114" width="11.8515625" style="0" customWidth="1"/>
    <col min="4115" max="4115" width="6.140625" style="0" customWidth="1"/>
    <col min="4116" max="4116" width="22.421875" style="0" customWidth="1"/>
    <col min="4117" max="4117" width="12.421875" style="0" customWidth="1"/>
    <col min="4118" max="4118" width="9.28125" style="0" customWidth="1"/>
    <col min="4119" max="4119" width="12.421875" style="0" customWidth="1"/>
    <col min="4120" max="4120" width="9.28125" style="0" customWidth="1"/>
    <col min="4121" max="4121" width="11.28125" style="0" customWidth="1"/>
    <col min="4122" max="4122" width="8.28125" style="0" customWidth="1"/>
    <col min="4123" max="4123" width="11.28125" style="0" customWidth="1"/>
    <col min="4124" max="4124" width="12.421875" style="0" customWidth="1"/>
    <col min="4125" max="4125" width="8.28125" style="0" customWidth="1"/>
    <col min="4126" max="4126" width="11.28125" style="0" customWidth="1"/>
    <col min="4127" max="4127" width="12.421875" style="0" customWidth="1"/>
    <col min="4140" max="4152" width="7.00390625" style="0" customWidth="1"/>
    <col min="4154" max="4158" width="7.00390625" style="0" customWidth="1"/>
    <col min="4159" max="4159" width="9.7109375" style="0" customWidth="1"/>
    <col min="4160" max="4161" width="7.00390625" style="0" customWidth="1"/>
    <col min="4353" max="4353" width="2.8515625" style="0" customWidth="1"/>
    <col min="4354" max="4354" width="1.28515625" style="0" customWidth="1"/>
    <col min="4355" max="4355" width="3.140625" style="0" customWidth="1"/>
    <col min="4356" max="4356" width="3.28125" style="0" customWidth="1"/>
    <col min="4357" max="4357" width="13.00390625" style="0" customWidth="1"/>
    <col min="4358" max="4358" width="56.7109375" style="0" customWidth="1"/>
    <col min="4359" max="4359" width="6.57421875" style="0" customWidth="1"/>
    <col min="4360" max="4360" width="8.421875" style="0" customWidth="1"/>
    <col min="4361" max="4361" width="9.57421875" style="0" customWidth="1"/>
    <col min="4362" max="4362" width="17.7109375" style="0" customWidth="1"/>
    <col min="4363" max="4363" width="11.7109375" style="0" customWidth="1"/>
    <col min="4365" max="4367" width="7.00390625" style="0" customWidth="1"/>
    <col min="4368" max="4368" width="9.57421875" style="0" customWidth="1"/>
    <col min="4369" max="4369" width="7.00390625" style="0" customWidth="1"/>
    <col min="4370" max="4370" width="11.8515625" style="0" customWidth="1"/>
    <col min="4371" max="4371" width="6.140625" style="0" customWidth="1"/>
    <col min="4372" max="4372" width="22.421875" style="0" customWidth="1"/>
    <col min="4373" max="4373" width="12.421875" style="0" customWidth="1"/>
    <col min="4374" max="4374" width="9.28125" style="0" customWidth="1"/>
    <col min="4375" max="4375" width="12.421875" style="0" customWidth="1"/>
    <col min="4376" max="4376" width="9.28125" style="0" customWidth="1"/>
    <col min="4377" max="4377" width="11.28125" style="0" customWidth="1"/>
    <col min="4378" max="4378" width="8.28125" style="0" customWidth="1"/>
    <col min="4379" max="4379" width="11.28125" style="0" customWidth="1"/>
    <col min="4380" max="4380" width="12.421875" style="0" customWidth="1"/>
    <col min="4381" max="4381" width="8.28125" style="0" customWidth="1"/>
    <col min="4382" max="4382" width="11.28125" style="0" customWidth="1"/>
    <col min="4383" max="4383" width="12.421875" style="0" customWidth="1"/>
    <col min="4396" max="4408" width="7.00390625" style="0" customWidth="1"/>
    <col min="4410" max="4414" width="7.00390625" style="0" customWidth="1"/>
    <col min="4415" max="4415" width="9.7109375" style="0" customWidth="1"/>
    <col min="4416" max="4417" width="7.00390625" style="0" customWidth="1"/>
    <col min="4609" max="4609" width="2.8515625" style="0" customWidth="1"/>
    <col min="4610" max="4610" width="1.28515625" style="0" customWidth="1"/>
    <col min="4611" max="4611" width="3.140625" style="0" customWidth="1"/>
    <col min="4612" max="4612" width="3.28125" style="0" customWidth="1"/>
    <col min="4613" max="4613" width="13.00390625" style="0" customWidth="1"/>
    <col min="4614" max="4614" width="56.7109375" style="0" customWidth="1"/>
    <col min="4615" max="4615" width="6.57421875" style="0" customWidth="1"/>
    <col min="4616" max="4616" width="8.421875" style="0" customWidth="1"/>
    <col min="4617" max="4617" width="9.57421875" style="0" customWidth="1"/>
    <col min="4618" max="4618" width="17.7109375" style="0" customWidth="1"/>
    <col min="4619" max="4619" width="11.7109375" style="0" customWidth="1"/>
    <col min="4621" max="4623" width="7.00390625" style="0" customWidth="1"/>
    <col min="4624" max="4624" width="9.57421875" style="0" customWidth="1"/>
    <col min="4625" max="4625" width="7.00390625" style="0" customWidth="1"/>
    <col min="4626" max="4626" width="11.8515625" style="0" customWidth="1"/>
    <col min="4627" max="4627" width="6.140625" style="0" customWidth="1"/>
    <col min="4628" max="4628" width="22.421875" style="0" customWidth="1"/>
    <col min="4629" max="4629" width="12.421875" style="0" customWidth="1"/>
    <col min="4630" max="4630" width="9.28125" style="0" customWidth="1"/>
    <col min="4631" max="4631" width="12.421875" style="0" customWidth="1"/>
    <col min="4632" max="4632" width="9.28125" style="0" customWidth="1"/>
    <col min="4633" max="4633" width="11.28125" style="0" customWidth="1"/>
    <col min="4634" max="4634" width="8.28125" style="0" customWidth="1"/>
    <col min="4635" max="4635" width="11.28125" style="0" customWidth="1"/>
    <col min="4636" max="4636" width="12.421875" style="0" customWidth="1"/>
    <col min="4637" max="4637" width="8.28125" style="0" customWidth="1"/>
    <col min="4638" max="4638" width="11.28125" style="0" customWidth="1"/>
    <col min="4639" max="4639" width="12.421875" style="0" customWidth="1"/>
    <col min="4652" max="4664" width="7.00390625" style="0" customWidth="1"/>
    <col min="4666" max="4670" width="7.00390625" style="0" customWidth="1"/>
    <col min="4671" max="4671" width="9.7109375" style="0" customWidth="1"/>
    <col min="4672" max="4673" width="7.00390625" style="0" customWidth="1"/>
    <col min="4865" max="4865" width="2.8515625" style="0" customWidth="1"/>
    <col min="4866" max="4866" width="1.28515625" style="0" customWidth="1"/>
    <col min="4867" max="4867" width="3.140625" style="0" customWidth="1"/>
    <col min="4868" max="4868" width="3.28125" style="0" customWidth="1"/>
    <col min="4869" max="4869" width="13.00390625" style="0" customWidth="1"/>
    <col min="4870" max="4870" width="56.7109375" style="0" customWidth="1"/>
    <col min="4871" max="4871" width="6.57421875" style="0" customWidth="1"/>
    <col min="4872" max="4872" width="8.421875" style="0" customWidth="1"/>
    <col min="4873" max="4873" width="9.57421875" style="0" customWidth="1"/>
    <col min="4874" max="4874" width="17.7109375" style="0" customWidth="1"/>
    <col min="4875" max="4875" width="11.7109375" style="0" customWidth="1"/>
    <col min="4877" max="4879" width="7.00390625" style="0" customWidth="1"/>
    <col min="4880" max="4880" width="9.57421875" style="0" customWidth="1"/>
    <col min="4881" max="4881" width="7.00390625" style="0" customWidth="1"/>
    <col min="4882" max="4882" width="11.8515625" style="0" customWidth="1"/>
    <col min="4883" max="4883" width="6.140625" style="0" customWidth="1"/>
    <col min="4884" max="4884" width="22.421875" style="0" customWidth="1"/>
    <col min="4885" max="4885" width="12.421875" style="0" customWidth="1"/>
    <col min="4886" max="4886" width="9.28125" style="0" customWidth="1"/>
    <col min="4887" max="4887" width="12.421875" style="0" customWidth="1"/>
    <col min="4888" max="4888" width="9.28125" style="0" customWidth="1"/>
    <col min="4889" max="4889" width="11.28125" style="0" customWidth="1"/>
    <col min="4890" max="4890" width="8.28125" style="0" customWidth="1"/>
    <col min="4891" max="4891" width="11.28125" style="0" customWidth="1"/>
    <col min="4892" max="4892" width="12.421875" style="0" customWidth="1"/>
    <col min="4893" max="4893" width="8.28125" style="0" customWidth="1"/>
    <col min="4894" max="4894" width="11.28125" style="0" customWidth="1"/>
    <col min="4895" max="4895" width="12.421875" style="0" customWidth="1"/>
    <col min="4908" max="4920" width="7.00390625" style="0" customWidth="1"/>
    <col min="4922" max="4926" width="7.00390625" style="0" customWidth="1"/>
    <col min="4927" max="4927" width="9.7109375" style="0" customWidth="1"/>
    <col min="4928" max="4929" width="7.00390625" style="0" customWidth="1"/>
    <col min="5121" max="5121" width="2.8515625" style="0" customWidth="1"/>
    <col min="5122" max="5122" width="1.28515625" style="0" customWidth="1"/>
    <col min="5123" max="5123" width="3.140625" style="0" customWidth="1"/>
    <col min="5124" max="5124" width="3.28125" style="0" customWidth="1"/>
    <col min="5125" max="5125" width="13.00390625" style="0" customWidth="1"/>
    <col min="5126" max="5126" width="56.7109375" style="0" customWidth="1"/>
    <col min="5127" max="5127" width="6.57421875" style="0" customWidth="1"/>
    <col min="5128" max="5128" width="8.421875" style="0" customWidth="1"/>
    <col min="5129" max="5129" width="9.57421875" style="0" customWidth="1"/>
    <col min="5130" max="5130" width="17.7109375" style="0" customWidth="1"/>
    <col min="5131" max="5131" width="11.7109375" style="0" customWidth="1"/>
    <col min="5133" max="5135" width="7.00390625" style="0" customWidth="1"/>
    <col min="5136" max="5136" width="9.57421875" style="0" customWidth="1"/>
    <col min="5137" max="5137" width="7.00390625" style="0" customWidth="1"/>
    <col min="5138" max="5138" width="11.8515625" style="0" customWidth="1"/>
    <col min="5139" max="5139" width="6.140625" style="0" customWidth="1"/>
    <col min="5140" max="5140" width="22.421875" style="0" customWidth="1"/>
    <col min="5141" max="5141" width="12.421875" style="0" customWidth="1"/>
    <col min="5142" max="5142" width="9.28125" style="0" customWidth="1"/>
    <col min="5143" max="5143" width="12.421875" style="0" customWidth="1"/>
    <col min="5144" max="5144" width="9.28125" style="0" customWidth="1"/>
    <col min="5145" max="5145" width="11.28125" style="0" customWidth="1"/>
    <col min="5146" max="5146" width="8.28125" style="0" customWidth="1"/>
    <col min="5147" max="5147" width="11.28125" style="0" customWidth="1"/>
    <col min="5148" max="5148" width="12.421875" style="0" customWidth="1"/>
    <col min="5149" max="5149" width="8.28125" style="0" customWidth="1"/>
    <col min="5150" max="5150" width="11.28125" style="0" customWidth="1"/>
    <col min="5151" max="5151" width="12.421875" style="0" customWidth="1"/>
    <col min="5164" max="5176" width="7.00390625" style="0" customWidth="1"/>
    <col min="5178" max="5182" width="7.00390625" style="0" customWidth="1"/>
    <col min="5183" max="5183" width="9.7109375" style="0" customWidth="1"/>
    <col min="5184" max="5185" width="7.00390625" style="0" customWidth="1"/>
    <col min="5377" max="5377" width="2.8515625" style="0" customWidth="1"/>
    <col min="5378" max="5378" width="1.28515625" style="0" customWidth="1"/>
    <col min="5379" max="5379" width="3.140625" style="0" customWidth="1"/>
    <col min="5380" max="5380" width="3.28125" style="0" customWidth="1"/>
    <col min="5381" max="5381" width="13.00390625" style="0" customWidth="1"/>
    <col min="5382" max="5382" width="56.7109375" style="0" customWidth="1"/>
    <col min="5383" max="5383" width="6.57421875" style="0" customWidth="1"/>
    <col min="5384" max="5384" width="8.421875" style="0" customWidth="1"/>
    <col min="5385" max="5385" width="9.57421875" style="0" customWidth="1"/>
    <col min="5386" max="5386" width="17.7109375" style="0" customWidth="1"/>
    <col min="5387" max="5387" width="11.7109375" style="0" customWidth="1"/>
    <col min="5389" max="5391" width="7.00390625" style="0" customWidth="1"/>
    <col min="5392" max="5392" width="9.57421875" style="0" customWidth="1"/>
    <col min="5393" max="5393" width="7.00390625" style="0" customWidth="1"/>
    <col min="5394" max="5394" width="11.8515625" style="0" customWidth="1"/>
    <col min="5395" max="5395" width="6.140625" style="0" customWidth="1"/>
    <col min="5396" max="5396" width="22.421875" style="0" customWidth="1"/>
    <col min="5397" max="5397" width="12.421875" style="0" customWidth="1"/>
    <col min="5398" max="5398" width="9.28125" style="0" customWidth="1"/>
    <col min="5399" max="5399" width="12.421875" style="0" customWidth="1"/>
    <col min="5400" max="5400" width="9.28125" style="0" customWidth="1"/>
    <col min="5401" max="5401" width="11.28125" style="0" customWidth="1"/>
    <col min="5402" max="5402" width="8.28125" style="0" customWidth="1"/>
    <col min="5403" max="5403" width="11.28125" style="0" customWidth="1"/>
    <col min="5404" max="5404" width="12.421875" style="0" customWidth="1"/>
    <col min="5405" max="5405" width="8.28125" style="0" customWidth="1"/>
    <col min="5406" max="5406" width="11.28125" style="0" customWidth="1"/>
    <col min="5407" max="5407" width="12.421875" style="0" customWidth="1"/>
    <col min="5420" max="5432" width="7.00390625" style="0" customWidth="1"/>
    <col min="5434" max="5438" width="7.00390625" style="0" customWidth="1"/>
    <col min="5439" max="5439" width="9.7109375" style="0" customWidth="1"/>
    <col min="5440" max="5441" width="7.00390625" style="0" customWidth="1"/>
    <col min="5633" max="5633" width="2.8515625" style="0" customWidth="1"/>
    <col min="5634" max="5634" width="1.28515625" style="0" customWidth="1"/>
    <col min="5635" max="5635" width="3.140625" style="0" customWidth="1"/>
    <col min="5636" max="5636" width="3.28125" style="0" customWidth="1"/>
    <col min="5637" max="5637" width="13.00390625" style="0" customWidth="1"/>
    <col min="5638" max="5638" width="56.7109375" style="0" customWidth="1"/>
    <col min="5639" max="5639" width="6.57421875" style="0" customWidth="1"/>
    <col min="5640" max="5640" width="8.421875" style="0" customWidth="1"/>
    <col min="5641" max="5641" width="9.57421875" style="0" customWidth="1"/>
    <col min="5642" max="5642" width="17.7109375" style="0" customWidth="1"/>
    <col min="5643" max="5643" width="11.7109375" style="0" customWidth="1"/>
    <col min="5645" max="5647" width="7.00390625" style="0" customWidth="1"/>
    <col min="5648" max="5648" width="9.57421875" style="0" customWidth="1"/>
    <col min="5649" max="5649" width="7.00390625" style="0" customWidth="1"/>
    <col min="5650" max="5650" width="11.8515625" style="0" customWidth="1"/>
    <col min="5651" max="5651" width="6.140625" style="0" customWidth="1"/>
    <col min="5652" max="5652" width="22.421875" style="0" customWidth="1"/>
    <col min="5653" max="5653" width="12.421875" style="0" customWidth="1"/>
    <col min="5654" max="5654" width="9.28125" style="0" customWidth="1"/>
    <col min="5655" max="5655" width="12.421875" style="0" customWidth="1"/>
    <col min="5656" max="5656" width="9.28125" style="0" customWidth="1"/>
    <col min="5657" max="5657" width="11.28125" style="0" customWidth="1"/>
    <col min="5658" max="5658" width="8.28125" style="0" customWidth="1"/>
    <col min="5659" max="5659" width="11.28125" style="0" customWidth="1"/>
    <col min="5660" max="5660" width="12.421875" style="0" customWidth="1"/>
    <col min="5661" max="5661" width="8.28125" style="0" customWidth="1"/>
    <col min="5662" max="5662" width="11.28125" style="0" customWidth="1"/>
    <col min="5663" max="5663" width="12.421875" style="0" customWidth="1"/>
    <col min="5676" max="5688" width="7.00390625" style="0" customWidth="1"/>
    <col min="5690" max="5694" width="7.00390625" style="0" customWidth="1"/>
    <col min="5695" max="5695" width="9.7109375" style="0" customWidth="1"/>
    <col min="5696" max="5697" width="7.00390625" style="0" customWidth="1"/>
    <col min="5889" max="5889" width="2.8515625" style="0" customWidth="1"/>
    <col min="5890" max="5890" width="1.28515625" style="0" customWidth="1"/>
    <col min="5891" max="5891" width="3.140625" style="0" customWidth="1"/>
    <col min="5892" max="5892" width="3.28125" style="0" customWidth="1"/>
    <col min="5893" max="5893" width="13.00390625" style="0" customWidth="1"/>
    <col min="5894" max="5894" width="56.7109375" style="0" customWidth="1"/>
    <col min="5895" max="5895" width="6.57421875" style="0" customWidth="1"/>
    <col min="5896" max="5896" width="8.421875" style="0" customWidth="1"/>
    <col min="5897" max="5897" width="9.57421875" style="0" customWidth="1"/>
    <col min="5898" max="5898" width="17.7109375" style="0" customWidth="1"/>
    <col min="5899" max="5899" width="11.7109375" style="0" customWidth="1"/>
    <col min="5901" max="5903" width="7.00390625" style="0" customWidth="1"/>
    <col min="5904" max="5904" width="9.57421875" style="0" customWidth="1"/>
    <col min="5905" max="5905" width="7.00390625" style="0" customWidth="1"/>
    <col min="5906" max="5906" width="11.8515625" style="0" customWidth="1"/>
    <col min="5907" max="5907" width="6.140625" style="0" customWidth="1"/>
    <col min="5908" max="5908" width="22.421875" style="0" customWidth="1"/>
    <col min="5909" max="5909" width="12.421875" style="0" customWidth="1"/>
    <col min="5910" max="5910" width="9.28125" style="0" customWidth="1"/>
    <col min="5911" max="5911" width="12.421875" style="0" customWidth="1"/>
    <col min="5912" max="5912" width="9.28125" style="0" customWidth="1"/>
    <col min="5913" max="5913" width="11.28125" style="0" customWidth="1"/>
    <col min="5914" max="5914" width="8.28125" style="0" customWidth="1"/>
    <col min="5915" max="5915" width="11.28125" style="0" customWidth="1"/>
    <col min="5916" max="5916" width="12.421875" style="0" customWidth="1"/>
    <col min="5917" max="5917" width="8.28125" style="0" customWidth="1"/>
    <col min="5918" max="5918" width="11.28125" style="0" customWidth="1"/>
    <col min="5919" max="5919" width="12.421875" style="0" customWidth="1"/>
    <col min="5932" max="5944" width="7.00390625" style="0" customWidth="1"/>
    <col min="5946" max="5950" width="7.00390625" style="0" customWidth="1"/>
    <col min="5951" max="5951" width="9.7109375" style="0" customWidth="1"/>
    <col min="5952" max="5953" width="7.00390625" style="0" customWidth="1"/>
    <col min="6145" max="6145" width="2.8515625" style="0" customWidth="1"/>
    <col min="6146" max="6146" width="1.28515625" style="0" customWidth="1"/>
    <col min="6147" max="6147" width="3.140625" style="0" customWidth="1"/>
    <col min="6148" max="6148" width="3.28125" style="0" customWidth="1"/>
    <col min="6149" max="6149" width="13.00390625" style="0" customWidth="1"/>
    <col min="6150" max="6150" width="56.7109375" style="0" customWidth="1"/>
    <col min="6151" max="6151" width="6.57421875" style="0" customWidth="1"/>
    <col min="6152" max="6152" width="8.421875" style="0" customWidth="1"/>
    <col min="6153" max="6153" width="9.57421875" style="0" customWidth="1"/>
    <col min="6154" max="6154" width="17.7109375" style="0" customWidth="1"/>
    <col min="6155" max="6155" width="11.7109375" style="0" customWidth="1"/>
    <col min="6157" max="6159" width="7.00390625" style="0" customWidth="1"/>
    <col min="6160" max="6160" width="9.57421875" style="0" customWidth="1"/>
    <col min="6161" max="6161" width="7.00390625" style="0" customWidth="1"/>
    <col min="6162" max="6162" width="11.8515625" style="0" customWidth="1"/>
    <col min="6163" max="6163" width="6.140625" style="0" customWidth="1"/>
    <col min="6164" max="6164" width="22.421875" style="0" customWidth="1"/>
    <col min="6165" max="6165" width="12.421875" style="0" customWidth="1"/>
    <col min="6166" max="6166" width="9.28125" style="0" customWidth="1"/>
    <col min="6167" max="6167" width="12.421875" style="0" customWidth="1"/>
    <col min="6168" max="6168" width="9.28125" style="0" customWidth="1"/>
    <col min="6169" max="6169" width="11.28125" style="0" customWidth="1"/>
    <col min="6170" max="6170" width="8.28125" style="0" customWidth="1"/>
    <col min="6171" max="6171" width="11.28125" style="0" customWidth="1"/>
    <col min="6172" max="6172" width="12.421875" style="0" customWidth="1"/>
    <col min="6173" max="6173" width="8.28125" style="0" customWidth="1"/>
    <col min="6174" max="6174" width="11.28125" style="0" customWidth="1"/>
    <col min="6175" max="6175" width="12.421875" style="0" customWidth="1"/>
    <col min="6188" max="6200" width="7.00390625" style="0" customWidth="1"/>
    <col min="6202" max="6206" width="7.00390625" style="0" customWidth="1"/>
    <col min="6207" max="6207" width="9.7109375" style="0" customWidth="1"/>
    <col min="6208" max="6209" width="7.00390625" style="0" customWidth="1"/>
    <col min="6401" max="6401" width="2.8515625" style="0" customWidth="1"/>
    <col min="6402" max="6402" width="1.28515625" style="0" customWidth="1"/>
    <col min="6403" max="6403" width="3.140625" style="0" customWidth="1"/>
    <col min="6404" max="6404" width="3.28125" style="0" customWidth="1"/>
    <col min="6405" max="6405" width="13.00390625" style="0" customWidth="1"/>
    <col min="6406" max="6406" width="56.7109375" style="0" customWidth="1"/>
    <col min="6407" max="6407" width="6.57421875" style="0" customWidth="1"/>
    <col min="6408" max="6408" width="8.421875" style="0" customWidth="1"/>
    <col min="6409" max="6409" width="9.57421875" style="0" customWidth="1"/>
    <col min="6410" max="6410" width="17.7109375" style="0" customWidth="1"/>
    <col min="6411" max="6411" width="11.7109375" style="0" customWidth="1"/>
    <col min="6413" max="6415" width="7.00390625" style="0" customWidth="1"/>
    <col min="6416" max="6416" width="9.57421875" style="0" customWidth="1"/>
    <col min="6417" max="6417" width="7.00390625" style="0" customWidth="1"/>
    <col min="6418" max="6418" width="11.8515625" style="0" customWidth="1"/>
    <col min="6419" max="6419" width="6.140625" style="0" customWidth="1"/>
    <col min="6420" max="6420" width="22.421875" style="0" customWidth="1"/>
    <col min="6421" max="6421" width="12.421875" style="0" customWidth="1"/>
    <col min="6422" max="6422" width="9.28125" style="0" customWidth="1"/>
    <col min="6423" max="6423" width="12.421875" style="0" customWidth="1"/>
    <col min="6424" max="6424" width="9.28125" style="0" customWidth="1"/>
    <col min="6425" max="6425" width="11.28125" style="0" customWidth="1"/>
    <col min="6426" max="6426" width="8.28125" style="0" customWidth="1"/>
    <col min="6427" max="6427" width="11.28125" style="0" customWidth="1"/>
    <col min="6428" max="6428" width="12.421875" style="0" customWidth="1"/>
    <col min="6429" max="6429" width="8.28125" style="0" customWidth="1"/>
    <col min="6430" max="6430" width="11.28125" style="0" customWidth="1"/>
    <col min="6431" max="6431" width="12.421875" style="0" customWidth="1"/>
    <col min="6444" max="6456" width="7.00390625" style="0" customWidth="1"/>
    <col min="6458" max="6462" width="7.00390625" style="0" customWidth="1"/>
    <col min="6463" max="6463" width="9.7109375" style="0" customWidth="1"/>
    <col min="6464" max="6465" width="7.00390625" style="0" customWidth="1"/>
    <col min="6657" max="6657" width="2.8515625" style="0" customWidth="1"/>
    <col min="6658" max="6658" width="1.28515625" style="0" customWidth="1"/>
    <col min="6659" max="6659" width="3.140625" style="0" customWidth="1"/>
    <col min="6660" max="6660" width="3.28125" style="0" customWidth="1"/>
    <col min="6661" max="6661" width="13.00390625" style="0" customWidth="1"/>
    <col min="6662" max="6662" width="56.7109375" style="0" customWidth="1"/>
    <col min="6663" max="6663" width="6.57421875" style="0" customWidth="1"/>
    <col min="6664" max="6664" width="8.421875" style="0" customWidth="1"/>
    <col min="6665" max="6665" width="9.57421875" style="0" customWidth="1"/>
    <col min="6666" max="6666" width="17.7109375" style="0" customWidth="1"/>
    <col min="6667" max="6667" width="11.7109375" style="0" customWidth="1"/>
    <col min="6669" max="6671" width="7.00390625" style="0" customWidth="1"/>
    <col min="6672" max="6672" width="9.57421875" style="0" customWidth="1"/>
    <col min="6673" max="6673" width="7.00390625" style="0" customWidth="1"/>
    <col min="6674" max="6674" width="11.8515625" style="0" customWidth="1"/>
    <col min="6675" max="6675" width="6.140625" style="0" customWidth="1"/>
    <col min="6676" max="6676" width="22.421875" style="0" customWidth="1"/>
    <col min="6677" max="6677" width="12.421875" style="0" customWidth="1"/>
    <col min="6678" max="6678" width="9.28125" style="0" customWidth="1"/>
    <col min="6679" max="6679" width="12.421875" style="0" customWidth="1"/>
    <col min="6680" max="6680" width="9.28125" style="0" customWidth="1"/>
    <col min="6681" max="6681" width="11.28125" style="0" customWidth="1"/>
    <col min="6682" max="6682" width="8.28125" style="0" customWidth="1"/>
    <col min="6683" max="6683" width="11.28125" style="0" customWidth="1"/>
    <col min="6684" max="6684" width="12.421875" style="0" customWidth="1"/>
    <col min="6685" max="6685" width="8.28125" style="0" customWidth="1"/>
    <col min="6686" max="6686" width="11.28125" style="0" customWidth="1"/>
    <col min="6687" max="6687" width="12.421875" style="0" customWidth="1"/>
    <col min="6700" max="6712" width="7.00390625" style="0" customWidth="1"/>
    <col min="6714" max="6718" width="7.00390625" style="0" customWidth="1"/>
    <col min="6719" max="6719" width="9.7109375" style="0" customWidth="1"/>
    <col min="6720" max="6721" width="7.00390625" style="0" customWidth="1"/>
    <col min="6913" max="6913" width="2.8515625" style="0" customWidth="1"/>
    <col min="6914" max="6914" width="1.28515625" style="0" customWidth="1"/>
    <col min="6915" max="6915" width="3.140625" style="0" customWidth="1"/>
    <col min="6916" max="6916" width="3.28125" style="0" customWidth="1"/>
    <col min="6917" max="6917" width="13.00390625" style="0" customWidth="1"/>
    <col min="6918" max="6918" width="56.7109375" style="0" customWidth="1"/>
    <col min="6919" max="6919" width="6.57421875" style="0" customWidth="1"/>
    <col min="6920" max="6920" width="8.421875" style="0" customWidth="1"/>
    <col min="6921" max="6921" width="9.57421875" style="0" customWidth="1"/>
    <col min="6922" max="6922" width="17.7109375" style="0" customWidth="1"/>
    <col min="6923" max="6923" width="11.7109375" style="0" customWidth="1"/>
    <col min="6925" max="6927" width="7.00390625" style="0" customWidth="1"/>
    <col min="6928" max="6928" width="9.57421875" style="0" customWidth="1"/>
    <col min="6929" max="6929" width="7.00390625" style="0" customWidth="1"/>
    <col min="6930" max="6930" width="11.8515625" style="0" customWidth="1"/>
    <col min="6931" max="6931" width="6.140625" style="0" customWidth="1"/>
    <col min="6932" max="6932" width="22.421875" style="0" customWidth="1"/>
    <col min="6933" max="6933" width="12.421875" style="0" customWidth="1"/>
    <col min="6934" max="6934" width="9.28125" style="0" customWidth="1"/>
    <col min="6935" max="6935" width="12.421875" style="0" customWidth="1"/>
    <col min="6936" max="6936" width="9.28125" style="0" customWidth="1"/>
    <col min="6937" max="6937" width="11.28125" style="0" customWidth="1"/>
    <col min="6938" max="6938" width="8.28125" style="0" customWidth="1"/>
    <col min="6939" max="6939" width="11.28125" style="0" customWidth="1"/>
    <col min="6940" max="6940" width="12.421875" style="0" customWidth="1"/>
    <col min="6941" max="6941" width="8.28125" style="0" customWidth="1"/>
    <col min="6942" max="6942" width="11.28125" style="0" customWidth="1"/>
    <col min="6943" max="6943" width="12.421875" style="0" customWidth="1"/>
    <col min="6956" max="6968" width="7.00390625" style="0" customWidth="1"/>
    <col min="6970" max="6974" width="7.00390625" style="0" customWidth="1"/>
    <col min="6975" max="6975" width="9.7109375" style="0" customWidth="1"/>
    <col min="6976" max="6977" width="7.00390625" style="0" customWidth="1"/>
    <col min="7169" max="7169" width="2.8515625" style="0" customWidth="1"/>
    <col min="7170" max="7170" width="1.28515625" style="0" customWidth="1"/>
    <col min="7171" max="7171" width="3.140625" style="0" customWidth="1"/>
    <col min="7172" max="7172" width="3.28125" style="0" customWidth="1"/>
    <col min="7173" max="7173" width="13.00390625" style="0" customWidth="1"/>
    <col min="7174" max="7174" width="56.7109375" style="0" customWidth="1"/>
    <col min="7175" max="7175" width="6.57421875" style="0" customWidth="1"/>
    <col min="7176" max="7176" width="8.421875" style="0" customWidth="1"/>
    <col min="7177" max="7177" width="9.57421875" style="0" customWidth="1"/>
    <col min="7178" max="7178" width="17.7109375" style="0" customWidth="1"/>
    <col min="7179" max="7179" width="11.7109375" style="0" customWidth="1"/>
    <col min="7181" max="7183" width="7.00390625" style="0" customWidth="1"/>
    <col min="7184" max="7184" width="9.57421875" style="0" customWidth="1"/>
    <col min="7185" max="7185" width="7.00390625" style="0" customWidth="1"/>
    <col min="7186" max="7186" width="11.8515625" style="0" customWidth="1"/>
    <col min="7187" max="7187" width="6.140625" style="0" customWidth="1"/>
    <col min="7188" max="7188" width="22.421875" style="0" customWidth="1"/>
    <col min="7189" max="7189" width="12.421875" style="0" customWidth="1"/>
    <col min="7190" max="7190" width="9.28125" style="0" customWidth="1"/>
    <col min="7191" max="7191" width="12.421875" style="0" customWidth="1"/>
    <col min="7192" max="7192" width="9.28125" style="0" customWidth="1"/>
    <col min="7193" max="7193" width="11.28125" style="0" customWidth="1"/>
    <col min="7194" max="7194" width="8.28125" style="0" customWidth="1"/>
    <col min="7195" max="7195" width="11.28125" style="0" customWidth="1"/>
    <col min="7196" max="7196" width="12.421875" style="0" customWidth="1"/>
    <col min="7197" max="7197" width="8.28125" style="0" customWidth="1"/>
    <col min="7198" max="7198" width="11.28125" style="0" customWidth="1"/>
    <col min="7199" max="7199" width="12.421875" style="0" customWidth="1"/>
    <col min="7212" max="7224" width="7.00390625" style="0" customWidth="1"/>
    <col min="7226" max="7230" width="7.00390625" style="0" customWidth="1"/>
    <col min="7231" max="7231" width="9.7109375" style="0" customWidth="1"/>
    <col min="7232" max="7233" width="7.00390625" style="0" customWidth="1"/>
    <col min="7425" max="7425" width="2.8515625" style="0" customWidth="1"/>
    <col min="7426" max="7426" width="1.28515625" style="0" customWidth="1"/>
    <col min="7427" max="7427" width="3.140625" style="0" customWidth="1"/>
    <col min="7428" max="7428" width="3.28125" style="0" customWidth="1"/>
    <col min="7429" max="7429" width="13.00390625" style="0" customWidth="1"/>
    <col min="7430" max="7430" width="56.7109375" style="0" customWidth="1"/>
    <col min="7431" max="7431" width="6.57421875" style="0" customWidth="1"/>
    <col min="7432" max="7432" width="8.421875" style="0" customWidth="1"/>
    <col min="7433" max="7433" width="9.57421875" style="0" customWidth="1"/>
    <col min="7434" max="7434" width="17.7109375" style="0" customWidth="1"/>
    <col min="7435" max="7435" width="11.7109375" style="0" customWidth="1"/>
    <col min="7437" max="7439" width="7.00390625" style="0" customWidth="1"/>
    <col min="7440" max="7440" width="9.57421875" style="0" customWidth="1"/>
    <col min="7441" max="7441" width="7.00390625" style="0" customWidth="1"/>
    <col min="7442" max="7442" width="11.8515625" style="0" customWidth="1"/>
    <col min="7443" max="7443" width="6.140625" style="0" customWidth="1"/>
    <col min="7444" max="7444" width="22.421875" style="0" customWidth="1"/>
    <col min="7445" max="7445" width="12.421875" style="0" customWidth="1"/>
    <col min="7446" max="7446" width="9.28125" style="0" customWidth="1"/>
    <col min="7447" max="7447" width="12.421875" style="0" customWidth="1"/>
    <col min="7448" max="7448" width="9.28125" style="0" customWidth="1"/>
    <col min="7449" max="7449" width="11.28125" style="0" customWidth="1"/>
    <col min="7450" max="7450" width="8.28125" style="0" customWidth="1"/>
    <col min="7451" max="7451" width="11.28125" style="0" customWidth="1"/>
    <col min="7452" max="7452" width="12.421875" style="0" customWidth="1"/>
    <col min="7453" max="7453" width="8.28125" style="0" customWidth="1"/>
    <col min="7454" max="7454" width="11.28125" style="0" customWidth="1"/>
    <col min="7455" max="7455" width="12.421875" style="0" customWidth="1"/>
    <col min="7468" max="7480" width="7.00390625" style="0" customWidth="1"/>
    <col min="7482" max="7486" width="7.00390625" style="0" customWidth="1"/>
    <col min="7487" max="7487" width="9.7109375" style="0" customWidth="1"/>
    <col min="7488" max="7489" width="7.00390625" style="0" customWidth="1"/>
    <col min="7681" max="7681" width="2.8515625" style="0" customWidth="1"/>
    <col min="7682" max="7682" width="1.28515625" style="0" customWidth="1"/>
    <col min="7683" max="7683" width="3.140625" style="0" customWidth="1"/>
    <col min="7684" max="7684" width="3.28125" style="0" customWidth="1"/>
    <col min="7685" max="7685" width="13.00390625" style="0" customWidth="1"/>
    <col min="7686" max="7686" width="56.7109375" style="0" customWidth="1"/>
    <col min="7687" max="7687" width="6.57421875" style="0" customWidth="1"/>
    <col min="7688" max="7688" width="8.421875" style="0" customWidth="1"/>
    <col min="7689" max="7689" width="9.57421875" style="0" customWidth="1"/>
    <col min="7690" max="7690" width="17.7109375" style="0" customWidth="1"/>
    <col min="7691" max="7691" width="11.7109375" style="0" customWidth="1"/>
    <col min="7693" max="7695" width="7.00390625" style="0" customWidth="1"/>
    <col min="7696" max="7696" width="9.57421875" style="0" customWidth="1"/>
    <col min="7697" max="7697" width="7.00390625" style="0" customWidth="1"/>
    <col min="7698" max="7698" width="11.8515625" style="0" customWidth="1"/>
    <col min="7699" max="7699" width="6.140625" style="0" customWidth="1"/>
    <col min="7700" max="7700" width="22.421875" style="0" customWidth="1"/>
    <col min="7701" max="7701" width="12.421875" style="0" customWidth="1"/>
    <col min="7702" max="7702" width="9.28125" style="0" customWidth="1"/>
    <col min="7703" max="7703" width="12.421875" style="0" customWidth="1"/>
    <col min="7704" max="7704" width="9.28125" style="0" customWidth="1"/>
    <col min="7705" max="7705" width="11.28125" style="0" customWidth="1"/>
    <col min="7706" max="7706" width="8.28125" style="0" customWidth="1"/>
    <col min="7707" max="7707" width="11.28125" style="0" customWidth="1"/>
    <col min="7708" max="7708" width="12.421875" style="0" customWidth="1"/>
    <col min="7709" max="7709" width="8.28125" style="0" customWidth="1"/>
    <col min="7710" max="7710" width="11.28125" style="0" customWidth="1"/>
    <col min="7711" max="7711" width="12.421875" style="0" customWidth="1"/>
    <col min="7724" max="7736" width="7.00390625" style="0" customWidth="1"/>
    <col min="7738" max="7742" width="7.00390625" style="0" customWidth="1"/>
    <col min="7743" max="7743" width="9.7109375" style="0" customWidth="1"/>
    <col min="7744" max="7745" width="7.00390625" style="0" customWidth="1"/>
    <col min="7937" max="7937" width="2.8515625" style="0" customWidth="1"/>
    <col min="7938" max="7938" width="1.28515625" style="0" customWidth="1"/>
    <col min="7939" max="7939" width="3.140625" style="0" customWidth="1"/>
    <col min="7940" max="7940" width="3.28125" style="0" customWidth="1"/>
    <col min="7941" max="7941" width="13.00390625" style="0" customWidth="1"/>
    <col min="7942" max="7942" width="56.7109375" style="0" customWidth="1"/>
    <col min="7943" max="7943" width="6.57421875" style="0" customWidth="1"/>
    <col min="7944" max="7944" width="8.421875" style="0" customWidth="1"/>
    <col min="7945" max="7945" width="9.57421875" style="0" customWidth="1"/>
    <col min="7946" max="7946" width="17.7109375" style="0" customWidth="1"/>
    <col min="7947" max="7947" width="11.7109375" style="0" customWidth="1"/>
    <col min="7949" max="7951" width="7.00390625" style="0" customWidth="1"/>
    <col min="7952" max="7952" width="9.57421875" style="0" customWidth="1"/>
    <col min="7953" max="7953" width="7.00390625" style="0" customWidth="1"/>
    <col min="7954" max="7954" width="11.8515625" style="0" customWidth="1"/>
    <col min="7955" max="7955" width="6.140625" style="0" customWidth="1"/>
    <col min="7956" max="7956" width="22.421875" style="0" customWidth="1"/>
    <col min="7957" max="7957" width="12.421875" style="0" customWidth="1"/>
    <col min="7958" max="7958" width="9.28125" style="0" customWidth="1"/>
    <col min="7959" max="7959" width="12.421875" style="0" customWidth="1"/>
    <col min="7960" max="7960" width="9.28125" style="0" customWidth="1"/>
    <col min="7961" max="7961" width="11.28125" style="0" customWidth="1"/>
    <col min="7962" max="7962" width="8.28125" style="0" customWidth="1"/>
    <col min="7963" max="7963" width="11.28125" style="0" customWidth="1"/>
    <col min="7964" max="7964" width="12.421875" style="0" customWidth="1"/>
    <col min="7965" max="7965" width="8.28125" style="0" customWidth="1"/>
    <col min="7966" max="7966" width="11.28125" style="0" customWidth="1"/>
    <col min="7967" max="7967" width="12.421875" style="0" customWidth="1"/>
    <col min="7980" max="7992" width="7.00390625" style="0" customWidth="1"/>
    <col min="7994" max="7998" width="7.00390625" style="0" customWidth="1"/>
    <col min="7999" max="7999" width="9.7109375" style="0" customWidth="1"/>
    <col min="8000" max="8001" width="7.00390625" style="0" customWidth="1"/>
    <col min="8193" max="8193" width="2.8515625" style="0" customWidth="1"/>
    <col min="8194" max="8194" width="1.28515625" style="0" customWidth="1"/>
    <col min="8195" max="8195" width="3.140625" style="0" customWidth="1"/>
    <col min="8196" max="8196" width="3.28125" style="0" customWidth="1"/>
    <col min="8197" max="8197" width="13.00390625" style="0" customWidth="1"/>
    <col min="8198" max="8198" width="56.7109375" style="0" customWidth="1"/>
    <col min="8199" max="8199" width="6.57421875" style="0" customWidth="1"/>
    <col min="8200" max="8200" width="8.421875" style="0" customWidth="1"/>
    <col min="8201" max="8201" width="9.57421875" style="0" customWidth="1"/>
    <col min="8202" max="8202" width="17.7109375" style="0" customWidth="1"/>
    <col min="8203" max="8203" width="11.7109375" style="0" customWidth="1"/>
    <col min="8205" max="8207" width="7.00390625" style="0" customWidth="1"/>
    <col min="8208" max="8208" width="9.57421875" style="0" customWidth="1"/>
    <col min="8209" max="8209" width="7.00390625" style="0" customWidth="1"/>
    <col min="8210" max="8210" width="11.8515625" style="0" customWidth="1"/>
    <col min="8211" max="8211" width="6.140625" style="0" customWidth="1"/>
    <col min="8212" max="8212" width="22.421875" style="0" customWidth="1"/>
    <col min="8213" max="8213" width="12.421875" style="0" customWidth="1"/>
    <col min="8214" max="8214" width="9.28125" style="0" customWidth="1"/>
    <col min="8215" max="8215" width="12.421875" style="0" customWidth="1"/>
    <col min="8216" max="8216" width="9.28125" style="0" customWidth="1"/>
    <col min="8217" max="8217" width="11.28125" style="0" customWidth="1"/>
    <col min="8218" max="8218" width="8.28125" style="0" customWidth="1"/>
    <col min="8219" max="8219" width="11.28125" style="0" customWidth="1"/>
    <col min="8220" max="8220" width="12.421875" style="0" customWidth="1"/>
    <col min="8221" max="8221" width="8.28125" style="0" customWidth="1"/>
    <col min="8222" max="8222" width="11.28125" style="0" customWidth="1"/>
    <col min="8223" max="8223" width="12.421875" style="0" customWidth="1"/>
    <col min="8236" max="8248" width="7.00390625" style="0" customWidth="1"/>
    <col min="8250" max="8254" width="7.00390625" style="0" customWidth="1"/>
    <col min="8255" max="8255" width="9.7109375" style="0" customWidth="1"/>
    <col min="8256" max="8257" width="7.00390625" style="0" customWidth="1"/>
    <col min="8449" max="8449" width="2.8515625" style="0" customWidth="1"/>
    <col min="8450" max="8450" width="1.28515625" style="0" customWidth="1"/>
    <col min="8451" max="8451" width="3.140625" style="0" customWidth="1"/>
    <col min="8452" max="8452" width="3.28125" style="0" customWidth="1"/>
    <col min="8453" max="8453" width="13.00390625" style="0" customWidth="1"/>
    <col min="8454" max="8454" width="56.7109375" style="0" customWidth="1"/>
    <col min="8455" max="8455" width="6.57421875" style="0" customWidth="1"/>
    <col min="8456" max="8456" width="8.421875" style="0" customWidth="1"/>
    <col min="8457" max="8457" width="9.57421875" style="0" customWidth="1"/>
    <col min="8458" max="8458" width="17.7109375" style="0" customWidth="1"/>
    <col min="8459" max="8459" width="11.7109375" style="0" customWidth="1"/>
    <col min="8461" max="8463" width="7.00390625" style="0" customWidth="1"/>
    <col min="8464" max="8464" width="9.57421875" style="0" customWidth="1"/>
    <col min="8465" max="8465" width="7.00390625" style="0" customWidth="1"/>
    <col min="8466" max="8466" width="11.8515625" style="0" customWidth="1"/>
    <col min="8467" max="8467" width="6.140625" style="0" customWidth="1"/>
    <col min="8468" max="8468" width="22.421875" style="0" customWidth="1"/>
    <col min="8469" max="8469" width="12.421875" style="0" customWidth="1"/>
    <col min="8470" max="8470" width="9.28125" style="0" customWidth="1"/>
    <col min="8471" max="8471" width="12.421875" style="0" customWidth="1"/>
    <col min="8472" max="8472" width="9.28125" style="0" customWidth="1"/>
    <col min="8473" max="8473" width="11.28125" style="0" customWidth="1"/>
    <col min="8474" max="8474" width="8.28125" style="0" customWidth="1"/>
    <col min="8475" max="8475" width="11.28125" style="0" customWidth="1"/>
    <col min="8476" max="8476" width="12.421875" style="0" customWidth="1"/>
    <col min="8477" max="8477" width="8.28125" style="0" customWidth="1"/>
    <col min="8478" max="8478" width="11.28125" style="0" customWidth="1"/>
    <col min="8479" max="8479" width="12.421875" style="0" customWidth="1"/>
    <col min="8492" max="8504" width="7.00390625" style="0" customWidth="1"/>
    <col min="8506" max="8510" width="7.00390625" style="0" customWidth="1"/>
    <col min="8511" max="8511" width="9.7109375" style="0" customWidth="1"/>
    <col min="8512" max="8513" width="7.00390625" style="0" customWidth="1"/>
    <col min="8705" max="8705" width="2.8515625" style="0" customWidth="1"/>
    <col min="8706" max="8706" width="1.28515625" style="0" customWidth="1"/>
    <col min="8707" max="8707" width="3.140625" style="0" customWidth="1"/>
    <col min="8708" max="8708" width="3.28125" style="0" customWidth="1"/>
    <col min="8709" max="8709" width="13.00390625" style="0" customWidth="1"/>
    <col min="8710" max="8710" width="56.7109375" style="0" customWidth="1"/>
    <col min="8711" max="8711" width="6.57421875" style="0" customWidth="1"/>
    <col min="8712" max="8712" width="8.421875" style="0" customWidth="1"/>
    <col min="8713" max="8713" width="9.57421875" style="0" customWidth="1"/>
    <col min="8714" max="8714" width="17.7109375" style="0" customWidth="1"/>
    <col min="8715" max="8715" width="11.7109375" style="0" customWidth="1"/>
    <col min="8717" max="8719" width="7.00390625" style="0" customWidth="1"/>
    <col min="8720" max="8720" width="9.57421875" style="0" customWidth="1"/>
    <col min="8721" max="8721" width="7.00390625" style="0" customWidth="1"/>
    <col min="8722" max="8722" width="11.8515625" style="0" customWidth="1"/>
    <col min="8723" max="8723" width="6.140625" style="0" customWidth="1"/>
    <col min="8724" max="8724" width="22.421875" style="0" customWidth="1"/>
    <col min="8725" max="8725" width="12.421875" style="0" customWidth="1"/>
    <col min="8726" max="8726" width="9.28125" style="0" customWidth="1"/>
    <col min="8727" max="8727" width="12.421875" style="0" customWidth="1"/>
    <col min="8728" max="8728" width="9.28125" style="0" customWidth="1"/>
    <col min="8729" max="8729" width="11.28125" style="0" customWidth="1"/>
    <col min="8730" max="8730" width="8.28125" style="0" customWidth="1"/>
    <col min="8731" max="8731" width="11.28125" style="0" customWidth="1"/>
    <col min="8732" max="8732" width="12.421875" style="0" customWidth="1"/>
    <col min="8733" max="8733" width="8.28125" style="0" customWidth="1"/>
    <col min="8734" max="8734" width="11.28125" style="0" customWidth="1"/>
    <col min="8735" max="8735" width="12.421875" style="0" customWidth="1"/>
    <col min="8748" max="8760" width="7.00390625" style="0" customWidth="1"/>
    <col min="8762" max="8766" width="7.00390625" style="0" customWidth="1"/>
    <col min="8767" max="8767" width="9.7109375" style="0" customWidth="1"/>
    <col min="8768" max="8769" width="7.00390625" style="0" customWidth="1"/>
    <col min="8961" max="8961" width="2.8515625" style="0" customWidth="1"/>
    <col min="8962" max="8962" width="1.28515625" style="0" customWidth="1"/>
    <col min="8963" max="8963" width="3.140625" style="0" customWidth="1"/>
    <col min="8964" max="8964" width="3.28125" style="0" customWidth="1"/>
    <col min="8965" max="8965" width="13.00390625" style="0" customWidth="1"/>
    <col min="8966" max="8966" width="56.7109375" style="0" customWidth="1"/>
    <col min="8967" max="8967" width="6.57421875" style="0" customWidth="1"/>
    <col min="8968" max="8968" width="8.421875" style="0" customWidth="1"/>
    <col min="8969" max="8969" width="9.57421875" style="0" customWidth="1"/>
    <col min="8970" max="8970" width="17.7109375" style="0" customWidth="1"/>
    <col min="8971" max="8971" width="11.7109375" style="0" customWidth="1"/>
    <col min="8973" max="8975" width="7.00390625" style="0" customWidth="1"/>
    <col min="8976" max="8976" width="9.57421875" style="0" customWidth="1"/>
    <col min="8977" max="8977" width="7.00390625" style="0" customWidth="1"/>
    <col min="8978" max="8978" width="11.8515625" style="0" customWidth="1"/>
    <col min="8979" max="8979" width="6.140625" style="0" customWidth="1"/>
    <col min="8980" max="8980" width="22.421875" style="0" customWidth="1"/>
    <col min="8981" max="8981" width="12.421875" style="0" customWidth="1"/>
    <col min="8982" max="8982" width="9.28125" style="0" customWidth="1"/>
    <col min="8983" max="8983" width="12.421875" style="0" customWidth="1"/>
    <col min="8984" max="8984" width="9.28125" style="0" customWidth="1"/>
    <col min="8985" max="8985" width="11.28125" style="0" customWidth="1"/>
    <col min="8986" max="8986" width="8.28125" style="0" customWidth="1"/>
    <col min="8987" max="8987" width="11.28125" style="0" customWidth="1"/>
    <col min="8988" max="8988" width="12.421875" style="0" customWidth="1"/>
    <col min="8989" max="8989" width="8.28125" style="0" customWidth="1"/>
    <col min="8990" max="8990" width="11.28125" style="0" customWidth="1"/>
    <col min="8991" max="8991" width="12.421875" style="0" customWidth="1"/>
    <col min="9004" max="9016" width="7.00390625" style="0" customWidth="1"/>
    <col min="9018" max="9022" width="7.00390625" style="0" customWidth="1"/>
    <col min="9023" max="9023" width="9.7109375" style="0" customWidth="1"/>
    <col min="9024" max="9025" width="7.00390625" style="0" customWidth="1"/>
    <col min="9217" max="9217" width="2.8515625" style="0" customWidth="1"/>
    <col min="9218" max="9218" width="1.28515625" style="0" customWidth="1"/>
    <col min="9219" max="9219" width="3.140625" style="0" customWidth="1"/>
    <col min="9220" max="9220" width="3.28125" style="0" customWidth="1"/>
    <col min="9221" max="9221" width="13.00390625" style="0" customWidth="1"/>
    <col min="9222" max="9222" width="56.7109375" style="0" customWidth="1"/>
    <col min="9223" max="9223" width="6.57421875" style="0" customWidth="1"/>
    <col min="9224" max="9224" width="8.421875" style="0" customWidth="1"/>
    <col min="9225" max="9225" width="9.57421875" style="0" customWidth="1"/>
    <col min="9226" max="9226" width="17.7109375" style="0" customWidth="1"/>
    <col min="9227" max="9227" width="11.7109375" style="0" customWidth="1"/>
    <col min="9229" max="9231" width="7.00390625" style="0" customWidth="1"/>
    <col min="9232" max="9232" width="9.57421875" style="0" customWidth="1"/>
    <col min="9233" max="9233" width="7.00390625" style="0" customWidth="1"/>
    <col min="9234" max="9234" width="11.8515625" style="0" customWidth="1"/>
    <col min="9235" max="9235" width="6.140625" style="0" customWidth="1"/>
    <col min="9236" max="9236" width="22.421875" style="0" customWidth="1"/>
    <col min="9237" max="9237" width="12.421875" style="0" customWidth="1"/>
    <col min="9238" max="9238" width="9.28125" style="0" customWidth="1"/>
    <col min="9239" max="9239" width="12.421875" style="0" customWidth="1"/>
    <col min="9240" max="9240" width="9.28125" style="0" customWidth="1"/>
    <col min="9241" max="9241" width="11.28125" style="0" customWidth="1"/>
    <col min="9242" max="9242" width="8.28125" style="0" customWidth="1"/>
    <col min="9243" max="9243" width="11.28125" style="0" customWidth="1"/>
    <col min="9244" max="9244" width="12.421875" style="0" customWidth="1"/>
    <col min="9245" max="9245" width="8.28125" style="0" customWidth="1"/>
    <col min="9246" max="9246" width="11.28125" style="0" customWidth="1"/>
    <col min="9247" max="9247" width="12.421875" style="0" customWidth="1"/>
    <col min="9260" max="9272" width="7.00390625" style="0" customWidth="1"/>
    <col min="9274" max="9278" width="7.00390625" style="0" customWidth="1"/>
    <col min="9279" max="9279" width="9.7109375" style="0" customWidth="1"/>
    <col min="9280" max="9281" width="7.00390625" style="0" customWidth="1"/>
    <col min="9473" max="9473" width="2.8515625" style="0" customWidth="1"/>
    <col min="9474" max="9474" width="1.28515625" style="0" customWidth="1"/>
    <col min="9475" max="9475" width="3.140625" style="0" customWidth="1"/>
    <col min="9476" max="9476" width="3.28125" style="0" customWidth="1"/>
    <col min="9477" max="9477" width="13.00390625" style="0" customWidth="1"/>
    <col min="9478" max="9478" width="56.7109375" style="0" customWidth="1"/>
    <col min="9479" max="9479" width="6.57421875" style="0" customWidth="1"/>
    <col min="9480" max="9480" width="8.421875" style="0" customWidth="1"/>
    <col min="9481" max="9481" width="9.57421875" style="0" customWidth="1"/>
    <col min="9482" max="9482" width="17.7109375" style="0" customWidth="1"/>
    <col min="9483" max="9483" width="11.7109375" style="0" customWidth="1"/>
    <col min="9485" max="9487" width="7.00390625" style="0" customWidth="1"/>
    <col min="9488" max="9488" width="9.57421875" style="0" customWidth="1"/>
    <col min="9489" max="9489" width="7.00390625" style="0" customWidth="1"/>
    <col min="9490" max="9490" width="11.8515625" style="0" customWidth="1"/>
    <col min="9491" max="9491" width="6.140625" style="0" customWidth="1"/>
    <col min="9492" max="9492" width="22.421875" style="0" customWidth="1"/>
    <col min="9493" max="9493" width="12.421875" style="0" customWidth="1"/>
    <col min="9494" max="9494" width="9.28125" style="0" customWidth="1"/>
    <col min="9495" max="9495" width="12.421875" style="0" customWidth="1"/>
    <col min="9496" max="9496" width="9.28125" style="0" customWidth="1"/>
    <col min="9497" max="9497" width="11.28125" style="0" customWidth="1"/>
    <col min="9498" max="9498" width="8.28125" style="0" customWidth="1"/>
    <col min="9499" max="9499" width="11.28125" style="0" customWidth="1"/>
    <col min="9500" max="9500" width="12.421875" style="0" customWidth="1"/>
    <col min="9501" max="9501" width="8.28125" style="0" customWidth="1"/>
    <col min="9502" max="9502" width="11.28125" style="0" customWidth="1"/>
    <col min="9503" max="9503" width="12.421875" style="0" customWidth="1"/>
    <col min="9516" max="9528" width="7.00390625" style="0" customWidth="1"/>
    <col min="9530" max="9534" width="7.00390625" style="0" customWidth="1"/>
    <col min="9535" max="9535" width="9.7109375" style="0" customWidth="1"/>
    <col min="9536" max="9537" width="7.00390625" style="0" customWidth="1"/>
    <col min="9729" max="9729" width="2.8515625" style="0" customWidth="1"/>
    <col min="9730" max="9730" width="1.28515625" style="0" customWidth="1"/>
    <col min="9731" max="9731" width="3.140625" style="0" customWidth="1"/>
    <col min="9732" max="9732" width="3.28125" style="0" customWidth="1"/>
    <col min="9733" max="9733" width="13.00390625" style="0" customWidth="1"/>
    <col min="9734" max="9734" width="56.7109375" style="0" customWidth="1"/>
    <col min="9735" max="9735" width="6.57421875" style="0" customWidth="1"/>
    <col min="9736" max="9736" width="8.421875" style="0" customWidth="1"/>
    <col min="9737" max="9737" width="9.57421875" style="0" customWidth="1"/>
    <col min="9738" max="9738" width="17.7109375" style="0" customWidth="1"/>
    <col min="9739" max="9739" width="11.7109375" style="0" customWidth="1"/>
    <col min="9741" max="9743" width="7.00390625" style="0" customWidth="1"/>
    <col min="9744" max="9744" width="9.57421875" style="0" customWidth="1"/>
    <col min="9745" max="9745" width="7.00390625" style="0" customWidth="1"/>
    <col min="9746" max="9746" width="11.8515625" style="0" customWidth="1"/>
    <col min="9747" max="9747" width="6.140625" style="0" customWidth="1"/>
    <col min="9748" max="9748" width="22.421875" style="0" customWidth="1"/>
    <col min="9749" max="9749" width="12.421875" style="0" customWidth="1"/>
    <col min="9750" max="9750" width="9.28125" style="0" customWidth="1"/>
    <col min="9751" max="9751" width="12.421875" style="0" customWidth="1"/>
    <col min="9752" max="9752" width="9.28125" style="0" customWidth="1"/>
    <col min="9753" max="9753" width="11.28125" style="0" customWidth="1"/>
    <col min="9754" max="9754" width="8.28125" style="0" customWidth="1"/>
    <col min="9755" max="9755" width="11.28125" style="0" customWidth="1"/>
    <col min="9756" max="9756" width="12.421875" style="0" customWidth="1"/>
    <col min="9757" max="9757" width="8.28125" style="0" customWidth="1"/>
    <col min="9758" max="9758" width="11.28125" style="0" customWidth="1"/>
    <col min="9759" max="9759" width="12.421875" style="0" customWidth="1"/>
    <col min="9772" max="9784" width="7.00390625" style="0" customWidth="1"/>
    <col min="9786" max="9790" width="7.00390625" style="0" customWidth="1"/>
    <col min="9791" max="9791" width="9.7109375" style="0" customWidth="1"/>
    <col min="9792" max="9793" width="7.00390625" style="0" customWidth="1"/>
    <col min="9985" max="9985" width="2.8515625" style="0" customWidth="1"/>
    <col min="9986" max="9986" width="1.28515625" style="0" customWidth="1"/>
    <col min="9987" max="9987" width="3.140625" style="0" customWidth="1"/>
    <col min="9988" max="9988" width="3.28125" style="0" customWidth="1"/>
    <col min="9989" max="9989" width="13.00390625" style="0" customWidth="1"/>
    <col min="9990" max="9990" width="56.7109375" style="0" customWidth="1"/>
    <col min="9991" max="9991" width="6.57421875" style="0" customWidth="1"/>
    <col min="9992" max="9992" width="8.421875" style="0" customWidth="1"/>
    <col min="9993" max="9993" width="9.57421875" style="0" customWidth="1"/>
    <col min="9994" max="9994" width="17.7109375" style="0" customWidth="1"/>
    <col min="9995" max="9995" width="11.7109375" style="0" customWidth="1"/>
    <col min="9997" max="9999" width="7.00390625" style="0" customWidth="1"/>
    <col min="10000" max="10000" width="9.57421875" style="0" customWidth="1"/>
    <col min="10001" max="10001" width="7.00390625" style="0" customWidth="1"/>
    <col min="10002" max="10002" width="11.8515625" style="0" customWidth="1"/>
    <col min="10003" max="10003" width="6.140625" style="0" customWidth="1"/>
    <col min="10004" max="10004" width="22.421875" style="0" customWidth="1"/>
    <col min="10005" max="10005" width="12.421875" style="0" customWidth="1"/>
    <col min="10006" max="10006" width="9.28125" style="0" customWidth="1"/>
    <col min="10007" max="10007" width="12.421875" style="0" customWidth="1"/>
    <col min="10008" max="10008" width="9.28125" style="0" customWidth="1"/>
    <col min="10009" max="10009" width="11.28125" style="0" customWidth="1"/>
    <col min="10010" max="10010" width="8.28125" style="0" customWidth="1"/>
    <col min="10011" max="10011" width="11.28125" style="0" customWidth="1"/>
    <col min="10012" max="10012" width="12.421875" style="0" customWidth="1"/>
    <col min="10013" max="10013" width="8.28125" style="0" customWidth="1"/>
    <col min="10014" max="10014" width="11.28125" style="0" customWidth="1"/>
    <col min="10015" max="10015" width="12.421875" style="0" customWidth="1"/>
    <col min="10028" max="10040" width="7.00390625" style="0" customWidth="1"/>
    <col min="10042" max="10046" width="7.00390625" style="0" customWidth="1"/>
    <col min="10047" max="10047" width="9.7109375" style="0" customWidth="1"/>
    <col min="10048" max="10049" width="7.00390625" style="0" customWidth="1"/>
    <col min="10241" max="10241" width="2.8515625" style="0" customWidth="1"/>
    <col min="10242" max="10242" width="1.28515625" style="0" customWidth="1"/>
    <col min="10243" max="10243" width="3.140625" style="0" customWidth="1"/>
    <col min="10244" max="10244" width="3.28125" style="0" customWidth="1"/>
    <col min="10245" max="10245" width="13.00390625" style="0" customWidth="1"/>
    <col min="10246" max="10246" width="56.7109375" style="0" customWidth="1"/>
    <col min="10247" max="10247" width="6.57421875" style="0" customWidth="1"/>
    <col min="10248" max="10248" width="8.421875" style="0" customWidth="1"/>
    <col min="10249" max="10249" width="9.57421875" style="0" customWidth="1"/>
    <col min="10250" max="10250" width="17.7109375" style="0" customWidth="1"/>
    <col min="10251" max="10251" width="11.7109375" style="0" customWidth="1"/>
    <col min="10253" max="10255" width="7.00390625" style="0" customWidth="1"/>
    <col min="10256" max="10256" width="9.57421875" style="0" customWidth="1"/>
    <col min="10257" max="10257" width="7.00390625" style="0" customWidth="1"/>
    <col min="10258" max="10258" width="11.8515625" style="0" customWidth="1"/>
    <col min="10259" max="10259" width="6.140625" style="0" customWidth="1"/>
    <col min="10260" max="10260" width="22.421875" style="0" customWidth="1"/>
    <col min="10261" max="10261" width="12.421875" style="0" customWidth="1"/>
    <col min="10262" max="10262" width="9.28125" style="0" customWidth="1"/>
    <col min="10263" max="10263" width="12.421875" style="0" customWidth="1"/>
    <col min="10264" max="10264" width="9.28125" style="0" customWidth="1"/>
    <col min="10265" max="10265" width="11.28125" style="0" customWidth="1"/>
    <col min="10266" max="10266" width="8.28125" style="0" customWidth="1"/>
    <col min="10267" max="10267" width="11.28125" style="0" customWidth="1"/>
    <col min="10268" max="10268" width="12.421875" style="0" customWidth="1"/>
    <col min="10269" max="10269" width="8.28125" style="0" customWidth="1"/>
    <col min="10270" max="10270" width="11.28125" style="0" customWidth="1"/>
    <col min="10271" max="10271" width="12.421875" style="0" customWidth="1"/>
    <col min="10284" max="10296" width="7.00390625" style="0" customWidth="1"/>
    <col min="10298" max="10302" width="7.00390625" style="0" customWidth="1"/>
    <col min="10303" max="10303" width="9.7109375" style="0" customWidth="1"/>
    <col min="10304" max="10305" width="7.00390625" style="0" customWidth="1"/>
    <col min="10497" max="10497" width="2.8515625" style="0" customWidth="1"/>
    <col min="10498" max="10498" width="1.28515625" style="0" customWidth="1"/>
    <col min="10499" max="10499" width="3.140625" style="0" customWidth="1"/>
    <col min="10500" max="10500" width="3.28125" style="0" customWidth="1"/>
    <col min="10501" max="10501" width="13.00390625" style="0" customWidth="1"/>
    <col min="10502" max="10502" width="56.7109375" style="0" customWidth="1"/>
    <col min="10503" max="10503" width="6.57421875" style="0" customWidth="1"/>
    <col min="10504" max="10504" width="8.421875" style="0" customWidth="1"/>
    <col min="10505" max="10505" width="9.57421875" style="0" customWidth="1"/>
    <col min="10506" max="10506" width="17.7109375" style="0" customWidth="1"/>
    <col min="10507" max="10507" width="11.7109375" style="0" customWidth="1"/>
    <col min="10509" max="10511" width="7.00390625" style="0" customWidth="1"/>
    <col min="10512" max="10512" width="9.57421875" style="0" customWidth="1"/>
    <col min="10513" max="10513" width="7.00390625" style="0" customWidth="1"/>
    <col min="10514" max="10514" width="11.8515625" style="0" customWidth="1"/>
    <col min="10515" max="10515" width="6.140625" style="0" customWidth="1"/>
    <col min="10516" max="10516" width="22.421875" style="0" customWidth="1"/>
    <col min="10517" max="10517" width="12.421875" style="0" customWidth="1"/>
    <col min="10518" max="10518" width="9.28125" style="0" customWidth="1"/>
    <col min="10519" max="10519" width="12.421875" style="0" customWidth="1"/>
    <col min="10520" max="10520" width="9.28125" style="0" customWidth="1"/>
    <col min="10521" max="10521" width="11.28125" style="0" customWidth="1"/>
    <col min="10522" max="10522" width="8.28125" style="0" customWidth="1"/>
    <col min="10523" max="10523" width="11.28125" style="0" customWidth="1"/>
    <col min="10524" max="10524" width="12.421875" style="0" customWidth="1"/>
    <col min="10525" max="10525" width="8.28125" style="0" customWidth="1"/>
    <col min="10526" max="10526" width="11.28125" style="0" customWidth="1"/>
    <col min="10527" max="10527" width="12.421875" style="0" customWidth="1"/>
    <col min="10540" max="10552" width="7.00390625" style="0" customWidth="1"/>
    <col min="10554" max="10558" width="7.00390625" style="0" customWidth="1"/>
    <col min="10559" max="10559" width="9.7109375" style="0" customWidth="1"/>
    <col min="10560" max="10561" width="7.00390625" style="0" customWidth="1"/>
    <col min="10753" max="10753" width="2.8515625" style="0" customWidth="1"/>
    <col min="10754" max="10754" width="1.28515625" style="0" customWidth="1"/>
    <col min="10755" max="10755" width="3.140625" style="0" customWidth="1"/>
    <col min="10756" max="10756" width="3.28125" style="0" customWidth="1"/>
    <col min="10757" max="10757" width="13.00390625" style="0" customWidth="1"/>
    <col min="10758" max="10758" width="56.7109375" style="0" customWidth="1"/>
    <col min="10759" max="10759" width="6.57421875" style="0" customWidth="1"/>
    <col min="10760" max="10760" width="8.421875" style="0" customWidth="1"/>
    <col min="10761" max="10761" width="9.57421875" style="0" customWidth="1"/>
    <col min="10762" max="10762" width="17.7109375" style="0" customWidth="1"/>
    <col min="10763" max="10763" width="11.7109375" style="0" customWidth="1"/>
    <col min="10765" max="10767" width="7.00390625" style="0" customWidth="1"/>
    <col min="10768" max="10768" width="9.57421875" style="0" customWidth="1"/>
    <col min="10769" max="10769" width="7.00390625" style="0" customWidth="1"/>
    <col min="10770" max="10770" width="11.8515625" style="0" customWidth="1"/>
    <col min="10771" max="10771" width="6.140625" style="0" customWidth="1"/>
    <col min="10772" max="10772" width="22.421875" style="0" customWidth="1"/>
    <col min="10773" max="10773" width="12.421875" style="0" customWidth="1"/>
    <col min="10774" max="10774" width="9.28125" style="0" customWidth="1"/>
    <col min="10775" max="10775" width="12.421875" style="0" customWidth="1"/>
    <col min="10776" max="10776" width="9.28125" style="0" customWidth="1"/>
    <col min="10777" max="10777" width="11.28125" style="0" customWidth="1"/>
    <col min="10778" max="10778" width="8.28125" style="0" customWidth="1"/>
    <col min="10779" max="10779" width="11.28125" style="0" customWidth="1"/>
    <col min="10780" max="10780" width="12.421875" style="0" customWidth="1"/>
    <col min="10781" max="10781" width="8.28125" style="0" customWidth="1"/>
    <col min="10782" max="10782" width="11.28125" style="0" customWidth="1"/>
    <col min="10783" max="10783" width="12.421875" style="0" customWidth="1"/>
    <col min="10796" max="10808" width="7.00390625" style="0" customWidth="1"/>
    <col min="10810" max="10814" width="7.00390625" style="0" customWidth="1"/>
    <col min="10815" max="10815" width="9.7109375" style="0" customWidth="1"/>
    <col min="10816" max="10817" width="7.00390625" style="0" customWidth="1"/>
    <col min="11009" max="11009" width="2.8515625" style="0" customWidth="1"/>
    <col min="11010" max="11010" width="1.28515625" style="0" customWidth="1"/>
    <col min="11011" max="11011" width="3.140625" style="0" customWidth="1"/>
    <col min="11012" max="11012" width="3.28125" style="0" customWidth="1"/>
    <col min="11013" max="11013" width="13.00390625" style="0" customWidth="1"/>
    <col min="11014" max="11014" width="56.7109375" style="0" customWidth="1"/>
    <col min="11015" max="11015" width="6.57421875" style="0" customWidth="1"/>
    <col min="11016" max="11016" width="8.421875" style="0" customWidth="1"/>
    <col min="11017" max="11017" width="9.57421875" style="0" customWidth="1"/>
    <col min="11018" max="11018" width="17.7109375" style="0" customWidth="1"/>
    <col min="11019" max="11019" width="11.7109375" style="0" customWidth="1"/>
    <col min="11021" max="11023" width="7.00390625" style="0" customWidth="1"/>
    <col min="11024" max="11024" width="9.57421875" style="0" customWidth="1"/>
    <col min="11025" max="11025" width="7.00390625" style="0" customWidth="1"/>
    <col min="11026" max="11026" width="11.8515625" style="0" customWidth="1"/>
    <col min="11027" max="11027" width="6.140625" style="0" customWidth="1"/>
    <col min="11028" max="11028" width="22.421875" style="0" customWidth="1"/>
    <col min="11029" max="11029" width="12.421875" style="0" customWidth="1"/>
    <col min="11030" max="11030" width="9.28125" style="0" customWidth="1"/>
    <col min="11031" max="11031" width="12.421875" style="0" customWidth="1"/>
    <col min="11032" max="11032" width="9.28125" style="0" customWidth="1"/>
    <col min="11033" max="11033" width="11.28125" style="0" customWidth="1"/>
    <col min="11034" max="11034" width="8.28125" style="0" customWidth="1"/>
    <col min="11035" max="11035" width="11.28125" style="0" customWidth="1"/>
    <col min="11036" max="11036" width="12.421875" style="0" customWidth="1"/>
    <col min="11037" max="11037" width="8.28125" style="0" customWidth="1"/>
    <col min="11038" max="11038" width="11.28125" style="0" customWidth="1"/>
    <col min="11039" max="11039" width="12.421875" style="0" customWidth="1"/>
    <col min="11052" max="11064" width="7.00390625" style="0" customWidth="1"/>
    <col min="11066" max="11070" width="7.00390625" style="0" customWidth="1"/>
    <col min="11071" max="11071" width="9.7109375" style="0" customWidth="1"/>
    <col min="11072" max="11073" width="7.00390625" style="0" customWidth="1"/>
    <col min="11265" max="11265" width="2.8515625" style="0" customWidth="1"/>
    <col min="11266" max="11266" width="1.28515625" style="0" customWidth="1"/>
    <col min="11267" max="11267" width="3.140625" style="0" customWidth="1"/>
    <col min="11268" max="11268" width="3.28125" style="0" customWidth="1"/>
    <col min="11269" max="11269" width="13.00390625" style="0" customWidth="1"/>
    <col min="11270" max="11270" width="56.7109375" style="0" customWidth="1"/>
    <col min="11271" max="11271" width="6.57421875" style="0" customWidth="1"/>
    <col min="11272" max="11272" width="8.421875" style="0" customWidth="1"/>
    <col min="11273" max="11273" width="9.57421875" style="0" customWidth="1"/>
    <col min="11274" max="11274" width="17.7109375" style="0" customWidth="1"/>
    <col min="11275" max="11275" width="11.7109375" style="0" customWidth="1"/>
    <col min="11277" max="11279" width="7.00390625" style="0" customWidth="1"/>
    <col min="11280" max="11280" width="9.57421875" style="0" customWidth="1"/>
    <col min="11281" max="11281" width="7.00390625" style="0" customWidth="1"/>
    <col min="11282" max="11282" width="11.8515625" style="0" customWidth="1"/>
    <col min="11283" max="11283" width="6.140625" style="0" customWidth="1"/>
    <col min="11284" max="11284" width="22.421875" style="0" customWidth="1"/>
    <col min="11285" max="11285" width="12.421875" style="0" customWidth="1"/>
    <col min="11286" max="11286" width="9.28125" style="0" customWidth="1"/>
    <col min="11287" max="11287" width="12.421875" style="0" customWidth="1"/>
    <col min="11288" max="11288" width="9.28125" style="0" customWidth="1"/>
    <col min="11289" max="11289" width="11.28125" style="0" customWidth="1"/>
    <col min="11290" max="11290" width="8.28125" style="0" customWidth="1"/>
    <col min="11291" max="11291" width="11.28125" style="0" customWidth="1"/>
    <col min="11292" max="11292" width="12.421875" style="0" customWidth="1"/>
    <col min="11293" max="11293" width="8.28125" style="0" customWidth="1"/>
    <col min="11294" max="11294" width="11.28125" style="0" customWidth="1"/>
    <col min="11295" max="11295" width="12.421875" style="0" customWidth="1"/>
    <col min="11308" max="11320" width="7.00390625" style="0" customWidth="1"/>
    <col min="11322" max="11326" width="7.00390625" style="0" customWidth="1"/>
    <col min="11327" max="11327" width="9.7109375" style="0" customWidth="1"/>
    <col min="11328" max="11329" width="7.00390625" style="0" customWidth="1"/>
    <col min="11521" max="11521" width="2.8515625" style="0" customWidth="1"/>
    <col min="11522" max="11522" width="1.28515625" style="0" customWidth="1"/>
    <col min="11523" max="11523" width="3.140625" style="0" customWidth="1"/>
    <col min="11524" max="11524" width="3.28125" style="0" customWidth="1"/>
    <col min="11525" max="11525" width="13.00390625" style="0" customWidth="1"/>
    <col min="11526" max="11526" width="56.7109375" style="0" customWidth="1"/>
    <col min="11527" max="11527" width="6.57421875" style="0" customWidth="1"/>
    <col min="11528" max="11528" width="8.421875" style="0" customWidth="1"/>
    <col min="11529" max="11529" width="9.57421875" style="0" customWidth="1"/>
    <col min="11530" max="11530" width="17.7109375" style="0" customWidth="1"/>
    <col min="11531" max="11531" width="11.7109375" style="0" customWidth="1"/>
    <col min="11533" max="11535" width="7.00390625" style="0" customWidth="1"/>
    <col min="11536" max="11536" width="9.57421875" style="0" customWidth="1"/>
    <col min="11537" max="11537" width="7.00390625" style="0" customWidth="1"/>
    <col min="11538" max="11538" width="11.8515625" style="0" customWidth="1"/>
    <col min="11539" max="11539" width="6.140625" style="0" customWidth="1"/>
    <col min="11540" max="11540" width="22.421875" style="0" customWidth="1"/>
    <col min="11541" max="11541" width="12.421875" style="0" customWidth="1"/>
    <col min="11542" max="11542" width="9.28125" style="0" customWidth="1"/>
    <col min="11543" max="11543" width="12.421875" style="0" customWidth="1"/>
    <col min="11544" max="11544" width="9.28125" style="0" customWidth="1"/>
    <col min="11545" max="11545" width="11.28125" style="0" customWidth="1"/>
    <col min="11546" max="11546" width="8.28125" style="0" customWidth="1"/>
    <col min="11547" max="11547" width="11.28125" style="0" customWidth="1"/>
    <col min="11548" max="11548" width="12.421875" style="0" customWidth="1"/>
    <col min="11549" max="11549" width="8.28125" style="0" customWidth="1"/>
    <col min="11550" max="11550" width="11.28125" style="0" customWidth="1"/>
    <col min="11551" max="11551" width="12.421875" style="0" customWidth="1"/>
    <col min="11564" max="11576" width="7.00390625" style="0" customWidth="1"/>
    <col min="11578" max="11582" width="7.00390625" style="0" customWidth="1"/>
    <col min="11583" max="11583" width="9.7109375" style="0" customWidth="1"/>
    <col min="11584" max="11585" width="7.00390625" style="0" customWidth="1"/>
    <col min="11777" max="11777" width="2.8515625" style="0" customWidth="1"/>
    <col min="11778" max="11778" width="1.28515625" style="0" customWidth="1"/>
    <col min="11779" max="11779" width="3.140625" style="0" customWidth="1"/>
    <col min="11780" max="11780" width="3.28125" style="0" customWidth="1"/>
    <col min="11781" max="11781" width="13.00390625" style="0" customWidth="1"/>
    <col min="11782" max="11782" width="56.7109375" style="0" customWidth="1"/>
    <col min="11783" max="11783" width="6.57421875" style="0" customWidth="1"/>
    <col min="11784" max="11784" width="8.421875" style="0" customWidth="1"/>
    <col min="11785" max="11785" width="9.57421875" style="0" customWidth="1"/>
    <col min="11786" max="11786" width="17.7109375" style="0" customWidth="1"/>
    <col min="11787" max="11787" width="11.7109375" style="0" customWidth="1"/>
    <col min="11789" max="11791" width="7.00390625" style="0" customWidth="1"/>
    <col min="11792" max="11792" width="9.57421875" style="0" customWidth="1"/>
    <col min="11793" max="11793" width="7.00390625" style="0" customWidth="1"/>
    <col min="11794" max="11794" width="11.8515625" style="0" customWidth="1"/>
    <col min="11795" max="11795" width="6.140625" style="0" customWidth="1"/>
    <col min="11796" max="11796" width="22.421875" style="0" customWidth="1"/>
    <col min="11797" max="11797" width="12.421875" style="0" customWidth="1"/>
    <col min="11798" max="11798" width="9.28125" style="0" customWidth="1"/>
    <col min="11799" max="11799" width="12.421875" style="0" customWidth="1"/>
    <col min="11800" max="11800" width="9.28125" style="0" customWidth="1"/>
    <col min="11801" max="11801" width="11.28125" style="0" customWidth="1"/>
    <col min="11802" max="11802" width="8.28125" style="0" customWidth="1"/>
    <col min="11803" max="11803" width="11.28125" style="0" customWidth="1"/>
    <col min="11804" max="11804" width="12.421875" style="0" customWidth="1"/>
    <col min="11805" max="11805" width="8.28125" style="0" customWidth="1"/>
    <col min="11806" max="11806" width="11.28125" style="0" customWidth="1"/>
    <col min="11807" max="11807" width="12.421875" style="0" customWidth="1"/>
    <col min="11820" max="11832" width="7.00390625" style="0" customWidth="1"/>
    <col min="11834" max="11838" width="7.00390625" style="0" customWidth="1"/>
    <col min="11839" max="11839" width="9.7109375" style="0" customWidth="1"/>
    <col min="11840" max="11841" width="7.00390625" style="0" customWidth="1"/>
    <col min="12033" max="12033" width="2.8515625" style="0" customWidth="1"/>
    <col min="12034" max="12034" width="1.28515625" style="0" customWidth="1"/>
    <col min="12035" max="12035" width="3.140625" style="0" customWidth="1"/>
    <col min="12036" max="12036" width="3.28125" style="0" customWidth="1"/>
    <col min="12037" max="12037" width="13.00390625" style="0" customWidth="1"/>
    <col min="12038" max="12038" width="56.7109375" style="0" customWidth="1"/>
    <col min="12039" max="12039" width="6.57421875" style="0" customWidth="1"/>
    <col min="12040" max="12040" width="8.421875" style="0" customWidth="1"/>
    <col min="12041" max="12041" width="9.57421875" style="0" customWidth="1"/>
    <col min="12042" max="12042" width="17.7109375" style="0" customWidth="1"/>
    <col min="12043" max="12043" width="11.7109375" style="0" customWidth="1"/>
    <col min="12045" max="12047" width="7.00390625" style="0" customWidth="1"/>
    <col min="12048" max="12048" width="9.57421875" style="0" customWidth="1"/>
    <col min="12049" max="12049" width="7.00390625" style="0" customWidth="1"/>
    <col min="12050" max="12050" width="11.8515625" style="0" customWidth="1"/>
    <col min="12051" max="12051" width="6.140625" style="0" customWidth="1"/>
    <col min="12052" max="12052" width="22.421875" style="0" customWidth="1"/>
    <col min="12053" max="12053" width="12.421875" style="0" customWidth="1"/>
    <col min="12054" max="12054" width="9.28125" style="0" customWidth="1"/>
    <col min="12055" max="12055" width="12.421875" style="0" customWidth="1"/>
    <col min="12056" max="12056" width="9.28125" style="0" customWidth="1"/>
    <col min="12057" max="12057" width="11.28125" style="0" customWidth="1"/>
    <col min="12058" max="12058" width="8.28125" style="0" customWidth="1"/>
    <col min="12059" max="12059" width="11.28125" style="0" customWidth="1"/>
    <col min="12060" max="12060" width="12.421875" style="0" customWidth="1"/>
    <col min="12061" max="12061" width="8.28125" style="0" customWidth="1"/>
    <col min="12062" max="12062" width="11.28125" style="0" customWidth="1"/>
    <col min="12063" max="12063" width="12.421875" style="0" customWidth="1"/>
    <col min="12076" max="12088" width="7.00390625" style="0" customWidth="1"/>
    <col min="12090" max="12094" width="7.00390625" style="0" customWidth="1"/>
    <col min="12095" max="12095" width="9.7109375" style="0" customWidth="1"/>
    <col min="12096" max="12097" width="7.00390625" style="0" customWidth="1"/>
    <col min="12289" max="12289" width="2.8515625" style="0" customWidth="1"/>
    <col min="12290" max="12290" width="1.28515625" style="0" customWidth="1"/>
    <col min="12291" max="12291" width="3.140625" style="0" customWidth="1"/>
    <col min="12292" max="12292" width="3.28125" style="0" customWidth="1"/>
    <col min="12293" max="12293" width="13.00390625" style="0" customWidth="1"/>
    <col min="12294" max="12294" width="56.7109375" style="0" customWidth="1"/>
    <col min="12295" max="12295" width="6.57421875" style="0" customWidth="1"/>
    <col min="12296" max="12296" width="8.421875" style="0" customWidth="1"/>
    <col min="12297" max="12297" width="9.57421875" style="0" customWidth="1"/>
    <col min="12298" max="12298" width="17.7109375" style="0" customWidth="1"/>
    <col min="12299" max="12299" width="11.7109375" style="0" customWidth="1"/>
    <col min="12301" max="12303" width="7.00390625" style="0" customWidth="1"/>
    <col min="12304" max="12304" width="9.57421875" style="0" customWidth="1"/>
    <col min="12305" max="12305" width="7.00390625" style="0" customWidth="1"/>
    <col min="12306" max="12306" width="11.8515625" style="0" customWidth="1"/>
    <col min="12307" max="12307" width="6.140625" style="0" customWidth="1"/>
    <col min="12308" max="12308" width="22.421875" style="0" customWidth="1"/>
    <col min="12309" max="12309" width="12.421875" style="0" customWidth="1"/>
    <col min="12310" max="12310" width="9.28125" style="0" customWidth="1"/>
    <col min="12311" max="12311" width="12.421875" style="0" customWidth="1"/>
    <col min="12312" max="12312" width="9.28125" style="0" customWidth="1"/>
    <col min="12313" max="12313" width="11.28125" style="0" customWidth="1"/>
    <col min="12314" max="12314" width="8.28125" style="0" customWidth="1"/>
    <col min="12315" max="12315" width="11.28125" style="0" customWidth="1"/>
    <col min="12316" max="12316" width="12.421875" style="0" customWidth="1"/>
    <col min="12317" max="12317" width="8.28125" style="0" customWidth="1"/>
    <col min="12318" max="12318" width="11.28125" style="0" customWidth="1"/>
    <col min="12319" max="12319" width="12.421875" style="0" customWidth="1"/>
    <col min="12332" max="12344" width="7.00390625" style="0" customWidth="1"/>
    <col min="12346" max="12350" width="7.00390625" style="0" customWidth="1"/>
    <col min="12351" max="12351" width="9.7109375" style="0" customWidth="1"/>
    <col min="12352" max="12353" width="7.00390625" style="0" customWidth="1"/>
    <col min="12545" max="12545" width="2.8515625" style="0" customWidth="1"/>
    <col min="12546" max="12546" width="1.28515625" style="0" customWidth="1"/>
    <col min="12547" max="12547" width="3.140625" style="0" customWidth="1"/>
    <col min="12548" max="12548" width="3.28125" style="0" customWidth="1"/>
    <col min="12549" max="12549" width="13.00390625" style="0" customWidth="1"/>
    <col min="12550" max="12550" width="56.7109375" style="0" customWidth="1"/>
    <col min="12551" max="12551" width="6.57421875" style="0" customWidth="1"/>
    <col min="12552" max="12552" width="8.421875" style="0" customWidth="1"/>
    <col min="12553" max="12553" width="9.57421875" style="0" customWidth="1"/>
    <col min="12554" max="12554" width="17.7109375" style="0" customWidth="1"/>
    <col min="12555" max="12555" width="11.7109375" style="0" customWidth="1"/>
    <col min="12557" max="12559" width="7.00390625" style="0" customWidth="1"/>
    <col min="12560" max="12560" width="9.57421875" style="0" customWidth="1"/>
    <col min="12561" max="12561" width="7.00390625" style="0" customWidth="1"/>
    <col min="12562" max="12562" width="11.8515625" style="0" customWidth="1"/>
    <col min="12563" max="12563" width="6.140625" style="0" customWidth="1"/>
    <col min="12564" max="12564" width="22.421875" style="0" customWidth="1"/>
    <col min="12565" max="12565" width="12.421875" style="0" customWidth="1"/>
    <col min="12566" max="12566" width="9.28125" style="0" customWidth="1"/>
    <col min="12567" max="12567" width="12.421875" style="0" customWidth="1"/>
    <col min="12568" max="12568" width="9.28125" style="0" customWidth="1"/>
    <col min="12569" max="12569" width="11.28125" style="0" customWidth="1"/>
    <col min="12570" max="12570" width="8.28125" style="0" customWidth="1"/>
    <col min="12571" max="12571" width="11.28125" style="0" customWidth="1"/>
    <col min="12572" max="12572" width="12.421875" style="0" customWidth="1"/>
    <col min="12573" max="12573" width="8.28125" style="0" customWidth="1"/>
    <col min="12574" max="12574" width="11.28125" style="0" customWidth="1"/>
    <col min="12575" max="12575" width="12.421875" style="0" customWidth="1"/>
    <col min="12588" max="12600" width="7.00390625" style="0" customWidth="1"/>
    <col min="12602" max="12606" width="7.00390625" style="0" customWidth="1"/>
    <col min="12607" max="12607" width="9.7109375" style="0" customWidth="1"/>
    <col min="12608" max="12609" width="7.00390625" style="0" customWidth="1"/>
    <col min="12801" max="12801" width="2.8515625" style="0" customWidth="1"/>
    <col min="12802" max="12802" width="1.28515625" style="0" customWidth="1"/>
    <col min="12803" max="12803" width="3.140625" style="0" customWidth="1"/>
    <col min="12804" max="12804" width="3.28125" style="0" customWidth="1"/>
    <col min="12805" max="12805" width="13.00390625" style="0" customWidth="1"/>
    <col min="12806" max="12806" width="56.7109375" style="0" customWidth="1"/>
    <col min="12807" max="12807" width="6.57421875" style="0" customWidth="1"/>
    <col min="12808" max="12808" width="8.421875" style="0" customWidth="1"/>
    <col min="12809" max="12809" width="9.57421875" style="0" customWidth="1"/>
    <col min="12810" max="12810" width="17.7109375" style="0" customWidth="1"/>
    <col min="12811" max="12811" width="11.7109375" style="0" customWidth="1"/>
    <col min="12813" max="12815" width="7.00390625" style="0" customWidth="1"/>
    <col min="12816" max="12816" width="9.57421875" style="0" customWidth="1"/>
    <col min="12817" max="12817" width="7.00390625" style="0" customWidth="1"/>
    <col min="12818" max="12818" width="11.8515625" style="0" customWidth="1"/>
    <col min="12819" max="12819" width="6.140625" style="0" customWidth="1"/>
    <col min="12820" max="12820" width="22.421875" style="0" customWidth="1"/>
    <col min="12821" max="12821" width="12.421875" style="0" customWidth="1"/>
    <col min="12822" max="12822" width="9.28125" style="0" customWidth="1"/>
    <col min="12823" max="12823" width="12.421875" style="0" customWidth="1"/>
    <col min="12824" max="12824" width="9.28125" style="0" customWidth="1"/>
    <col min="12825" max="12825" width="11.28125" style="0" customWidth="1"/>
    <col min="12826" max="12826" width="8.28125" style="0" customWidth="1"/>
    <col min="12827" max="12827" width="11.28125" style="0" customWidth="1"/>
    <col min="12828" max="12828" width="12.421875" style="0" customWidth="1"/>
    <col min="12829" max="12829" width="8.28125" style="0" customWidth="1"/>
    <col min="12830" max="12830" width="11.28125" style="0" customWidth="1"/>
    <col min="12831" max="12831" width="12.421875" style="0" customWidth="1"/>
    <col min="12844" max="12856" width="7.00390625" style="0" customWidth="1"/>
    <col min="12858" max="12862" width="7.00390625" style="0" customWidth="1"/>
    <col min="12863" max="12863" width="9.7109375" style="0" customWidth="1"/>
    <col min="12864" max="12865" width="7.00390625" style="0" customWidth="1"/>
    <col min="13057" max="13057" width="2.8515625" style="0" customWidth="1"/>
    <col min="13058" max="13058" width="1.28515625" style="0" customWidth="1"/>
    <col min="13059" max="13059" width="3.140625" style="0" customWidth="1"/>
    <col min="13060" max="13060" width="3.28125" style="0" customWidth="1"/>
    <col min="13061" max="13061" width="13.00390625" style="0" customWidth="1"/>
    <col min="13062" max="13062" width="56.7109375" style="0" customWidth="1"/>
    <col min="13063" max="13063" width="6.57421875" style="0" customWidth="1"/>
    <col min="13064" max="13064" width="8.421875" style="0" customWidth="1"/>
    <col min="13065" max="13065" width="9.57421875" style="0" customWidth="1"/>
    <col min="13066" max="13066" width="17.7109375" style="0" customWidth="1"/>
    <col min="13067" max="13067" width="11.7109375" style="0" customWidth="1"/>
    <col min="13069" max="13071" width="7.00390625" style="0" customWidth="1"/>
    <col min="13072" max="13072" width="9.57421875" style="0" customWidth="1"/>
    <col min="13073" max="13073" width="7.00390625" style="0" customWidth="1"/>
    <col min="13074" max="13074" width="11.8515625" style="0" customWidth="1"/>
    <col min="13075" max="13075" width="6.140625" style="0" customWidth="1"/>
    <col min="13076" max="13076" width="22.421875" style="0" customWidth="1"/>
    <col min="13077" max="13077" width="12.421875" style="0" customWidth="1"/>
    <col min="13078" max="13078" width="9.28125" style="0" customWidth="1"/>
    <col min="13079" max="13079" width="12.421875" style="0" customWidth="1"/>
    <col min="13080" max="13080" width="9.28125" style="0" customWidth="1"/>
    <col min="13081" max="13081" width="11.28125" style="0" customWidth="1"/>
    <col min="13082" max="13082" width="8.28125" style="0" customWidth="1"/>
    <col min="13083" max="13083" width="11.28125" style="0" customWidth="1"/>
    <col min="13084" max="13084" width="12.421875" style="0" customWidth="1"/>
    <col min="13085" max="13085" width="8.28125" style="0" customWidth="1"/>
    <col min="13086" max="13086" width="11.28125" style="0" customWidth="1"/>
    <col min="13087" max="13087" width="12.421875" style="0" customWidth="1"/>
    <col min="13100" max="13112" width="7.00390625" style="0" customWidth="1"/>
    <col min="13114" max="13118" width="7.00390625" style="0" customWidth="1"/>
    <col min="13119" max="13119" width="9.7109375" style="0" customWidth="1"/>
    <col min="13120" max="13121" width="7.00390625" style="0" customWidth="1"/>
    <col min="13313" max="13313" width="2.8515625" style="0" customWidth="1"/>
    <col min="13314" max="13314" width="1.28515625" style="0" customWidth="1"/>
    <col min="13315" max="13315" width="3.140625" style="0" customWidth="1"/>
    <col min="13316" max="13316" width="3.28125" style="0" customWidth="1"/>
    <col min="13317" max="13317" width="13.00390625" style="0" customWidth="1"/>
    <col min="13318" max="13318" width="56.7109375" style="0" customWidth="1"/>
    <col min="13319" max="13319" width="6.57421875" style="0" customWidth="1"/>
    <col min="13320" max="13320" width="8.421875" style="0" customWidth="1"/>
    <col min="13321" max="13321" width="9.57421875" style="0" customWidth="1"/>
    <col min="13322" max="13322" width="17.7109375" style="0" customWidth="1"/>
    <col min="13323" max="13323" width="11.7109375" style="0" customWidth="1"/>
    <col min="13325" max="13327" width="7.00390625" style="0" customWidth="1"/>
    <col min="13328" max="13328" width="9.57421875" style="0" customWidth="1"/>
    <col min="13329" max="13329" width="7.00390625" style="0" customWidth="1"/>
    <col min="13330" max="13330" width="11.8515625" style="0" customWidth="1"/>
    <col min="13331" max="13331" width="6.140625" style="0" customWidth="1"/>
    <col min="13332" max="13332" width="22.421875" style="0" customWidth="1"/>
    <col min="13333" max="13333" width="12.421875" style="0" customWidth="1"/>
    <col min="13334" max="13334" width="9.28125" style="0" customWidth="1"/>
    <col min="13335" max="13335" width="12.421875" style="0" customWidth="1"/>
    <col min="13336" max="13336" width="9.28125" style="0" customWidth="1"/>
    <col min="13337" max="13337" width="11.28125" style="0" customWidth="1"/>
    <col min="13338" max="13338" width="8.28125" style="0" customWidth="1"/>
    <col min="13339" max="13339" width="11.28125" style="0" customWidth="1"/>
    <col min="13340" max="13340" width="12.421875" style="0" customWidth="1"/>
    <col min="13341" max="13341" width="8.28125" style="0" customWidth="1"/>
    <col min="13342" max="13342" width="11.28125" style="0" customWidth="1"/>
    <col min="13343" max="13343" width="12.421875" style="0" customWidth="1"/>
    <col min="13356" max="13368" width="7.00390625" style="0" customWidth="1"/>
    <col min="13370" max="13374" width="7.00390625" style="0" customWidth="1"/>
    <col min="13375" max="13375" width="9.7109375" style="0" customWidth="1"/>
    <col min="13376" max="13377" width="7.00390625" style="0" customWidth="1"/>
    <col min="13569" max="13569" width="2.8515625" style="0" customWidth="1"/>
    <col min="13570" max="13570" width="1.28515625" style="0" customWidth="1"/>
    <col min="13571" max="13571" width="3.140625" style="0" customWidth="1"/>
    <col min="13572" max="13572" width="3.28125" style="0" customWidth="1"/>
    <col min="13573" max="13573" width="13.00390625" style="0" customWidth="1"/>
    <col min="13574" max="13574" width="56.7109375" style="0" customWidth="1"/>
    <col min="13575" max="13575" width="6.57421875" style="0" customWidth="1"/>
    <col min="13576" max="13576" width="8.421875" style="0" customWidth="1"/>
    <col min="13577" max="13577" width="9.57421875" style="0" customWidth="1"/>
    <col min="13578" max="13578" width="17.7109375" style="0" customWidth="1"/>
    <col min="13579" max="13579" width="11.7109375" style="0" customWidth="1"/>
    <col min="13581" max="13583" width="7.00390625" style="0" customWidth="1"/>
    <col min="13584" max="13584" width="9.57421875" style="0" customWidth="1"/>
    <col min="13585" max="13585" width="7.00390625" style="0" customWidth="1"/>
    <col min="13586" max="13586" width="11.8515625" style="0" customWidth="1"/>
    <col min="13587" max="13587" width="6.140625" style="0" customWidth="1"/>
    <col min="13588" max="13588" width="22.421875" style="0" customWidth="1"/>
    <col min="13589" max="13589" width="12.421875" style="0" customWidth="1"/>
    <col min="13590" max="13590" width="9.28125" style="0" customWidth="1"/>
    <col min="13591" max="13591" width="12.421875" style="0" customWidth="1"/>
    <col min="13592" max="13592" width="9.28125" style="0" customWidth="1"/>
    <col min="13593" max="13593" width="11.28125" style="0" customWidth="1"/>
    <col min="13594" max="13594" width="8.28125" style="0" customWidth="1"/>
    <col min="13595" max="13595" width="11.28125" style="0" customWidth="1"/>
    <col min="13596" max="13596" width="12.421875" style="0" customWidth="1"/>
    <col min="13597" max="13597" width="8.28125" style="0" customWidth="1"/>
    <col min="13598" max="13598" width="11.28125" style="0" customWidth="1"/>
    <col min="13599" max="13599" width="12.421875" style="0" customWidth="1"/>
    <col min="13612" max="13624" width="7.00390625" style="0" customWidth="1"/>
    <col min="13626" max="13630" width="7.00390625" style="0" customWidth="1"/>
    <col min="13631" max="13631" width="9.7109375" style="0" customWidth="1"/>
    <col min="13632" max="13633" width="7.00390625" style="0" customWidth="1"/>
    <col min="13825" max="13825" width="2.8515625" style="0" customWidth="1"/>
    <col min="13826" max="13826" width="1.28515625" style="0" customWidth="1"/>
    <col min="13827" max="13827" width="3.140625" style="0" customWidth="1"/>
    <col min="13828" max="13828" width="3.28125" style="0" customWidth="1"/>
    <col min="13829" max="13829" width="13.00390625" style="0" customWidth="1"/>
    <col min="13830" max="13830" width="56.7109375" style="0" customWidth="1"/>
    <col min="13831" max="13831" width="6.57421875" style="0" customWidth="1"/>
    <col min="13832" max="13832" width="8.421875" style="0" customWidth="1"/>
    <col min="13833" max="13833" width="9.57421875" style="0" customWidth="1"/>
    <col min="13834" max="13834" width="17.7109375" style="0" customWidth="1"/>
    <col min="13835" max="13835" width="11.7109375" style="0" customWidth="1"/>
    <col min="13837" max="13839" width="7.00390625" style="0" customWidth="1"/>
    <col min="13840" max="13840" width="9.57421875" style="0" customWidth="1"/>
    <col min="13841" max="13841" width="7.00390625" style="0" customWidth="1"/>
    <col min="13842" max="13842" width="11.8515625" style="0" customWidth="1"/>
    <col min="13843" max="13843" width="6.140625" style="0" customWidth="1"/>
    <col min="13844" max="13844" width="22.421875" style="0" customWidth="1"/>
    <col min="13845" max="13845" width="12.421875" style="0" customWidth="1"/>
    <col min="13846" max="13846" width="9.28125" style="0" customWidth="1"/>
    <col min="13847" max="13847" width="12.421875" style="0" customWidth="1"/>
    <col min="13848" max="13848" width="9.28125" style="0" customWidth="1"/>
    <col min="13849" max="13849" width="11.28125" style="0" customWidth="1"/>
    <col min="13850" max="13850" width="8.28125" style="0" customWidth="1"/>
    <col min="13851" max="13851" width="11.28125" style="0" customWidth="1"/>
    <col min="13852" max="13852" width="12.421875" style="0" customWidth="1"/>
    <col min="13853" max="13853" width="8.28125" style="0" customWidth="1"/>
    <col min="13854" max="13854" width="11.28125" style="0" customWidth="1"/>
    <col min="13855" max="13855" width="12.421875" style="0" customWidth="1"/>
    <col min="13868" max="13880" width="7.00390625" style="0" customWidth="1"/>
    <col min="13882" max="13886" width="7.00390625" style="0" customWidth="1"/>
    <col min="13887" max="13887" width="9.7109375" style="0" customWidth="1"/>
    <col min="13888" max="13889" width="7.00390625" style="0" customWidth="1"/>
    <col min="14081" max="14081" width="2.8515625" style="0" customWidth="1"/>
    <col min="14082" max="14082" width="1.28515625" style="0" customWidth="1"/>
    <col min="14083" max="14083" width="3.140625" style="0" customWidth="1"/>
    <col min="14084" max="14084" width="3.28125" style="0" customWidth="1"/>
    <col min="14085" max="14085" width="13.00390625" style="0" customWidth="1"/>
    <col min="14086" max="14086" width="56.7109375" style="0" customWidth="1"/>
    <col min="14087" max="14087" width="6.57421875" style="0" customWidth="1"/>
    <col min="14088" max="14088" width="8.421875" style="0" customWidth="1"/>
    <col min="14089" max="14089" width="9.57421875" style="0" customWidth="1"/>
    <col min="14090" max="14090" width="17.7109375" style="0" customWidth="1"/>
    <col min="14091" max="14091" width="11.7109375" style="0" customWidth="1"/>
    <col min="14093" max="14095" width="7.00390625" style="0" customWidth="1"/>
    <col min="14096" max="14096" width="9.57421875" style="0" customWidth="1"/>
    <col min="14097" max="14097" width="7.00390625" style="0" customWidth="1"/>
    <col min="14098" max="14098" width="11.8515625" style="0" customWidth="1"/>
    <col min="14099" max="14099" width="6.140625" style="0" customWidth="1"/>
    <col min="14100" max="14100" width="22.421875" style="0" customWidth="1"/>
    <col min="14101" max="14101" width="12.421875" style="0" customWidth="1"/>
    <col min="14102" max="14102" width="9.28125" style="0" customWidth="1"/>
    <col min="14103" max="14103" width="12.421875" style="0" customWidth="1"/>
    <col min="14104" max="14104" width="9.28125" style="0" customWidth="1"/>
    <col min="14105" max="14105" width="11.28125" style="0" customWidth="1"/>
    <col min="14106" max="14106" width="8.28125" style="0" customWidth="1"/>
    <col min="14107" max="14107" width="11.28125" style="0" customWidth="1"/>
    <col min="14108" max="14108" width="12.421875" style="0" customWidth="1"/>
    <col min="14109" max="14109" width="8.28125" style="0" customWidth="1"/>
    <col min="14110" max="14110" width="11.28125" style="0" customWidth="1"/>
    <col min="14111" max="14111" width="12.421875" style="0" customWidth="1"/>
    <col min="14124" max="14136" width="7.00390625" style="0" customWidth="1"/>
    <col min="14138" max="14142" width="7.00390625" style="0" customWidth="1"/>
    <col min="14143" max="14143" width="9.7109375" style="0" customWidth="1"/>
    <col min="14144" max="14145" width="7.00390625" style="0" customWidth="1"/>
    <col min="14337" max="14337" width="2.8515625" style="0" customWidth="1"/>
    <col min="14338" max="14338" width="1.28515625" style="0" customWidth="1"/>
    <col min="14339" max="14339" width="3.140625" style="0" customWidth="1"/>
    <col min="14340" max="14340" width="3.28125" style="0" customWidth="1"/>
    <col min="14341" max="14341" width="13.00390625" style="0" customWidth="1"/>
    <col min="14342" max="14342" width="56.7109375" style="0" customWidth="1"/>
    <col min="14343" max="14343" width="6.57421875" style="0" customWidth="1"/>
    <col min="14344" max="14344" width="8.421875" style="0" customWidth="1"/>
    <col min="14345" max="14345" width="9.57421875" style="0" customWidth="1"/>
    <col min="14346" max="14346" width="17.7109375" style="0" customWidth="1"/>
    <col min="14347" max="14347" width="11.7109375" style="0" customWidth="1"/>
    <col min="14349" max="14351" width="7.00390625" style="0" customWidth="1"/>
    <col min="14352" max="14352" width="9.57421875" style="0" customWidth="1"/>
    <col min="14353" max="14353" width="7.00390625" style="0" customWidth="1"/>
    <col min="14354" max="14354" width="11.8515625" style="0" customWidth="1"/>
    <col min="14355" max="14355" width="6.140625" style="0" customWidth="1"/>
    <col min="14356" max="14356" width="22.421875" style="0" customWidth="1"/>
    <col min="14357" max="14357" width="12.421875" style="0" customWidth="1"/>
    <col min="14358" max="14358" width="9.28125" style="0" customWidth="1"/>
    <col min="14359" max="14359" width="12.421875" style="0" customWidth="1"/>
    <col min="14360" max="14360" width="9.28125" style="0" customWidth="1"/>
    <col min="14361" max="14361" width="11.28125" style="0" customWidth="1"/>
    <col min="14362" max="14362" width="8.28125" style="0" customWidth="1"/>
    <col min="14363" max="14363" width="11.28125" style="0" customWidth="1"/>
    <col min="14364" max="14364" width="12.421875" style="0" customWidth="1"/>
    <col min="14365" max="14365" width="8.28125" style="0" customWidth="1"/>
    <col min="14366" max="14366" width="11.28125" style="0" customWidth="1"/>
    <col min="14367" max="14367" width="12.421875" style="0" customWidth="1"/>
    <col min="14380" max="14392" width="7.00390625" style="0" customWidth="1"/>
    <col min="14394" max="14398" width="7.00390625" style="0" customWidth="1"/>
    <col min="14399" max="14399" width="9.7109375" style="0" customWidth="1"/>
    <col min="14400" max="14401" width="7.00390625" style="0" customWidth="1"/>
    <col min="14593" max="14593" width="2.8515625" style="0" customWidth="1"/>
    <col min="14594" max="14594" width="1.28515625" style="0" customWidth="1"/>
    <col min="14595" max="14595" width="3.140625" style="0" customWidth="1"/>
    <col min="14596" max="14596" width="3.28125" style="0" customWidth="1"/>
    <col min="14597" max="14597" width="13.00390625" style="0" customWidth="1"/>
    <col min="14598" max="14598" width="56.7109375" style="0" customWidth="1"/>
    <col min="14599" max="14599" width="6.57421875" style="0" customWidth="1"/>
    <col min="14600" max="14600" width="8.421875" style="0" customWidth="1"/>
    <col min="14601" max="14601" width="9.57421875" style="0" customWidth="1"/>
    <col min="14602" max="14602" width="17.7109375" style="0" customWidth="1"/>
    <col min="14603" max="14603" width="11.7109375" style="0" customWidth="1"/>
    <col min="14605" max="14607" width="7.00390625" style="0" customWidth="1"/>
    <col min="14608" max="14608" width="9.57421875" style="0" customWidth="1"/>
    <col min="14609" max="14609" width="7.00390625" style="0" customWidth="1"/>
    <col min="14610" max="14610" width="11.8515625" style="0" customWidth="1"/>
    <col min="14611" max="14611" width="6.140625" style="0" customWidth="1"/>
    <col min="14612" max="14612" width="22.421875" style="0" customWidth="1"/>
    <col min="14613" max="14613" width="12.421875" style="0" customWidth="1"/>
    <col min="14614" max="14614" width="9.28125" style="0" customWidth="1"/>
    <col min="14615" max="14615" width="12.421875" style="0" customWidth="1"/>
    <col min="14616" max="14616" width="9.28125" style="0" customWidth="1"/>
    <col min="14617" max="14617" width="11.28125" style="0" customWidth="1"/>
    <col min="14618" max="14618" width="8.28125" style="0" customWidth="1"/>
    <col min="14619" max="14619" width="11.28125" style="0" customWidth="1"/>
    <col min="14620" max="14620" width="12.421875" style="0" customWidth="1"/>
    <col min="14621" max="14621" width="8.28125" style="0" customWidth="1"/>
    <col min="14622" max="14622" width="11.28125" style="0" customWidth="1"/>
    <col min="14623" max="14623" width="12.421875" style="0" customWidth="1"/>
    <col min="14636" max="14648" width="7.00390625" style="0" customWidth="1"/>
    <col min="14650" max="14654" width="7.00390625" style="0" customWidth="1"/>
    <col min="14655" max="14655" width="9.7109375" style="0" customWidth="1"/>
    <col min="14656" max="14657" width="7.00390625" style="0" customWidth="1"/>
    <col min="14849" max="14849" width="2.8515625" style="0" customWidth="1"/>
    <col min="14850" max="14850" width="1.28515625" style="0" customWidth="1"/>
    <col min="14851" max="14851" width="3.140625" style="0" customWidth="1"/>
    <col min="14852" max="14852" width="3.28125" style="0" customWidth="1"/>
    <col min="14853" max="14853" width="13.00390625" style="0" customWidth="1"/>
    <col min="14854" max="14854" width="56.7109375" style="0" customWidth="1"/>
    <col min="14855" max="14855" width="6.57421875" style="0" customWidth="1"/>
    <col min="14856" max="14856" width="8.421875" style="0" customWidth="1"/>
    <col min="14857" max="14857" width="9.57421875" style="0" customWidth="1"/>
    <col min="14858" max="14858" width="17.7109375" style="0" customWidth="1"/>
    <col min="14859" max="14859" width="11.7109375" style="0" customWidth="1"/>
    <col min="14861" max="14863" width="7.00390625" style="0" customWidth="1"/>
    <col min="14864" max="14864" width="9.57421875" style="0" customWidth="1"/>
    <col min="14865" max="14865" width="7.00390625" style="0" customWidth="1"/>
    <col min="14866" max="14866" width="11.8515625" style="0" customWidth="1"/>
    <col min="14867" max="14867" width="6.140625" style="0" customWidth="1"/>
    <col min="14868" max="14868" width="22.421875" style="0" customWidth="1"/>
    <col min="14869" max="14869" width="12.421875" style="0" customWidth="1"/>
    <col min="14870" max="14870" width="9.28125" style="0" customWidth="1"/>
    <col min="14871" max="14871" width="12.421875" style="0" customWidth="1"/>
    <col min="14872" max="14872" width="9.28125" style="0" customWidth="1"/>
    <col min="14873" max="14873" width="11.28125" style="0" customWidth="1"/>
    <col min="14874" max="14874" width="8.28125" style="0" customWidth="1"/>
    <col min="14875" max="14875" width="11.28125" style="0" customWidth="1"/>
    <col min="14876" max="14876" width="12.421875" style="0" customWidth="1"/>
    <col min="14877" max="14877" width="8.28125" style="0" customWidth="1"/>
    <col min="14878" max="14878" width="11.28125" style="0" customWidth="1"/>
    <col min="14879" max="14879" width="12.421875" style="0" customWidth="1"/>
    <col min="14892" max="14904" width="7.00390625" style="0" customWidth="1"/>
    <col min="14906" max="14910" width="7.00390625" style="0" customWidth="1"/>
    <col min="14911" max="14911" width="9.7109375" style="0" customWidth="1"/>
    <col min="14912" max="14913" width="7.00390625" style="0" customWidth="1"/>
    <col min="15105" max="15105" width="2.8515625" style="0" customWidth="1"/>
    <col min="15106" max="15106" width="1.28515625" style="0" customWidth="1"/>
    <col min="15107" max="15107" width="3.140625" style="0" customWidth="1"/>
    <col min="15108" max="15108" width="3.28125" style="0" customWidth="1"/>
    <col min="15109" max="15109" width="13.00390625" style="0" customWidth="1"/>
    <col min="15110" max="15110" width="56.7109375" style="0" customWidth="1"/>
    <col min="15111" max="15111" width="6.57421875" style="0" customWidth="1"/>
    <col min="15112" max="15112" width="8.421875" style="0" customWidth="1"/>
    <col min="15113" max="15113" width="9.57421875" style="0" customWidth="1"/>
    <col min="15114" max="15114" width="17.7109375" style="0" customWidth="1"/>
    <col min="15115" max="15115" width="11.7109375" style="0" customWidth="1"/>
    <col min="15117" max="15119" width="7.00390625" style="0" customWidth="1"/>
    <col min="15120" max="15120" width="9.57421875" style="0" customWidth="1"/>
    <col min="15121" max="15121" width="7.00390625" style="0" customWidth="1"/>
    <col min="15122" max="15122" width="11.8515625" style="0" customWidth="1"/>
    <col min="15123" max="15123" width="6.140625" style="0" customWidth="1"/>
    <col min="15124" max="15124" width="22.421875" style="0" customWidth="1"/>
    <col min="15125" max="15125" width="12.421875" style="0" customWidth="1"/>
    <col min="15126" max="15126" width="9.28125" style="0" customWidth="1"/>
    <col min="15127" max="15127" width="12.421875" style="0" customWidth="1"/>
    <col min="15128" max="15128" width="9.28125" style="0" customWidth="1"/>
    <col min="15129" max="15129" width="11.28125" style="0" customWidth="1"/>
    <col min="15130" max="15130" width="8.28125" style="0" customWidth="1"/>
    <col min="15131" max="15131" width="11.28125" style="0" customWidth="1"/>
    <col min="15132" max="15132" width="12.421875" style="0" customWidth="1"/>
    <col min="15133" max="15133" width="8.28125" style="0" customWidth="1"/>
    <col min="15134" max="15134" width="11.28125" style="0" customWidth="1"/>
    <col min="15135" max="15135" width="12.421875" style="0" customWidth="1"/>
    <col min="15148" max="15160" width="7.00390625" style="0" customWidth="1"/>
    <col min="15162" max="15166" width="7.00390625" style="0" customWidth="1"/>
    <col min="15167" max="15167" width="9.7109375" style="0" customWidth="1"/>
    <col min="15168" max="15169" width="7.00390625" style="0" customWidth="1"/>
    <col min="15361" max="15361" width="2.8515625" style="0" customWidth="1"/>
    <col min="15362" max="15362" width="1.28515625" style="0" customWidth="1"/>
    <col min="15363" max="15363" width="3.140625" style="0" customWidth="1"/>
    <col min="15364" max="15364" width="3.28125" style="0" customWidth="1"/>
    <col min="15365" max="15365" width="13.00390625" style="0" customWidth="1"/>
    <col min="15366" max="15366" width="56.7109375" style="0" customWidth="1"/>
    <col min="15367" max="15367" width="6.57421875" style="0" customWidth="1"/>
    <col min="15368" max="15368" width="8.421875" style="0" customWidth="1"/>
    <col min="15369" max="15369" width="9.57421875" style="0" customWidth="1"/>
    <col min="15370" max="15370" width="17.7109375" style="0" customWidth="1"/>
    <col min="15371" max="15371" width="11.7109375" style="0" customWidth="1"/>
    <col min="15373" max="15375" width="7.00390625" style="0" customWidth="1"/>
    <col min="15376" max="15376" width="9.57421875" style="0" customWidth="1"/>
    <col min="15377" max="15377" width="7.00390625" style="0" customWidth="1"/>
    <col min="15378" max="15378" width="11.8515625" style="0" customWidth="1"/>
    <col min="15379" max="15379" width="6.140625" style="0" customWidth="1"/>
    <col min="15380" max="15380" width="22.421875" style="0" customWidth="1"/>
    <col min="15381" max="15381" width="12.421875" style="0" customWidth="1"/>
    <col min="15382" max="15382" width="9.28125" style="0" customWidth="1"/>
    <col min="15383" max="15383" width="12.421875" style="0" customWidth="1"/>
    <col min="15384" max="15384" width="9.28125" style="0" customWidth="1"/>
    <col min="15385" max="15385" width="11.28125" style="0" customWidth="1"/>
    <col min="15386" max="15386" width="8.28125" style="0" customWidth="1"/>
    <col min="15387" max="15387" width="11.28125" style="0" customWidth="1"/>
    <col min="15388" max="15388" width="12.421875" style="0" customWidth="1"/>
    <col min="15389" max="15389" width="8.28125" style="0" customWidth="1"/>
    <col min="15390" max="15390" width="11.28125" style="0" customWidth="1"/>
    <col min="15391" max="15391" width="12.421875" style="0" customWidth="1"/>
    <col min="15404" max="15416" width="7.00390625" style="0" customWidth="1"/>
    <col min="15418" max="15422" width="7.00390625" style="0" customWidth="1"/>
    <col min="15423" max="15423" width="9.7109375" style="0" customWidth="1"/>
    <col min="15424" max="15425" width="7.00390625" style="0" customWidth="1"/>
    <col min="15617" max="15617" width="2.8515625" style="0" customWidth="1"/>
    <col min="15618" max="15618" width="1.28515625" style="0" customWidth="1"/>
    <col min="15619" max="15619" width="3.140625" style="0" customWidth="1"/>
    <col min="15620" max="15620" width="3.28125" style="0" customWidth="1"/>
    <col min="15621" max="15621" width="13.00390625" style="0" customWidth="1"/>
    <col min="15622" max="15622" width="56.7109375" style="0" customWidth="1"/>
    <col min="15623" max="15623" width="6.57421875" style="0" customWidth="1"/>
    <col min="15624" max="15624" width="8.421875" style="0" customWidth="1"/>
    <col min="15625" max="15625" width="9.57421875" style="0" customWidth="1"/>
    <col min="15626" max="15626" width="17.7109375" style="0" customWidth="1"/>
    <col min="15627" max="15627" width="11.7109375" style="0" customWidth="1"/>
    <col min="15629" max="15631" width="7.00390625" style="0" customWidth="1"/>
    <col min="15632" max="15632" width="9.57421875" style="0" customWidth="1"/>
    <col min="15633" max="15633" width="7.00390625" style="0" customWidth="1"/>
    <col min="15634" max="15634" width="11.8515625" style="0" customWidth="1"/>
    <col min="15635" max="15635" width="6.140625" style="0" customWidth="1"/>
    <col min="15636" max="15636" width="22.421875" style="0" customWidth="1"/>
    <col min="15637" max="15637" width="12.421875" style="0" customWidth="1"/>
    <col min="15638" max="15638" width="9.28125" style="0" customWidth="1"/>
    <col min="15639" max="15639" width="12.421875" style="0" customWidth="1"/>
    <col min="15640" max="15640" width="9.28125" style="0" customWidth="1"/>
    <col min="15641" max="15641" width="11.28125" style="0" customWidth="1"/>
    <col min="15642" max="15642" width="8.28125" style="0" customWidth="1"/>
    <col min="15643" max="15643" width="11.28125" style="0" customWidth="1"/>
    <col min="15644" max="15644" width="12.421875" style="0" customWidth="1"/>
    <col min="15645" max="15645" width="8.28125" style="0" customWidth="1"/>
    <col min="15646" max="15646" width="11.28125" style="0" customWidth="1"/>
    <col min="15647" max="15647" width="12.421875" style="0" customWidth="1"/>
    <col min="15660" max="15672" width="7.00390625" style="0" customWidth="1"/>
    <col min="15674" max="15678" width="7.00390625" style="0" customWidth="1"/>
    <col min="15679" max="15679" width="9.7109375" style="0" customWidth="1"/>
    <col min="15680" max="15681" width="7.00390625" style="0" customWidth="1"/>
    <col min="15873" max="15873" width="2.8515625" style="0" customWidth="1"/>
    <col min="15874" max="15874" width="1.28515625" style="0" customWidth="1"/>
    <col min="15875" max="15875" width="3.140625" style="0" customWidth="1"/>
    <col min="15876" max="15876" width="3.28125" style="0" customWidth="1"/>
    <col min="15877" max="15877" width="13.00390625" style="0" customWidth="1"/>
    <col min="15878" max="15878" width="56.7109375" style="0" customWidth="1"/>
    <col min="15879" max="15879" width="6.57421875" style="0" customWidth="1"/>
    <col min="15880" max="15880" width="8.421875" style="0" customWidth="1"/>
    <col min="15881" max="15881" width="9.57421875" style="0" customWidth="1"/>
    <col min="15882" max="15882" width="17.7109375" style="0" customWidth="1"/>
    <col min="15883" max="15883" width="11.7109375" style="0" customWidth="1"/>
    <col min="15885" max="15887" width="7.00390625" style="0" customWidth="1"/>
    <col min="15888" max="15888" width="9.57421875" style="0" customWidth="1"/>
    <col min="15889" max="15889" width="7.00390625" style="0" customWidth="1"/>
    <col min="15890" max="15890" width="11.8515625" style="0" customWidth="1"/>
    <col min="15891" max="15891" width="6.140625" style="0" customWidth="1"/>
    <col min="15892" max="15892" width="22.421875" style="0" customWidth="1"/>
    <col min="15893" max="15893" width="12.421875" style="0" customWidth="1"/>
    <col min="15894" max="15894" width="9.28125" style="0" customWidth="1"/>
    <col min="15895" max="15895" width="12.421875" style="0" customWidth="1"/>
    <col min="15896" max="15896" width="9.28125" style="0" customWidth="1"/>
    <col min="15897" max="15897" width="11.28125" style="0" customWidth="1"/>
    <col min="15898" max="15898" width="8.28125" style="0" customWidth="1"/>
    <col min="15899" max="15899" width="11.28125" style="0" customWidth="1"/>
    <col min="15900" max="15900" width="12.421875" style="0" customWidth="1"/>
    <col min="15901" max="15901" width="8.28125" style="0" customWidth="1"/>
    <col min="15902" max="15902" width="11.28125" style="0" customWidth="1"/>
    <col min="15903" max="15903" width="12.421875" style="0" customWidth="1"/>
    <col min="15916" max="15928" width="7.00390625" style="0" customWidth="1"/>
    <col min="15930" max="15934" width="7.00390625" style="0" customWidth="1"/>
    <col min="15935" max="15935" width="9.7109375" style="0" customWidth="1"/>
    <col min="15936" max="15937" width="7.00390625" style="0" customWidth="1"/>
    <col min="16129" max="16129" width="2.8515625" style="0" customWidth="1"/>
    <col min="16130" max="16130" width="1.28515625" style="0" customWidth="1"/>
    <col min="16131" max="16131" width="3.140625" style="0" customWidth="1"/>
    <col min="16132" max="16132" width="3.28125" style="0" customWidth="1"/>
    <col min="16133" max="16133" width="13.00390625" style="0" customWidth="1"/>
    <col min="16134" max="16134" width="56.7109375" style="0" customWidth="1"/>
    <col min="16135" max="16135" width="6.57421875" style="0" customWidth="1"/>
    <col min="16136" max="16136" width="8.421875" style="0" customWidth="1"/>
    <col min="16137" max="16137" width="9.57421875" style="0" customWidth="1"/>
    <col min="16138" max="16138" width="17.7109375" style="0" customWidth="1"/>
    <col min="16139" max="16139" width="11.7109375" style="0" customWidth="1"/>
    <col min="16141" max="16143" width="7.00390625" style="0" customWidth="1"/>
    <col min="16144" max="16144" width="9.57421875" style="0" customWidth="1"/>
    <col min="16145" max="16145" width="7.00390625" style="0" customWidth="1"/>
    <col min="16146" max="16146" width="11.8515625" style="0" customWidth="1"/>
    <col min="16147" max="16147" width="6.140625" style="0" customWidth="1"/>
    <col min="16148" max="16148" width="22.421875" style="0" customWidth="1"/>
    <col min="16149" max="16149" width="12.421875" style="0" customWidth="1"/>
    <col min="16150" max="16150" width="9.28125" style="0" customWidth="1"/>
    <col min="16151" max="16151" width="12.421875" style="0" customWidth="1"/>
    <col min="16152" max="16152" width="9.28125" style="0" customWidth="1"/>
    <col min="16153" max="16153" width="11.28125" style="0" customWidth="1"/>
    <col min="16154" max="16154" width="8.28125" style="0" customWidth="1"/>
    <col min="16155" max="16155" width="11.28125" style="0" customWidth="1"/>
    <col min="16156" max="16156" width="12.421875" style="0" customWidth="1"/>
    <col min="16157" max="16157" width="8.28125" style="0" customWidth="1"/>
    <col min="16158" max="16158" width="11.28125" style="0" customWidth="1"/>
    <col min="16159" max="16159" width="12.421875" style="0" customWidth="1"/>
    <col min="16172" max="16184" width="7.00390625" style="0" customWidth="1"/>
    <col min="16186" max="16190" width="7.00390625" style="0" customWidth="1"/>
    <col min="16191" max="16191" width="9.7109375" style="0" customWidth="1"/>
    <col min="16192" max="16193" width="7.00390625" style="0" customWidth="1"/>
  </cols>
  <sheetData>
    <row r="1" spans="1:70" ht="17.25" customHeight="1">
      <c r="A1" s="1"/>
      <c r="B1" s="2"/>
      <c r="C1" s="2"/>
      <c r="D1" s="3" t="s">
        <v>0</v>
      </c>
      <c r="E1" s="2"/>
      <c r="F1" s="4" t="s">
        <v>1</v>
      </c>
      <c r="G1" s="4" t="s">
        <v>2</v>
      </c>
      <c r="H1" s="4"/>
      <c r="I1" s="2"/>
      <c r="J1" s="4" t="s">
        <v>3</v>
      </c>
      <c r="K1" s="3" t="s">
        <v>4</v>
      </c>
      <c r="L1" s="4" t="s">
        <v>5</v>
      </c>
      <c r="M1" s="4"/>
      <c r="N1" s="4"/>
      <c r="O1" s="4"/>
      <c r="P1" s="4"/>
      <c r="Q1" s="4"/>
      <c r="R1" s="4"/>
      <c r="S1" s="4"/>
      <c r="T1" s="4"/>
      <c r="U1" s="5"/>
      <c r="V1" s="5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2:46" ht="10.5" customHeight="1">
      <c r="L2" s="6"/>
      <c r="AT2" s="7" t="s">
        <v>6</v>
      </c>
    </row>
    <row r="3" spans="2:46" ht="6.95" customHeight="1">
      <c r="B3" s="8"/>
      <c r="C3" s="9"/>
      <c r="D3" s="9"/>
      <c r="E3" s="9"/>
      <c r="F3" s="9"/>
      <c r="G3" s="9"/>
      <c r="H3" s="9"/>
      <c r="I3" s="9"/>
      <c r="J3" s="9"/>
      <c r="K3" s="10"/>
      <c r="AT3" s="7" t="s">
        <v>7</v>
      </c>
    </row>
    <row r="4" spans="2:46" ht="21" customHeight="1">
      <c r="B4" s="11"/>
      <c r="D4" s="12" t="s">
        <v>8</v>
      </c>
      <c r="K4" s="13"/>
      <c r="M4" s="14" t="s">
        <v>9</v>
      </c>
      <c r="AT4" s="7" t="s">
        <v>10</v>
      </c>
    </row>
    <row r="5" spans="2:11" ht="6.95" customHeight="1">
      <c r="B5" s="11"/>
      <c r="K5" s="13"/>
    </row>
    <row r="6" spans="2:11" ht="15" customHeight="1">
      <c r="B6" s="11"/>
      <c r="D6" s="15" t="s">
        <v>11</v>
      </c>
      <c r="F6" s="16" t="str">
        <f>'[1]Rekapitulace stavby'!K5</f>
        <v>Rekonstrukce VO v ulicích Úzká, u Rybníčka, U Javorky a Zahradní v Č. Třebové</v>
      </c>
      <c r="K6" s="13"/>
    </row>
    <row r="7" spans="2:11" ht="12" customHeight="1">
      <c r="B7" s="11"/>
      <c r="E7" s="15">
        <f>'[1]SO - 01a - Elektromontáže'!K6</f>
        <v>0</v>
      </c>
      <c r="F7" s="15"/>
      <c r="G7" s="15"/>
      <c r="H7" s="15"/>
      <c r="K7" s="13"/>
    </row>
    <row r="8" spans="2:11" s="17" customFormat="1" ht="12" customHeight="1">
      <c r="B8" s="18"/>
      <c r="D8" s="15" t="s">
        <v>12</v>
      </c>
      <c r="K8" s="19"/>
    </row>
    <row r="9" spans="2:11" s="17" customFormat="1" ht="15.4" customHeight="1">
      <c r="B9" s="18"/>
      <c r="E9" s="20" t="s">
        <v>13</v>
      </c>
      <c r="F9" s="20"/>
      <c r="G9" s="20"/>
      <c r="H9" s="20"/>
      <c r="K9" s="19"/>
    </row>
    <row r="10" spans="2:11" s="17" customFormat="1" ht="9" customHeight="1">
      <c r="B10" s="18"/>
      <c r="K10" s="19"/>
    </row>
    <row r="11" spans="2:11" s="17" customFormat="1" ht="14.45" customHeight="1">
      <c r="B11" s="18"/>
      <c r="D11" s="15" t="s">
        <v>14</v>
      </c>
      <c r="F11" s="21"/>
      <c r="I11" s="15" t="s">
        <v>15</v>
      </c>
      <c r="J11" s="21"/>
      <c r="K11" s="19"/>
    </row>
    <row r="12" spans="2:11" s="17" customFormat="1" ht="14.45" customHeight="1">
      <c r="B12" s="18"/>
      <c r="D12" s="15" t="s">
        <v>16</v>
      </c>
      <c r="F12" s="21" t="s">
        <v>17</v>
      </c>
      <c r="I12" s="15" t="s">
        <v>18</v>
      </c>
      <c r="J12" s="22" t="s">
        <v>300</v>
      </c>
      <c r="K12" s="19"/>
    </row>
    <row r="13" spans="2:11" s="17" customFormat="1" ht="7.5" customHeight="1">
      <c r="B13" s="18"/>
      <c r="K13" s="19"/>
    </row>
    <row r="14" spans="2:11" s="17" customFormat="1" ht="14.45" customHeight="1">
      <c r="B14" s="18"/>
      <c r="D14" s="15" t="s">
        <v>19</v>
      </c>
      <c r="I14" s="15" t="s">
        <v>20</v>
      </c>
      <c r="J14" s="21">
        <v>64827500</v>
      </c>
      <c r="K14" s="19"/>
    </row>
    <row r="15" spans="2:11" s="17" customFormat="1" ht="18" customHeight="1">
      <c r="B15" s="18"/>
      <c r="E15" s="21" t="s">
        <v>299</v>
      </c>
      <c r="I15" s="15" t="s">
        <v>21</v>
      </c>
      <c r="J15" s="21" t="s">
        <v>301</v>
      </c>
      <c r="K15" s="19"/>
    </row>
    <row r="16" spans="2:11" s="17" customFormat="1" ht="6.95" customHeight="1">
      <c r="B16" s="18"/>
      <c r="K16" s="19"/>
    </row>
    <row r="17" spans="2:11" s="17" customFormat="1" ht="14.45" customHeight="1">
      <c r="B17" s="18"/>
      <c r="D17" s="15" t="s">
        <v>22</v>
      </c>
      <c r="I17" s="15" t="s">
        <v>20</v>
      </c>
      <c r="J17" s="21" t="str">
        <f>IF('[1]SO - 01a - Elektromontáže'!AN13="Vyplň údaj","",IF('[1]SO - 01a - Elektromontáže'!AN13="","",'[1]SO - 01a - Elektromontáže'!AN13))</f>
        <v/>
      </c>
      <c r="K17" s="19"/>
    </row>
    <row r="18" spans="2:11" s="17" customFormat="1" ht="12.75" customHeight="1">
      <c r="B18" s="18"/>
      <c r="E18" s="21" t="str">
        <f>IF('[1]SO - 01a - Elektromontáže'!E14="Vyplň údaj","",IF('[1]SO - 01a - Elektromontáže'!E14="","",'[1]SO - 01a - Elektromontáže'!E14))</f>
        <v/>
      </c>
      <c r="I18" s="15" t="s">
        <v>21</v>
      </c>
      <c r="J18" s="21" t="str">
        <f>IF('[1]SO - 01a - Elektromontáže'!AN14="Vyplň údaj","",IF('[1]SO - 01a - Elektromontáže'!AN14="","",'[1]SO - 01a - Elektromontáže'!AN14))</f>
        <v/>
      </c>
      <c r="K18" s="19"/>
    </row>
    <row r="19" spans="2:11" s="17" customFormat="1" ht="6.95" customHeight="1">
      <c r="B19" s="18"/>
      <c r="K19" s="19"/>
    </row>
    <row r="20" spans="2:11" s="17" customFormat="1" ht="14.45" customHeight="1">
      <c r="B20" s="18"/>
      <c r="D20" s="15" t="s">
        <v>23</v>
      </c>
      <c r="I20" s="15" t="s">
        <v>20</v>
      </c>
      <c r="J20" s="21"/>
      <c r="K20" s="19"/>
    </row>
    <row r="21" spans="2:11" s="17" customFormat="1" ht="18" customHeight="1">
      <c r="B21" s="18"/>
      <c r="E21" s="21" t="s">
        <v>24</v>
      </c>
      <c r="I21" s="15" t="s">
        <v>21</v>
      </c>
      <c r="J21" s="21"/>
      <c r="K21" s="19"/>
    </row>
    <row r="22" spans="2:11" s="17" customFormat="1" ht="6.95" customHeight="1">
      <c r="B22" s="18"/>
      <c r="K22" s="19"/>
    </row>
    <row r="23" spans="2:11" s="17" customFormat="1" ht="12.75" customHeight="1">
      <c r="B23" s="18"/>
      <c r="D23" s="15" t="s">
        <v>25</v>
      </c>
      <c r="K23" s="19"/>
    </row>
    <row r="24" spans="2:11" s="23" customFormat="1" ht="9" customHeight="1">
      <c r="B24" s="24"/>
      <c r="E24" s="21"/>
      <c r="F24" s="21"/>
      <c r="G24" s="21"/>
      <c r="H24" s="21"/>
      <c r="K24" s="25"/>
    </row>
    <row r="25" spans="2:11" s="17" customFormat="1" ht="6.95" customHeight="1">
      <c r="B25" s="18"/>
      <c r="K25" s="19"/>
    </row>
    <row r="26" spans="2:11" s="17" customFormat="1" ht="6.95" customHeight="1">
      <c r="B26" s="18"/>
      <c r="D26" s="26"/>
      <c r="E26" s="26"/>
      <c r="F26" s="26"/>
      <c r="G26" s="26"/>
      <c r="H26" s="26"/>
      <c r="I26" s="26"/>
      <c r="J26" s="26"/>
      <c r="K26" s="27"/>
    </row>
    <row r="27" spans="2:11" s="17" customFormat="1" ht="15.75" customHeight="1">
      <c r="B27" s="18"/>
      <c r="D27" s="28" t="s">
        <v>26</v>
      </c>
      <c r="J27" s="29">
        <f>ROUND(J85,2)</f>
        <v>0</v>
      </c>
      <c r="K27" s="19"/>
    </row>
    <row r="28" spans="2:11" s="17" customFormat="1" ht="6.95" customHeight="1">
      <c r="B28" s="18"/>
      <c r="D28" s="26"/>
      <c r="E28" s="26"/>
      <c r="F28" s="26"/>
      <c r="G28" s="26"/>
      <c r="H28" s="26"/>
      <c r="I28" s="26"/>
      <c r="J28" s="26"/>
      <c r="K28" s="27"/>
    </row>
    <row r="29" spans="2:11" s="17" customFormat="1" ht="14.45" customHeight="1">
      <c r="B29" s="18"/>
      <c r="F29" s="30" t="s">
        <v>27</v>
      </c>
      <c r="I29" s="30" t="s">
        <v>28</v>
      </c>
      <c r="J29" s="30" t="s">
        <v>29</v>
      </c>
      <c r="K29" s="19"/>
    </row>
    <row r="30" spans="2:11" s="17" customFormat="1" ht="14.45" customHeight="1">
      <c r="B30" s="18"/>
      <c r="D30" s="31" t="s">
        <v>30</v>
      </c>
      <c r="E30" s="31" t="s">
        <v>31</v>
      </c>
      <c r="F30" s="32">
        <f>ROUND(SUM(BE85:BE226),2)</f>
        <v>0</v>
      </c>
      <c r="I30" s="33">
        <v>0.21</v>
      </c>
      <c r="J30" s="32">
        <f>ROUND(ROUND((SUM(BE85:BE226)),2)*I30,2)</f>
        <v>0</v>
      </c>
      <c r="K30" s="19"/>
    </row>
    <row r="31" spans="2:11" s="17" customFormat="1" ht="14.45" customHeight="1">
      <c r="B31" s="18"/>
      <c r="E31" s="31" t="s">
        <v>32</v>
      </c>
      <c r="F31" s="32">
        <f>ROUND(SUM(BF85:BF226),2)</f>
        <v>0</v>
      </c>
      <c r="I31" s="33">
        <v>0.15</v>
      </c>
      <c r="J31" s="32">
        <f>ROUND(ROUND((SUM(BF85:BF226)),2)*I31,2)</f>
        <v>0</v>
      </c>
      <c r="K31" s="19"/>
    </row>
    <row r="32" spans="2:11" s="17" customFormat="1" ht="14.45" customHeight="1">
      <c r="B32" s="18"/>
      <c r="E32" s="31" t="s">
        <v>33</v>
      </c>
      <c r="F32" s="32">
        <f>ROUND(SUM(BG85:BG226),2)</f>
        <v>0</v>
      </c>
      <c r="I32" s="33">
        <v>0.21</v>
      </c>
      <c r="J32" s="32">
        <v>0</v>
      </c>
      <c r="K32" s="19"/>
    </row>
    <row r="33" spans="2:11" s="17" customFormat="1" ht="14.45" customHeight="1">
      <c r="B33" s="18"/>
      <c r="E33" s="31" t="s">
        <v>34</v>
      </c>
      <c r="F33" s="32">
        <f>ROUND(SUM(BH85:BH226),2)</f>
        <v>0</v>
      </c>
      <c r="I33" s="33">
        <v>0.15</v>
      </c>
      <c r="J33" s="32">
        <v>0</v>
      </c>
      <c r="K33" s="19"/>
    </row>
    <row r="34" spans="2:11" s="17" customFormat="1" ht="14.45" customHeight="1">
      <c r="B34" s="18"/>
      <c r="E34" s="31" t="s">
        <v>35</v>
      </c>
      <c r="F34" s="32">
        <f>ROUND(SUM(BI85:BI226),2)</f>
        <v>0</v>
      </c>
      <c r="I34" s="33">
        <v>0</v>
      </c>
      <c r="J34" s="32">
        <v>0</v>
      </c>
      <c r="K34" s="19"/>
    </row>
    <row r="35" spans="2:11" s="17" customFormat="1" ht="6.95" customHeight="1">
      <c r="B35" s="18"/>
      <c r="K35" s="19"/>
    </row>
    <row r="36" spans="2:11" s="17" customFormat="1" ht="18.75" customHeight="1">
      <c r="B36" s="18"/>
      <c r="C36" s="34"/>
      <c r="D36" s="35" t="s">
        <v>36</v>
      </c>
      <c r="E36" s="36"/>
      <c r="F36" s="36"/>
      <c r="G36" s="37" t="s">
        <v>37</v>
      </c>
      <c r="H36" s="38" t="s">
        <v>38</v>
      </c>
      <c r="I36" s="36"/>
      <c r="J36" s="39">
        <f>SUM(J27:J34)</f>
        <v>0</v>
      </c>
      <c r="K36" s="40"/>
    </row>
    <row r="37" spans="2:11" s="17" customFormat="1" ht="9.75" customHeight="1">
      <c r="B37" s="41"/>
      <c r="C37" s="42"/>
      <c r="D37" s="42"/>
      <c r="E37" s="42"/>
      <c r="F37" s="42"/>
      <c r="G37" s="42"/>
      <c r="H37" s="42"/>
      <c r="I37" s="42"/>
      <c r="J37" s="42"/>
      <c r="K37" s="43"/>
    </row>
    <row r="38" ht="7.15" customHeight="1"/>
    <row r="39" ht="7.15" customHeight="1"/>
    <row r="40" ht="7.15" customHeight="1"/>
    <row r="41" spans="2:11" s="17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6"/>
    </row>
    <row r="42" spans="2:11" s="17" customFormat="1" ht="30.2" customHeight="1">
      <c r="B42" s="18"/>
      <c r="C42" s="12" t="s">
        <v>39</v>
      </c>
      <c r="K42" s="19"/>
    </row>
    <row r="43" spans="2:11" s="17" customFormat="1" ht="6.95" customHeight="1">
      <c r="B43" s="18"/>
      <c r="K43" s="19"/>
    </row>
    <row r="44" spans="2:11" s="17" customFormat="1" ht="14.45" customHeight="1">
      <c r="B44" s="18"/>
      <c r="C44" s="15" t="s">
        <v>11</v>
      </c>
      <c r="K44" s="19"/>
    </row>
    <row r="45" spans="2:11" s="17" customFormat="1" ht="18.2" customHeight="1">
      <c r="B45" s="18"/>
      <c r="E45" s="15">
        <f>E7</f>
        <v>0</v>
      </c>
      <c r="F45" s="15"/>
      <c r="G45" s="15"/>
      <c r="H45" s="15"/>
      <c r="K45" s="19"/>
    </row>
    <row r="46" spans="2:11" s="17" customFormat="1" ht="14.45" customHeight="1">
      <c r="B46" s="18"/>
      <c r="C46" s="15" t="s">
        <v>12</v>
      </c>
      <c r="K46" s="19"/>
    </row>
    <row r="47" spans="2:11" s="17" customFormat="1" ht="23.25" customHeight="1">
      <c r="B47" s="18"/>
      <c r="E47" s="20" t="str">
        <f>E9</f>
        <v>SO - 01 - Zemní práce</v>
      </c>
      <c r="F47" s="20"/>
      <c r="G47" s="20"/>
      <c r="H47" s="20"/>
      <c r="K47" s="19"/>
    </row>
    <row r="48" spans="2:11" s="17" customFormat="1" ht="6.95" customHeight="1">
      <c r="B48" s="18"/>
      <c r="K48" s="19"/>
    </row>
    <row r="49" spans="2:11" s="17" customFormat="1" ht="18" customHeight="1">
      <c r="B49" s="18"/>
      <c r="C49" s="15" t="s">
        <v>16</v>
      </c>
      <c r="F49" s="21" t="str">
        <f>F12</f>
        <v>Česká Třebová</v>
      </c>
      <c r="I49" s="15" t="s">
        <v>18</v>
      </c>
      <c r="J49" s="22" t="str">
        <f>IF(J12="","",J12)</f>
        <v>00.00.0000</v>
      </c>
      <c r="K49" s="19"/>
    </row>
    <row r="50" spans="2:11" s="17" customFormat="1" ht="6.95" customHeight="1">
      <c r="B50" s="18"/>
      <c r="K50" s="19"/>
    </row>
    <row r="51" spans="2:11" s="17" customFormat="1" ht="15" customHeight="1">
      <c r="B51" s="18"/>
      <c r="C51" s="15" t="s">
        <v>19</v>
      </c>
      <c r="F51" s="21" t="s">
        <v>299</v>
      </c>
      <c r="I51" s="15" t="s">
        <v>23</v>
      </c>
      <c r="J51" s="21" t="str">
        <f>E21</f>
        <v>ADECO spol. s r.o. Česká Třebová</v>
      </c>
      <c r="K51" s="19"/>
    </row>
    <row r="52" spans="2:11" s="17" customFormat="1" ht="14.45" customHeight="1">
      <c r="B52" s="18"/>
      <c r="C52" s="15" t="s">
        <v>22</v>
      </c>
      <c r="F52" s="21" t="str">
        <f>IF(E18="","",E18)</f>
        <v/>
      </c>
      <c r="K52" s="19"/>
    </row>
    <row r="53" spans="2:11" s="17" customFormat="1" ht="10.35" customHeight="1">
      <c r="B53" s="18"/>
      <c r="K53" s="19"/>
    </row>
    <row r="54" spans="2:11" s="17" customFormat="1" ht="22.9" customHeight="1">
      <c r="B54" s="18"/>
      <c r="C54" s="47" t="s">
        <v>40</v>
      </c>
      <c r="D54" s="34"/>
      <c r="E54" s="34"/>
      <c r="F54" s="34"/>
      <c r="G54" s="34"/>
      <c r="H54" s="34"/>
      <c r="I54" s="34"/>
      <c r="J54" s="48" t="s">
        <v>41</v>
      </c>
      <c r="K54" s="49"/>
    </row>
    <row r="55" spans="2:11" s="17" customFormat="1" ht="10.35" customHeight="1">
      <c r="B55" s="18"/>
      <c r="K55" s="19"/>
    </row>
    <row r="56" spans="2:47" s="17" customFormat="1" ht="24.95" customHeight="1">
      <c r="B56" s="18"/>
      <c r="C56" s="50" t="s">
        <v>42</v>
      </c>
      <c r="J56" s="29">
        <f>J85</f>
        <v>0</v>
      </c>
      <c r="K56" s="19"/>
      <c r="AU56" s="7" t="s">
        <v>43</v>
      </c>
    </row>
    <row r="57" spans="2:11" s="51" customFormat="1" ht="21.6" customHeight="1">
      <c r="B57" s="52"/>
      <c r="D57" s="53" t="s">
        <v>44</v>
      </c>
      <c r="E57" s="54"/>
      <c r="F57" s="54"/>
      <c r="G57" s="54"/>
      <c r="H57" s="54"/>
      <c r="I57" s="54"/>
      <c r="J57" s="55">
        <f>J86</f>
        <v>0</v>
      </c>
      <c r="K57" s="56"/>
    </row>
    <row r="58" spans="2:11" s="57" customFormat="1" ht="19.9" customHeight="1">
      <c r="B58" s="58"/>
      <c r="D58" s="59" t="s">
        <v>45</v>
      </c>
      <c r="E58" s="60"/>
      <c r="F58" s="60"/>
      <c r="G58" s="60"/>
      <c r="H58" s="60"/>
      <c r="I58" s="60"/>
      <c r="J58" s="61">
        <f>J87</f>
        <v>0</v>
      </c>
      <c r="K58" s="62"/>
    </row>
    <row r="59" spans="2:11" s="57" customFormat="1" ht="19.9" customHeight="1">
      <c r="B59" s="58"/>
      <c r="D59" s="59" t="s">
        <v>46</v>
      </c>
      <c r="E59" s="60"/>
      <c r="F59" s="60"/>
      <c r="G59" s="60"/>
      <c r="H59" s="60"/>
      <c r="I59" s="60"/>
      <c r="J59" s="61">
        <f>J171</f>
        <v>0</v>
      </c>
      <c r="K59" s="62"/>
    </row>
    <row r="60" spans="2:11" s="57" customFormat="1" ht="19.9" customHeight="1">
      <c r="B60" s="58"/>
      <c r="D60" s="59" t="s">
        <v>47</v>
      </c>
      <c r="E60" s="60"/>
      <c r="F60" s="60"/>
      <c r="G60" s="60"/>
      <c r="H60" s="60"/>
      <c r="I60" s="60"/>
      <c r="J60" s="61">
        <f>J179</f>
        <v>0</v>
      </c>
      <c r="K60" s="62"/>
    </row>
    <row r="61" spans="2:11" s="57" customFormat="1" ht="19.9" customHeight="1">
      <c r="B61" s="58"/>
      <c r="D61" s="59" t="s">
        <v>48</v>
      </c>
      <c r="E61" s="60"/>
      <c r="F61" s="60"/>
      <c r="G61" s="60"/>
      <c r="H61" s="60"/>
      <c r="I61" s="60"/>
      <c r="J61" s="61">
        <f>J183</f>
        <v>0</v>
      </c>
      <c r="K61" s="62"/>
    </row>
    <row r="62" spans="2:11" s="57" customFormat="1" ht="19.9" customHeight="1">
      <c r="B62" s="58"/>
      <c r="D62" s="59" t="s">
        <v>49</v>
      </c>
      <c r="E62" s="60"/>
      <c r="F62" s="60"/>
      <c r="G62" s="60"/>
      <c r="H62" s="60"/>
      <c r="I62" s="60"/>
      <c r="J62" s="61">
        <f>J198</f>
        <v>0</v>
      </c>
      <c r="K62" s="62"/>
    </row>
    <row r="63" spans="2:11" s="57" customFormat="1" ht="19.9" customHeight="1">
      <c r="B63" s="58"/>
      <c r="D63" s="59" t="s">
        <v>50</v>
      </c>
      <c r="E63" s="60"/>
      <c r="F63" s="60"/>
      <c r="G63" s="60"/>
      <c r="H63" s="60"/>
      <c r="I63" s="60"/>
      <c r="J63" s="61">
        <f>J203</f>
        <v>0</v>
      </c>
      <c r="K63" s="62"/>
    </row>
    <row r="64" spans="2:11" s="51" customFormat="1" ht="24.95" customHeight="1">
      <c r="B64" s="52"/>
      <c r="D64" s="53" t="s">
        <v>51</v>
      </c>
      <c r="E64" s="54"/>
      <c r="F64" s="54"/>
      <c r="G64" s="54"/>
      <c r="H64" s="54"/>
      <c r="I64" s="54"/>
      <c r="J64" s="55">
        <f>J214</f>
        <v>0</v>
      </c>
      <c r="K64" s="56"/>
    </row>
    <row r="65" spans="2:11" s="57" customFormat="1" ht="19.9" customHeight="1">
      <c r="B65" s="58"/>
      <c r="D65" s="59" t="s">
        <v>52</v>
      </c>
      <c r="E65" s="60"/>
      <c r="F65" s="60"/>
      <c r="G65" s="60"/>
      <c r="H65" s="60"/>
      <c r="I65" s="60"/>
      <c r="J65" s="61">
        <f>J215</f>
        <v>0</v>
      </c>
      <c r="K65" s="62"/>
    </row>
    <row r="66" spans="2:11" s="17" customFormat="1" ht="18.75" customHeight="1">
      <c r="B66" s="18"/>
      <c r="K66" s="19"/>
    </row>
    <row r="67" spans="2:11" s="17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3"/>
    </row>
    <row r="68" ht="7.15" customHeight="1"/>
    <row r="69" ht="7.15" customHeight="1"/>
    <row r="70" ht="7.15" customHeight="1"/>
    <row r="71" s="17" customFormat="1" ht="6.95" customHeight="1"/>
    <row r="72" s="17" customFormat="1" ht="24.2" customHeight="1">
      <c r="C72" s="12" t="s">
        <v>53</v>
      </c>
    </row>
    <row r="73" s="17" customFormat="1" ht="6.95" customHeight="1"/>
    <row r="74" s="17" customFormat="1" ht="14.45" customHeight="1">
      <c r="C74" s="15" t="s">
        <v>11</v>
      </c>
    </row>
    <row r="75" spans="5:8" s="17" customFormat="1" ht="12.75" customHeight="1">
      <c r="E75" s="15">
        <f>E7</f>
        <v>0</v>
      </c>
      <c r="F75" s="15"/>
      <c r="G75" s="15"/>
      <c r="H75" s="15"/>
    </row>
    <row r="76" s="17" customFormat="1" ht="14.45" customHeight="1">
      <c r="C76" s="15" t="s">
        <v>12</v>
      </c>
    </row>
    <row r="77" spans="5:8" s="17" customFormat="1" ht="23.25" customHeight="1">
      <c r="E77" s="20" t="str">
        <f>E9</f>
        <v>SO - 01 - Zemní práce</v>
      </c>
      <c r="F77" s="20"/>
      <c r="G77" s="20"/>
      <c r="H77" s="20"/>
    </row>
    <row r="78" s="17" customFormat="1" ht="6.95" customHeight="1"/>
    <row r="79" spans="3:10" s="17" customFormat="1" ht="18" customHeight="1">
      <c r="C79" s="15" t="s">
        <v>16</v>
      </c>
      <c r="F79" s="21" t="str">
        <f>F12</f>
        <v>Česká Třebová</v>
      </c>
      <c r="I79" s="15" t="s">
        <v>18</v>
      </c>
      <c r="J79" s="22" t="str">
        <f>IF(J12="","",J12)</f>
        <v>00.00.0000</v>
      </c>
    </row>
    <row r="80" s="17" customFormat="1" ht="6.95" customHeight="1"/>
    <row r="81" spans="3:10" s="17" customFormat="1" ht="15" customHeight="1">
      <c r="C81" s="15" t="s">
        <v>19</v>
      </c>
      <c r="F81" s="21" t="str">
        <f>E15</f>
        <v>Eko Bi s.r.o., Česká Třebová</v>
      </c>
      <c r="I81" s="15" t="s">
        <v>23</v>
      </c>
      <c r="J81" s="21" t="str">
        <f>E21</f>
        <v>ADECO spol. s r.o. Česká Třebová</v>
      </c>
    </row>
    <row r="82" spans="3:6" s="17" customFormat="1" ht="14.45" customHeight="1">
      <c r="C82" s="15" t="s">
        <v>22</v>
      </c>
      <c r="F82" s="21" t="str">
        <f>IF(E18="","",E18)</f>
        <v/>
      </c>
    </row>
    <row r="83" s="17" customFormat="1" ht="8.1" customHeight="1"/>
    <row r="84" spans="3:20" s="63" customFormat="1" ht="29.25" customHeight="1">
      <c r="C84" s="64" t="s">
        <v>54</v>
      </c>
      <c r="D84" s="65" t="s">
        <v>55</v>
      </c>
      <c r="E84" s="65" t="s">
        <v>56</v>
      </c>
      <c r="F84" s="65" t="s">
        <v>57</v>
      </c>
      <c r="G84" s="65" t="s">
        <v>58</v>
      </c>
      <c r="H84" s="65" t="s">
        <v>59</v>
      </c>
      <c r="I84" s="66" t="s">
        <v>60</v>
      </c>
      <c r="J84" s="65" t="s">
        <v>41</v>
      </c>
      <c r="K84" s="67" t="s">
        <v>61</v>
      </c>
      <c r="M84" s="68" t="s">
        <v>62</v>
      </c>
      <c r="N84" s="69" t="s">
        <v>30</v>
      </c>
      <c r="O84" s="69"/>
      <c r="P84" s="69"/>
      <c r="Q84" s="69"/>
      <c r="R84" s="69"/>
      <c r="S84" s="69"/>
      <c r="T84" s="70"/>
    </row>
    <row r="85" spans="3:63" s="17" customFormat="1" ht="25.5" customHeight="1">
      <c r="C85" s="50" t="s">
        <v>42</v>
      </c>
      <c r="J85" s="71">
        <f>BK85</f>
        <v>0</v>
      </c>
      <c r="M85" s="72"/>
      <c r="N85" s="26"/>
      <c r="O85" s="26"/>
      <c r="P85" s="73"/>
      <c r="Q85" s="26"/>
      <c r="R85" s="73"/>
      <c r="S85" s="26"/>
      <c r="T85" s="74"/>
      <c r="AT85" s="7" t="s">
        <v>63</v>
      </c>
      <c r="AU85" s="7" t="s">
        <v>43</v>
      </c>
      <c r="BK85" s="75">
        <f>BK86+BK214</f>
        <v>0</v>
      </c>
    </row>
    <row r="86" spans="4:63" s="76" customFormat="1" ht="28.15" customHeight="1">
      <c r="D86" s="77" t="s">
        <v>63</v>
      </c>
      <c r="E86" s="78" t="s">
        <v>64</v>
      </c>
      <c r="F86" s="78" t="s">
        <v>65</v>
      </c>
      <c r="J86" s="79">
        <f>BK86</f>
        <v>0</v>
      </c>
      <c r="M86" s="80"/>
      <c r="P86" s="81"/>
      <c r="R86" s="81"/>
      <c r="T86" s="82"/>
      <c r="AR86" s="77" t="s">
        <v>66</v>
      </c>
      <c r="AT86" s="83" t="s">
        <v>63</v>
      </c>
      <c r="AU86" s="83" t="s">
        <v>67</v>
      </c>
      <c r="AY86" s="77" t="s">
        <v>68</v>
      </c>
      <c r="BK86" s="84">
        <f>BK87+BK171+BK179+BK183+BK198+BK203</f>
        <v>0</v>
      </c>
    </row>
    <row r="87" spans="4:63" s="76" customFormat="1" ht="19.9" customHeight="1">
      <c r="D87" s="77" t="s">
        <v>63</v>
      </c>
      <c r="E87" s="85" t="s">
        <v>66</v>
      </c>
      <c r="F87" s="85" t="s">
        <v>69</v>
      </c>
      <c r="J87" s="86">
        <f>BK87</f>
        <v>0</v>
      </c>
      <c r="M87" s="80"/>
      <c r="P87" s="81"/>
      <c r="R87" s="81"/>
      <c r="T87" s="82"/>
      <c r="AR87" s="77" t="s">
        <v>66</v>
      </c>
      <c r="AT87" s="83" t="s">
        <v>63</v>
      </c>
      <c r="AU87" s="83" t="s">
        <v>66</v>
      </c>
      <c r="AY87" s="77" t="s">
        <v>68</v>
      </c>
      <c r="BK87" s="84">
        <f>SUM(BK88:BK162)</f>
        <v>0</v>
      </c>
    </row>
    <row r="88" spans="1:65" s="17" customFormat="1" ht="22.5" customHeight="1">
      <c r="A88"/>
      <c r="C88" s="87" t="s">
        <v>66</v>
      </c>
      <c r="D88" s="87" t="s">
        <v>70</v>
      </c>
      <c r="E88" s="88" t="s">
        <v>71</v>
      </c>
      <c r="F88" s="89" t="s">
        <v>72</v>
      </c>
      <c r="G88" s="90" t="s">
        <v>73</v>
      </c>
      <c r="H88" s="91">
        <v>67.5</v>
      </c>
      <c r="I88" s="92">
        <v>0</v>
      </c>
      <c r="J88" s="92">
        <f>ROUND(I88*H88,2)</f>
        <v>0</v>
      </c>
      <c r="K88" s="89"/>
      <c r="M88" s="93"/>
      <c r="N88" s="94" t="s">
        <v>31</v>
      </c>
      <c r="O88" s="95"/>
      <c r="P88" s="95"/>
      <c r="Q88" s="95"/>
      <c r="R88" s="95"/>
      <c r="S88" s="95"/>
      <c r="T88" s="96"/>
      <c r="U88"/>
      <c r="V88"/>
      <c r="W88"/>
      <c r="X88"/>
      <c r="Y88"/>
      <c r="Z88"/>
      <c r="AA88"/>
      <c r="AB88"/>
      <c r="AC88"/>
      <c r="AD88"/>
      <c r="AE88"/>
      <c r="AR88" s="7" t="s">
        <v>74</v>
      </c>
      <c r="AS88"/>
      <c r="AT88" s="7" t="s">
        <v>70</v>
      </c>
      <c r="AU88" s="7" t="s">
        <v>7</v>
      </c>
      <c r="AV88"/>
      <c r="AW88"/>
      <c r="AX88"/>
      <c r="AY88" s="7" t="s">
        <v>68</v>
      </c>
      <c r="AZ88"/>
      <c r="BA88"/>
      <c r="BB88"/>
      <c r="BC88"/>
      <c r="BD88"/>
      <c r="BE88" s="97">
        <f>IF(N88="základní",J88,0)</f>
        <v>0</v>
      </c>
      <c r="BF88" s="97">
        <f>IF(N88="snížená",J88,0)</f>
        <v>0</v>
      </c>
      <c r="BG88" s="97">
        <f>IF(N88="zákl. přenesená",J88,0)</f>
        <v>0</v>
      </c>
      <c r="BH88" s="97">
        <f>IF(N88="sníž. přenesená",J88,0)</f>
        <v>0</v>
      </c>
      <c r="BI88" s="97">
        <f>IF(N88="nulová",J88,0)</f>
        <v>0</v>
      </c>
      <c r="BJ88" s="7" t="s">
        <v>66</v>
      </c>
      <c r="BK88" s="97">
        <f>ROUND(I88*H88,2)</f>
        <v>0</v>
      </c>
      <c r="BL88" s="7" t="s">
        <v>74</v>
      </c>
      <c r="BM88" s="7" t="s">
        <v>75</v>
      </c>
    </row>
    <row r="89" spans="1:65" s="17" customFormat="1" ht="13.5" customHeight="1">
      <c r="A89"/>
      <c r="C89"/>
      <c r="D89" s="98" t="s">
        <v>76</v>
      </c>
      <c r="E89"/>
      <c r="F89" s="99" t="s">
        <v>77</v>
      </c>
      <c r="G89"/>
      <c r="H89"/>
      <c r="I89"/>
      <c r="J89"/>
      <c r="K89"/>
      <c r="M89" s="100"/>
      <c r="T89" s="101"/>
      <c r="U89"/>
      <c r="V89"/>
      <c r="W89"/>
      <c r="X89"/>
      <c r="Y89"/>
      <c r="Z89"/>
      <c r="AA89"/>
      <c r="AB89"/>
      <c r="AC89"/>
      <c r="AD89"/>
      <c r="AE89"/>
      <c r="AR89"/>
      <c r="AS89"/>
      <c r="AT89" s="7" t="s">
        <v>76</v>
      </c>
      <c r="AU89" s="7" t="s">
        <v>7</v>
      </c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</row>
    <row r="90" spans="1:65" s="102" customFormat="1" ht="13.5" customHeight="1">
      <c r="A90"/>
      <c r="C90"/>
      <c r="D90" s="98" t="s">
        <v>78</v>
      </c>
      <c r="E90" s="103"/>
      <c r="F90" s="104" t="s">
        <v>79</v>
      </c>
      <c r="G90"/>
      <c r="H90" s="105">
        <v>67.5</v>
      </c>
      <c r="I90"/>
      <c r="J90"/>
      <c r="K90"/>
      <c r="M90" s="106"/>
      <c r="T90" s="107"/>
      <c r="U90"/>
      <c r="V90"/>
      <c r="W90"/>
      <c r="X90"/>
      <c r="Y90"/>
      <c r="Z90"/>
      <c r="AA90"/>
      <c r="AB90"/>
      <c r="AC90"/>
      <c r="AD90"/>
      <c r="AE90"/>
      <c r="AR90"/>
      <c r="AS90"/>
      <c r="AT90" s="103" t="s">
        <v>78</v>
      </c>
      <c r="AU90" s="103" t="s">
        <v>7</v>
      </c>
      <c r="AV90" s="102" t="s">
        <v>7</v>
      </c>
      <c r="AW90" s="102" t="s">
        <v>80</v>
      </c>
      <c r="AX90" s="102" t="s">
        <v>67</v>
      </c>
      <c r="AY90" s="103" t="s">
        <v>68</v>
      </c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</row>
    <row r="91" spans="3:64" s="102" customFormat="1" ht="13.5" customHeight="1">
      <c r="C91" s="87">
        <v>2</v>
      </c>
      <c r="D91" s="87" t="s">
        <v>70</v>
      </c>
      <c r="F91" s="108" t="s">
        <v>81</v>
      </c>
      <c r="G91" s="90" t="s">
        <v>82</v>
      </c>
      <c r="H91" s="91">
        <f>H93</f>
        <v>10.35</v>
      </c>
      <c r="I91" s="92">
        <v>0</v>
      </c>
      <c r="J91" s="92">
        <f>ROUND(I91*H91,2)</f>
        <v>0</v>
      </c>
      <c r="K91" s="89"/>
      <c r="N91" s="94" t="s">
        <v>31</v>
      </c>
      <c r="AR91" s="7" t="s">
        <v>74</v>
      </c>
      <c r="AS91" s="17"/>
      <c r="AT91" s="7" t="s">
        <v>70</v>
      </c>
      <c r="AU91" s="7" t="s">
        <v>7</v>
      </c>
      <c r="AV91" s="17"/>
      <c r="AW91" s="17"/>
      <c r="AX91" s="17"/>
      <c r="AY91" s="7" t="s">
        <v>68</v>
      </c>
      <c r="AZ91" s="17"/>
      <c r="BA91" s="17"/>
      <c r="BB91" s="17"/>
      <c r="BC91" s="17"/>
      <c r="BD91" s="17"/>
      <c r="BE91" s="97">
        <f>IF(N91="základní",J91,0)</f>
        <v>0</v>
      </c>
      <c r="BF91" s="97">
        <f>IF(N91="snížená",J91,0)</f>
        <v>0</v>
      </c>
      <c r="BG91" s="97">
        <f>IF(N91="zákl. přenesená",J91,0)</f>
        <v>0</v>
      </c>
      <c r="BH91" s="97">
        <f>IF(N91="sníž. přenesená",J91,0)</f>
        <v>0</v>
      </c>
      <c r="BI91" s="97">
        <f>IF(N91="nulová",J91,0)</f>
        <v>0</v>
      </c>
      <c r="BJ91" s="7" t="s">
        <v>66</v>
      </c>
      <c r="BK91" s="97">
        <f>ROUND(I91*H91,2)</f>
        <v>0</v>
      </c>
      <c r="BL91" s="7" t="s">
        <v>74</v>
      </c>
    </row>
    <row r="92" s="102" customFormat="1" ht="13.5" customHeight="1">
      <c r="F92" s="109" t="s">
        <v>81</v>
      </c>
    </row>
    <row r="93" spans="1:65" s="102" customFormat="1" ht="13.5" customHeight="1">
      <c r="A93"/>
      <c r="C93"/>
      <c r="D93" s="98" t="s">
        <v>78</v>
      </c>
      <c r="E93" s="103"/>
      <c r="F93" s="104" t="s">
        <v>83</v>
      </c>
      <c r="G93"/>
      <c r="H93" s="105">
        <f>(135*0.5*0.1+36*0.5*0.2)</f>
        <v>10.35</v>
      </c>
      <c r="I93"/>
      <c r="J93"/>
      <c r="K93"/>
      <c r="M93" s="106"/>
      <c r="T93" s="107"/>
      <c r="U93"/>
      <c r="V93"/>
      <c r="W93"/>
      <c r="X93"/>
      <c r="Y93"/>
      <c r="Z93"/>
      <c r="AA93"/>
      <c r="AB93"/>
      <c r="AC93"/>
      <c r="AD93"/>
      <c r="AE93"/>
      <c r="AR93"/>
      <c r="AS93"/>
      <c r="AT93" s="103" t="s">
        <v>78</v>
      </c>
      <c r="AU93" s="103" t="s">
        <v>7</v>
      </c>
      <c r="AV93" s="102" t="s">
        <v>7</v>
      </c>
      <c r="AW93" s="102" t="s">
        <v>80</v>
      </c>
      <c r="AX93" s="102" t="s">
        <v>67</v>
      </c>
      <c r="AY93" s="103" t="s">
        <v>68</v>
      </c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</row>
    <row r="94" spans="3:65" s="17" customFormat="1" ht="22.5" customHeight="1">
      <c r="C94" s="87">
        <v>3</v>
      </c>
      <c r="D94" s="87" t="s">
        <v>70</v>
      </c>
      <c r="E94" s="88" t="s">
        <v>84</v>
      </c>
      <c r="F94" s="89" t="s">
        <v>85</v>
      </c>
      <c r="G94" s="90" t="s">
        <v>73</v>
      </c>
      <c r="H94" s="91">
        <f>H96</f>
        <v>10</v>
      </c>
      <c r="I94" s="92">
        <v>0</v>
      </c>
      <c r="J94" s="92">
        <f>ROUND(I94*H94,2)</f>
        <v>0</v>
      </c>
      <c r="K94" s="89"/>
      <c r="M94" s="93"/>
      <c r="N94" s="94" t="s">
        <v>31</v>
      </c>
      <c r="O94" s="95"/>
      <c r="P94" s="95"/>
      <c r="Q94" s="95"/>
      <c r="R94" s="95"/>
      <c r="S94" s="95"/>
      <c r="T94" s="96"/>
      <c r="AR94" s="7" t="s">
        <v>74</v>
      </c>
      <c r="AT94" s="7" t="s">
        <v>70</v>
      </c>
      <c r="AU94" s="7" t="s">
        <v>7</v>
      </c>
      <c r="AY94" s="7" t="s">
        <v>68</v>
      </c>
      <c r="BE94" s="97">
        <f>IF(N94="základní",J94,0)</f>
        <v>0</v>
      </c>
      <c r="BF94" s="97">
        <f>IF(N94="snížená",J94,0)</f>
        <v>0</v>
      </c>
      <c r="BG94" s="97">
        <f>IF(N94="zákl. přenesená",J94,0)</f>
        <v>0</v>
      </c>
      <c r="BH94" s="97">
        <f>IF(N94="sníž. přenesená",J94,0)</f>
        <v>0</v>
      </c>
      <c r="BI94" s="97">
        <f>IF(N94="nulová",J94,0)</f>
        <v>0</v>
      </c>
      <c r="BJ94" s="7" t="s">
        <v>66</v>
      </c>
      <c r="BK94" s="97">
        <f>ROUND(I94*H94,2)</f>
        <v>0</v>
      </c>
      <c r="BL94" s="7" t="s">
        <v>74</v>
      </c>
      <c r="BM94" s="7" t="s">
        <v>86</v>
      </c>
    </row>
    <row r="95" spans="4:47" s="17" customFormat="1" ht="40.5" customHeight="1">
      <c r="D95" s="98" t="s">
        <v>76</v>
      </c>
      <c r="F95" s="99" t="s">
        <v>87</v>
      </c>
      <c r="M95" s="100"/>
      <c r="T95" s="101"/>
      <c r="AT95" s="7" t="s">
        <v>76</v>
      </c>
      <c r="AU95" s="7" t="s">
        <v>7</v>
      </c>
    </row>
    <row r="96" spans="1:65" s="17" customFormat="1" ht="13.5" customHeight="1">
      <c r="A96"/>
      <c r="C96"/>
      <c r="D96" s="110" t="s">
        <v>78</v>
      </c>
      <c r="E96" s="7"/>
      <c r="F96" s="111" t="s">
        <v>88</v>
      </c>
      <c r="G96"/>
      <c r="H96" s="112">
        <f>(10*1)</f>
        <v>10</v>
      </c>
      <c r="I96"/>
      <c r="J96"/>
      <c r="K96"/>
      <c r="M96" s="100"/>
      <c r="T96" s="101"/>
      <c r="U96"/>
      <c r="V96"/>
      <c r="W96"/>
      <c r="X96"/>
      <c r="Y96"/>
      <c r="Z96"/>
      <c r="AA96"/>
      <c r="AB96"/>
      <c r="AC96"/>
      <c r="AD96"/>
      <c r="AE96"/>
      <c r="AR96"/>
      <c r="AS96"/>
      <c r="AT96" s="7" t="s">
        <v>78</v>
      </c>
      <c r="AU96" s="7" t="s">
        <v>7</v>
      </c>
      <c r="AV96" s="17" t="s">
        <v>7</v>
      </c>
      <c r="AW96" s="17" t="s">
        <v>80</v>
      </c>
      <c r="AX96" s="17" t="s">
        <v>67</v>
      </c>
      <c r="AY96" s="7" t="s">
        <v>68</v>
      </c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</row>
    <row r="97" spans="1:65" s="114" customFormat="1" ht="28.35" customHeight="1">
      <c r="A97" s="113"/>
      <c r="C97" s="87">
        <v>4</v>
      </c>
      <c r="D97" s="87" t="s">
        <v>70</v>
      </c>
      <c r="E97" s="88" t="s">
        <v>89</v>
      </c>
      <c r="F97" s="111" t="s">
        <v>90</v>
      </c>
      <c r="G97" s="90" t="s">
        <v>73</v>
      </c>
      <c r="H97" s="112">
        <f>H99</f>
        <v>53</v>
      </c>
      <c r="I97" s="92">
        <v>0</v>
      </c>
      <c r="J97" s="92">
        <f>ROUND(I97*H97,2)</f>
        <v>0</v>
      </c>
      <c r="K97" s="113"/>
      <c r="M97" s="115"/>
      <c r="N97" s="94" t="s">
        <v>31</v>
      </c>
      <c r="T97" s="116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Q97" s="17"/>
      <c r="AR97" s="7" t="s">
        <v>74</v>
      </c>
      <c r="AS97" s="17"/>
      <c r="AT97" s="7" t="s">
        <v>70</v>
      </c>
      <c r="AU97" s="7" t="s">
        <v>7</v>
      </c>
      <c r="AV97" s="17"/>
      <c r="AW97" s="17"/>
      <c r="AX97" s="17"/>
      <c r="AY97" s="7" t="s">
        <v>68</v>
      </c>
      <c r="AZ97" s="17"/>
      <c r="BA97" s="17"/>
      <c r="BB97" s="17"/>
      <c r="BC97" s="17"/>
      <c r="BD97" s="17"/>
      <c r="BE97" s="97">
        <f>IF(N97="základní",J97,0)</f>
        <v>0</v>
      </c>
      <c r="BF97" s="97">
        <f>IF(N97="snížená",J97,0)</f>
        <v>0</v>
      </c>
      <c r="BG97" s="97">
        <f>IF(N97="zákl. přenesená",J97,0)</f>
        <v>0</v>
      </c>
      <c r="BH97" s="97">
        <f>IF(N97="sníž. přenesená",J97,0)</f>
        <v>0</v>
      </c>
      <c r="BI97" s="97">
        <f>IF(N97="nulová",J97,0)</f>
        <v>0</v>
      </c>
      <c r="BJ97" s="7" t="s">
        <v>66</v>
      </c>
      <c r="BK97" s="97">
        <f>ROUND(I97*H97,2)</f>
        <v>0</v>
      </c>
      <c r="BL97" s="113"/>
      <c r="BM97" s="113"/>
    </row>
    <row r="98" spans="1:65" s="114" customFormat="1" ht="40.15" customHeight="1">
      <c r="A98" s="113"/>
      <c r="C98" s="113"/>
      <c r="D98" s="117"/>
      <c r="E98" s="118"/>
      <c r="F98" s="99" t="s">
        <v>91</v>
      </c>
      <c r="G98" s="113"/>
      <c r="H98" s="119"/>
      <c r="I98" s="113"/>
      <c r="J98" s="113"/>
      <c r="K98" s="113"/>
      <c r="M98" s="115"/>
      <c r="T98" s="116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R98" s="113"/>
      <c r="AS98" s="113"/>
      <c r="AT98" s="118"/>
      <c r="AU98" s="118"/>
      <c r="AY98" s="118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</row>
    <row r="99" spans="1:65" s="102" customFormat="1" ht="13.5" customHeight="1">
      <c r="A99"/>
      <c r="C99"/>
      <c r="D99" s="98" t="s">
        <v>78</v>
      </c>
      <c r="E99" s="103"/>
      <c r="F99" s="104" t="s">
        <v>92</v>
      </c>
      <c r="G99"/>
      <c r="H99" s="112">
        <f>(53*1)</f>
        <v>53</v>
      </c>
      <c r="I99"/>
      <c r="J99"/>
      <c r="K99"/>
      <c r="M99" s="106"/>
      <c r="T99" s="107"/>
      <c r="U99"/>
      <c r="V99"/>
      <c r="W99"/>
      <c r="X99"/>
      <c r="Y99"/>
      <c r="Z99"/>
      <c r="AA99"/>
      <c r="AB99"/>
      <c r="AC99"/>
      <c r="AD99"/>
      <c r="AE99"/>
      <c r="AR99"/>
      <c r="AS99"/>
      <c r="AT99" s="103" t="s">
        <v>78</v>
      </c>
      <c r="AU99" s="103" t="s">
        <v>7</v>
      </c>
      <c r="AV99" s="102" t="s">
        <v>7</v>
      </c>
      <c r="AW99" s="102" t="s">
        <v>80</v>
      </c>
      <c r="AX99" s="102" t="s">
        <v>67</v>
      </c>
      <c r="AY99" s="103" t="s">
        <v>68</v>
      </c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</row>
    <row r="100" spans="1:65" s="102" customFormat="1" ht="13.5" customHeight="1">
      <c r="A100"/>
      <c r="C100" s="87">
        <v>5</v>
      </c>
      <c r="D100" s="98"/>
      <c r="E100" s="88" t="s">
        <v>93</v>
      </c>
      <c r="F100" s="111" t="s">
        <v>94</v>
      </c>
      <c r="G100" s="90" t="s">
        <v>73</v>
      </c>
      <c r="H100" s="112">
        <f>H102</f>
        <v>6</v>
      </c>
      <c r="I100" s="92">
        <v>0</v>
      </c>
      <c r="J100" s="92">
        <f>ROUND(I100*H100,2)</f>
        <v>0</v>
      </c>
      <c r="K100"/>
      <c r="M100" s="106"/>
      <c r="N100" s="94" t="s">
        <v>31</v>
      </c>
      <c r="T100" s="107"/>
      <c r="U100"/>
      <c r="V100"/>
      <c r="W100"/>
      <c r="X100"/>
      <c r="Y100"/>
      <c r="Z100"/>
      <c r="AA100"/>
      <c r="AB100"/>
      <c r="AC100"/>
      <c r="AD100"/>
      <c r="AE100"/>
      <c r="AQ100" s="17"/>
      <c r="AR100" s="7" t="s">
        <v>74</v>
      </c>
      <c r="AS100" s="17"/>
      <c r="AT100" s="7" t="s">
        <v>70</v>
      </c>
      <c r="AU100" s="7" t="s">
        <v>7</v>
      </c>
      <c r="AV100" s="17"/>
      <c r="AW100" s="17"/>
      <c r="AX100" s="17"/>
      <c r="AY100" s="7" t="s">
        <v>68</v>
      </c>
      <c r="AZ100" s="17"/>
      <c r="BA100" s="17"/>
      <c r="BB100" s="17"/>
      <c r="BC100" s="17"/>
      <c r="BD100" s="17"/>
      <c r="BE100" s="97">
        <f>IF(N100="základní",J100,0)</f>
        <v>0</v>
      </c>
      <c r="BF100" s="97">
        <f>IF(N100="snížená",J100,0)</f>
        <v>0</v>
      </c>
      <c r="BG100" s="97">
        <f>IF(N100="zákl. přenesená",J100,0)</f>
        <v>0</v>
      </c>
      <c r="BH100" s="97">
        <f>IF(N100="sníž. přenesená",J100,0)</f>
        <v>0</v>
      </c>
      <c r="BI100" s="97">
        <f>IF(N100="nulová",J100,0)</f>
        <v>0</v>
      </c>
      <c r="BJ100" s="7" t="s">
        <v>66</v>
      </c>
      <c r="BK100" s="97">
        <f>ROUND(I100*H100,2)</f>
        <v>0</v>
      </c>
      <c r="BL100"/>
      <c r="BM100"/>
    </row>
    <row r="101" spans="1:65" s="102" customFormat="1" ht="40.7" customHeight="1">
      <c r="A101"/>
      <c r="C101"/>
      <c r="D101" s="98"/>
      <c r="E101" s="103"/>
      <c r="F101" s="99" t="s">
        <v>95</v>
      </c>
      <c r="G101"/>
      <c r="H101" s="119"/>
      <c r="I101"/>
      <c r="J101"/>
      <c r="K101"/>
      <c r="M101" s="106"/>
      <c r="T101" s="107"/>
      <c r="U101"/>
      <c r="V101"/>
      <c r="W101"/>
      <c r="X101"/>
      <c r="Y101"/>
      <c r="Z101"/>
      <c r="AA101"/>
      <c r="AB101"/>
      <c r="AC101"/>
      <c r="AD101"/>
      <c r="AE101"/>
      <c r="AR101"/>
      <c r="AS101"/>
      <c r="AT101" s="103"/>
      <c r="AU101" s="103"/>
      <c r="AY101" s="103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</row>
    <row r="102" spans="1:65" s="102" customFormat="1" ht="13.5" customHeight="1">
      <c r="A102"/>
      <c r="C102"/>
      <c r="D102" s="98" t="s">
        <v>78</v>
      </c>
      <c r="E102" s="103"/>
      <c r="F102" s="104" t="s">
        <v>96</v>
      </c>
      <c r="G102"/>
      <c r="H102" s="112">
        <f>(6*1)</f>
        <v>6</v>
      </c>
      <c r="I102"/>
      <c r="J102"/>
      <c r="K102"/>
      <c r="M102" s="106"/>
      <c r="T102" s="107"/>
      <c r="U102"/>
      <c r="V102"/>
      <c r="W102"/>
      <c r="X102"/>
      <c r="Y102"/>
      <c r="Z102"/>
      <c r="AA102"/>
      <c r="AB102"/>
      <c r="AC102"/>
      <c r="AD102"/>
      <c r="AE102"/>
      <c r="AR102"/>
      <c r="AS102"/>
      <c r="AT102" s="103" t="s">
        <v>78</v>
      </c>
      <c r="AU102" s="103" t="s">
        <v>7</v>
      </c>
      <c r="AV102" s="102" t="s">
        <v>7</v>
      </c>
      <c r="AW102" s="102" t="s">
        <v>80</v>
      </c>
      <c r="AX102" s="102" t="s">
        <v>67</v>
      </c>
      <c r="AY102" s="103" t="s">
        <v>68</v>
      </c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</row>
    <row r="103" spans="3:65" s="17" customFormat="1" ht="31.5" customHeight="1">
      <c r="C103" s="87">
        <v>6</v>
      </c>
      <c r="D103" s="87" t="s">
        <v>70</v>
      </c>
      <c r="E103" s="88" t="s">
        <v>97</v>
      </c>
      <c r="F103" s="89" t="s">
        <v>98</v>
      </c>
      <c r="G103" s="90" t="s">
        <v>73</v>
      </c>
      <c r="H103" s="91">
        <f>H104</f>
        <v>99</v>
      </c>
      <c r="I103" s="92">
        <v>0</v>
      </c>
      <c r="J103" s="92">
        <f>ROUND(I103*H103,2)</f>
        <v>0</v>
      </c>
      <c r="K103" s="89"/>
      <c r="M103" s="93"/>
      <c r="N103" s="94" t="s">
        <v>31</v>
      </c>
      <c r="O103" s="95"/>
      <c r="P103" s="95"/>
      <c r="Q103" s="95"/>
      <c r="R103" s="95"/>
      <c r="S103" s="95"/>
      <c r="T103" s="96"/>
      <c r="AR103" s="7" t="s">
        <v>74</v>
      </c>
      <c r="AT103" s="7" t="s">
        <v>70</v>
      </c>
      <c r="AU103" s="7" t="s">
        <v>7</v>
      </c>
      <c r="AY103" s="7" t="s">
        <v>68</v>
      </c>
      <c r="BE103" s="97">
        <f>IF(N103="základní",J103,0)</f>
        <v>0</v>
      </c>
      <c r="BF103" s="97">
        <f>IF(N103="snížená",J103,0)</f>
        <v>0</v>
      </c>
      <c r="BG103" s="97">
        <f>IF(N103="zákl. přenesená",J103,0)</f>
        <v>0</v>
      </c>
      <c r="BH103" s="97">
        <f>IF(N103="sníž. přenesená",J103,0)</f>
        <v>0</v>
      </c>
      <c r="BI103" s="97">
        <f>IF(N103="nulová",J103,0)</f>
        <v>0</v>
      </c>
      <c r="BJ103" s="7" t="s">
        <v>66</v>
      </c>
      <c r="BK103" s="97">
        <f>ROUND(I103*H103,2)</f>
        <v>0</v>
      </c>
      <c r="BL103" s="7" t="s">
        <v>74</v>
      </c>
      <c r="BM103" s="7" t="s">
        <v>99</v>
      </c>
    </row>
    <row r="104" spans="1:65" s="102" customFormat="1" ht="13.5" customHeight="1">
      <c r="A104"/>
      <c r="C104"/>
      <c r="D104" s="98" t="s">
        <v>78</v>
      </c>
      <c r="E104" s="103"/>
      <c r="F104" s="104" t="s">
        <v>100</v>
      </c>
      <c r="G104"/>
      <c r="H104" s="105">
        <f>(93*0.5*2+6*0.5*2)</f>
        <v>99</v>
      </c>
      <c r="I104"/>
      <c r="J104"/>
      <c r="K104"/>
      <c r="M104" s="106"/>
      <c r="T104" s="107"/>
      <c r="U104"/>
      <c r="V104"/>
      <c r="W104"/>
      <c r="X104"/>
      <c r="Y104"/>
      <c r="Z104"/>
      <c r="AA104"/>
      <c r="AB104"/>
      <c r="AC104"/>
      <c r="AD104"/>
      <c r="AE104"/>
      <c r="AR104"/>
      <c r="AS104"/>
      <c r="AT104" s="103" t="s">
        <v>78</v>
      </c>
      <c r="AU104" s="103" t="s">
        <v>7</v>
      </c>
      <c r="AV104" s="102" t="s">
        <v>7</v>
      </c>
      <c r="AW104" s="102" t="s">
        <v>80</v>
      </c>
      <c r="AX104" s="102" t="s">
        <v>67</v>
      </c>
      <c r="AY104" s="103" t="s">
        <v>68</v>
      </c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</row>
    <row r="105" spans="4:47" s="17" customFormat="1" ht="40.5" customHeight="1">
      <c r="D105" s="110" t="s">
        <v>76</v>
      </c>
      <c r="F105" s="99" t="s">
        <v>101</v>
      </c>
      <c r="M105" s="100"/>
      <c r="T105" s="101"/>
      <c r="AT105" s="7" t="s">
        <v>76</v>
      </c>
      <c r="AU105" s="7" t="s">
        <v>7</v>
      </c>
    </row>
    <row r="106" spans="1:65" s="17" customFormat="1" ht="22.5" customHeight="1">
      <c r="A106"/>
      <c r="C106" s="87">
        <v>7</v>
      </c>
      <c r="D106" s="87" t="s">
        <v>70</v>
      </c>
      <c r="E106" s="88" t="s">
        <v>102</v>
      </c>
      <c r="F106" s="89" t="s">
        <v>103</v>
      </c>
      <c r="G106" s="90" t="s">
        <v>73</v>
      </c>
      <c r="H106" s="91">
        <f>H108</f>
        <v>111.05000000000001</v>
      </c>
      <c r="I106" s="92">
        <v>0</v>
      </c>
      <c r="J106" s="92">
        <f>ROUND(I106*H106,2)</f>
        <v>0</v>
      </c>
      <c r="K106" s="89"/>
      <c r="M106" s="93"/>
      <c r="N106" s="94" t="s">
        <v>31</v>
      </c>
      <c r="O106" s="95"/>
      <c r="P106" s="95"/>
      <c r="Q106" s="95"/>
      <c r="R106" s="95"/>
      <c r="S106" s="95"/>
      <c r="T106" s="96"/>
      <c r="U106"/>
      <c r="V106"/>
      <c r="W106"/>
      <c r="X106"/>
      <c r="Y106"/>
      <c r="Z106"/>
      <c r="AA106"/>
      <c r="AB106"/>
      <c r="AC106"/>
      <c r="AD106"/>
      <c r="AE106"/>
      <c r="AR106" s="7" t="s">
        <v>74</v>
      </c>
      <c r="AS106"/>
      <c r="AT106" s="7" t="s">
        <v>70</v>
      </c>
      <c r="AU106" s="7" t="s">
        <v>7</v>
      </c>
      <c r="AV106"/>
      <c r="AW106"/>
      <c r="AX106"/>
      <c r="AY106" s="7" t="s">
        <v>68</v>
      </c>
      <c r="AZ106"/>
      <c r="BA106"/>
      <c r="BB106"/>
      <c r="BC106"/>
      <c r="BD106"/>
      <c r="BE106" s="97">
        <f>IF(N106="základní",J106,0)</f>
        <v>0</v>
      </c>
      <c r="BF106" s="97">
        <f>IF(N106="snížená",J106,0)</f>
        <v>0</v>
      </c>
      <c r="BG106" s="97">
        <f>IF(N106="zákl. přenesená",J106,0)</f>
        <v>0</v>
      </c>
      <c r="BH106" s="97">
        <f>IF(N106="sníž. přenesená",J106,0)</f>
        <v>0</v>
      </c>
      <c r="BI106" s="97">
        <f>IF(N106="nulová",J106,0)</f>
        <v>0</v>
      </c>
      <c r="BJ106" s="7" t="s">
        <v>66</v>
      </c>
      <c r="BK106" s="97">
        <f>ROUND(I106*H106,2)</f>
        <v>0</v>
      </c>
      <c r="BL106" s="7" t="s">
        <v>74</v>
      </c>
      <c r="BM106" s="7" t="s">
        <v>104</v>
      </c>
    </row>
    <row r="107" spans="1:65" s="17" customFormat="1" ht="40.5" customHeight="1">
      <c r="A107"/>
      <c r="C107"/>
      <c r="D107" s="98" t="s">
        <v>76</v>
      </c>
      <c r="E107"/>
      <c r="F107" s="99" t="s">
        <v>105</v>
      </c>
      <c r="G107"/>
      <c r="H107"/>
      <c r="I107"/>
      <c r="J107"/>
      <c r="K107"/>
      <c r="M107" s="100"/>
      <c r="T107" s="101"/>
      <c r="U107"/>
      <c r="V107"/>
      <c r="W107"/>
      <c r="X107"/>
      <c r="Y107"/>
      <c r="Z107"/>
      <c r="AA107"/>
      <c r="AB107"/>
      <c r="AC107"/>
      <c r="AD107"/>
      <c r="AE107"/>
      <c r="AR107"/>
      <c r="AS107"/>
      <c r="AT107" s="7" t="s">
        <v>76</v>
      </c>
      <c r="AU107" s="7" t="s">
        <v>7</v>
      </c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</row>
    <row r="108" spans="1:65" s="102" customFormat="1" ht="13.5" customHeight="1">
      <c r="A108"/>
      <c r="C108"/>
      <c r="D108" s="98" t="s">
        <v>78</v>
      </c>
      <c r="E108" s="103"/>
      <c r="F108" s="104" t="s">
        <v>106</v>
      </c>
      <c r="G108"/>
      <c r="H108" s="105">
        <f>(118*0.35*1+93*0.5*1.5)</f>
        <v>111.05000000000001</v>
      </c>
      <c r="I108"/>
      <c r="J108"/>
      <c r="K108"/>
      <c r="M108" s="106"/>
      <c r="T108" s="107"/>
      <c r="U108"/>
      <c r="V108"/>
      <c r="W108"/>
      <c r="X108"/>
      <c r="Y108"/>
      <c r="Z108"/>
      <c r="AA108"/>
      <c r="AB108"/>
      <c r="AC108"/>
      <c r="AD108"/>
      <c r="AE108"/>
      <c r="AR108"/>
      <c r="AS108"/>
      <c r="AT108" s="103" t="s">
        <v>78</v>
      </c>
      <c r="AU108" s="103" t="s">
        <v>7</v>
      </c>
      <c r="AV108" s="102" t="s">
        <v>7</v>
      </c>
      <c r="AW108" s="102" t="s">
        <v>80</v>
      </c>
      <c r="AX108" s="102" t="s">
        <v>66</v>
      </c>
      <c r="AY108" s="103" t="s">
        <v>68</v>
      </c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</row>
    <row r="109" spans="1:65" s="17" customFormat="1" ht="22.5" customHeight="1">
      <c r="A109"/>
      <c r="C109" s="87" t="s">
        <v>107</v>
      </c>
      <c r="D109" s="87" t="s">
        <v>70</v>
      </c>
      <c r="E109" s="88" t="s">
        <v>108</v>
      </c>
      <c r="F109" s="89" t="s">
        <v>109</v>
      </c>
      <c r="G109" s="90" t="s">
        <v>110</v>
      </c>
      <c r="H109" s="91">
        <v>19</v>
      </c>
      <c r="I109" s="92">
        <v>0</v>
      </c>
      <c r="J109" s="92">
        <f>ROUND(I109*H109,2)</f>
        <v>0</v>
      </c>
      <c r="K109" s="89"/>
      <c r="M109" s="93"/>
      <c r="N109" s="94" t="s">
        <v>31</v>
      </c>
      <c r="O109" s="95"/>
      <c r="P109" s="95"/>
      <c r="Q109" s="95"/>
      <c r="R109" s="95"/>
      <c r="S109" s="95"/>
      <c r="T109" s="96"/>
      <c r="U109"/>
      <c r="V109"/>
      <c r="W109"/>
      <c r="X109"/>
      <c r="Y109"/>
      <c r="Z109"/>
      <c r="AA109"/>
      <c r="AB109"/>
      <c r="AC109"/>
      <c r="AD109"/>
      <c r="AE109"/>
      <c r="AR109" s="7" t="s">
        <v>74</v>
      </c>
      <c r="AS109"/>
      <c r="AT109" s="7" t="s">
        <v>70</v>
      </c>
      <c r="AU109" s="7" t="s">
        <v>7</v>
      </c>
      <c r="AV109"/>
      <c r="AW109"/>
      <c r="AX109"/>
      <c r="AY109" s="7" t="s">
        <v>68</v>
      </c>
      <c r="AZ109"/>
      <c r="BA109"/>
      <c r="BB109"/>
      <c r="BC109"/>
      <c r="BD109"/>
      <c r="BE109" s="97">
        <f>IF(N109="základní",J109,0)</f>
        <v>0</v>
      </c>
      <c r="BF109" s="97">
        <f>IF(N109="snížená",J109,0)</f>
        <v>0</v>
      </c>
      <c r="BG109" s="97">
        <f>IF(N109="zákl. přenesená",J109,0)</f>
        <v>0</v>
      </c>
      <c r="BH109" s="97">
        <f>IF(N109="sníž. přenesená",J109,0)</f>
        <v>0</v>
      </c>
      <c r="BI109" s="97">
        <f>IF(N109="nulová",J109,0)</f>
        <v>0</v>
      </c>
      <c r="BJ109" s="7" t="s">
        <v>66</v>
      </c>
      <c r="BK109" s="97">
        <f>ROUND(I109*H109,2)</f>
        <v>0</v>
      </c>
      <c r="BL109" s="7" t="s">
        <v>74</v>
      </c>
      <c r="BM109" s="7" t="s">
        <v>111</v>
      </c>
    </row>
    <row r="110" spans="1:65" s="17" customFormat="1" ht="27" customHeight="1">
      <c r="A110"/>
      <c r="C110"/>
      <c r="D110" s="98" t="s">
        <v>76</v>
      </c>
      <c r="E110"/>
      <c r="F110" s="99" t="s">
        <v>112</v>
      </c>
      <c r="G110"/>
      <c r="H110"/>
      <c r="I110"/>
      <c r="J110"/>
      <c r="K110"/>
      <c r="M110" s="100"/>
      <c r="T110" s="101"/>
      <c r="U110"/>
      <c r="V110"/>
      <c r="W110"/>
      <c r="X110"/>
      <c r="Y110"/>
      <c r="Z110"/>
      <c r="AA110"/>
      <c r="AB110"/>
      <c r="AC110"/>
      <c r="AD110"/>
      <c r="AE110"/>
      <c r="AR110"/>
      <c r="AS110"/>
      <c r="AT110" s="7" t="s">
        <v>76</v>
      </c>
      <c r="AU110" s="7" t="s">
        <v>7</v>
      </c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</row>
    <row r="111" spans="1:65" s="17" customFormat="1" ht="19.7" customHeight="1">
      <c r="A111"/>
      <c r="C111" s="87" t="s">
        <v>113</v>
      </c>
      <c r="D111" s="87" t="s">
        <v>70</v>
      </c>
      <c r="E111" s="120" t="s">
        <v>114</v>
      </c>
      <c r="F111" s="89" t="s">
        <v>115</v>
      </c>
      <c r="G111" s="90" t="s">
        <v>110</v>
      </c>
      <c r="H111" s="91">
        <v>30</v>
      </c>
      <c r="I111" s="92">
        <v>0</v>
      </c>
      <c r="J111" s="92">
        <f>ROUND(I111*H111,2)</f>
        <v>0</v>
      </c>
      <c r="K111" s="89"/>
      <c r="M111" s="93"/>
      <c r="N111" s="94" t="s">
        <v>31</v>
      </c>
      <c r="O111" s="95"/>
      <c r="P111" s="95"/>
      <c r="Q111" s="95"/>
      <c r="R111" s="95"/>
      <c r="S111" s="95"/>
      <c r="T111" s="96"/>
      <c r="U111"/>
      <c r="V111"/>
      <c r="W111"/>
      <c r="X111"/>
      <c r="Y111"/>
      <c r="Z111"/>
      <c r="AA111"/>
      <c r="AB111"/>
      <c r="AC111"/>
      <c r="AD111"/>
      <c r="AE111"/>
      <c r="AR111" s="7" t="s">
        <v>74</v>
      </c>
      <c r="AS111"/>
      <c r="AT111" s="7" t="s">
        <v>70</v>
      </c>
      <c r="AU111" s="7" t="s">
        <v>7</v>
      </c>
      <c r="AV111"/>
      <c r="AW111"/>
      <c r="AX111"/>
      <c r="AY111" s="7" t="s">
        <v>68</v>
      </c>
      <c r="AZ111"/>
      <c r="BA111"/>
      <c r="BB111"/>
      <c r="BC111"/>
      <c r="BD111"/>
      <c r="BE111" s="97">
        <f>IF(N111="základní",J111,0)</f>
        <v>0</v>
      </c>
      <c r="BF111" s="97">
        <f>IF(N111="snížená",J111,0)</f>
        <v>0</v>
      </c>
      <c r="BG111" s="97">
        <f>IF(N111="zákl. přenesená",J111,0)</f>
        <v>0</v>
      </c>
      <c r="BH111" s="97">
        <f>IF(N111="sníž. přenesená",J111,0)</f>
        <v>0</v>
      </c>
      <c r="BI111" s="97">
        <f>IF(N111="nulová",J111,0)</f>
        <v>0</v>
      </c>
      <c r="BJ111" s="7" t="s">
        <v>66</v>
      </c>
      <c r="BK111" s="97">
        <f>ROUND(I111*H111,2)</f>
        <v>0</v>
      </c>
      <c r="BL111" s="7" t="s">
        <v>74</v>
      </c>
      <c r="BM111" s="7" t="s">
        <v>116</v>
      </c>
    </row>
    <row r="112" spans="1:65" s="17" customFormat="1" ht="54" customHeight="1">
      <c r="A112"/>
      <c r="C112"/>
      <c r="D112" s="98" t="s">
        <v>76</v>
      </c>
      <c r="E112"/>
      <c r="F112" s="99" t="s">
        <v>117</v>
      </c>
      <c r="G112"/>
      <c r="H112"/>
      <c r="I112"/>
      <c r="J112"/>
      <c r="K112"/>
      <c r="M112" s="100"/>
      <c r="T112" s="101"/>
      <c r="U112"/>
      <c r="V112"/>
      <c r="W112"/>
      <c r="X112"/>
      <c r="Y112"/>
      <c r="Z112"/>
      <c r="AA112"/>
      <c r="AB112"/>
      <c r="AC112"/>
      <c r="AD112"/>
      <c r="AE112"/>
      <c r="AR112"/>
      <c r="AS112"/>
      <c r="AT112" s="7" t="s">
        <v>76</v>
      </c>
      <c r="AU112" s="7" t="s">
        <v>7</v>
      </c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</row>
    <row r="113" spans="1:65" s="17" customFormat="1" ht="31.5" customHeight="1">
      <c r="A113"/>
      <c r="C113" s="87" t="s">
        <v>118</v>
      </c>
      <c r="D113" s="87" t="s">
        <v>70</v>
      </c>
      <c r="E113" s="88" t="s">
        <v>119</v>
      </c>
      <c r="F113" s="89" t="s">
        <v>120</v>
      </c>
      <c r="G113" s="90" t="s">
        <v>121</v>
      </c>
      <c r="H113" s="91">
        <v>10</v>
      </c>
      <c r="I113" s="92">
        <v>0</v>
      </c>
      <c r="J113" s="92">
        <f>ROUND(I113*H113,2)</f>
        <v>0</v>
      </c>
      <c r="K113" s="89"/>
      <c r="M113" s="93"/>
      <c r="N113" s="94" t="s">
        <v>31</v>
      </c>
      <c r="O113" s="95"/>
      <c r="P113" s="95"/>
      <c r="Q113" s="95"/>
      <c r="R113" s="95"/>
      <c r="S113" s="95"/>
      <c r="T113" s="96"/>
      <c r="U113"/>
      <c r="V113"/>
      <c r="W113"/>
      <c r="X113"/>
      <c r="Y113"/>
      <c r="Z113"/>
      <c r="AA113"/>
      <c r="AB113"/>
      <c r="AC113"/>
      <c r="AD113"/>
      <c r="AE113"/>
      <c r="AR113" s="7" t="s">
        <v>74</v>
      </c>
      <c r="AS113"/>
      <c r="AT113" s="7" t="s">
        <v>70</v>
      </c>
      <c r="AU113" s="7" t="s">
        <v>7</v>
      </c>
      <c r="AV113"/>
      <c r="AW113"/>
      <c r="AX113"/>
      <c r="AY113" s="7" t="s">
        <v>68</v>
      </c>
      <c r="AZ113"/>
      <c r="BA113"/>
      <c r="BB113"/>
      <c r="BC113"/>
      <c r="BD113"/>
      <c r="BE113" s="97">
        <f>IF(N113="základní",J113,0)</f>
        <v>0</v>
      </c>
      <c r="BF113" s="97">
        <f>IF(N113="snížená",J113,0)</f>
        <v>0</v>
      </c>
      <c r="BG113" s="97">
        <f>IF(N113="zákl. přenesená",J113,0)</f>
        <v>0</v>
      </c>
      <c r="BH113" s="97">
        <f>IF(N113="sníž. přenesená",J113,0)</f>
        <v>0</v>
      </c>
      <c r="BI113" s="97">
        <f>IF(N113="nulová",J113,0)</f>
        <v>0</v>
      </c>
      <c r="BJ113" s="7" t="s">
        <v>66</v>
      </c>
      <c r="BK113" s="97">
        <f>ROUND(I113*H113,2)</f>
        <v>0</v>
      </c>
      <c r="BL113" s="7" t="s">
        <v>74</v>
      </c>
      <c r="BM113" s="7" t="s">
        <v>122</v>
      </c>
    </row>
    <row r="114" spans="1:65" s="17" customFormat="1" ht="27" customHeight="1">
      <c r="A114"/>
      <c r="C114"/>
      <c r="D114" s="98" t="s">
        <v>76</v>
      </c>
      <c r="E114"/>
      <c r="F114" s="99" t="s">
        <v>123</v>
      </c>
      <c r="G114"/>
      <c r="H114"/>
      <c r="I114"/>
      <c r="J114"/>
      <c r="K114"/>
      <c r="M114" s="100"/>
      <c r="T114" s="101"/>
      <c r="U114"/>
      <c r="V114"/>
      <c r="W114"/>
      <c r="X114"/>
      <c r="Y114"/>
      <c r="Z114"/>
      <c r="AA114"/>
      <c r="AB114"/>
      <c r="AC114"/>
      <c r="AD114"/>
      <c r="AE114"/>
      <c r="AR114"/>
      <c r="AS114"/>
      <c r="AT114" s="7" t="s">
        <v>76</v>
      </c>
      <c r="AU114" s="7" t="s">
        <v>7</v>
      </c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</row>
    <row r="115" spans="1:65" s="17" customFormat="1" ht="31.5" customHeight="1">
      <c r="A115"/>
      <c r="C115" s="87" t="s">
        <v>124</v>
      </c>
      <c r="D115" s="87" t="s">
        <v>70</v>
      </c>
      <c r="E115" s="88" t="s">
        <v>125</v>
      </c>
      <c r="F115" s="89" t="s">
        <v>126</v>
      </c>
      <c r="G115" s="90" t="s">
        <v>121</v>
      </c>
      <c r="H115" s="91">
        <v>10</v>
      </c>
      <c r="I115" s="92">
        <v>0</v>
      </c>
      <c r="J115" s="92">
        <f>ROUND(I115*H115,2)</f>
        <v>0</v>
      </c>
      <c r="K115" s="89"/>
      <c r="M115" s="93"/>
      <c r="N115" s="94" t="s">
        <v>31</v>
      </c>
      <c r="O115" s="95"/>
      <c r="P115" s="95"/>
      <c r="Q115" s="95"/>
      <c r="R115" s="95"/>
      <c r="S115" s="95"/>
      <c r="T115" s="96"/>
      <c r="U115"/>
      <c r="V115"/>
      <c r="W115"/>
      <c r="X115"/>
      <c r="Y115"/>
      <c r="Z115"/>
      <c r="AA115"/>
      <c r="AB115"/>
      <c r="AC115"/>
      <c r="AD115"/>
      <c r="AE115"/>
      <c r="AR115" s="7" t="s">
        <v>74</v>
      </c>
      <c r="AS115"/>
      <c r="AT115" s="7" t="s">
        <v>70</v>
      </c>
      <c r="AU115" s="7" t="s">
        <v>7</v>
      </c>
      <c r="AV115"/>
      <c r="AW115"/>
      <c r="AX115"/>
      <c r="AY115" s="7" t="s">
        <v>68</v>
      </c>
      <c r="AZ115"/>
      <c r="BA115"/>
      <c r="BB115"/>
      <c r="BC115"/>
      <c r="BD115"/>
      <c r="BE115" s="97">
        <f>IF(N115="základní",J115,0)</f>
        <v>0</v>
      </c>
      <c r="BF115" s="97">
        <f>IF(N115="snížená",J115,0)</f>
        <v>0</v>
      </c>
      <c r="BG115" s="97">
        <f>IF(N115="zákl. přenesená",J115,0)</f>
        <v>0</v>
      </c>
      <c r="BH115" s="97">
        <f>IF(N115="sníž. přenesená",J115,0)</f>
        <v>0</v>
      </c>
      <c r="BI115" s="97">
        <f>IF(N115="nulová",J115,0)</f>
        <v>0</v>
      </c>
      <c r="BJ115" s="7" t="s">
        <v>66</v>
      </c>
      <c r="BK115" s="97">
        <f>ROUND(I115*H115,2)</f>
        <v>0</v>
      </c>
      <c r="BL115" s="7" t="s">
        <v>74</v>
      </c>
      <c r="BM115" s="7" t="s">
        <v>127</v>
      </c>
    </row>
    <row r="116" spans="1:65" s="17" customFormat="1" ht="27" customHeight="1">
      <c r="A116"/>
      <c r="C116"/>
      <c r="D116" s="98" t="s">
        <v>76</v>
      </c>
      <c r="E116"/>
      <c r="F116" s="99" t="s">
        <v>128</v>
      </c>
      <c r="G116"/>
      <c r="H116"/>
      <c r="I116"/>
      <c r="J116"/>
      <c r="K116"/>
      <c r="M116" s="100"/>
      <c r="T116" s="101"/>
      <c r="U116"/>
      <c r="V116"/>
      <c r="W116"/>
      <c r="X116"/>
      <c r="Y116"/>
      <c r="Z116"/>
      <c r="AA116"/>
      <c r="AB116"/>
      <c r="AC116"/>
      <c r="AD116"/>
      <c r="AE116"/>
      <c r="AR116"/>
      <c r="AS116"/>
      <c r="AT116" s="7" t="s">
        <v>76</v>
      </c>
      <c r="AU116" s="7" t="s">
        <v>7</v>
      </c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</row>
    <row r="117" spans="3:65" s="17" customFormat="1" ht="31.5" customHeight="1">
      <c r="C117" s="87">
        <v>10</v>
      </c>
      <c r="D117" s="87" t="s">
        <v>70</v>
      </c>
      <c r="E117" s="88" t="s">
        <v>129</v>
      </c>
      <c r="F117" s="89" t="s">
        <v>130</v>
      </c>
      <c r="G117" s="90" t="s">
        <v>110</v>
      </c>
      <c r="H117" s="91">
        <v>960</v>
      </c>
      <c r="I117" s="92">
        <v>0</v>
      </c>
      <c r="J117" s="92">
        <f>ROUND(I117*H117,2)</f>
        <v>0</v>
      </c>
      <c r="K117" s="89"/>
      <c r="M117" s="93"/>
      <c r="N117" s="94" t="s">
        <v>31</v>
      </c>
      <c r="O117" s="95"/>
      <c r="P117" s="95"/>
      <c r="Q117" s="95"/>
      <c r="R117" s="95"/>
      <c r="S117" s="95"/>
      <c r="T117" s="96"/>
      <c r="AR117" s="7" t="s">
        <v>74</v>
      </c>
      <c r="AT117" s="7" t="s">
        <v>70</v>
      </c>
      <c r="AU117" s="7" t="s">
        <v>7</v>
      </c>
      <c r="AY117" s="7" t="s">
        <v>68</v>
      </c>
      <c r="BE117" s="97">
        <f>IF(N117="základní",J117,0)</f>
        <v>0</v>
      </c>
      <c r="BF117" s="97">
        <f>IF(N117="snížená",J117,0)</f>
        <v>0</v>
      </c>
      <c r="BG117" s="97">
        <f>IF(N117="zákl. přenesená",J117,0)</f>
        <v>0</v>
      </c>
      <c r="BH117" s="97">
        <f>IF(N117="sníž. přenesená",J117,0)</f>
        <v>0</v>
      </c>
      <c r="BI117" s="97">
        <f>IF(N117="nulová",J117,0)</f>
        <v>0</v>
      </c>
      <c r="BJ117" s="7" t="s">
        <v>66</v>
      </c>
      <c r="BK117" s="97">
        <f>ROUND(I117*H117,2)</f>
        <v>0</v>
      </c>
      <c r="BL117" s="7" t="s">
        <v>74</v>
      </c>
      <c r="BM117" s="7" t="s">
        <v>131</v>
      </c>
    </row>
    <row r="118" spans="4:47" s="17" customFormat="1" ht="13.5" customHeight="1">
      <c r="D118" s="98" t="s">
        <v>76</v>
      </c>
      <c r="F118" s="99" t="s">
        <v>132</v>
      </c>
      <c r="M118" s="100"/>
      <c r="T118" s="101"/>
      <c r="AT118" s="7" t="s">
        <v>76</v>
      </c>
      <c r="AU118" s="7" t="s">
        <v>7</v>
      </c>
    </row>
    <row r="119" spans="3:65" s="17" customFormat="1" ht="22.5" customHeight="1">
      <c r="C119" s="87">
        <v>11</v>
      </c>
      <c r="D119" s="87" t="s">
        <v>70</v>
      </c>
      <c r="E119" s="88" t="s">
        <v>133</v>
      </c>
      <c r="F119" s="89" t="s">
        <v>134</v>
      </c>
      <c r="G119" s="90" t="s">
        <v>110</v>
      </c>
      <c r="H119" s="91">
        <v>960</v>
      </c>
      <c r="I119" s="92">
        <v>0</v>
      </c>
      <c r="J119" s="92">
        <f>ROUND(I119*H119,2)</f>
        <v>0</v>
      </c>
      <c r="K119" s="89"/>
      <c r="M119" s="93"/>
      <c r="N119" s="94" t="s">
        <v>31</v>
      </c>
      <c r="O119" s="95"/>
      <c r="P119" s="95"/>
      <c r="Q119" s="95"/>
      <c r="R119" s="95"/>
      <c r="S119" s="95"/>
      <c r="T119" s="96"/>
      <c r="AR119" s="7" t="s">
        <v>74</v>
      </c>
      <c r="AT119" s="7" t="s">
        <v>70</v>
      </c>
      <c r="AU119" s="7" t="s">
        <v>7</v>
      </c>
      <c r="AY119" s="7" t="s">
        <v>68</v>
      </c>
      <c r="BE119" s="97">
        <f>IF(N119="základní",J119,0)</f>
        <v>0</v>
      </c>
      <c r="BF119" s="97">
        <f>IF(N119="snížená",J119,0)</f>
        <v>0</v>
      </c>
      <c r="BG119" s="97">
        <f>IF(N119="zákl. přenesená",J119,0)</f>
        <v>0</v>
      </c>
      <c r="BH119" s="97">
        <f>IF(N119="sníž. přenesená",J119,0)</f>
        <v>0</v>
      </c>
      <c r="BI119" s="97">
        <f>IF(N119="nulová",J119,0)</f>
        <v>0</v>
      </c>
      <c r="BJ119" s="7" t="s">
        <v>66</v>
      </c>
      <c r="BK119" s="97">
        <f>ROUND(I119*H119,2)</f>
        <v>0</v>
      </c>
      <c r="BL119" s="7" t="s">
        <v>74</v>
      </c>
      <c r="BM119" s="7" t="s">
        <v>135</v>
      </c>
    </row>
    <row r="120" spans="4:47" s="17" customFormat="1" ht="13.5" customHeight="1">
      <c r="D120" s="110" t="s">
        <v>76</v>
      </c>
      <c r="F120" s="99" t="s">
        <v>136</v>
      </c>
      <c r="M120" s="100"/>
      <c r="T120" s="101"/>
      <c r="AT120" s="7" t="s">
        <v>76</v>
      </c>
      <c r="AU120" s="7" t="s">
        <v>7</v>
      </c>
    </row>
    <row r="121" spans="3:65" s="17" customFormat="1" ht="22.5" customHeight="1">
      <c r="C121" s="87">
        <v>12</v>
      </c>
      <c r="D121" s="87" t="s">
        <v>70</v>
      </c>
      <c r="E121" s="88" t="s">
        <v>137</v>
      </c>
      <c r="F121" s="89" t="s">
        <v>138</v>
      </c>
      <c r="G121" s="90" t="s">
        <v>82</v>
      </c>
      <c r="H121" s="91">
        <f>H123</f>
        <v>22</v>
      </c>
      <c r="I121" s="92">
        <v>0</v>
      </c>
      <c r="J121" s="92">
        <f>ROUND(I121*H121,2)</f>
        <v>0</v>
      </c>
      <c r="K121" s="89"/>
      <c r="M121" s="93"/>
      <c r="N121" s="94" t="s">
        <v>31</v>
      </c>
      <c r="O121" s="95"/>
      <c r="P121" s="95"/>
      <c r="Q121" s="95"/>
      <c r="R121" s="95"/>
      <c r="S121" s="95"/>
      <c r="T121" s="96"/>
      <c r="AR121" s="7" t="s">
        <v>74</v>
      </c>
      <c r="AT121" s="7" t="s">
        <v>70</v>
      </c>
      <c r="AU121" s="7" t="s">
        <v>7</v>
      </c>
      <c r="AY121" s="7" t="s">
        <v>68</v>
      </c>
      <c r="BE121" s="97">
        <f>IF(N121="základní",J121,0)</f>
        <v>0</v>
      </c>
      <c r="BF121" s="97">
        <f>IF(N121="snížená",J121,0)</f>
        <v>0</v>
      </c>
      <c r="BG121" s="97">
        <f>IF(N121="zákl. přenesená",J121,0)</f>
        <v>0</v>
      </c>
      <c r="BH121" s="97">
        <f>IF(N121="sníž. přenesená",J121,0)</f>
        <v>0</v>
      </c>
      <c r="BI121" s="97">
        <f>IF(N121="nulová",J121,0)</f>
        <v>0</v>
      </c>
      <c r="BJ121" s="7" t="s">
        <v>66</v>
      </c>
      <c r="BK121" s="97">
        <f>ROUND(I121*H121,2)</f>
        <v>0</v>
      </c>
      <c r="BL121" s="7" t="s">
        <v>74</v>
      </c>
      <c r="BM121" s="7" t="s">
        <v>139</v>
      </c>
    </row>
    <row r="122" spans="4:47" s="17" customFormat="1" ht="27" customHeight="1">
      <c r="D122" s="98" t="s">
        <v>76</v>
      </c>
      <c r="F122" s="99" t="s">
        <v>140</v>
      </c>
      <c r="M122" s="100"/>
      <c r="T122" s="101"/>
      <c r="AT122" s="7" t="s">
        <v>76</v>
      </c>
      <c r="AU122" s="7" t="s">
        <v>7</v>
      </c>
    </row>
    <row r="123" spans="4:51" s="102" customFormat="1" ht="13.5" customHeight="1">
      <c r="D123" s="98" t="s">
        <v>78</v>
      </c>
      <c r="E123" s="103"/>
      <c r="F123" s="104" t="s">
        <v>141</v>
      </c>
      <c r="H123" s="105">
        <f>(20*1*1*1.1)</f>
        <v>22</v>
      </c>
      <c r="M123" s="106"/>
      <c r="T123" s="107"/>
      <c r="AT123" s="103" t="s">
        <v>78</v>
      </c>
      <c r="AU123" s="103" t="s">
        <v>7</v>
      </c>
      <c r="AV123" s="102" t="s">
        <v>7</v>
      </c>
      <c r="AW123" s="102" t="s">
        <v>80</v>
      </c>
      <c r="AX123" s="102" t="s">
        <v>66</v>
      </c>
      <c r="AY123" s="103" t="s">
        <v>68</v>
      </c>
    </row>
    <row r="124" spans="3:65" s="17" customFormat="1" ht="22.5" customHeight="1">
      <c r="C124" s="87">
        <v>13</v>
      </c>
      <c r="D124" s="87" t="s">
        <v>70</v>
      </c>
      <c r="E124" s="88" t="s">
        <v>142</v>
      </c>
      <c r="F124" s="89" t="s">
        <v>143</v>
      </c>
      <c r="G124" s="90" t="s">
        <v>82</v>
      </c>
      <c r="H124" s="91">
        <f>H126</f>
        <v>63.297500000000014</v>
      </c>
      <c r="I124" s="92">
        <v>0</v>
      </c>
      <c r="J124" s="92">
        <f>ROUND(I124*H124,2)</f>
        <v>0</v>
      </c>
      <c r="K124" s="89"/>
      <c r="M124" s="93"/>
      <c r="N124" s="94" t="s">
        <v>31</v>
      </c>
      <c r="O124" s="95"/>
      <c r="P124" s="95"/>
      <c r="Q124" s="95"/>
      <c r="R124" s="95"/>
      <c r="S124" s="95"/>
      <c r="T124" s="96"/>
      <c r="AR124" s="7" t="s">
        <v>74</v>
      </c>
      <c r="AT124" s="7" t="s">
        <v>70</v>
      </c>
      <c r="AU124" s="7" t="s">
        <v>7</v>
      </c>
      <c r="AY124" s="7" t="s">
        <v>68</v>
      </c>
      <c r="BE124" s="97">
        <f>IF(N124="základní",J124,0)</f>
        <v>0</v>
      </c>
      <c r="BF124" s="97">
        <f>IF(N124="snížená",J124,0)</f>
        <v>0</v>
      </c>
      <c r="BG124" s="97">
        <f>IF(N124="zákl. přenesená",J124,0)</f>
        <v>0</v>
      </c>
      <c r="BH124" s="97">
        <f>IF(N124="sníž. přenesená",J124,0)</f>
        <v>0</v>
      </c>
      <c r="BI124" s="97">
        <f>IF(N124="nulová",J124,0)</f>
        <v>0</v>
      </c>
      <c r="BJ124" s="7" t="s">
        <v>66</v>
      </c>
      <c r="BK124" s="97">
        <f>ROUND(I124*H124,2)</f>
        <v>0</v>
      </c>
      <c r="BL124" s="7" t="s">
        <v>74</v>
      </c>
      <c r="BM124" s="7" t="s">
        <v>144</v>
      </c>
    </row>
    <row r="125" spans="4:47" s="17" customFormat="1" ht="27" customHeight="1">
      <c r="D125" s="98" t="s">
        <v>76</v>
      </c>
      <c r="F125" s="99" t="s">
        <v>145</v>
      </c>
      <c r="M125" s="100"/>
      <c r="T125" s="101"/>
      <c r="AT125" s="7" t="s">
        <v>76</v>
      </c>
      <c r="AU125" s="7" t="s">
        <v>7</v>
      </c>
    </row>
    <row r="126" spans="4:51" s="17" customFormat="1" ht="20.1" customHeight="1">
      <c r="D126" s="110" t="s">
        <v>78</v>
      </c>
      <c r="E126" s="7"/>
      <c r="F126" s="111" t="s">
        <v>146</v>
      </c>
      <c r="H126" s="121">
        <f>(118*0.35*0.4+10*0.35*0.45+53*0.35*0.45+36*0.35*0.3+135*0.35*0.7)</f>
        <v>63.297500000000014</v>
      </c>
      <c r="M126" s="100"/>
      <c r="T126" s="101"/>
      <c r="AT126" s="7" t="s">
        <v>78</v>
      </c>
      <c r="AU126" s="7" t="s">
        <v>7</v>
      </c>
      <c r="AV126" s="17" t="s">
        <v>66</v>
      </c>
      <c r="AW126" s="17" t="s">
        <v>80</v>
      </c>
      <c r="AX126" s="17" t="s">
        <v>67</v>
      </c>
      <c r="AY126" s="7" t="s">
        <v>68</v>
      </c>
    </row>
    <row r="127" spans="3:65" s="17" customFormat="1" ht="31.5" customHeight="1">
      <c r="C127" s="87">
        <v>14</v>
      </c>
      <c r="D127" s="87" t="s">
        <v>70</v>
      </c>
      <c r="E127" s="88" t="s">
        <v>147</v>
      </c>
      <c r="F127" s="89" t="s">
        <v>148</v>
      </c>
      <c r="G127" s="90" t="s">
        <v>82</v>
      </c>
      <c r="H127" s="91">
        <f>H124</f>
        <v>63.297500000000014</v>
      </c>
      <c r="I127" s="92">
        <v>0</v>
      </c>
      <c r="J127" s="92">
        <f>ROUND(I127*H127,2)</f>
        <v>0</v>
      </c>
      <c r="K127" s="89"/>
      <c r="M127" s="93"/>
      <c r="N127" s="94" t="s">
        <v>31</v>
      </c>
      <c r="O127" s="95"/>
      <c r="P127" s="95"/>
      <c r="Q127" s="95"/>
      <c r="R127" s="95"/>
      <c r="S127" s="95"/>
      <c r="T127" s="96"/>
      <c r="AR127" s="7" t="s">
        <v>74</v>
      </c>
      <c r="AT127" s="7" t="s">
        <v>70</v>
      </c>
      <c r="AU127" s="7" t="s">
        <v>7</v>
      </c>
      <c r="AY127" s="7" t="s">
        <v>68</v>
      </c>
      <c r="BE127" s="97">
        <f>IF(N127="základní",J127,0)</f>
        <v>0</v>
      </c>
      <c r="BF127" s="97">
        <f>IF(N127="snížená",J127,0)</f>
        <v>0</v>
      </c>
      <c r="BG127" s="97">
        <f>IF(N127="zákl. přenesená",J127,0)</f>
        <v>0</v>
      </c>
      <c r="BH127" s="97">
        <f>IF(N127="sníž. přenesená",J127,0)</f>
        <v>0</v>
      </c>
      <c r="BI127" s="97">
        <f>IF(N127="nulová",J127,0)</f>
        <v>0</v>
      </c>
      <c r="BJ127" s="7" t="s">
        <v>66</v>
      </c>
      <c r="BK127" s="97">
        <f>ROUND(I127*H127,2)</f>
        <v>0</v>
      </c>
      <c r="BL127" s="7" t="s">
        <v>74</v>
      </c>
      <c r="BM127" s="7" t="s">
        <v>149</v>
      </c>
    </row>
    <row r="128" spans="4:47" s="17" customFormat="1" ht="40.5" customHeight="1">
      <c r="D128" s="98" t="s">
        <v>76</v>
      </c>
      <c r="F128" s="99" t="s">
        <v>150</v>
      </c>
      <c r="M128" s="100"/>
      <c r="T128" s="101"/>
      <c r="AT128" s="7" t="s">
        <v>76</v>
      </c>
      <c r="AU128" s="7" t="s">
        <v>7</v>
      </c>
    </row>
    <row r="129" spans="3:65" s="17" customFormat="1" ht="22.5" customHeight="1">
      <c r="C129" s="87">
        <v>15</v>
      </c>
      <c r="D129" s="87" t="s">
        <v>70</v>
      </c>
      <c r="E129" s="122" t="s">
        <v>151</v>
      </c>
      <c r="F129" s="123" t="s">
        <v>152</v>
      </c>
      <c r="G129" s="90" t="s">
        <v>82</v>
      </c>
      <c r="H129" s="91">
        <f>H131</f>
        <v>54.075</v>
      </c>
      <c r="I129" s="92">
        <v>0</v>
      </c>
      <c r="J129" s="92">
        <f>ROUND(I129*H129,2)</f>
        <v>0</v>
      </c>
      <c r="K129" s="89"/>
      <c r="M129" s="93"/>
      <c r="N129" s="94" t="s">
        <v>31</v>
      </c>
      <c r="O129" s="95"/>
      <c r="P129" s="95"/>
      <c r="Q129" s="95"/>
      <c r="R129" s="95"/>
      <c r="S129" s="95"/>
      <c r="T129" s="96"/>
      <c r="AR129" s="7" t="s">
        <v>74</v>
      </c>
      <c r="AT129" s="7" t="s">
        <v>70</v>
      </c>
      <c r="AU129" s="7" t="s">
        <v>7</v>
      </c>
      <c r="AY129" s="7" t="s">
        <v>68</v>
      </c>
      <c r="BE129" s="97">
        <f>IF(N129="základní",J129,0)</f>
        <v>0</v>
      </c>
      <c r="BF129" s="97">
        <f>IF(N129="snížená",J129,0)</f>
        <v>0</v>
      </c>
      <c r="BG129" s="97">
        <f>IF(N129="zákl. přenesená",J129,0)</f>
        <v>0</v>
      </c>
      <c r="BH129" s="97">
        <f>IF(N129="sníž. přenesená",J129,0)</f>
        <v>0</v>
      </c>
      <c r="BI129" s="97">
        <f>IF(N129="nulová",J129,0)</f>
        <v>0</v>
      </c>
      <c r="BJ129" s="7" t="s">
        <v>66</v>
      </c>
      <c r="BK129" s="97">
        <f>ROUND(I129*H129,2)</f>
        <v>0</v>
      </c>
      <c r="BL129" s="7" t="s">
        <v>74</v>
      </c>
      <c r="BM129" s="7" t="s">
        <v>153</v>
      </c>
    </row>
    <row r="130" spans="4:47" s="17" customFormat="1" ht="27" customHeight="1">
      <c r="D130" s="98" t="s">
        <v>76</v>
      </c>
      <c r="F130" s="99" t="s">
        <v>145</v>
      </c>
      <c r="M130" s="100"/>
      <c r="T130" s="101"/>
      <c r="AT130" s="7" t="s">
        <v>76</v>
      </c>
      <c r="AU130" s="7" t="s">
        <v>7</v>
      </c>
    </row>
    <row r="131" spans="4:51" s="17" customFormat="1" ht="13.5" customHeight="1">
      <c r="D131" s="110" t="s">
        <v>78</v>
      </c>
      <c r="E131" s="7"/>
      <c r="F131" s="111" t="s">
        <v>154</v>
      </c>
      <c r="H131" s="124">
        <f>(93*0.5*0.65+6*0.5*0.75+36*0.5*1.2)</f>
        <v>54.075</v>
      </c>
      <c r="M131" s="100"/>
      <c r="T131" s="101"/>
      <c r="AT131" s="7" t="s">
        <v>78</v>
      </c>
      <c r="AU131" s="7" t="s">
        <v>7</v>
      </c>
      <c r="AV131" s="17" t="s">
        <v>66</v>
      </c>
      <c r="AW131" s="17" t="s">
        <v>80</v>
      </c>
      <c r="AX131" s="17" t="s">
        <v>67</v>
      </c>
      <c r="AY131" s="7" t="s">
        <v>68</v>
      </c>
    </row>
    <row r="132" spans="3:65" s="17" customFormat="1" ht="31.5" customHeight="1">
      <c r="C132" s="87">
        <v>16</v>
      </c>
      <c r="D132" s="87" t="s">
        <v>70</v>
      </c>
      <c r="E132" s="88" t="s">
        <v>155</v>
      </c>
      <c r="F132" s="89" t="s">
        <v>156</v>
      </c>
      <c r="G132" s="90" t="s">
        <v>82</v>
      </c>
      <c r="H132" s="91">
        <v>54.075</v>
      </c>
      <c r="I132" s="92">
        <v>0</v>
      </c>
      <c r="J132" s="92">
        <f>ROUND(I132*H132,2)</f>
        <v>0</v>
      </c>
      <c r="K132" s="89"/>
      <c r="M132" s="93"/>
      <c r="N132" s="94" t="s">
        <v>31</v>
      </c>
      <c r="O132" s="95"/>
      <c r="P132" s="95"/>
      <c r="Q132" s="95"/>
      <c r="R132" s="95"/>
      <c r="S132" s="95"/>
      <c r="T132" s="96"/>
      <c r="AR132" s="7" t="s">
        <v>74</v>
      </c>
      <c r="AT132" s="7" t="s">
        <v>70</v>
      </c>
      <c r="AU132" s="7" t="s">
        <v>7</v>
      </c>
      <c r="AY132" s="7" t="s">
        <v>68</v>
      </c>
      <c r="BE132" s="97">
        <f>IF(N132="základní",J132,0)</f>
        <v>0</v>
      </c>
      <c r="BF132" s="97">
        <f>IF(N132="snížená",J132,0)</f>
        <v>0</v>
      </c>
      <c r="BG132" s="97">
        <f>IF(N132="zákl. přenesená",J132,0)</f>
        <v>0</v>
      </c>
      <c r="BH132" s="97">
        <f>IF(N132="sníž. přenesená",J132,0)</f>
        <v>0</v>
      </c>
      <c r="BI132" s="97">
        <f>IF(N132="nulová",J132,0)</f>
        <v>0</v>
      </c>
      <c r="BJ132" s="7" t="s">
        <v>66</v>
      </c>
      <c r="BK132" s="97">
        <f>ROUND(I132*H132,2)</f>
        <v>0</v>
      </c>
      <c r="BL132" s="7" t="s">
        <v>74</v>
      </c>
      <c r="BM132" s="7" t="s">
        <v>157</v>
      </c>
    </row>
    <row r="133" spans="4:47" s="17" customFormat="1" ht="40.5" customHeight="1">
      <c r="D133" s="98" t="s">
        <v>76</v>
      </c>
      <c r="F133" s="99" t="s">
        <v>150</v>
      </c>
      <c r="M133" s="100"/>
      <c r="T133" s="101"/>
      <c r="AT133" s="7" t="s">
        <v>76</v>
      </c>
      <c r="AU133" s="7" t="s">
        <v>7</v>
      </c>
    </row>
    <row r="134" spans="3:65" s="17" customFormat="1" ht="22.5" customHeight="1">
      <c r="C134" s="87">
        <v>17</v>
      </c>
      <c r="D134" s="87" t="s">
        <v>70</v>
      </c>
      <c r="E134" s="88" t="s">
        <v>158</v>
      </c>
      <c r="F134" s="89" t="s">
        <v>159</v>
      </c>
      <c r="G134" s="90" t="s">
        <v>82</v>
      </c>
      <c r="H134" s="91">
        <f>H136</f>
        <v>111.4225</v>
      </c>
      <c r="I134" s="92">
        <v>0</v>
      </c>
      <c r="J134" s="92">
        <f>ROUND(I134*H134,2)</f>
        <v>0</v>
      </c>
      <c r="K134" s="89"/>
      <c r="M134" s="93"/>
      <c r="N134" s="94" t="s">
        <v>31</v>
      </c>
      <c r="O134" s="95"/>
      <c r="P134" s="95"/>
      <c r="Q134" s="95"/>
      <c r="R134" s="95"/>
      <c r="S134" s="95"/>
      <c r="T134" s="96"/>
      <c r="AR134" s="7" t="s">
        <v>74</v>
      </c>
      <c r="AT134" s="7" t="s">
        <v>70</v>
      </c>
      <c r="AU134" s="7" t="s">
        <v>7</v>
      </c>
      <c r="AY134" s="7" t="s">
        <v>68</v>
      </c>
      <c r="BE134" s="97">
        <f>IF(N134="základní",J134,0)</f>
        <v>0</v>
      </c>
      <c r="BF134" s="97">
        <f>IF(N134="snížená",J134,0)</f>
        <v>0</v>
      </c>
      <c r="BG134" s="97">
        <f>IF(N134="zákl. přenesená",J134,0)</f>
        <v>0</v>
      </c>
      <c r="BH134" s="97">
        <f>IF(N134="sníž. přenesená",J134,0)</f>
        <v>0</v>
      </c>
      <c r="BI134" s="97">
        <f>IF(N134="nulová",J134,0)</f>
        <v>0</v>
      </c>
      <c r="BJ134" s="7" t="s">
        <v>66</v>
      </c>
      <c r="BK134" s="97">
        <f>ROUND(I134*H134,2)</f>
        <v>0</v>
      </c>
      <c r="BL134" s="7" t="s">
        <v>74</v>
      </c>
      <c r="BM134" s="7" t="s">
        <v>160</v>
      </c>
    </row>
    <row r="135" spans="4:47" s="17" customFormat="1" ht="40.5" customHeight="1">
      <c r="D135" s="98" t="s">
        <v>76</v>
      </c>
      <c r="F135" s="99" t="s">
        <v>161</v>
      </c>
      <c r="M135" s="100"/>
      <c r="T135" s="101"/>
      <c r="AT135" s="7" t="s">
        <v>76</v>
      </c>
      <c r="AU135" s="7" t="s">
        <v>7</v>
      </c>
    </row>
    <row r="136" spans="4:51" s="102" customFormat="1" ht="13.5" customHeight="1">
      <c r="D136" s="98" t="s">
        <v>78</v>
      </c>
      <c r="E136" s="103"/>
      <c r="F136" s="104" t="s">
        <v>162</v>
      </c>
      <c r="H136" s="105">
        <f>(118*0.35*0.5+10*0.35*0.45+53*0.35*0.45+93*0.5*1.2+6*0.5*1.15+36*0.5*1.2)</f>
        <v>111.4225</v>
      </c>
      <c r="M136" s="106"/>
      <c r="T136" s="107"/>
      <c r="AT136" s="103" t="s">
        <v>78</v>
      </c>
      <c r="AU136" s="103" t="s">
        <v>7</v>
      </c>
      <c r="AV136" s="102" t="s">
        <v>7</v>
      </c>
      <c r="AW136" s="102" t="s">
        <v>80</v>
      </c>
      <c r="AX136" s="102" t="s">
        <v>67</v>
      </c>
      <c r="AY136" s="103" t="s">
        <v>68</v>
      </c>
    </row>
    <row r="137" spans="3:65" s="17" customFormat="1" ht="31.5" customHeight="1">
      <c r="C137" s="87">
        <v>18</v>
      </c>
      <c r="D137" s="87" t="s">
        <v>70</v>
      </c>
      <c r="E137" s="88" t="s">
        <v>163</v>
      </c>
      <c r="F137" s="89" t="s">
        <v>164</v>
      </c>
      <c r="G137" s="90" t="s">
        <v>82</v>
      </c>
      <c r="H137" s="91">
        <v>222.846</v>
      </c>
      <c r="I137" s="92">
        <v>0</v>
      </c>
      <c r="J137" s="92">
        <f>ROUND(I137*H137,2)</f>
        <v>0</v>
      </c>
      <c r="K137" s="89"/>
      <c r="M137" s="93"/>
      <c r="N137" s="94" t="s">
        <v>31</v>
      </c>
      <c r="O137" s="95"/>
      <c r="P137" s="95"/>
      <c r="Q137" s="95"/>
      <c r="R137" s="95"/>
      <c r="S137" s="95"/>
      <c r="T137" s="96"/>
      <c r="AR137" s="7" t="s">
        <v>74</v>
      </c>
      <c r="AT137" s="7" t="s">
        <v>70</v>
      </c>
      <c r="AU137" s="7" t="s">
        <v>7</v>
      </c>
      <c r="AY137" s="7" t="s">
        <v>68</v>
      </c>
      <c r="BE137" s="97">
        <f>IF(N137="základní",J137,0)</f>
        <v>0</v>
      </c>
      <c r="BF137" s="97">
        <f>IF(N137="snížená",J137,0)</f>
        <v>0</v>
      </c>
      <c r="BG137" s="97">
        <f>IF(N137="zákl. přenesená",J137,0)</f>
        <v>0</v>
      </c>
      <c r="BH137" s="97">
        <f>IF(N137="sníž. přenesená",J137,0)</f>
        <v>0</v>
      </c>
      <c r="BI137" s="97">
        <f>IF(N137="nulová",J137,0)</f>
        <v>0</v>
      </c>
      <c r="BJ137" s="7" t="s">
        <v>66</v>
      </c>
      <c r="BK137" s="97">
        <f>ROUND(I137*H137,2)</f>
        <v>0</v>
      </c>
      <c r="BL137" s="7" t="s">
        <v>74</v>
      </c>
      <c r="BM137" s="7" t="s">
        <v>165</v>
      </c>
    </row>
    <row r="138" spans="4:47" s="17" customFormat="1" ht="40.5" customHeight="1">
      <c r="D138" s="98" t="s">
        <v>76</v>
      </c>
      <c r="F138" s="99" t="s">
        <v>166</v>
      </c>
      <c r="M138" s="100"/>
      <c r="T138" s="101"/>
      <c r="AT138" s="7" t="s">
        <v>76</v>
      </c>
      <c r="AU138" s="7" t="s">
        <v>7</v>
      </c>
    </row>
    <row r="139" spans="3:65" s="17" customFormat="1" ht="22.5" customHeight="1">
      <c r="C139" s="87">
        <v>19</v>
      </c>
      <c r="D139" s="87" t="s">
        <v>70</v>
      </c>
      <c r="E139" s="88" t="s">
        <v>167</v>
      </c>
      <c r="F139" s="89" t="s">
        <v>168</v>
      </c>
      <c r="G139" s="90" t="s">
        <v>82</v>
      </c>
      <c r="H139" s="91">
        <v>111.423</v>
      </c>
      <c r="I139" s="92">
        <v>0</v>
      </c>
      <c r="J139" s="92">
        <f>ROUND(I139*H139,2)</f>
        <v>0</v>
      </c>
      <c r="K139" s="89"/>
      <c r="M139" s="93"/>
      <c r="N139" s="94" t="s">
        <v>31</v>
      </c>
      <c r="O139" s="95"/>
      <c r="P139" s="95"/>
      <c r="Q139" s="95"/>
      <c r="R139" s="95"/>
      <c r="S139" s="95"/>
      <c r="T139" s="96"/>
      <c r="AR139" s="7" t="s">
        <v>74</v>
      </c>
      <c r="AT139" s="7" t="s">
        <v>70</v>
      </c>
      <c r="AU139" s="7" t="s">
        <v>7</v>
      </c>
      <c r="AY139" s="7" t="s">
        <v>68</v>
      </c>
      <c r="BE139" s="97">
        <f>IF(N139="základní",J139,0)</f>
        <v>0</v>
      </c>
      <c r="BF139" s="97">
        <f>IF(N139="snížená",J139,0)</f>
        <v>0</v>
      </c>
      <c r="BG139" s="97">
        <f>IF(N139="zákl. přenesená",J139,0)</f>
        <v>0</v>
      </c>
      <c r="BH139" s="97">
        <f>IF(N139="sníž. přenesená",J139,0)</f>
        <v>0</v>
      </c>
      <c r="BI139" s="97">
        <f>IF(N139="nulová",J139,0)</f>
        <v>0</v>
      </c>
      <c r="BJ139" s="7" t="s">
        <v>66</v>
      </c>
      <c r="BK139" s="97">
        <f>ROUND(I139*H139,2)</f>
        <v>0</v>
      </c>
      <c r="BL139" s="7" t="s">
        <v>74</v>
      </c>
      <c r="BM139" s="7" t="s">
        <v>169</v>
      </c>
    </row>
    <row r="140" spans="4:47" s="17" customFormat="1" ht="27" customHeight="1">
      <c r="D140" s="98" t="s">
        <v>76</v>
      </c>
      <c r="F140" s="99" t="s">
        <v>170</v>
      </c>
      <c r="M140" s="100"/>
      <c r="T140" s="101"/>
      <c r="AT140" s="7" t="s">
        <v>76</v>
      </c>
      <c r="AU140" s="7" t="s">
        <v>7</v>
      </c>
    </row>
    <row r="141" spans="3:65" s="17" customFormat="1" ht="22.5" customHeight="1">
      <c r="C141" s="87">
        <v>20</v>
      </c>
      <c r="D141" s="87" t="s">
        <v>70</v>
      </c>
      <c r="E141" s="88" t="s">
        <v>171</v>
      </c>
      <c r="F141" s="89" t="s">
        <v>172</v>
      </c>
      <c r="G141" s="90" t="s">
        <v>82</v>
      </c>
      <c r="H141" s="91">
        <v>111.423</v>
      </c>
      <c r="I141" s="92">
        <v>0</v>
      </c>
      <c r="J141" s="92">
        <f>ROUND(I141*H141,2)</f>
        <v>0</v>
      </c>
      <c r="K141" s="89"/>
      <c r="M141" s="93"/>
      <c r="N141" s="94" t="s">
        <v>31</v>
      </c>
      <c r="O141" s="95"/>
      <c r="P141" s="95"/>
      <c r="Q141" s="95"/>
      <c r="R141" s="95"/>
      <c r="S141" s="95"/>
      <c r="T141" s="96"/>
      <c r="AR141" s="7" t="s">
        <v>74</v>
      </c>
      <c r="AT141" s="7" t="s">
        <v>70</v>
      </c>
      <c r="AU141" s="7" t="s">
        <v>7</v>
      </c>
      <c r="AY141" s="7" t="s">
        <v>68</v>
      </c>
      <c r="BE141" s="97">
        <f>IF(N141="základní",J141,0)</f>
        <v>0</v>
      </c>
      <c r="BF141" s="97">
        <f>IF(N141="snížená",J141,0)</f>
        <v>0</v>
      </c>
      <c r="BG141" s="97">
        <f>IF(N141="zákl. přenesená",J141,0)</f>
        <v>0</v>
      </c>
      <c r="BH141" s="97">
        <f>IF(N141="sníž. přenesená",J141,0)</f>
        <v>0</v>
      </c>
      <c r="BI141" s="97">
        <f>IF(N141="nulová",J141,0)</f>
        <v>0</v>
      </c>
      <c r="BJ141" s="7" t="s">
        <v>66</v>
      </c>
      <c r="BK141" s="97">
        <f>ROUND(I141*H141,2)</f>
        <v>0</v>
      </c>
      <c r="BL141" s="7" t="s">
        <v>74</v>
      </c>
      <c r="BM141" s="7" t="s">
        <v>173</v>
      </c>
    </row>
    <row r="142" spans="4:47" s="17" customFormat="1" ht="13.5" customHeight="1">
      <c r="D142" s="98" t="s">
        <v>76</v>
      </c>
      <c r="F142" s="99" t="s">
        <v>172</v>
      </c>
      <c r="M142" s="100"/>
      <c r="T142" s="101"/>
      <c r="AT142" s="7" t="s">
        <v>76</v>
      </c>
      <c r="AU142" s="7" t="s">
        <v>7</v>
      </c>
    </row>
    <row r="143" spans="1:65" s="102" customFormat="1" ht="13.5" customHeight="1">
      <c r="A143"/>
      <c r="C143"/>
      <c r="D143" s="98"/>
      <c r="E143" s="103"/>
      <c r="F143" s="104"/>
      <c r="G143"/>
      <c r="H143" s="105"/>
      <c r="I143"/>
      <c r="J143"/>
      <c r="K143"/>
      <c r="M143" s="106"/>
      <c r="T143" s="107"/>
      <c r="U143"/>
      <c r="V143"/>
      <c r="W143"/>
      <c r="X143"/>
      <c r="Y143"/>
      <c r="Z143"/>
      <c r="AA143"/>
      <c r="AB143"/>
      <c r="AC143"/>
      <c r="AD143"/>
      <c r="AE143"/>
      <c r="AR143"/>
      <c r="AS143"/>
      <c r="AT143" s="103"/>
      <c r="AU143" s="103"/>
      <c r="AY143" s="10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</row>
    <row r="144" spans="3:65" s="17" customFormat="1" ht="22.5" customHeight="1">
      <c r="C144" s="87">
        <v>21</v>
      </c>
      <c r="D144" s="87" t="s">
        <v>70</v>
      </c>
      <c r="E144" s="88" t="s">
        <v>174</v>
      </c>
      <c r="F144" s="123" t="s">
        <v>175</v>
      </c>
      <c r="G144" s="90" t="s">
        <v>82</v>
      </c>
      <c r="H144" s="91">
        <v>111.423</v>
      </c>
      <c r="I144" s="92">
        <v>0</v>
      </c>
      <c r="J144" s="92">
        <f>ROUND(I144*H144,2)</f>
        <v>0</v>
      </c>
      <c r="K144" s="89"/>
      <c r="M144" s="93"/>
      <c r="N144" s="94" t="s">
        <v>31</v>
      </c>
      <c r="O144" s="95"/>
      <c r="P144" s="95"/>
      <c r="Q144" s="95"/>
      <c r="R144" s="95"/>
      <c r="S144" s="95"/>
      <c r="T144" s="96"/>
      <c r="AR144" s="7" t="s">
        <v>74</v>
      </c>
      <c r="AT144" s="7" t="s">
        <v>70</v>
      </c>
      <c r="AU144" s="7" t="s">
        <v>7</v>
      </c>
      <c r="AY144" s="7" t="s">
        <v>68</v>
      </c>
      <c r="BE144" s="97">
        <f>IF(N144="základní",J144,0)</f>
        <v>0</v>
      </c>
      <c r="BF144" s="97">
        <f>IF(N144="snížená",J144,0)</f>
        <v>0</v>
      </c>
      <c r="BG144" s="97">
        <f>IF(N144="zákl. přenesená",J144,0)</f>
        <v>0</v>
      </c>
      <c r="BH144" s="97">
        <f>IF(N144="sníž. přenesená",J144,0)</f>
        <v>0</v>
      </c>
      <c r="BI144" s="97">
        <f>IF(N144="nulová",J144,0)</f>
        <v>0</v>
      </c>
      <c r="BJ144" s="7" t="s">
        <v>66</v>
      </c>
      <c r="BK144" s="97">
        <f>ROUND(I144*H144,2)</f>
        <v>0</v>
      </c>
      <c r="BL144" s="7" t="s">
        <v>74</v>
      </c>
      <c r="BM144" s="7" t="s">
        <v>176</v>
      </c>
    </row>
    <row r="145" spans="4:47" s="17" customFormat="1" ht="13.5" customHeight="1">
      <c r="D145" s="98" t="s">
        <v>76</v>
      </c>
      <c r="F145" s="99" t="s">
        <v>177</v>
      </c>
      <c r="M145" s="100"/>
      <c r="T145" s="101"/>
      <c r="AT145" s="7" t="s">
        <v>76</v>
      </c>
      <c r="AU145" s="7" t="s">
        <v>7</v>
      </c>
    </row>
    <row r="146" spans="4:51" s="17" customFormat="1" ht="13.5" customHeight="1">
      <c r="D146" s="110" t="s">
        <v>78</v>
      </c>
      <c r="E146" s="7"/>
      <c r="F146" s="111"/>
      <c r="H146" s="112"/>
      <c r="M146" s="100"/>
      <c r="T146" s="101"/>
      <c r="AT146" s="7" t="s">
        <v>78</v>
      </c>
      <c r="AU146" s="7" t="s">
        <v>7</v>
      </c>
      <c r="AV146" s="17" t="s">
        <v>7</v>
      </c>
      <c r="AW146" s="17" t="s">
        <v>80</v>
      </c>
      <c r="AX146" s="17" t="s">
        <v>66</v>
      </c>
      <c r="AY146" s="7" t="s">
        <v>68</v>
      </c>
    </row>
    <row r="147" spans="3:65" s="17" customFormat="1" ht="22.5" customHeight="1">
      <c r="C147" s="87">
        <v>22</v>
      </c>
      <c r="D147" s="87" t="s">
        <v>70</v>
      </c>
      <c r="E147" s="88" t="s">
        <v>178</v>
      </c>
      <c r="F147" s="89" t="s">
        <v>179</v>
      </c>
      <c r="G147" s="90" t="s">
        <v>82</v>
      </c>
      <c r="H147" s="91">
        <f>H149</f>
        <v>106.22326000000001</v>
      </c>
      <c r="I147" s="92">
        <v>0</v>
      </c>
      <c r="J147" s="92">
        <f>ROUND(I147*H147,2)</f>
        <v>0</v>
      </c>
      <c r="K147" s="89"/>
      <c r="M147" s="93"/>
      <c r="N147" s="94" t="s">
        <v>31</v>
      </c>
      <c r="O147" s="95"/>
      <c r="P147" s="95"/>
      <c r="Q147" s="95"/>
      <c r="R147" s="95"/>
      <c r="S147" s="95"/>
      <c r="T147" s="96"/>
      <c r="AR147" s="7" t="s">
        <v>74</v>
      </c>
      <c r="AT147" s="7" t="s">
        <v>70</v>
      </c>
      <c r="AU147" s="7" t="s">
        <v>7</v>
      </c>
      <c r="AY147" s="7" t="s">
        <v>68</v>
      </c>
      <c r="BE147" s="97">
        <f>IF(N147="základní",J147,0)</f>
        <v>0</v>
      </c>
      <c r="BF147" s="97">
        <f>IF(N147="snížená",J147,0)</f>
        <v>0</v>
      </c>
      <c r="BG147" s="97">
        <f>IF(N147="zákl. přenesená",J147,0)</f>
        <v>0</v>
      </c>
      <c r="BH147" s="97">
        <f>IF(N147="sníž. přenesená",J147,0)</f>
        <v>0</v>
      </c>
      <c r="BI147" s="97">
        <f>IF(N147="nulová",J147,0)</f>
        <v>0</v>
      </c>
      <c r="BJ147" s="7" t="s">
        <v>66</v>
      </c>
      <c r="BK147" s="97">
        <f>ROUND(I147*H147,2)</f>
        <v>0</v>
      </c>
      <c r="BL147" s="7" t="s">
        <v>74</v>
      </c>
      <c r="BM147" s="7" t="s">
        <v>180</v>
      </c>
    </row>
    <row r="148" spans="4:47" s="17" customFormat="1" ht="27" customHeight="1">
      <c r="D148" s="98" t="s">
        <v>76</v>
      </c>
      <c r="F148" s="99" t="s">
        <v>181</v>
      </c>
      <c r="M148" s="100"/>
      <c r="T148" s="101"/>
      <c r="AT148" s="7" t="s">
        <v>76</v>
      </c>
      <c r="AU148" s="7" t="s">
        <v>7</v>
      </c>
    </row>
    <row r="149" spans="1:65" s="17" customFormat="1" ht="20.1" customHeight="1">
      <c r="A149"/>
      <c r="C149"/>
      <c r="D149" s="110" t="s">
        <v>78</v>
      </c>
      <c r="E149" s="7"/>
      <c r="F149" s="111" t="s">
        <v>182</v>
      </c>
      <c r="G149"/>
      <c r="H149" s="112">
        <f>(63.298+54.07526+22-20*0.8*0.8*1.1-19.07)</f>
        <v>106.22326000000001</v>
      </c>
      <c r="I149"/>
      <c r="J149"/>
      <c r="K149"/>
      <c r="M149" s="100"/>
      <c r="T149" s="101"/>
      <c r="U149"/>
      <c r="V149"/>
      <c r="W149"/>
      <c r="X149"/>
      <c r="Y149"/>
      <c r="Z149"/>
      <c r="AA149"/>
      <c r="AB149"/>
      <c r="AC149"/>
      <c r="AD149"/>
      <c r="AE149"/>
      <c r="AR149"/>
      <c r="AS149"/>
      <c r="AT149" s="7" t="s">
        <v>78</v>
      </c>
      <c r="AU149" s="7" t="s">
        <v>7</v>
      </c>
      <c r="AV149" s="17" t="s">
        <v>7</v>
      </c>
      <c r="AW149" s="17" t="s">
        <v>80</v>
      </c>
      <c r="AX149" s="17" t="s">
        <v>67</v>
      </c>
      <c r="AY149" s="7" t="s">
        <v>68</v>
      </c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</row>
    <row r="150" spans="3:65" s="17" customFormat="1" ht="22.5" customHeight="1">
      <c r="C150" s="87" t="s">
        <v>183</v>
      </c>
      <c r="D150" s="87" t="s">
        <v>70</v>
      </c>
      <c r="E150" s="88" t="s">
        <v>184</v>
      </c>
      <c r="F150" s="89" t="s">
        <v>185</v>
      </c>
      <c r="G150" s="90" t="s">
        <v>73</v>
      </c>
      <c r="H150" s="91">
        <v>67.5</v>
      </c>
      <c r="I150" s="92">
        <v>0</v>
      </c>
      <c r="J150" s="92">
        <f>ROUND(I150*H150,2)</f>
        <v>0</v>
      </c>
      <c r="K150" s="89"/>
      <c r="L150" s="18"/>
      <c r="M150" s="93"/>
      <c r="N150" s="94" t="s">
        <v>31</v>
      </c>
      <c r="O150" s="95"/>
      <c r="P150" s="95"/>
      <c r="Q150" s="95"/>
      <c r="R150" s="95"/>
      <c r="S150" s="95"/>
      <c r="T150" s="96"/>
      <c r="AR150" s="7" t="s">
        <v>74</v>
      </c>
      <c r="AT150" s="7" t="s">
        <v>70</v>
      </c>
      <c r="AU150" s="7" t="s">
        <v>7</v>
      </c>
      <c r="AY150" s="7" t="s">
        <v>68</v>
      </c>
      <c r="BE150" s="97">
        <f>IF(N150="základní",J150,0)</f>
        <v>0</v>
      </c>
      <c r="BF150" s="97">
        <f>IF(N150="snížená",J150,0)</f>
        <v>0</v>
      </c>
      <c r="BG150" s="97">
        <f>IF(N150="zákl. přenesená",J150,0)</f>
        <v>0</v>
      </c>
      <c r="BH150" s="97">
        <f>IF(N150="sníž. přenesená",J150,0)</f>
        <v>0</v>
      </c>
      <c r="BI150" s="97">
        <f>IF(N150="nulová",J150,0)</f>
        <v>0</v>
      </c>
      <c r="BJ150" s="7" t="s">
        <v>66</v>
      </c>
      <c r="BK150" s="97">
        <f>ROUND(I150*H150,2)</f>
        <v>0</v>
      </c>
      <c r="BL150" s="7" t="s">
        <v>74</v>
      </c>
      <c r="BM150" s="7" t="s">
        <v>186</v>
      </c>
    </row>
    <row r="151" spans="4:47" s="17" customFormat="1" ht="13.5" customHeight="1">
      <c r="D151" s="98" t="s">
        <v>76</v>
      </c>
      <c r="F151" s="99" t="s">
        <v>187</v>
      </c>
      <c r="L151" s="18"/>
      <c r="M151" s="100"/>
      <c r="T151" s="101"/>
      <c r="AT151" s="7" t="s">
        <v>76</v>
      </c>
      <c r="AU151" s="7" t="s">
        <v>7</v>
      </c>
    </row>
    <row r="152" spans="1:65" s="17" customFormat="1" ht="31.5" customHeight="1">
      <c r="A152"/>
      <c r="C152" s="87" t="s">
        <v>183</v>
      </c>
      <c r="D152" s="87" t="s">
        <v>70</v>
      </c>
      <c r="E152" s="88" t="s">
        <v>188</v>
      </c>
      <c r="F152" s="89" t="s">
        <v>189</v>
      </c>
      <c r="G152" s="90" t="s">
        <v>73</v>
      </c>
      <c r="H152" s="91">
        <f>H154</f>
        <v>220.5</v>
      </c>
      <c r="I152" s="92">
        <v>0</v>
      </c>
      <c r="J152" s="92">
        <f>ROUND(I152*H152,2)</f>
        <v>0</v>
      </c>
      <c r="K152" s="89"/>
      <c r="M152" s="93"/>
      <c r="N152" s="94" t="s">
        <v>31</v>
      </c>
      <c r="O152" s="95"/>
      <c r="P152" s="95"/>
      <c r="Q152" s="95"/>
      <c r="R152" s="95"/>
      <c r="S152" s="95"/>
      <c r="T152" s="96"/>
      <c r="U152"/>
      <c r="V152"/>
      <c r="W152"/>
      <c r="X152"/>
      <c r="Y152"/>
      <c r="Z152"/>
      <c r="AA152"/>
      <c r="AB152"/>
      <c r="AC152"/>
      <c r="AD152"/>
      <c r="AE152"/>
      <c r="AR152" s="7" t="s">
        <v>74</v>
      </c>
      <c r="AS152"/>
      <c r="AT152" s="7" t="s">
        <v>70</v>
      </c>
      <c r="AU152" s="7" t="s">
        <v>7</v>
      </c>
      <c r="AV152"/>
      <c r="AW152"/>
      <c r="AX152"/>
      <c r="AY152" s="7" t="s">
        <v>68</v>
      </c>
      <c r="AZ152"/>
      <c r="BA152"/>
      <c r="BB152"/>
      <c r="BC152"/>
      <c r="BD152"/>
      <c r="BE152" s="97">
        <f>IF(N152="základní",J152,0)</f>
        <v>0</v>
      </c>
      <c r="BF152" s="97">
        <f>IF(N152="snížená",J152,0)</f>
        <v>0</v>
      </c>
      <c r="BG152" s="97">
        <f>IF(N152="zákl. přenesená",J152,0)</f>
        <v>0</v>
      </c>
      <c r="BH152" s="97">
        <f>IF(N152="sníž. přenesená",J152,0)</f>
        <v>0</v>
      </c>
      <c r="BI152" s="97">
        <f>IF(N152="nulová",J152,0)</f>
        <v>0</v>
      </c>
      <c r="BJ152" s="7" t="s">
        <v>66</v>
      </c>
      <c r="BK152" s="97">
        <f>ROUND(I152*H152,2)</f>
        <v>0</v>
      </c>
      <c r="BL152" s="7" t="s">
        <v>74</v>
      </c>
      <c r="BM152" s="7" t="s">
        <v>190</v>
      </c>
    </row>
    <row r="153" spans="1:65" s="17" customFormat="1" ht="40.5" customHeight="1">
      <c r="A153"/>
      <c r="C153"/>
      <c r="D153" s="98" t="s">
        <v>76</v>
      </c>
      <c r="E153"/>
      <c r="F153" s="99" t="s">
        <v>191</v>
      </c>
      <c r="G153"/>
      <c r="H153"/>
      <c r="I153"/>
      <c r="J153"/>
      <c r="K153"/>
      <c r="M153" s="100"/>
      <c r="T153" s="101"/>
      <c r="U153"/>
      <c r="V153"/>
      <c r="W153"/>
      <c r="X153"/>
      <c r="Y153"/>
      <c r="Z153"/>
      <c r="AA153"/>
      <c r="AB153"/>
      <c r="AC153"/>
      <c r="AD153"/>
      <c r="AE153"/>
      <c r="AR153"/>
      <c r="AS153"/>
      <c r="AT153" s="7" t="s">
        <v>76</v>
      </c>
      <c r="AU153" s="7" t="s">
        <v>7</v>
      </c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</row>
    <row r="154" spans="1:65" s="17" customFormat="1" ht="20.1" customHeight="1">
      <c r="A154"/>
      <c r="C154"/>
      <c r="D154" s="110" t="s">
        <v>78</v>
      </c>
      <c r="E154" s="7"/>
      <c r="F154" s="111" t="s">
        <v>192</v>
      </c>
      <c r="G154"/>
      <c r="H154" s="112">
        <f>(135*1.5+36*0.5)</f>
        <v>220.5</v>
      </c>
      <c r="I154"/>
      <c r="J154"/>
      <c r="K154"/>
      <c r="M154" s="100"/>
      <c r="T154" s="101"/>
      <c r="U154"/>
      <c r="V154"/>
      <c r="W154"/>
      <c r="X154"/>
      <c r="Y154"/>
      <c r="Z154"/>
      <c r="AA154"/>
      <c r="AB154"/>
      <c r="AC154"/>
      <c r="AD154"/>
      <c r="AE154"/>
      <c r="AR154"/>
      <c r="AS154"/>
      <c r="AT154" s="7" t="s">
        <v>78</v>
      </c>
      <c r="AU154" s="7" t="s">
        <v>7</v>
      </c>
      <c r="AV154" s="17" t="s">
        <v>7</v>
      </c>
      <c r="AW154" s="17" t="s">
        <v>80</v>
      </c>
      <c r="AX154" s="17" t="s">
        <v>67</v>
      </c>
      <c r="AY154" s="7" t="s">
        <v>68</v>
      </c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</row>
    <row r="155" spans="1:65" s="17" customFormat="1" ht="22.5" customHeight="1">
      <c r="A155"/>
      <c r="C155" s="87">
        <v>25</v>
      </c>
      <c r="D155" s="87" t="s">
        <v>70</v>
      </c>
      <c r="E155" s="88" t="s">
        <v>193</v>
      </c>
      <c r="F155" s="89" t="s">
        <v>194</v>
      </c>
      <c r="G155" s="90" t="s">
        <v>121</v>
      </c>
      <c r="H155" s="91">
        <v>7</v>
      </c>
      <c r="I155" s="92">
        <v>0</v>
      </c>
      <c r="J155" s="92">
        <f>ROUND(I155*H155,2)</f>
        <v>0</v>
      </c>
      <c r="K155" s="89"/>
      <c r="M155" s="93"/>
      <c r="N155" s="94" t="s">
        <v>31</v>
      </c>
      <c r="O155" s="95"/>
      <c r="P155" s="95"/>
      <c r="Q155" s="95"/>
      <c r="R155" s="95"/>
      <c r="S155" s="95"/>
      <c r="T155" s="96"/>
      <c r="U155"/>
      <c r="V155"/>
      <c r="W155"/>
      <c r="X155"/>
      <c r="Y155"/>
      <c r="Z155"/>
      <c r="AA155"/>
      <c r="AB155"/>
      <c r="AC155"/>
      <c r="AD155"/>
      <c r="AE155"/>
      <c r="AR155" s="7" t="s">
        <v>74</v>
      </c>
      <c r="AS155"/>
      <c r="AT155" s="7" t="s">
        <v>70</v>
      </c>
      <c r="AU155" s="7" t="s">
        <v>7</v>
      </c>
      <c r="AV155"/>
      <c r="AW155"/>
      <c r="AX155"/>
      <c r="AY155" s="7" t="s">
        <v>68</v>
      </c>
      <c r="AZ155"/>
      <c r="BA155"/>
      <c r="BB155"/>
      <c r="BC155"/>
      <c r="BD155"/>
      <c r="BE155" s="97">
        <f>IF(N155="základní",J155,0)</f>
        <v>0</v>
      </c>
      <c r="BF155" s="97">
        <f>IF(N155="snížená",J155,0)</f>
        <v>0</v>
      </c>
      <c r="BG155" s="97">
        <f>IF(N155="zákl. přenesená",J155,0)</f>
        <v>0</v>
      </c>
      <c r="BH155" s="97">
        <f>IF(N155="sníž. přenesená",J155,0)</f>
        <v>0</v>
      </c>
      <c r="BI155" s="97">
        <f>IF(N155="nulová",J155,0)</f>
        <v>0</v>
      </c>
      <c r="BJ155" s="7" t="s">
        <v>66</v>
      </c>
      <c r="BK155" s="97">
        <f>ROUND(I155*H155,2)</f>
        <v>0</v>
      </c>
      <c r="BL155" s="7" t="s">
        <v>74</v>
      </c>
      <c r="BM155" s="7" t="s">
        <v>195</v>
      </c>
    </row>
    <row r="156" spans="1:65" s="17" customFormat="1" ht="22.5" customHeight="1">
      <c r="A156"/>
      <c r="C156" s="87">
        <v>26</v>
      </c>
      <c r="D156" s="87" t="s">
        <v>70</v>
      </c>
      <c r="E156" s="88" t="s">
        <v>196</v>
      </c>
      <c r="F156" s="89" t="s">
        <v>197</v>
      </c>
      <c r="G156" s="90" t="s">
        <v>121</v>
      </c>
      <c r="H156" s="91">
        <v>15</v>
      </c>
      <c r="I156" s="92">
        <v>0</v>
      </c>
      <c r="J156" s="92">
        <f>ROUND(I156*H156,2)</f>
        <v>0</v>
      </c>
      <c r="K156" s="89"/>
      <c r="M156" s="93"/>
      <c r="N156" s="94" t="s">
        <v>31</v>
      </c>
      <c r="O156" s="95"/>
      <c r="P156" s="95"/>
      <c r="Q156" s="95"/>
      <c r="R156" s="95"/>
      <c r="S156" s="95"/>
      <c r="T156" s="96"/>
      <c r="U156"/>
      <c r="V156"/>
      <c r="W156"/>
      <c r="X156"/>
      <c r="Y156"/>
      <c r="Z156"/>
      <c r="AA156"/>
      <c r="AB156"/>
      <c r="AC156"/>
      <c r="AD156"/>
      <c r="AE156"/>
      <c r="AR156" s="7" t="s">
        <v>74</v>
      </c>
      <c r="AS156"/>
      <c r="AT156" s="7" t="s">
        <v>70</v>
      </c>
      <c r="AU156" s="7" t="s">
        <v>7</v>
      </c>
      <c r="AV156"/>
      <c r="AW156"/>
      <c r="AX156"/>
      <c r="AY156" s="7" t="s">
        <v>68</v>
      </c>
      <c r="AZ156"/>
      <c r="BA156"/>
      <c r="BB156"/>
      <c r="BC156"/>
      <c r="BD156"/>
      <c r="BE156" s="97">
        <f>IF(N156="základní",J156,0)</f>
        <v>0</v>
      </c>
      <c r="BF156" s="97">
        <f>IF(N156="snížená",J156,0)</f>
        <v>0</v>
      </c>
      <c r="BG156" s="97">
        <f>IF(N156="zákl. přenesená",J156,0)</f>
        <v>0</v>
      </c>
      <c r="BH156" s="97">
        <f>IF(N156="sníž. přenesená",J156,0)</f>
        <v>0</v>
      </c>
      <c r="BI156" s="97">
        <f>IF(N156="nulová",J156,0)</f>
        <v>0</v>
      </c>
      <c r="BJ156" s="7" t="s">
        <v>66</v>
      </c>
      <c r="BK156" s="97">
        <f>ROUND(I156*H156,2)</f>
        <v>0</v>
      </c>
      <c r="BL156" s="7" t="s">
        <v>74</v>
      </c>
      <c r="BM156" s="7" t="s">
        <v>198</v>
      </c>
    </row>
    <row r="157" spans="1:65" s="17" customFormat="1" ht="13.5" customHeight="1">
      <c r="A157"/>
      <c r="C157"/>
      <c r="D157" s="98" t="s">
        <v>76</v>
      </c>
      <c r="E157"/>
      <c r="F157" s="99" t="s">
        <v>199</v>
      </c>
      <c r="G157"/>
      <c r="H157"/>
      <c r="I157"/>
      <c r="J157"/>
      <c r="K157"/>
      <c r="M157" s="100"/>
      <c r="T157" s="101"/>
      <c r="U157"/>
      <c r="V157"/>
      <c r="W157"/>
      <c r="X157"/>
      <c r="Y157"/>
      <c r="Z157"/>
      <c r="AA157"/>
      <c r="AB157"/>
      <c r="AC157"/>
      <c r="AD157"/>
      <c r="AE157"/>
      <c r="AR157"/>
      <c r="AS157"/>
      <c r="AT157" s="7" t="s">
        <v>76</v>
      </c>
      <c r="AU157" s="7" t="s">
        <v>7</v>
      </c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</row>
    <row r="158" spans="1:65" s="17" customFormat="1" ht="22.5" customHeight="1">
      <c r="A158"/>
      <c r="C158" s="87">
        <v>27</v>
      </c>
      <c r="D158" s="87" t="s">
        <v>70</v>
      </c>
      <c r="E158" s="88" t="s">
        <v>200</v>
      </c>
      <c r="F158" s="89" t="s">
        <v>201</v>
      </c>
      <c r="G158" s="90" t="s">
        <v>121</v>
      </c>
      <c r="H158" s="91">
        <v>26</v>
      </c>
      <c r="I158" s="92">
        <v>0</v>
      </c>
      <c r="J158" s="92">
        <f>ROUND(I158*H158,2)</f>
        <v>0</v>
      </c>
      <c r="K158" s="89"/>
      <c r="M158" s="93"/>
      <c r="N158" s="94" t="s">
        <v>31</v>
      </c>
      <c r="O158" s="95"/>
      <c r="P158" s="95"/>
      <c r="Q158" s="95"/>
      <c r="R158" s="95"/>
      <c r="S158" s="95"/>
      <c r="T158" s="96"/>
      <c r="U158"/>
      <c r="V158"/>
      <c r="W158"/>
      <c r="X158"/>
      <c r="Y158"/>
      <c r="Z158"/>
      <c r="AA158"/>
      <c r="AB158"/>
      <c r="AC158"/>
      <c r="AD158"/>
      <c r="AE158"/>
      <c r="AR158" s="7" t="s">
        <v>74</v>
      </c>
      <c r="AS158"/>
      <c r="AT158" s="7" t="s">
        <v>70</v>
      </c>
      <c r="AU158" s="7" t="s">
        <v>7</v>
      </c>
      <c r="AV158"/>
      <c r="AW158"/>
      <c r="AX158"/>
      <c r="AY158" s="7" t="s">
        <v>68</v>
      </c>
      <c r="AZ158"/>
      <c r="BA158"/>
      <c r="BB158"/>
      <c r="BC158"/>
      <c r="BD158"/>
      <c r="BE158" s="97">
        <f>IF(N158="základní",J158,0)</f>
        <v>0</v>
      </c>
      <c r="BF158" s="97">
        <f>IF(N158="snížená",J158,0)</f>
        <v>0</v>
      </c>
      <c r="BG158" s="97">
        <f>IF(N158="zákl. přenesená",J158,0)</f>
        <v>0</v>
      </c>
      <c r="BH158" s="97">
        <f>IF(N158="sníž. přenesená",J158,0)</f>
        <v>0</v>
      </c>
      <c r="BI158" s="97">
        <f>IF(N158="nulová",J158,0)</f>
        <v>0</v>
      </c>
      <c r="BJ158" s="7" t="s">
        <v>66</v>
      </c>
      <c r="BK158" s="97">
        <f>ROUND(I158*H158,2)</f>
        <v>0</v>
      </c>
      <c r="BL158" s="7" t="s">
        <v>74</v>
      </c>
      <c r="BM158" s="7" t="s">
        <v>202</v>
      </c>
    </row>
    <row r="159" spans="1:65" s="17" customFormat="1" ht="13.5" customHeight="1">
      <c r="A159"/>
      <c r="C159"/>
      <c r="D159" s="98" t="s">
        <v>76</v>
      </c>
      <c r="E159"/>
      <c r="F159" s="99" t="s">
        <v>201</v>
      </c>
      <c r="G159"/>
      <c r="H159"/>
      <c r="I159"/>
      <c r="J159"/>
      <c r="K159"/>
      <c r="M159" s="100"/>
      <c r="T159" s="101"/>
      <c r="U159"/>
      <c r="V159"/>
      <c r="W159"/>
      <c r="X159"/>
      <c r="Y159"/>
      <c r="Z159"/>
      <c r="AA159"/>
      <c r="AB159"/>
      <c r="AC159"/>
      <c r="AD159"/>
      <c r="AE159"/>
      <c r="AR159"/>
      <c r="AS159"/>
      <c r="AT159" s="7" t="s">
        <v>76</v>
      </c>
      <c r="AU159" s="7" t="s">
        <v>7</v>
      </c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</row>
    <row r="160" spans="1:65" s="17" customFormat="1" ht="22.5" customHeight="1">
      <c r="A160"/>
      <c r="C160" s="87">
        <v>28</v>
      </c>
      <c r="D160" s="87" t="s">
        <v>70</v>
      </c>
      <c r="E160" s="88" t="s">
        <v>203</v>
      </c>
      <c r="F160" s="89" t="s">
        <v>204</v>
      </c>
      <c r="G160" s="90" t="s">
        <v>121</v>
      </c>
      <c r="H160" s="91">
        <v>22</v>
      </c>
      <c r="I160" s="92">
        <v>0</v>
      </c>
      <c r="J160" s="92">
        <f>ROUND(I160*H160,2)</f>
        <v>0</v>
      </c>
      <c r="K160" s="89"/>
      <c r="M160" s="93"/>
      <c r="N160" s="94" t="s">
        <v>31</v>
      </c>
      <c r="O160" s="95"/>
      <c r="P160" s="95"/>
      <c r="Q160" s="95"/>
      <c r="R160" s="95"/>
      <c r="S160" s="95"/>
      <c r="T160" s="96"/>
      <c r="U160"/>
      <c r="V160"/>
      <c r="W160"/>
      <c r="X160"/>
      <c r="Y160"/>
      <c r="Z160"/>
      <c r="AA160"/>
      <c r="AB160"/>
      <c r="AC160"/>
      <c r="AD160"/>
      <c r="AE160"/>
      <c r="AR160" s="7" t="s">
        <v>74</v>
      </c>
      <c r="AS160"/>
      <c r="AT160" s="7" t="s">
        <v>70</v>
      </c>
      <c r="AU160" s="7" t="s">
        <v>7</v>
      </c>
      <c r="AV160"/>
      <c r="AW160"/>
      <c r="AX160"/>
      <c r="AY160" s="7" t="s">
        <v>68</v>
      </c>
      <c r="AZ160"/>
      <c r="BA160"/>
      <c r="BB160"/>
      <c r="BC160"/>
      <c r="BD160"/>
      <c r="BE160" s="97">
        <f>IF(N160="základní",J160,0)</f>
        <v>0</v>
      </c>
      <c r="BF160" s="97">
        <f>IF(N160="snížená",J160,0)</f>
        <v>0</v>
      </c>
      <c r="BG160" s="97">
        <f>IF(N160="zákl. přenesená",J160,0)</f>
        <v>0</v>
      </c>
      <c r="BH160" s="97">
        <f>IF(N160="sníž. přenesená",J160,0)</f>
        <v>0</v>
      </c>
      <c r="BI160" s="97">
        <f>IF(N160="nulová",J160,0)</f>
        <v>0</v>
      </c>
      <c r="BJ160" s="7" t="s">
        <v>66</v>
      </c>
      <c r="BK160" s="97">
        <f>ROUND(I160*H160,2)</f>
        <v>0</v>
      </c>
      <c r="BL160" s="7" t="s">
        <v>74</v>
      </c>
      <c r="BM160" s="7" t="s">
        <v>205</v>
      </c>
    </row>
    <row r="161" spans="1:65" s="17" customFormat="1" ht="13.5" customHeight="1">
      <c r="A161"/>
      <c r="C161"/>
      <c r="D161" s="110" t="s">
        <v>76</v>
      </c>
      <c r="E161"/>
      <c r="F161" s="99" t="s">
        <v>204</v>
      </c>
      <c r="G161"/>
      <c r="H161"/>
      <c r="I161"/>
      <c r="J161"/>
      <c r="K161"/>
      <c r="M161" s="100"/>
      <c r="T161" s="101"/>
      <c r="U161"/>
      <c r="V161"/>
      <c r="W161"/>
      <c r="X161"/>
      <c r="Y161"/>
      <c r="Z161"/>
      <c r="AA161"/>
      <c r="AB161"/>
      <c r="AC161"/>
      <c r="AD161"/>
      <c r="AE161"/>
      <c r="AR161"/>
      <c r="AS161"/>
      <c r="AT161" s="7" t="s">
        <v>76</v>
      </c>
      <c r="AU161" s="7" t="s">
        <v>7</v>
      </c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</row>
    <row r="162" spans="4:51" s="102" customFormat="1" ht="13.5" customHeight="1">
      <c r="D162" s="98"/>
      <c r="E162" s="103"/>
      <c r="F162" s="104"/>
      <c r="H162" s="105"/>
      <c r="M162" s="106"/>
      <c r="T162" s="107"/>
      <c r="AT162" s="103"/>
      <c r="AU162" s="103"/>
      <c r="AY162" s="103"/>
    </row>
    <row r="163" spans="4:51" s="102" customFormat="1" ht="13.5" customHeight="1" hidden="1">
      <c r="D163" s="98" t="s">
        <v>78</v>
      </c>
      <c r="E163" s="103"/>
      <c r="F163" s="104" t="s">
        <v>206</v>
      </c>
      <c r="H163" s="105">
        <v>15.75</v>
      </c>
      <c r="M163" s="106"/>
      <c r="T163" s="107"/>
      <c r="AT163" s="103" t="s">
        <v>78</v>
      </c>
      <c r="AU163" s="103" t="s">
        <v>7</v>
      </c>
      <c r="AV163" s="102" t="s">
        <v>7</v>
      </c>
      <c r="AW163" s="102" t="s">
        <v>80</v>
      </c>
      <c r="AX163" s="102" t="s">
        <v>67</v>
      </c>
      <c r="AY163" s="103" t="s">
        <v>68</v>
      </c>
    </row>
    <row r="164" spans="4:51" s="102" customFormat="1" ht="13.5" customHeight="1" hidden="1">
      <c r="D164" s="98" t="s">
        <v>78</v>
      </c>
      <c r="E164" s="103"/>
      <c r="F164" s="104" t="s">
        <v>207</v>
      </c>
      <c r="H164" s="105">
        <v>72.31</v>
      </c>
      <c r="M164" s="106"/>
      <c r="T164" s="107"/>
      <c r="AT164" s="103" t="s">
        <v>78</v>
      </c>
      <c r="AU164" s="103" t="s">
        <v>7</v>
      </c>
      <c r="AV164" s="102" t="s">
        <v>7</v>
      </c>
      <c r="AW164" s="102" t="s">
        <v>80</v>
      </c>
      <c r="AX164" s="102" t="s">
        <v>67</v>
      </c>
      <c r="AY164" s="103" t="s">
        <v>68</v>
      </c>
    </row>
    <row r="165" s="102" customFormat="1" ht="13.5" customHeight="1" hidden="1"/>
    <row r="166" s="102" customFormat="1" ht="13.5" customHeight="1" hidden="1"/>
    <row r="167" s="102" customFormat="1" ht="13.5" customHeight="1" hidden="1"/>
    <row r="168" s="102" customFormat="1" ht="13.5" customHeight="1" hidden="1"/>
    <row r="169" s="102" customFormat="1" ht="13.5" customHeight="1" hidden="1"/>
    <row r="170" s="102" customFormat="1" ht="13.5" customHeight="1" hidden="1"/>
    <row r="171" spans="4:63" s="76" customFormat="1" ht="29.85" customHeight="1">
      <c r="D171" s="77" t="s">
        <v>63</v>
      </c>
      <c r="E171" s="85" t="s">
        <v>7</v>
      </c>
      <c r="F171" s="85" t="s">
        <v>208</v>
      </c>
      <c r="J171" s="86">
        <f>BK171</f>
        <v>0</v>
      </c>
      <c r="M171" s="80"/>
      <c r="P171" s="81"/>
      <c r="R171" s="81"/>
      <c r="T171" s="82"/>
      <c r="AR171" s="77" t="s">
        <v>66</v>
      </c>
      <c r="AT171" s="83" t="s">
        <v>63</v>
      </c>
      <c r="AU171" s="83" t="s">
        <v>66</v>
      </c>
      <c r="AY171" s="77" t="s">
        <v>68</v>
      </c>
      <c r="BK171" s="84">
        <f>SUM(BK172:BK178)</f>
        <v>0</v>
      </c>
    </row>
    <row r="172" spans="3:65" s="17" customFormat="1" ht="22.5" customHeight="1">
      <c r="C172" s="87">
        <v>29</v>
      </c>
      <c r="D172" s="87" t="s">
        <v>70</v>
      </c>
      <c r="E172" s="88" t="s">
        <v>209</v>
      </c>
      <c r="F172" s="89" t="s">
        <v>210</v>
      </c>
      <c r="G172" s="90" t="s">
        <v>73</v>
      </c>
      <c r="H172" s="91">
        <f>H174</f>
        <v>130.85</v>
      </c>
      <c r="I172" s="92">
        <v>0</v>
      </c>
      <c r="J172" s="92">
        <f>ROUND(I172*H172,2)</f>
        <v>0</v>
      </c>
      <c r="K172" s="89"/>
      <c r="M172" s="93"/>
      <c r="N172" s="94" t="s">
        <v>31</v>
      </c>
      <c r="O172" s="95"/>
      <c r="P172" s="95"/>
      <c r="Q172" s="95"/>
      <c r="R172" s="95"/>
      <c r="S172" s="95"/>
      <c r="T172" s="96"/>
      <c r="AR172" s="7" t="s">
        <v>74</v>
      </c>
      <c r="AT172" s="7" t="s">
        <v>70</v>
      </c>
      <c r="AU172" s="7" t="s">
        <v>7</v>
      </c>
      <c r="AY172" s="7" t="s">
        <v>68</v>
      </c>
      <c r="BE172" s="97">
        <f>IF(N172="základní",J172,0)</f>
        <v>0</v>
      </c>
      <c r="BF172" s="97">
        <f>IF(N172="snížená",J172,0)</f>
        <v>0</v>
      </c>
      <c r="BG172" s="97">
        <f>IF(N172="zákl. přenesená",J172,0)</f>
        <v>0</v>
      </c>
      <c r="BH172" s="97">
        <f>IF(N172="sníž. přenesená",J172,0)</f>
        <v>0</v>
      </c>
      <c r="BI172" s="97">
        <f>IF(N172="nulová",J172,0)</f>
        <v>0</v>
      </c>
      <c r="BJ172" s="7" t="s">
        <v>66</v>
      </c>
      <c r="BK172" s="97">
        <f>ROUND(I172*H172,2)</f>
        <v>0</v>
      </c>
      <c r="BL172" s="7" t="s">
        <v>74</v>
      </c>
      <c r="BM172" s="7" t="s">
        <v>211</v>
      </c>
    </row>
    <row r="173" spans="4:47" s="17" customFormat="1" ht="27" customHeight="1">
      <c r="D173" s="98" t="s">
        <v>76</v>
      </c>
      <c r="F173" s="99" t="s">
        <v>212</v>
      </c>
      <c r="M173" s="100"/>
      <c r="T173" s="101"/>
      <c r="AT173" s="7" t="s">
        <v>76</v>
      </c>
      <c r="AU173" s="7" t="s">
        <v>7</v>
      </c>
    </row>
    <row r="174" spans="1:65" s="102" customFormat="1" ht="13.5" customHeight="1">
      <c r="A174"/>
      <c r="C174"/>
      <c r="D174" s="98" t="s">
        <v>78</v>
      </c>
      <c r="E174" s="103"/>
      <c r="F174" s="104" t="s">
        <v>213</v>
      </c>
      <c r="G174"/>
      <c r="H174" s="105">
        <v>130.85</v>
      </c>
      <c r="I174"/>
      <c r="J174"/>
      <c r="K174"/>
      <c r="M174" s="106"/>
      <c r="T174" s="107"/>
      <c r="U174"/>
      <c r="V174"/>
      <c r="W174"/>
      <c r="X174"/>
      <c r="Y174"/>
      <c r="Z174"/>
      <c r="AA174"/>
      <c r="AB174"/>
      <c r="AC174"/>
      <c r="AD174"/>
      <c r="AE174"/>
      <c r="AR174"/>
      <c r="AS174"/>
      <c r="AT174" s="103" t="s">
        <v>78</v>
      </c>
      <c r="AU174" s="103" t="s">
        <v>7</v>
      </c>
      <c r="AV174" s="102" t="s">
        <v>7</v>
      </c>
      <c r="AW174" s="102" t="s">
        <v>80</v>
      </c>
      <c r="AX174" s="102" t="s">
        <v>67</v>
      </c>
      <c r="AY174" s="103" t="s">
        <v>68</v>
      </c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</row>
    <row r="175" spans="3:65" s="17" customFormat="1" ht="22.5" customHeight="1">
      <c r="C175" s="87">
        <v>30</v>
      </c>
      <c r="D175" s="87" t="s">
        <v>70</v>
      </c>
      <c r="E175" s="120" t="s">
        <v>214</v>
      </c>
      <c r="F175" s="89" t="s">
        <v>215</v>
      </c>
      <c r="G175" s="90" t="s">
        <v>82</v>
      </c>
      <c r="H175" s="91">
        <f>H177</f>
        <v>13.000625000000001</v>
      </c>
      <c r="I175" s="92">
        <v>0</v>
      </c>
      <c r="J175" s="92">
        <f>ROUND(I175*H175,2)</f>
        <v>0</v>
      </c>
      <c r="K175" s="89"/>
      <c r="M175" s="93"/>
      <c r="N175" s="94" t="s">
        <v>31</v>
      </c>
      <c r="O175" s="95"/>
      <c r="P175" s="95"/>
      <c r="Q175" s="95"/>
      <c r="R175" s="95"/>
      <c r="S175" s="95"/>
      <c r="T175" s="96"/>
      <c r="AR175" s="7" t="s">
        <v>74</v>
      </c>
      <c r="AT175" s="7" t="s">
        <v>70</v>
      </c>
      <c r="AU175" s="7" t="s">
        <v>7</v>
      </c>
      <c r="AY175" s="7" t="s">
        <v>68</v>
      </c>
      <c r="BE175" s="97">
        <f>IF(N175="základní",J175,0)</f>
        <v>0</v>
      </c>
      <c r="BF175" s="97">
        <f>IF(N175="snížená",J175,0)</f>
        <v>0</v>
      </c>
      <c r="BG175" s="97">
        <f>IF(N175="zákl. přenesená",J175,0)</f>
        <v>0</v>
      </c>
      <c r="BH175" s="97">
        <f>IF(N175="sníž. přenesená",J175,0)</f>
        <v>0</v>
      </c>
      <c r="BI175" s="97">
        <f>IF(N175="nulová",J175,0)</f>
        <v>0</v>
      </c>
      <c r="BJ175" s="7" t="s">
        <v>66</v>
      </c>
      <c r="BK175" s="97">
        <f>ROUND(I175*H175,2)</f>
        <v>0</v>
      </c>
      <c r="BL175" s="7" t="s">
        <v>74</v>
      </c>
      <c r="BM175" s="7" t="s">
        <v>216</v>
      </c>
    </row>
    <row r="176" spans="4:47" s="17" customFormat="1" ht="13.5" customHeight="1">
      <c r="D176" s="98" t="s">
        <v>76</v>
      </c>
      <c r="F176" s="99" t="s">
        <v>217</v>
      </c>
      <c r="M176" s="100"/>
      <c r="T176" s="101"/>
      <c r="AT176" s="7" t="s">
        <v>76</v>
      </c>
      <c r="AU176" s="7" t="s">
        <v>7</v>
      </c>
    </row>
    <row r="177" spans="4:51" s="102" customFormat="1" ht="13.5" customHeight="1">
      <c r="D177" s="98" t="s">
        <v>78</v>
      </c>
      <c r="E177" s="103"/>
      <c r="F177" s="104" t="s">
        <v>218</v>
      </c>
      <c r="H177" s="105">
        <f>(20*0.8*0.8*1.1-0.25*0.25*3.14/4*20*1.1)</f>
        <v>13.000625000000001</v>
      </c>
      <c r="M177" s="106"/>
      <c r="T177" s="107"/>
      <c r="AT177" s="103" t="s">
        <v>78</v>
      </c>
      <c r="AU177" s="103" t="s">
        <v>7</v>
      </c>
      <c r="AV177" s="102" t="s">
        <v>7</v>
      </c>
      <c r="AW177" s="102" t="s">
        <v>80</v>
      </c>
      <c r="AX177" s="102" t="s">
        <v>67</v>
      </c>
      <c r="AY177" s="103" t="s">
        <v>68</v>
      </c>
    </row>
    <row r="178" spans="3:65" s="17" customFormat="1" ht="22.5" customHeight="1">
      <c r="C178" s="87">
        <v>31</v>
      </c>
      <c r="D178" s="87" t="s">
        <v>70</v>
      </c>
      <c r="E178" s="88" t="s">
        <v>219</v>
      </c>
      <c r="F178" s="89" t="s">
        <v>220</v>
      </c>
      <c r="G178" s="90" t="s">
        <v>121</v>
      </c>
      <c r="H178" s="91">
        <v>20</v>
      </c>
      <c r="I178" s="92">
        <v>0</v>
      </c>
      <c r="J178" s="92">
        <f>ROUND(I178*H178,2)</f>
        <v>0</v>
      </c>
      <c r="K178" s="89"/>
      <c r="M178" s="93"/>
      <c r="N178" s="94" t="s">
        <v>31</v>
      </c>
      <c r="O178" s="95"/>
      <c r="P178" s="95"/>
      <c r="Q178" s="95"/>
      <c r="R178" s="95"/>
      <c r="S178" s="95"/>
      <c r="T178" s="96"/>
      <c r="AR178" s="7" t="s">
        <v>74</v>
      </c>
      <c r="AT178" s="7" t="s">
        <v>70</v>
      </c>
      <c r="AU178" s="7" t="s">
        <v>7</v>
      </c>
      <c r="AY178" s="7" t="s">
        <v>68</v>
      </c>
      <c r="BE178" s="97">
        <f>IF(N178="základní",J178,0)</f>
        <v>0</v>
      </c>
      <c r="BF178" s="97">
        <f>IF(N178="snížená",J178,0)</f>
        <v>0</v>
      </c>
      <c r="BG178" s="97">
        <f>IF(N178="zákl. přenesená",J178,0)</f>
        <v>0</v>
      </c>
      <c r="BH178" s="97">
        <f>IF(N178="sníž. přenesená",J178,0)</f>
        <v>0</v>
      </c>
      <c r="BI178" s="97">
        <f>IF(N178="nulová",J178,0)</f>
        <v>0</v>
      </c>
      <c r="BJ178" s="7" t="s">
        <v>66</v>
      </c>
      <c r="BK178" s="97">
        <f>ROUND(I178*H178,2)</f>
        <v>0</v>
      </c>
      <c r="BL178" s="7" t="s">
        <v>74</v>
      </c>
      <c r="BM178" s="7" t="s">
        <v>221</v>
      </c>
    </row>
    <row r="179" spans="4:63" s="76" customFormat="1" ht="29.85" customHeight="1">
      <c r="D179" s="77" t="s">
        <v>63</v>
      </c>
      <c r="E179" s="85" t="s">
        <v>74</v>
      </c>
      <c r="F179" s="85" t="s">
        <v>222</v>
      </c>
      <c r="J179" s="86">
        <f>BK179</f>
        <v>0</v>
      </c>
      <c r="M179" s="80"/>
      <c r="P179" s="81"/>
      <c r="R179" s="81"/>
      <c r="T179" s="82"/>
      <c r="AR179" s="77" t="s">
        <v>66</v>
      </c>
      <c r="AT179" s="83" t="s">
        <v>63</v>
      </c>
      <c r="AU179" s="83" t="s">
        <v>66</v>
      </c>
      <c r="AY179" s="77" t="s">
        <v>68</v>
      </c>
      <c r="BK179" s="84">
        <f>SUM(BK180:BK182)</f>
        <v>0</v>
      </c>
    </row>
    <row r="180" spans="3:65" s="17" customFormat="1" ht="22.5" customHeight="1">
      <c r="C180" s="87">
        <v>32</v>
      </c>
      <c r="D180" s="87" t="s">
        <v>70</v>
      </c>
      <c r="E180" s="88" t="s">
        <v>223</v>
      </c>
      <c r="F180" s="89" t="s">
        <v>224</v>
      </c>
      <c r="G180" s="90" t="s">
        <v>82</v>
      </c>
      <c r="H180" s="91">
        <f>H182</f>
        <v>19.07</v>
      </c>
      <c r="I180" s="92">
        <v>0</v>
      </c>
      <c r="J180" s="92">
        <f>ROUND(I180*H180,2)</f>
        <v>0</v>
      </c>
      <c r="K180" s="89"/>
      <c r="M180" s="93"/>
      <c r="N180" s="94" t="s">
        <v>31</v>
      </c>
      <c r="O180" s="95"/>
      <c r="P180" s="95"/>
      <c r="Q180" s="95"/>
      <c r="R180" s="95"/>
      <c r="S180" s="95"/>
      <c r="T180" s="96"/>
      <c r="AR180" s="7" t="s">
        <v>74</v>
      </c>
      <c r="AT180" s="7" t="s">
        <v>70</v>
      </c>
      <c r="AU180" s="7" t="s">
        <v>7</v>
      </c>
      <c r="AY180" s="7" t="s">
        <v>68</v>
      </c>
      <c r="BE180" s="97">
        <f>IF(N180="základní",J180,0)</f>
        <v>0</v>
      </c>
      <c r="BF180" s="97">
        <f>IF(N180="snížená",J180,0)</f>
        <v>0</v>
      </c>
      <c r="BG180" s="97">
        <f>IF(N180="zákl. přenesená",J180,0)</f>
        <v>0</v>
      </c>
      <c r="BH180" s="97">
        <f>IF(N180="sníž. přenesená",J180,0)</f>
        <v>0</v>
      </c>
      <c r="BI180" s="97">
        <f>IF(N180="nulová",J180,0)</f>
        <v>0</v>
      </c>
      <c r="BJ180" s="7" t="s">
        <v>66</v>
      </c>
      <c r="BK180" s="97">
        <f>ROUND(I180*H180,2)</f>
        <v>0</v>
      </c>
      <c r="BL180" s="7" t="s">
        <v>74</v>
      </c>
      <c r="BM180" s="7" t="s">
        <v>225</v>
      </c>
    </row>
    <row r="181" spans="4:47" s="17" customFormat="1" ht="27" customHeight="1">
      <c r="D181" s="98" t="s">
        <v>76</v>
      </c>
      <c r="F181" s="99" t="s">
        <v>226</v>
      </c>
      <c r="M181" s="100"/>
      <c r="T181" s="101"/>
      <c r="AT181" s="7" t="s">
        <v>76</v>
      </c>
      <c r="AU181" s="7" t="s">
        <v>7</v>
      </c>
    </row>
    <row r="182" spans="4:51" s="102" customFormat="1" ht="13.5" customHeight="1">
      <c r="D182" s="98" t="s">
        <v>78</v>
      </c>
      <c r="E182" s="103"/>
      <c r="F182" s="104" t="s">
        <v>227</v>
      </c>
      <c r="H182" s="105">
        <f>((118+10+53+36+135)*0.35*0.1+(93+6+36)*0.5*0.1)</f>
        <v>19.07</v>
      </c>
      <c r="M182" s="106"/>
      <c r="T182" s="107"/>
      <c r="AT182" s="103" t="s">
        <v>78</v>
      </c>
      <c r="AU182" s="103" t="s">
        <v>7</v>
      </c>
      <c r="AV182" s="102" t="s">
        <v>7</v>
      </c>
      <c r="AW182" s="102" t="s">
        <v>80</v>
      </c>
      <c r="AX182" s="102" t="s">
        <v>66</v>
      </c>
      <c r="AY182" s="103" t="s">
        <v>68</v>
      </c>
    </row>
    <row r="183" spans="4:63" s="76" customFormat="1" ht="29.85" customHeight="1">
      <c r="D183" s="77" t="s">
        <v>63</v>
      </c>
      <c r="E183" s="85" t="s">
        <v>228</v>
      </c>
      <c r="F183" s="85" t="s">
        <v>229</v>
      </c>
      <c r="J183" s="86">
        <f>BK183</f>
        <v>0</v>
      </c>
      <c r="M183" s="80"/>
      <c r="P183" s="81"/>
      <c r="R183" s="81"/>
      <c r="T183" s="82"/>
      <c r="AR183" s="77" t="s">
        <v>66</v>
      </c>
      <c r="AT183" s="83" t="s">
        <v>63</v>
      </c>
      <c r="AU183" s="83" t="s">
        <v>66</v>
      </c>
      <c r="AY183" s="77" t="s">
        <v>68</v>
      </c>
      <c r="BK183" s="84">
        <f>SUM(BK184:BK196)</f>
        <v>0</v>
      </c>
    </row>
    <row r="184" spans="3:65" s="17" customFormat="1" ht="22.5" customHeight="1">
      <c r="C184" s="87">
        <v>33</v>
      </c>
      <c r="D184" s="87" t="s">
        <v>70</v>
      </c>
      <c r="E184" s="88" t="s">
        <v>230</v>
      </c>
      <c r="F184" s="89" t="s">
        <v>231</v>
      </c>
      <c r="G184" s="90" t="s">
        <v>73</v>
      </c>
      <c r="H184" s="91">
        <f>H186</f>
        <v>135</v>
      </c>
      <c r="I184" s="92">
        <v>0</v>
      </c>
      <c r="J184" s="92">
        <f>ROUND(I184*H184,2)</f>
        <v>0</v>
      </c>
      <c r="K184" s="89"/>
      <c r="M184" s="93"/>
      <c r="N184" s="94" t="s">
        <v>31</v>
      </c>
      <c r="O184" s="95"/>
      <c r="P184" s="95"/>
      <c r="Q184" s="95"/>
      <c r="R184" s="95"/>
      <c r="S184" s="95"/>
      <c r="T184" s="96"/>
      <c r="AR184" s="7" t="s">
        <v>74</v>
      </c>
      <c r="AT184" s="7" t="s">
        <v>70</v>
      </c>
      <c r="AU184" s="7" t="s">
        <v>7</v>
      </c>
      <c r="AY184" s="7" t="s">
        <v>68</v>
      </c>
      <c r="BE184" s="97">
        <f>IF(N184="základní",J184,0)</f>
        <v>0</v>
      </c>
      <c r="BF184" s="97">
        <f>IF(N184="snížená",J184,0)</f>
        <v>0</v>
      </c>
      <c r="BG184" s="97">
        <f>IF(N184="zákl. přenesená",J184,0)</f>
        <v>0</v>
      </c>
      <c r="BH184" s="97">
        <f>IF(N184="sníž. přenesená",J184,0)</f>
        <v>0</v>
      </c>
      <c r="BI184" s="97">
        <f>IF(N184="nulová",J184,0)</f>
        <v>0</v>
      </c>
      <c r="BJ184" s="7" t="s">
        <v>66</v>
      </c>
      <c r="BK184" s="97">
        <f>ROUND(I184*H184,2)</f>
        <v>0</v>
      </c>
      <c r="BL184" s="7" t="s">
        <v>74</v>
      </c>
      <c r="BM184" s="7" t="s">
        <v>232</v>
      </c>
    </row>
    <row r="185" spans="4:47" s="17" customFormat="1" ht="13.5" customHeight="1">
      <c r="D185" s="98" t="s">
        <v>76</v>
      </c>
      <c r="F185" s="99" t="s">
        <v>233</v>
      </c>
      <c r="M185" s="100"/>
      <c r="T185" s="101"/>
      <c r="AT185" s="7" t="s">
        <v>76</v>
      </c>
      <c r="AU185" s="7" t="s">
        <v>7</v>
      </c>
    </row>
    <row r="186" spans="4:51" s="102" customFormat="1" ht="13.5" customHeight="1">
      <c r="D186" s="98" t="s">
        <v>78</v>
      </c>
      <c r="E186" s="103"/>
      <c r="F186" s="104" t="s">
        <v>234</v>
      </c>
      <c r="H186" s="105">
        <f>((93+6+36)*0.5*2)</f>
        <v>135</v>
      </c>
      <c r="M186" s="106"/>
      <c r="T186" s="107"/>
      <c r="AT186" s="103" t="s">
        <v>78</v>
      </c>
      <c r="AU186" s="103" t="s">
        <v>7</v>
      </c>
      <c r="AV186" s="102" t="s">
        <v>7</v>
      </c>
      <c r="AW186" s="102" t="s">
        <v>80</v>
      </c>
      <c r="AX186" s="102" t="s">
        <v>66</v>
      </c>
      <c r="AY186" s="103" t="s">
        <v>68</v>
      </c>
    </row>
    <row r="187" spans="1:65" s="17" customFormat="1" ht="31.5" customHeight="1">
      <c r="A187"/>
      <c r="C187" s="87">
        <v>34</v>
      </c>
      <c r="D187" s="87" t="s">
        <v>70</v>
      </c>
      <c r="E187" s="88" t="s">
        <v>235</v>
      </c>
      <c r="F187" s="89" t="s">
        <v>236</v>
      </c>
      <c r="G187" s="90" t="s">
        <v>73</v>
      </c>
      <c r="H187" s="91">
        <f>H189</f>
        <v>111.05000000000001</v>
      </c>
      <c r="I187" s="92">
        <v>0</v>
      </c>
      <c r="J187" s="92">
        <f>ROUND(I187*H187,2)</f>
        <v>0</v>
      </c>
      <c r="K187" s="89"/>
      <c r="M187" s="93"/>
      <c r="N187" s="94" t="s">
        <v>31</v>
      </c>
      <c r="O187" s="95"/>
      <c r="P187" s="95"/>
      <c r="Q187" s="95"/>
      <c r="R187" s="95"/>
      <c r="S187" s="95"/>
      <c r="T187" s="96"/>
      <c r="U187"/>
      <c r="V187"/>
      <c r="W187"/>
      <c r="X187"/>
      <c r="Y187"/>
      <c r="Z187"/>
      <c r="AA187"/>
      <c r="AB187"/>
      <c r="AC187"/>
      <c r="AD187"/>
      <c r="AE187"/>
      <c r="AR187" s="7" t="s">
        <v>74</v>
      </c>
      <c r="AS187"/>
      <c r="AT187" s="7" t="s">
        <v>70</v>
      </c>
      <c r="AU187" s="7" t="s">
        <v>7</v>
      </c>
      <c r="AV187"/>
      <c r="AW187"/>
      <c r="AX187"/>
      <c r="AY187" s="7" t="s">
        <v>68</v>
      </c>
      <c r="AZ187"/>
      <c r="BA187"/>
      <c r="BB187"/>
      <c r="BC187"/>
      <c r="BD187"/>
      <c r="BE187" s="97">
        <f>IF(N187="základní",J187,0)</f>
        <v>0</v>
      </c>
      <c r="BF187" s="97">
        <f>IF(N187="snížená",J187,0)</f>
        <v>0</v>
      </c>
      <c r="BG187" s="97">
        <f>IF(N187="zákl. přenesená",J187,0)</f>
        <v>0</v>
      </c>
      <c r="BH187" s="97">
        <f>IF(N187="sníž. přenesená",J187,0)</f>
        <v>0</v>
      </c>
      <c r="BI187" s="97">
        <f>IF(N187="nulová",J187,0)</f>
        <v>0</v>
      </c>
      <c r="BJ187" s="7" t="s">
        <v>66</v>
      </c>
      <c r="BK187" s="97">
        <f>ROUND(I187*H187,2)</f>
        <v>0</v>
      </c>
      <c r="BL187" s="7" t="s">
        <v>74</v>
      </c>
      <c r="BM187" s="7" t="s">
        <v>237</v>
      </c>
    </row>
    <row r="188" spans="1:65" s="17" customFormat="1" ht="27" customHeight="1">
      <c r="A188"/>
      <c r="C188"/>
      <c r="D188" s="98" t="s">
        <v>76</v>
      </c>
      <c r="E188"/>
      <c r="F188" s="99" t="s">
        <v>238</v>
      </c>
      <c r="G188"/>
      <c r="H188"/>
      <c r="I188"/>
      <c r="J188"/>
      <c r="K188"/>
      <c r="M188" s="100"/>
      <c r="T188" s="101"/>
      <c r="U188"/>
      <c r="V188"/>
      <c r="W188"/>
      <c r="X188"/>
      <c r="Y188"/>
      <c r="Z188"/>
      <c r="AA188"/>
      <c r="AB188"/>
      <c r="AC188"/>
      <c r="AD188"/>
      <c r="AE188"/>
      <c r="AR188"/>
      <c r="AS188"/>
      <c r="AT188" s="7" t="s">
        <v>76</v>
      </c>
      <c r="AU188" s="7" t="s">
        <v>7</v>
      </c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</row>
    <row r="189" spans="1:65" s="126" customFormat="1" ht="13.5" customHeight="1">
      <c r="A189" s="125"/>
      <c r="C189" s="125"/>
      <c r="D189" s="127" t="s">
        <v>78</v>
      </c>
      <c r="E189" s="128"/>
      <c r="F189" s="129" t="s">
        <v>239</v>
      </c>
      <c r="G189" s="125"/>
      <c r="H189" s="130">
        <f>(118*0.35+93*0.5*1.5)</f>
        <v>111.05000000000001</v>
      </c>
      <c r="I189" s="125"/>
      <c r="J189" s="125"/>
      <c r="K189" s="125"/>
      <c r="M189" s="131"/>
      <c r="T189" s="132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R189" s="125"/>
      <c r="AS189" s="125"/>
      <c r="AT189" s="128" t="s">
        <v>78</v>
      </c>
      <c r="AU189" s="128" t="s">
        <v>7</v>
      </c>
      <c r="AV189" s="126" t="s">
        <v>7</v>
      </c>
      <c r="AW189" s="126" t="s">
        <v>80</v>
      </c>
      <c r="AX189" s="126" t="s">
        <v>66</v>
      </c>
      <c r="AY189" s="128" t="s">
        <v>68</v>
      </c>
      <c r="AZ189" s="125"/>
      <c r="BA189" s="125"/>
      <c r="BB189" s="125"/>
      <c r="BC189" s="125"/>
      <c r="BD189" s="125"/>
      <c r="BE189" s="125"/>
      <c r="BF189" s="125"/>
      <c r="BG189" s="125"/>
      <c r="BH189" s="125"/>
      <c r="BI189" s="125"/>
      <c r="BJ189" s="125"/>
      <c r="BK189" s="125"/>
      <c r="BL189" s="125"/>
      <c r="BM189" s="125"/>
    </row>
    <row r="190" spans="1:65" s="114" customFormat="1" ht="13.5" customHeight="1">
      <c r="A190" s="113"/>
      <c r="C190" s="87">
        <v>34</v>
      </c>
      <c r="D190" s="87" t="s">
        <v>70</v>
      </c>
      <c r="E190" s="88" t="s">
        <v>240</v>
      </c>
      <c r="F190" s="89" t="s">
        <v>241</v>
      </c>
      <c r="G190" s="90" t="s">
        <v>73</v>
      </c>
      <c r="H190" s="91">
        <v>6</v>
      </c>
      <c r="I190" s="92">
        <v>0</v>
      </c>
      <c r="J190" s="92">
        <f>ROUND(I190*H190,2)</f>
        <v>0</v>
      </c>
      <c r="K190" s="113"/>
      <c r="M190" s="115"/>
      <c r="T190" s="116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R190" s="113"/>
      <c r="AS190" s="113"/>
      <c r="AT190" s="118"/>
      <c r="AU190" s="118"/>
      <c r="AY190" s="118"/>
      <c r="AZ190" s="113"/>
      <c r="BA190" s="113"/>
      <c r="BB190" s="113"/>
      <c r="BC190" s="113"/>
      <c r="BD190" s="113"/>
      <c r="BE190" s="113"/>
      <c r="BF190" s="113"/>
      <c r="BG190" s="113"/>
      <c r="BH190" s="113"/>
      <c r="BI190" s="113"/>
      <c r="BJ190" s="113"/>
      <c r="BK190" s="113"/>
      <c r="BL190" s="113"/>
      <c r="BM190" s="113"/>
    </row>
    <row r="191" spans="1:65" s="114" customFormat="1" ht="31.35" customHeight="1">
      <c r="A191" s="113"/>
      <c r="C191" s="113"/>
      <c r="D191" s="117"/>
      <c r="E191" s="133"/>
      <c r="F191" s="99" t="s">
        <v>242</v>
      </c>
      <c r="G191" s="133"/>
      <c r="H191" s="133"/>
      <c r="I191" s="133"/>
      <c r="J191" s="113"/>
      <c r="K191" s="113"/>
      <c r="M191" s="115"/>
      <c r="T191" s="116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R191" s="113"/>
      <c r="AS191" s="113"/>
      <c r="AT191" s="118"/>
      <c r="AU191" s="118"/>
      <c r="AY191" s="118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3"/>
      <c r="BJ191" s="113"/>
      <c r="BK191" s="113"/>
      <c r="BL191" s="113"/>
      <c r="BM191" s="113"/>
    </row>
    <row r="192" spans="1:65" s="17" customFormat="1" ht="22.5" customHeight="1">
      <c r="A192"/>
      <c r="C192" s="87">
        <v>35</v>
      </c>
      <c r="D192" s="87" t="s">
        <v>70</v>
      </c>
      <c r="E192" s="88" t="s">
        <v>243</v>
      </c>
      <c r="F192" s="89" t="s">
        <v>244</v>
      </c>
      <c r="G192" s="90" t="s">
        <v>73</v>
      </c>
      <c r="H192" s="91">
        <v>63</v>
      </c>
      <c r="I192" s="92">
        <v>0</v>
      </c>
      <c r="J192" s="92">
        <f>ROUND(I192*H192,2)</f>
        <v>0</v>
      </c>
      <c r="K192" s="89"/>
      <c r="M192" s="93"/>
      <c r="N192" s="94" t="s">
        <v>31</v>
      </c>
      <c r="O192" s="95"/>
      <c r="P192" s="95"/>
      <c r="Q192" s="95"/>
      <c r="R192" s="95"/>
      <c r="S192" s="95"/>
      <c r="T192" s="96"/>
      <c r="U192"/>
      <c r="V192"/>
      <c r="W192"/>
      <c r="X192"/>
      <c r="Y192"/>
      <c r="Z192"/>
      <c r="AA192"/>
      <c r="AB192"/>
      <c r="AC192"/>
      <c r="AD192"/>
      <c r="AE192"/>
      <c r="AR192" s="7" t="s">
        <v>74</v>
      </c>
      <c r="AS192"/>
      <c r="AT192" s="7" t="s">
        <v>70</v>
      </c>
      <c r="AU192" s="7" t="s">
        <v>7</v>
      </c>
      <c r="AV192"/>
      <c r="AW192"/>
      <c r="AX192"/>
      <c r="AY192" s="7" t="s">
        <v>68</v>
      </c>
      <c r="AZ192"/>
      <c r="BA192"/>
      <c r="BB192"/>
      <c r="BC192"/>
      <c r="BD192"/>
      <c r="BE192" s="97">
        <f>IF(N192="základní",J192,0)</f>
        <v>0</v>
      </c>
      <c r="BF192" s="97">
        <f>IF(N192="snížená",J192,0)</f>
        <v>0</v>
      </c>
      <c r="BG192" s="97">
        <f>IF(N192="zákl. přenesená",J192,0)</f>
        <v>0</v>
      </c>
      <c r="BH192" s="97">
        <f>IF(N192="sníž. přenesená",J192,0)</f>
        <v>0</v>
      </c>
      <c r="BI192" s="97">
        <f>IF(N192="nulová",J192,0)</f>
        <v>0</v>
      </c>
      <c r="BJ192" s="7" t="s">
        <v>66</v>
      </c>
      <c r="BK192" s="97">
        <f>ROUND(I192*H192,2)</f>
        <v>0</v>
      </c>
      <c r="BL192" s="7" t="s">
        <v>74</v>
      </c>
      <c r="BM192" s="7" t="s">
        <v>245</v>
      </c>
    </row>
    <row r="193" spans="1:65" s="17" customFormat="1" ht="41.85" customHeight="1">
      <c r="A193"/>
      <c r="C193"/>
      <c r="D193" s="98" t="s">
        <v>76</v>
      </c>
      <c r="E193"/>
      <c r="F193" s="99" t="s">
        <v>246</v>
      </c>
      <c r="G193"/>
      <c r="H193"/>
      <c r="I193"/>
      <c r="J193"/>
      <c r="K193"/>
      <c r="M193" s="100"/>
      <c r="T193" s="101"/>
      <c r="U193"/>
      <c r="V193"/>
      <c r="W193"/>
      <c r="X193"/>
      <c r="Y193"/>
      <c r="Z193"/>
      <c r="AA193"/>
      <c r="AB193"/>
      <c r="AC193"/>
      <c r="AD193"/>
      <c r="AE193"/>
      <c r="AR193"/>
      <c r="AS193"/>
      <c r="AT193" s="7" t="s">
        <v>76</v>
      </c>
      <c r="AU193" s="7" t="s">
        <v>7</v>
      </c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</row>
    <row r="194" spans="1:65" s="17" customFormat="1" ht="31.5" customHeight="1">
      <c r="A194"/>
      <c r="C194" s="87">
        <v>36</v>
      </c>
      <c r="D194" s="87" t="s">
        <v>70</v>
      </c>
      <c r="E194" s="88" t="s">
        <v>247</v>
      </c>
      <c r="F194" s="89" t="s">
        <v>248</v>
      </c>
      <c r="G194" s="90" t="s">
        <v>110</v>
      </c>
      <c r="H194" s="91">
        <f>H196</f>
        <v>422</v>
      </c>
      <c r="I194" s="92">
        <v>0</v>
      </c>
      <c r="J194" s="92">
        <f>ROUND(I194*H194,2)</f>
        <v>0</v>
      </c>
      <c r="K194" s="89"/>
      <c r="M194" s="93"/>
      <c r="N194" s="94" t="s">
        <v>31</v>
      </c>
      <c r="O194" s="95"/>
      <c r="P194" s="95"/>
      <c r="Q194" s="95"/>
      <c r="R194" s="95"/>
      <c r="S194" s="95"/>
      <c r="T194" s="96"/>
      <c r="U194"/>
      <c r="V194"/>
      <c r="W194"/>
      <c r="X194"/>
      <c r="Y194"/>
      <c r="Z194"/>
      <c r="AA194"/>
      <c r="AB194"/>
      <c r="AC194"/>
      <c r="AD194"/>
      <c r="AE194"/>
      <c r="AR194" s="7" t="s">
        <v>74</v>
      </c>
      <c r="AS194"/>
      <c r="AT194" s="7" t="s">
        <v>70</v>
      </c>
      <c r="AU194" s="7" t="s">
        <v>7</v>
      </c>
      <c r="AV194"/>
      <c r="AW194"/>
      <c r="AX194"/>
      <c r="AY194" s="7" t="s">
        <v>68</v>
      </c>
      <c r="AZ194"/>
      <c r="BA194"/>
      <c r="BB194"/>
      <c r="BC194"/>
      <c r="BD194"/>
      <c r="BE194" s="97">
        <f>IF(N194="základní",J194,0)</f>
        <v>0</v>
      </c>
      <c r="BF194" s="97">
        <f>IF(N194="snížená",J194,0)</f>
        <v>0</v>
      </c>
      <c r="BG194" s="97">
        <f>IF(N194="zákl. přenesená",J194,0)</f>
        <v>0</v>
      </c>
      <c r="BH194" s="97">
        <f>IF(N194="sníž. přenesená",J194,0)</f>
        <v>0</v>
      </c>
      <c r="BI194" s="97">
        <f>IF(N194="nulová",J194,0)</f>
        <v>0</v>
      </c>
      <c r="BJ194" s="7" t="s">
        <v>66</v>
      </c>
      <c r="BK194" s="97">
        <f>ROUND(I194*H194,2)</f>
        <v>0</v>
      </c>
      <c r="BL194" s="7" t="s">
        <v>74</v>
      </c>
      <c r="BM194" s="7" t="s">
        <v>249</v>
      </c>
    </row>
    <row r="195" spans="1:65" s="17" customFormat="1" ht="27" customHeight="1">
      <c r="A195"/>
      <c r="C195"/>
      <c r="D195" s="98" t="s">
        <v>76</v>
      </c>
      <c r="F195" s="99" t="s">
        <v>250</v>
      </c>
      <c r="J195"/>
      <c r="K195"/>
      <c r="M195" s="100"/>
      <c r="T195" s="101"/>
      <c r="U195"/>
      <c r="V195"/>
      <c r="W195"/>
      <c r="X195"/>
      <c r="Y195"/>
      <c r="Z195"/>
      <c r="AA195"/>
      <c r="AB195"/>
      <c r="AC195"/>
      <c r="AD195"/>
      <c r="AE195"/>
      <c r="AR195"/>
      <c r="AS195"/>
      <c r="AT195" s="7" t="s">
        <v>76</v>
      </c>
      <c r="AU195" s="7" t="s">
        <v>7</v>
      </c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</row>
    <row r="196" spans="4:51" s="102" customFormat="1" ht="13.5" customHeight="1">
      <c r="D196" s="98" t="s">
        <v>78</v>
      </c>
      <c r="E196" s="103"/>
      <c r="F196" s="104" t="s">
        <v>251</v>
      </c>
      <c r="H196" s="105">
        <f>((118+93)*2)</f>
        <v>422</v>
      </c>
      <c r="M196" s="106"/>
      <c r="T196" s="107"/>
      <c r="AT196" s="103" t="s">
        <v>78</v>
      </c>
      <c r="AU196" s="103" t="s">
        <v>7</v>
      </c>
      <c r="AV196" s="102" t="s">
        <v>7</v>
      </c>
      <c r="AW196" s="102" t="s">
        <v>80</v>
      </c>
      <c r="AX196" s="102" t="s">
        <v>66</v>
      </c>
      <c r="AY196" s="103" t="s">
        <v>68</v>
      </c>
    </row>
    <row r="197" spans="4:47" s="17" customFormat="1" ht="11.25" customHeight="1">
      <c r="D197" s="98"/>
      <c r="F197" s="99"/>
      <c r="M197" s="100"/>
      <c r="T197" s="101"/>
      <c r="AT197" s="7"/>
      <c r="AU197" s="7"/>
    </row>
    <row r="198" spans="4:63" s="76" customFormat="1" ht="29.85" customHeight="1">
      <c r="D198" s="77" t="s">
        <v>63</v>
      </c>
      <c r="E198" s="85" t="s">
        <v>118</v>
      </c>
      <c r="F198" s="85" t="s">
        <v>252</v>
      </c>
      <c r="J198" s="86">
        <f>BK198</f>
        <v>0</v>
      </c>
      <c r="M198" s="80"/>
      <c r="P198" s="81"/>
      <c r="R198" s="81"/>
      <c r="T198" s="82"/>
      <c r="AR198" s="77" t="s">
        <v>66</v>
      </c>
      <c r="AT198" s="83" t="s">
        <v>63</v>
      </c>
      <c r="AU198" s="83" t="s">
        <v>66</v>
      </c>
      <c r="AY198" s="77" t="s">
        <v>68</v>
      </c>
      <c r="BK198" s="84">
        <f>SUM(BK199:BK202)</f>
        <v>0</v>
      </c>
    </row>
    <row r="199" spans="3:65" s="17" customFormat="1" ht="22.5" customHeight="1">
      <c r="C199" s="87">
        <v>37</v>
      </c>
      <c r="D199" s="87" t="s">
        <v>70</v>
      </c>
      <c r="E199" s="88" t="s">
        <v>253</v>
      </c>
      <c r="F199" s="89" t="s">
        <v>254</v>
      </c>
      <c r="G199" s="90" t="s">
        <v>110</v>
      </c>
      <c r="H199" s="91">
        <v>530</v>
      </c>
      <c r="I199" s="92">
        <v>0</v>
      </c>
      <c r="J199" s="92">
        <f>ROUND(I199*H199,2)</f>
        <v>0</v>
      </c>
      <c r="K199" s="89"/>
      <c r="M199" s="93"/>
      <c r="N199" s="94" t="s">
        <v>31</v>
      </c>
      <c r="O199" s="95"/>
      <c r="P199" s="95"/>
      <c r="Q199" s="95"/>
      <c r="R199" s="95"/>
      <c r="S199" s="95"/>
      <c r="T199" s="96"/>
      <c r="AR199" s="7" t="s">
        <v>74</v>
      </c>
      <c r="AT199" s="7" t="s">
        <v>70</v>
      </c>
      <c r="AU199" s="7" t="s">
        <v>7</v>
      </c>
      <c r="AY199" s="7" t="s">
        <v>68</v>
      </c>
      <c r="BE199" s="97">
        <f>IF(N199="základní",J199,0)</f>
        <v>0</v>
      </c>
      <c r="BF199" s="97">
        <f>IF(N199="snížená",J199,0)</f>
        <v>0</v>
      </c>
      <c r="BG199" s="97">
        <f>IF(N199="zákl. přenesená",J199,0)</f>
        <v>0</v>
      </c>
      <c r="BH199" s="97">
        <f>IF(N199="sníž. přenesená",J199,0)</f>
        <v>0</v>
      </c>
      <c r="BI199" s="97">
        <f>IF(N199="nulová",J199,0)</f>
        <v>0</v>
      </c>
      <c r="BJ199" s="7" t="s">
        <v>66</v>
      </c>
      <c r="BK199" s="97">
        <f>ROUND(I199*H199,2)</f>
        <v>0</v>
      </c>
      <c r="BL199" s="7" t="s">
        <v>74</v>
      </c>
      <c r="BM199" s="7" t="s">
        <v>255</v>
      </c>
    </row>
    <row r="200" spans="4:47" s="17" customFormat="1" ht="13.5" customHeight="1">
      <c r="D200" s="98" t="s">
        <v>76</v>
      </c>
      <c r="F200" s="99" t="s">
        <v>256</v>
      </c>
      <c r="M200" s="100"/>
      <c r="T200" s="101"/>
      <c r="AT200" s="7" t="s">
        <v>76</v>
      </c>
      <c r="AU200" s="7" t="s">
        <v>7</v>
      </c>
    </row>
    <row r="201" spans="3:65" s="17" customFormat="1" ht="22.5" customHeight="1">
      <c r="C201" s="87">
        <v>38</v>
      </c>
      <c r="D201" s="87" t="s">
        <v>70</v>
      </c>
      <c r="E201" s="88" t="s">
        <v>257</v>
      </c>
      <c r="F201" s="89" t="s">
        <v>258</v>
      </c>
      <c r="G201" s="90" t="s">
        <v>110</v>
      </c>
      <c r="H201" s="91">
        <v>397</v>
      </c>
      <c r="I201" s="92">
        <v>0</v>
      </c>
      <c r="J201" s="92">
        <f>ROUND(I201*H201,2)</f>
        <v>0</v>
      </c>
      <c r="K201" s="89"/>
      <c r="L201" s="18"/>
      <c r="M201" s="93"/>
      <c r="N201" s="94" t="s">
        <v>31</v>
      </c>
      <c r="O201" s="95"/>
      <c r="P201" s="95"/>
      <c r="Q201" s="95"/>
      <c r="R201" s="95"/>
      <c r="S201" s="95"/>
      <c r="T201" s="96"/>
      <c r="AR201" s="7" t="s">
        <v>74</v>
      </c>
      <c r="AT201" s="7" t="s">
        <v>70</v>
      </c>
      <c r="AU201" s="7" t="s">
        <v>7</v>
      </c>
      <c r="AY201" s="7" t="s">
        <v>68</v>
      </c>
      <c r="BE201" s="97">
        <f>IF(N201="základní",J201,0)</f>
        <v>0</v>
      </c>
      <c r="BF201" s="97">
        <f>IF(N201="snížená",J201,0)</f>
        <v>0</v>
      </c>
      <c r="BG201" s="97">
        <f>IF(N201="zákl. přenesená",J201,0)</f>
        <v>0</v>
      </c>
      <c r="BH201" s="97">
        <f>IF(N201="sníž. přenesená",J201,0)</f>
        <v>0</v>
      </c>
      <c r="BI201" s="97">
        <f>IF(N201="nulová",J201,0)</f>
        <v>0</v>
      </c>
      <c r="BJ201" s="7" t="s">
        <v>66</v>
      </c>
      <c r="BK201" s="97">
        <f>ROUND(I201*H201,2)</f>
        <v>0</v>
      </c>
      <c r="BL201" s="7" t="s">
        <v>74</v>
      </c>
      <c r="BM201" s="7" t="s">
        <v>259</v>
      </c>
    </row>
    <row r="202" spans="4:47" s="17" customFormat="1" ht="13.5" customHeight="1">
      <c r="D202" s="98" t="s">
        <v>76</v>
      </c>
      <c r="F202" s="99" t="s">
        <v>260</v>
      </c>
      <c r="L202" s="18"/>
      <c r="M202" s="100"/>
      <c r="T202" s="101"/>
      <c r="AT202" s="7" t="s">
        <v>76</v>
      </c>
      <c r="AU202" s="7" t="s">
        <v>7</v>
      </c>
    </row>
    <row r="203" spans="4:63" s="76" customFormat="1" ht="29.85" customHeight="1">
      <c r="D203" s="77" t="s">
        <v>63</v>
      </c>
      <c r="E203" s="85" t="s">
        <v>124</v>
      </c>
      <c r="F203" s="85" t="s">
        <v>261</v>
      </c>
      <c r="J203" s="86">
        <f>BK203</f>
        <v>0</v>
      </c>
      <c r="M203" s="80"/>
      <c r="P203" s="81"/>
      <c r="R203" s="81"/>
      <c r="T203" s="82"/>
      <c r="AR203" s="77" t="s">
        <v>66</v>
      </c>
      <c r="AT203" s="83" t="s">
        <v>63</v>
      </c>
      <c r="AU203" s="83" t="s">
        <v>66</v>
      </c>
      <c r="AY203" s="77" t="s">
        <v>68</v>
      </c>
      <c r="BK203" s="84">
        <f>SUM(BK204:BK213)</f>
        <v>0</v>
      </c>
    </row>
    <row r="204" spans="1:65" s="17" customFormat="1" ht="22.5" customHeight="1">
      <c r="A204"/>
      <c r="C204" s="87">
        <v>38</v>
      </c>
      <c r="D204" s="87" t="s">
        <v>70</v>
      </c>
      <c r="E204" s="88" t="s">
        <v>262</v>
      </c>
      <c r="F204" s="89" t="s">
        <v>263</v>
      </c>
      <c r="G204" s="90" t="s">
        <v>110</v>
      </c>
      <c r="H204" s="91">
        <v>52</v>
      </c>
      <c r="I204" s="92">
        <v>0</v>
      </c>
      <c r="J204" s="92">
        <f>ROUND(I204*H204,2)</f>
        <v>0</v>
      </c>
      <c r="K204" s="89"/>
      <c r="M204" s="93"/>
      <c r="N204" s="94" t="s">
        <v>31</v>
      </c>
      <c r="O204" s="95"/>
      <c r="P204" s="95"/>
      <c r="Q204" s="95"/>
      <c r="R204" s="95"/>
      <c r="S204" s="95"/>
      <c r="T204" s="96"/>
      <c r="U204"/>
      <c r="V204"/>
      <c r="W204"/>
      <c r="X204"/>
      <c r="Y204"/>
      <c r="Z204"/>
      <c r="AA204"/>
      <c r="AB204"/>
      <c r="AC204"/>
      <c r="AD204"/>
      <c r="AE204"/>
      <c r="AR204" s="7" t="s">
        <v>74</v>
      </c>
      <c r="AS204"/>
      <c r="AT204" s="7" t="s">
        <v>70</v>
      </c>
      <c r="AU204" s="7" t="s">
        <v>7</v>
      </c>
      <c r="AV204"/>
      <c r="AW204"/>
      <c r="AX204"/>
      <c r="AY204" s="7" t="s">
        <v>68</v>
      </c>
      <c r="AZ204"/>
      <c r="BA204"/>
      <c r="BB204"/>
      <c r="BC204"/>
      <c r="BD204"/>
      <c r="BE204" s="97">
        <f>IF(N204="základní",J204,0)</f>
        <v>0</v>
      </c>
      <c r="BF204" s="97">
        <f>IF(N204="snížená",J204,0)</f>
        <v>0</v>
      </c>
      <c r="BG204" s="97">
        <f>IF(N204="zákl. přenesená",J204,0)</f>
        <v>0</v>
      </c>
      <c r="BH204" s="97">
        <f>IF(N204="sníž. přenesená",J204,0)</f>
        <v>0</v>
      </c>
      <c r="BI204" s="97">
        <f>IF(N204="nulová",J204,0)</f>
        <v>0</v>
      </c>
      <c r="BJ204" s="7" t="s">
        <v>66</v>
      </c>
      <c r="BK204" s="97">
        <f aca="true" t="shared" si="0" ref="BK204:BK209">ROUND(I204*H204,2)</f>
        <v>0</v>
      </c>
      <c r="BL204" s="7" t="s">
        <v>74</v>
      </c>
      <c r="BM204" s="7" t="s">
        <v>264</v>
      </c>
    </row>
    <row r="205" spans="3:65" s="17" customFormat="1" ht="22.5" customHeight="1">
      <c r="C205" s="87">
        <v>39</v>
      </c>
      <c r="D205" s="87" t="s">
        <v>70</v>
      </c>
      <c r="E205" s="88" t="s">
        <v>265</v>
      </c>
      <c r="F205" s="89" t="s">
        <v>266</v>
      </c>
      <c r="G205" s="90" t="s">
        <v>110</v>
      </c>
      <c r="H205" s="91">
        <v>92</v>
      </c>
      <c r="I205" s="92">
        <v>0</v>
      </c>
      <c r="J205" s="92">
        <f>ROUND(I205*H205,2)</f>
        <v>0</v>
      </c>
      <c r="K205" s="89"/>
      <c r="M205" s="93"/>
      <c r="N205" s="94" t="s">
        <v>31</v>
      </c>
      <c r="O205" s="95"/>
      <c r="P205" s="95"/>
      <c r="Q205" s="95"/>
      <c r="R205" s="95"/>
      <c r="S205" s="95"/>
      <c r="T205" s="96"/>
      <c r="AR205" s="7" t="s">
        <v>74</v>
      </c>
      <c r="AT205" s="7" t="s">
        <v>70</v>
      </c>
      <c r="AU205" s="7" t="s">
        <v>7</v>
      </c>
      <c r="AY205" s="7" t="s">
        <v>68</v>
      </c>
      <c r="BE205" s="97">
        <f>IF(N205="základní",J205,0)</f>
        <v>0</v>
      </c>
      <c r="BF205" s="97">
        <f>IF(N205="snížená",J205,0)</f>
        <v>0</v>
      </c>
      <c r="BG205" s="97">
        <f>IF(N205="zákl. přenesená",J205,0)</f>
        <v>0</v>
      </c>
      <c r="BH205" s="97">
        <f>IF(N205="sníž. přenesená",J205,0)</f>
        <v>0</v>
      </c>
      <c r="BI205" s="97">
        <f>IF(N205="nulová",J205,0)</f>
        <v>0</v>
      </c>
      <c r="BJ205" s="7" t="s">
        <v>66</v>
      </c>
      <c r="BK205" s="97">
        <f t="shared" si="0"/>
        <v>0</v>
      </c>
      <c r="BL205" s="7" t="s">
        <v>74</v>
      </c>
      <c r="BM205" s="7" t="s">
        <v>267</v>
      </c>
    </row>
    <row r="206" spans="3:63" s="17" customFormat="1" ht="22.5" customHeight="1">
      <c r="C206" s="87">
        <v>40</v>
      </c>
      <c r="D206" s="87" t="s">
        <v>70</v>
      </c>
      <c r="E206" s="88" t="s">
        <v>268</v>
      </c>
      <c r="F206" s="89" t="s">
        <v>269</v>
      </c>
      <c r="G206" s="90" t="s">
        <v>110</v>
      </c>
      <c r="H206" s="91">
        <v>19</v>
      </c>
      <c r="I206" s="92">
        <v>0</v>
      </c>
      <c r="J206" s="92">
        <f>ROUND(I206*H206,2)</f>
        <v>0</v>
      </c>
      <c r="K206" s="89"/>
      <c r="BK206" s="97">
        <f t="shared" si="0"/>
        <v>0</v>
      </c>
    </row>
    <row r="207" spans="4:63" s="17" customFormat="1" ht="22.5" customHeight="1">
      <c r="D207" s="98" t="s">
        <v>76</v>
      </c>
      <c r="F207" s="99" t="s">
        <v>270</v>
      </c>
      <c r="BK207" s="97">
        <f t="shared" si="0"/>
        <v>0</v>
      </c>
    </row>
    <row r="208" spans="3:63" s="17" customFormat="1" ht="22.5" customHeight="1">
      <c r="C208" s="87">
        <v>41</v>
      </c>
      <c r="D208" s="87" t="s">
        <v>70</v>
      </c>
      <c r="E208" s="88" t="s">
        <v>271</v>
      </c>
      <c r="F208" s="89" t="s">
        <v>272</v>
      </c>
      <c r="G208" s="90" t="s">
        <v>110</v>
      </c>
      <c r="H208" s="91">
        <v>464.2</v>
      </c>
      <c r="I208" s="92">
        <v>0</v>
      </c>
      <c r="J208" s="92">
        <f>ROUND(I208*H208,2)</f>
        <v>0</v>
      </c>
      <c r="K208" s="89"/>
      <c r="BK208" s="97">
        <f t="shared" si="0"/>
        <v>0</v>
      </c>
    </row>
    <row r="209" spans="4:63" s="17" customFormat="1" ht="22.5" customHeight="1">
      <c r="D209" s="98" t="s">
        <v>76</v>
      </c>
      <c r="F209" s="99" t="s">
        <v>273</v>
      </c>
      <c r="BK209" s="97">
        <f t="shared" si="0"/>
        <v>0</v>
      </c>
    </row>
    <row r="210" spans="4:51" s="102" customFormat="1" ht="13.5" customHeight="1">
      <c r="D210" s="98" t="s">
        <v>78</v>
      </c>
      <c r="E210" s="103"/>
      <c r="F210" s="104" t="s">
        <v>274</v>
      </c>
      <c r="H210" s="105">
        <v>464.2</v>
      </c>
      <c r="M210" s="106"/>
      <c r="T210" s="107"/>
      <c r="AT210" s="103" t="s">
        <v>78</v>
      </c>
      <c r="AU210" s="103" t="s">
        <v>7</v>
      </c>
      <c r="AV210" s="102" t="s">
        <v>7</v>
      </c>
      <c r="AW210" s="102" t="s">
        <v>80</v>
      </c>
      <c r="AX210" s="102" t="s">
        <v>66</v>
      </c>
      <c r="AY210" s="103" t="s">
        <v>68</v>
      </c>
    </row>
    <row r="211" spans="3:65" s="17" customFormat="1" ht="22.5" customHeight="1">
      <c r="C211" s="87">
        <v>42</v>
      </c>
      <c r="D211" s="87" t="s">
        <v>70</v>
      </c>
      <c r="E211" s="88" t="s">
        <v>275</v>
      </c>
      <c r="F211" s="89" t="s">
        <v>276</v>
      </c>
      <c r="G211" s="90" t="s">
        <v>82</v>
      </c>
      <c r="H211" s="91">
        <v>0.9</v>
      </c>
      <c r="I211" s="92">
        <v>0</v>
      </c>
      <c r="J211" s="92">
        <f>ROUND(I211*H211,2)</f>
        <v>0</v>
      </c>
      <c r="K211" s="89"/>
      <c r="M211" s="93"/>
      <c r="N211" s="94" t="s">
        <v>31</v>
      </c>
      <c r="O211" s="95"/>
      <c r="P211" s="95"/>
      <c r="Q211" s="95"/>
      <c r="R211" s="95"/>
      <c r="S211" s="95"/>
      <c r="T211" s="96"/>
      <c r="AR211" s="7" t="s">
        <v>74</v>
      </c>
      <c r="AT211" s="7" t="s">
        <v>70</v>
      </c>
      <c r="AU211" s="7" t="s">
        <v>7</v>
      </c>
      <c r="AY211" s="7" t="s">
        <v>68</v>
      </c>
      <c r="BE211" s="97">
        <f>IF(N211="základní",J211,0)</f>
        <v>0</v>
      </c>
      <c r="BF211" s="97">
        <f>IF(N211="snížená",J211,0)</f>
        <v>0</v>
      </c>
      <c r="BG211" s="97">
        <f>IF(N211="zákl. přenesená",J211,0)</f>
        <v>0</v>
      </c>
      <c r="BH211" s="97">
        <f>IF(N211="sníž. přenesená",J211,0)</f>
        <v>0</v>
      </c>
      <c r="BI211" s="97">
        <f>IF(N211="nulová",J211,0)</f>
        <v>0</v>
      </c>
      <c r="BJ211" s="7" t="s">
        <v>66</v>
      </c>
      <c r="BK211" s="97">
        <f>ROUND(I211*H211,2)</f>
        <v>0</v>
      </c>
      <c r="BL211" s="7" t="s">
        <v>74</v>
      </c>
      <c r="BM211" s="7" t="s">
        <v>277</v>
      </c>
    </row>
    <row r="212" spans="4:63" s="17" customFormat="1" ht="13.5" customHeight="1">
      <c r="D212" s="98" t="s">
        <v>76</v>
      </c>
      <c r="F212" s="99" t="s">
        <v>278</v>
      </c>
      <c r="M212" s="100"/>
      <c r="T212" s="101"/>
      <c r="AT212" s="7" t="s">
        <v>76</v>
      </c>
      <c r="AU212" s="7" t="s">
        <v>7</v>
      </c>
      <c r="BK212" s="97">
        <f>ROUND(I212*H212,2)</f>
        <v>0</v>
      </c>
    </row>
    <row r="213" spans="4:63" s="102" customFormat="1" ht="13.5" customHeight="1">
      <c r="D213" s="98" t="s">
        <v>78</v>
      </c>
      <c r="E213" s="103"/>
      <c r="F213" s="104" t="s">
        <v>279</v>
      </c>
      <c r="H213" s="105">
        <v>0.9</v>
      </c>
      <c r="M213" s="106"/>
      <c r="T213" s="107"/>
      <c r="AT213" s="103" t="s">
        <v>78</v>
      </c>
      <c r="AU213" s="103" t="s">
        <v>7</v>
      </c>
      <c r="AV213" s="102" t="s">
        <v>7</v>
      </c>
      <c r="AW213" s="102" t="s">
        <v>80</v>
      </c>
      <c r="AX213" s="102" t="s">
        <v>66</v>
      </c>
      <c r="AY213" s="103" t="s">
        <v>68</v>
      </c>
      <c r="BK213" s="97">
        <f>ROUND(I213*H213,2)</f>
        <v>0</v>
      </c>
    </row>
    <row r="214" spans="4:63" s="76" customFormat="1" ht="37.35" customHeight="1">
      <c r="D214" s="77" t="s">
        <v>63</v>
      </c>
      <c r="E214" s="78" t="s">
        <v>280</v>
      </c>
      <c r="F214" s="78" t="s">
        <v>281</v>
      </c>
      <c r="J214" s="79">
        <f>BK214</f>
        <v>0</v>
      </c>
      <c r="M214" s="80"/>
      <c r="P214" s="81"/>
      <c r="R214" s="81"/>
      <c r="T214" s="82"/>
      <c r="AR214" s="77" t="s">
        <v>228</v>
      </c>
      <c r="AT214" s="83" t="s">
        <v>63</v>
      </c>
      <c r="AU214" s="83" t="s">
        <v>67</v>
      </c>
      <c r="AY214" s="77" t="s">
        <v>68</v>
      </c>
      <c r="BK214" s="84">
        <f>BK215</f>
        <v>0</v>
      </c>
    </row>
    <row r="215" spans="4:63" s="76" customFormat="1" ht="19.9" customHeight="1">
      <c r="D215" s="77" t="s">
        <v>63</v>
      </c>
      <c r="E215" s="85" t="s">
        <v>282</v>
      </c>
      <c r="F215" s="85" t="s">
        <v>283</v>
      </c>
      <c r="J215" s="86">
        <f>BK215</f>
        <v>0</v>
      </c>
      <c r="M215" s="80"/>
      <c r="P215" s="81"/>
      <c r="R215" s="81"/>
      <c r="T215" s="82"/>
      <c r="AR215" s="77" t="s">
        <v>228</v>
      </c>
      <c r="AT215" s="83" t="s">
        <v>63</v>
      </c>
      <c r="AU215" s="83" t="s">
        <v>66</v>
      </c>
      <c r="AY215" s="77" t="s">
        <v>68</v>
      </c>
      <c r="BK215" s="84">
        <f>SUM(BK217:BK227)</f>
        <v>0</v>
      </c>
    </row>
    <row r="216" s="76" customFormat="1" ht="19.9" customHeight="1"/>
    <row r="217" spans="3:63" s="76" customFormat="1" ht="19.9" customHeight="1">
      <c r="C217" s="87">
        <v>43</v>
      </c>
      <c r="D217" s="87" t="s">
        <v>70</v>
      </c>
      <c r="E217" s="88" t="s">
        <v>284</v>
      </c>
      <c r="F217" s="89" t="s">
        <v>285</v>
      </c>
      <c r="G217" s="90" t="s">
        <v>286</v>
      </c>
      <c r="H217" s="91">
        <v>1</v>
      </c>
      <c r="I217" s="92">
        <v>0</v>
      </c>
      <c r="J217" s="92">
        <f>ROUND(I217*H217,2)</f>
        <v>0</v>
      </c>
      <c r="K217" s="89"/>
      <c r="BK217" s="76">
        <f aca="true" t="shared" si="1" ref="BK217:BK225">ROUND(I217*H217,2)</f>
        <v>0</v>
      </c>
    </row>
    <row r="218" spans="3:63" s="76" customFormat="1" ht="19.9" customHeight="1">
      <c r="C218" s="17"/>
      <c r="D218" s="98" t="s">
        <v>76</v>
      </c>
      <c r="E218" s="17"/>
      <c r="F218" s="99" t="s">
        <v>287</v>
      </c>
      <c r="G218" s="17"/>
      <c r="H218" s="17"/>
      <c r="I218" s="17"/>
      <c r="J218" s="17"/>
      <c r="K218" s="17"/>
      <c r="BK218" s="76">
        <f t="shared" si="1"/>
        <v>0</v>
      </c>
    </row>
    <row r="219" spans="3:63" s="76" customFormat="1" ht="19.9" customHeight="1">
      <c r="C219" s="87">
        <v>44</v>
      </c>
      <c r="D219" s="87" t="s">
        <v>70</v>
      </c>
      <c r="E219" s="88" t="s">
        <v>288</v>
      </c>
      <c r="F219" s="89" t="s">
        <v>289</v>
      </c>
      <c r="G219" s="90" t="s">
        <v>286</v>
      </c>
      <c r="H219" s="91">
        <v>1</v>
      </c>
      <c r="I219" s="92">
        <v>0</v>
      </c>
      <c r="J219" s="92">
        <f>ROUND(I219*H219,2)</f>
        <v>0</v>
      </c>
      <c r="K219" s="89"/>
      <c r="BK219" s="76">
        <f t="shared" si="1"/>
        <v>0</v>
      </c>
    </row>
    <row r="220" spans="3:63" s="76" customFormat="1" ht="19.9" customHeight="1">
      <c r="C220" s="17"/>
      <c r="D220" s="98" t="s">
        <v>76</v>
      </c>
      <c r="E220" s="17"/>
      <c r="F220" s="99" t="s">
        <v>287</v>
      </c>
      <c r="G220" s="17"/>
      <c r="H220" s="17"/>
      <c r="I220" s="17"/>
      <c r="J220" s="17"/>
      <c r="K220" s="17"/>
      <c r="BK220" s="76">
        <f t="shared" si="1"/>
        <v>0</v>
      </c>
    </row>
    <row r="221" spans="3:63" s="76" customFormat="1" ht="19.9" customHeight="1">
      <c r="C221" s="87">
        <v>45</v>
      </c>
      <c r="D221" s="87" t="s">
        <v>70</v>
      </c>
      <c r="E221" s="88" t="s">
        <v>290</v>
      </c>
      <c r="F221" s="89" t="s">
        <v>291</v>
      </c>
      <c r="G221" s="90" t="s">
        <v>110</v>
      </c>
      <c r="H221" s="91">
        <v>387</v>
      </c>
      <c r="I221" s="92">
        <v>0</v>
      </c>
      <c r="J221" s="92">
        <f>ROUND(I221*H221,2)</f>
        <v>0</v>
      </c>
      <c r="K221" s="89"/>
      <c r="BK221" s="76">
        <f t="shared" si="1"/>
        <v>0</v>
      </c>
    </row>
    <row r="222" spans="3:63" s="76" customFormat="1" ht="19.9" customHeight="1">
      <c r="C222" s="17"/>
      <c r="D222" s="98" t="s">
        <v>76</v>
      </c>
      <c r="E222" s="17"/>
      <c r="F222" s="99" t="s">
        <v>287</v>
      </c>
      <c r="G222" s="17"/>
      <c r="H222" s="17"/>
      <c r="I222" s="17"/>
      <c r="J222" s="17"/>
      <c r="K222" s="17"/>
      <c r="BK222" s="76">
        <f t="shared" si="1"/>
        <v>0</v>
      </c>
    </row>
    <row r="223" spans="3:63" s="76" customFormat="1" ht="19.9" customHeight="1">
      <c r="C223" s="87">
        <v>46</v>
      </c>
      <c r="D223" s="87" t="s">
        <v>70</v>
      </c>
      <c r="E223" s="88" t="s">
        <v>292</v>
      </c>
      <c r="F223" s="89" t="s">
        <v>293</v>
      </c>
      <c r="G223" s="90" t="s">
        <v>286</v>
      </c>
      <c r="H223" s="91">
        <v>1</v>
      </c>
      <c r="I223" s="92">
        <v>0</v>
      </c>
      <c r="J223" s="92">
        <f>ROUND(I223*H223,2)</f>
        <v>0</v>
      </c>
      <c r="K223" s="89"/>
      <c r="BK223" s="76">
        <f t="shared" si="1"/>
        <v>0</v>
      </c>
    </row>
    <row r="224" spans="3:63" s="76" customFormat="1" ht="19.9" customHeight="1">
      <c r="C224" s="17"/>
      <c r="D224" s="98" t="s">
        <v>76</v>
      </c>
      <c r="E224" s="17"/>
      <c r="F224" s="99" t="s">
        <v>294</v>
      </c>
      <c r="G224" s="17"/>
      <c r="H224" s="17"/>
      <c r="I224" s="17"/>
      <c r="J224" s="17"/>
      <c r="K224" s="17"/>
      <c r="BK224" s="76">
        <f t="shared" si="1"/>
        <v>0</v>
      </c>
    </row>
    <row r="225" spans="3:65" s="17" customFormat="1" ht="22.5" customHeight="1">
      <c r="C225" s="87">
        <v>47</v>
      </c>
      <c r="D225" s="87" t="s">
        <v>70</v>
      </c>
      <c r="E225" s="88" t="s">
        <v>295</v>
      </c>
      <c r="F225" s="89" t="s">
        <v>296</v>
      </c>
      <c r="G225" s="90" t="s">
        <v>110</v>
      </c>
      <c r="H225" s="91">
        <v>802</v>
      </c>
      <c r="I225" s="92">
        <v>0</v>
      </c>
      <c r="J225" s="92">
        <f>ROUND(I225*H225,2)</f>
        <v>0</v>
      </c>
      <c r="K225" s="89"/>
      <c r="M225" s="93"/>
      <c r="N225" s="94" t="s">
        <v>31</v>
      </c>
      <c r="O225" s="95"/>
      <c r="P225" s="95"/>
      <c r="Q225" s="95"/>
      <c r="R225" s="95"/>
      <c r="S225" s="95"/>
      <c r="T225" s="96"/>
      <c r="AR225" s="7" t="s">
        <v>297</v>
      </c>
      <c r="AT225" s="7" t="s">
        <v>70</v>
      </c>
      <c r="AU225" s="7" t="s">
        <v>7</v>
      </c>
      <c r="AY225" s="7" t="s">
        <v>68</v>
      </c>
      <c r="BE225" s="97">
        <f>IF(N225="základní",J225,0)</f>
        <v>0</v>
      </c>
      <c r="BF225" s="97">
        <f>IF(N225="snížená",J225,0)</f>
        <v>0</v>
      </c>
      <c r="BG225" s="97">
        <f>IF(N225="zákl. přenesená",J225,0)</f>
        <v>0</v>
      </c>
      <c r="BH225" s="97">
        <f>IF(N225="sníž. přenesená",J225,0)</f>
        <v>0</v>
      </c>
      <c r="BI225" s="97">
        <f>IF(N225="nulová",J225,0)</f>
        <v>0</v>
      </c>
      <c r="BJ225" s="7" t="s">
        <v>66</v>
      </c>
      <c r="BK225" s="97">
        <f t="shared" si="1"/>
        <v>0</v>
      </c>
      <c r="BL225" s="7" t="s">
        <v>297</v>
      </c>
      <c r="BM225" s="7" t="s">
        <v>298</v>
      </c>
    </row>
    <row r="226" spans="4:47" s="17" customFormat="1" ht="13.5" customHeight="1">
      <c r="D226" s="98" t="s">
        <v>76</v>
      </c>
      <c r="F226" s="99" t="s">
        <v>294</v>
      </c>
      <c r="M226" s="134"/>
      <c r="N226" s="135"/>
      <c r="O226" s="135"/>
      <c r="P226" s="135"/>
      <c r="Q226" s="135"/>
      <c r="R226" s="135"/>
      <c r="S226" s="135"/>
      <c r="T226" s="136"/>
      <c r="AT226" s="7" t="s">
        <v>76</v>
      </c>
      <c r="AU226" s="7" t="s">
        <v>7</v>
      </c>
    </row>
    <row r="227" s="17" customFormat="1" ht="6.95" customHeight="1"/>
    <row r="228" ht="6.95" customHeight="1"/>
    <row r="229" ht="6.95" customHeight="1"/>
    <row r="230" ht="6.95" customHeight="1"/>
    <row r="231" ht="6.95" customHeight="1"/>
    <row r="232" ht="6.95" customHeight="1"/>
    <row r="233" ht="6.95" customHeight="1"/>
    <row r="234" ht="6.95" customHeight="1"/>
    <row r="235" ht="6.95" customHeight="1"/>
    <row r="236" ht="6.95" customHeight="1"/>
    <row r="237" ht="6.95" customHeight="1"/>
    <row r="238" ht="6.95" customHeight="1"/>
    <row r="239" ht="6.95" customHeight="1"/>
    <row r="240" ht="6.95" customHeight="1"/>
    <row r="241" ht="6.95" customHeight="1"/>
    <row r="242" ht="6.95" customHeight="1"/>
    <row r="243" ht="6.95" customHeight="1"/>
    <row r="244" ht="6.95" customHeight="1"/>
    <row r="245" ht="6.95" customHeight="1"/>
    <row r="246" ht="6.95" customHeight="1"/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Řehák</dc:creator>
  <cp:keywords/>
  <dc:description/>
  <cp:lastModifiedBy>Zdeněk Řehák</cp:lastModifiedBy>
  <dcterms:created xsi:type="dcterms:W3CDTF">2020-05-07T05:56:26Z</dcterms:created>
  <dcterms:modified xsi:type="dcterms:W3CDTF">2020-05-07T06:17:18Z</dcterms:modified>
  <cp:category/>
  <cp:version/>
  <cp:contentType/>
  <cp:contentStatus/>
</cp:coreProperties>
</file>