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Rekapitulace stavby" sheetId="1" r:id="rId1"/>
    <sheet name="SO - 01a - Elektromontáže" sheetId="2" r:id="rId2"/>
    <sheet name="SO - 01 - Zemní práce" sheetId="3" r:id="rId3"/>
  </sheets>
  <definedNames>
    <definedName name="_xlnm.Print_Area">'Rekapitulace stavby'!$A$1:$AR$55</definedName>
    <definedName name="Print_Area_1">0</definedName>
    <definedName name="Print_Area_2">0</definedName>
    <definedName name="_xlnm.Print_Titles">'SO - 01 - Zemní práce'!$84:$84</definedName>
    <definedName name="Print_Titles_1">0</definedName>
  </definedNames>
  <calcPr fullCalcOnLoad="1"/>
</workbook>
</file>

<file path=xl/sharedStrings.xml><?xml version="1.0" encoding="utf-8"?>
<sst xmlns="http://schemas.openxmlformats.org/spreadsheetml/2006/main" count="1576" uniqueCount="493">
  <si>
    <t>REKAPITULACE STAVBY</t>
  </si>
  <si>
    <t>Kód:</t>
  </si>
  <si>
    <t>701</t>
  </si>
  <si>
    <t>Stavba:</t>
  </si>
  <si>
    <t xml:space="preserve">Rekonstrukce VO v ulici Na Milíři v České Třebové                                                                            </t>
  </si>
  <si>
    <t>KSO:</t>
  </si>
  <si>
    <t>CC-CZ:</t>
  </si>
  <si>
    <t>Místo:</t>
  </si>
  <si>
    <t>Česká Třebová</t>
  </si>
  <si>
    <t>Datum:</t>
  </si>
  <si>
    <t>Zadavatel:</t>
  </si>
  <si>
    <t>IČ:</t>
  </si>
  <si>
    <t>Město Česká Třebová</t>
  </si>
  <si>
    <t>DIČ:</t>
  </si>
  <si>
    <t>Uchazeč:</t>
  </si>
  <si>
    <t xml:space="preserve"> </t>
  </si>
  <si>
    <t>Projektant:</t>
  </si>
  <si>
    <t>ADECO spol. s r.o. Česká Třebová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</si>
  <si>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</si>
  <si>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</si>
  <si>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</si>
  <si>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</si>
  <si>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</si>
  <si>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</si>
  <si>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</si>
  <si>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</si>
  <si>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</si>
  <si>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</si>
  <si>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</si>
  <si>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</si>
  <si>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</si>
  <si>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</si>
  <si>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</si>
  <si>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Kód</t>
  </si>
  <si>
    <t>Objekt, Soupis prací</t>
  </si>
  <si>
    <t>Cena bez DPH [CZK]</t>
  </si>
  <si>
    <t>Cena s DPH [CZK]</t>
  </si>
  <si>
    <t>Typ</t>
  </si>
  <si>
    <t>Náklady stavby celkem</t>
  </si>
  <si>
    <t>SO - 01a</t>
  </si>
  <si>
    <t>Elektromontáže</t>
  </si>
  <si>
    <t>STA</t>
  </si>
  <si>
    <t>SO - 01</t>
  </si>
  <si>
    <t>Zemní práce pro 1.Etapu</t>
  </si>
  <si>
    <t>List obsahuje:</t>
  </si>
  <si>
    <t>1) Krycí list soupisu</t>
  </si>
  <si>
    <t>2) Rekapitulace</t>
  </si>
  <si>
    <t>3) Soupis prací</t>
  </si>
  <si>
    <t>KRYCÍ LIST SOUPISU</t>
  </si>
  <si>
    <t>Rekonstrukce VO v ulici Na Milíři v České Třebové</t>
  </si>
  <si>
    <t>Objekt:</t>
  </si>
  <si>
    <t>SO - 01a - Elektromontáže</t>
  </si>
  <si>
    <t>29.04. 2020</t>
  </si>
  <si>
    <t>ADECO spol. s.r.o. Česká Třebová</t>
  </si>
  <si>
    <t>Ceny elektromontážních prací jsou stanoveny z časových položek ceníku 21M pro sazbu 300Kč/hod.
Ceny materiálu jsou stanoveny z běžných cen velkoobchodů.
Ceny svítidel a osv. stožárů jsou stanoveny jako průměr z cenových nabídek potenciálních výrobců a dodavatelů.</t>
  </si>
  <si>
    <t>REKAPITULACE ČLENĚNÍ SOUPISU PRACÍ</t>
  </si>
  <si>
    <t>Kód dílu - Popis</t>
  </si>
  <si>
    <t>Cena celkem [CZK]</t>
  </si>
  <si>
    <t>Náklady soupisu celkem</t>
  </si>
  <si>
    <t>D1 - Elektromontážní práce</t>
  </si>
  <si>
    <t>D2 - Demontáže</t>
  </si>
  <si>
    <t>HSV - HSV</t>
  </si>
  <si>
    <t xml:space="preserve">    D3 - Material</t>
  </si>
  <si>
    <t>HZS - Hodinové zúčtovací sazby</t>
  </si>
  <si>
    <t>VRN - Vedlejší rozpočtové náklady</t>
  </si>
  <si>
    <t xml:space="preserve">    VRN4 - Inženýrská činnost</t>
  </si>
  <si>
    <t xml:space="preserve">    VRN7 - Provozní vlivy</t>
  </si>
  <si>
    <t>SOUPIS PRACÍ</t>
  </si>
  <si>
    <t>29.4. 2020</t>
  </si>
  <si>
    <t>PČ</t>
  </si>
  <si>
    <t>Popis</t>
  </si>
  <si>
    <t>MJ</t>
  </si>
  <si>
    <t>Množství</t>
  </si>
  <si>
    <t>J.cena [CZK]</t>
  </si>
  <si>
    <t>Cenová soustava</t>
  </si>
  <si>
    <t>D</t>
  </si>
  <si>
    <t>D1</t>
  </si>
  <si>
    <t>Elektromontážní práce</t>
  </si>
  <si>
    <t>1</t>
  </si>
  <si>
    <t>K</t>
  </si>
  <si>
    <t>Pol1</t>
  </si>
  <si>
    <t>výstr. a označ.tab.smaltovaná A3-A4</t>
  </si>
  <si>
    <t>ks</t>
  </si>
  <si>
    <t>PP</t>
  </si>
  <si>
    <t>2</t>
  </si>
  <si>
    <t>Pol2</t>
  </si>
  <si>
    <t>CYKY-CYKYm 3x1,5 mm2 750 V (VU)</t>
  </si>
  <si>
    <t>m</t>
  </si>
  <si>
    <t>3</t>
  </si>
  <si>
    <t>Pol3</t>
  </si>
  <si>
    <t>CYKY-CYKYm 4x10 mm2 750 V (VU)</t>
  </si>
  <si>
    <t>4</t>
  </si>
  <si>
    <t>Pol4</t>
  </si>
  <si>
    <t>izolační zkoušky kabelu do 4x25 mm2 /kV</t>
  </si>
  <si>
    <t>5</t>
  </si>
  <si>
    <t>Pol5</t>
  </si>
  <si>
    <t>přípl. za zatahování kab. při váze kab. do 2 kg</t>
  </si>
  <si>
    <t>6</t>
  </si>
  <si>
    <t>Pol6</t>
  </si>
  <si>
    <t>přípl. za zatahování kab. při váze kab. do 0,75 kg</t>
  </si>
  <si>
    <t>7</t>
  </si>
  <si>
    <t>Pol7</t>
  </si>
  <si>
    <t>ukonč.vod.v rozv. vč.zap.a konc.do 2,5 mm2</t>
  </si>
  <si>
    <t>8</t>
  </si>
  <si>
    <t>Pol8</t>
  </si>
  <si>
    <t>ukonč.vod.v rozv. vč.zap.akonc.do 16 mm2</t>
  </si>
  <si>
    <t>9</t>
  </si>
  <si>
    <t>Pol9</t>
  </si>
  <si>
    <t>spojka SVCZ. pro celoplast.kab.do 4x35 mm2 1 kV</t>
  </si>
  <si>
    <t>10</t>
  </si>
  <si>
    <t>Pol10</t>
  </si>
  <si>
    <t>pojistka REMOS vč. zap.</t>
  </si>
  <si>
    <t>11</t>
  </si>
  <si>
    <t>Pol11</t>
  </si>
  <si>
    <t>uzem.v zemi FeZn prům. 10 mm vč.svorek,propoj.aj.</t>
  </si>
  <si>
    <t>12</t>
  </si>
  <si>
    <t>Pol12</t>
  </si>
  <si>
    <t xml:space="preserve">svorky hromosvodové do 2 šroubu </t>
  </si>
  <si>
    <t>svorky hromosvodové do 2 šroubu (SS;SR 03)</t>
  </si>
  <si>
    <t>13</t>
  </si>
  <si>
    <t>Pol13</t>
  </si>
  <si>
    <t>svod.vodiče FeZn do prům.10mm; Al o10mm; Cu prům.8mm</t>
  </si>
  <si>
    <t>14</t>
  </si>
  <si>
    <t>Pol14</t>
  </si>
  <si>
    <t>měření zemních odporů 1 zemniče</t>
  </si>
  <si>
    <t>Pol15</t>
  </si>
  <si>
    <t>svít. pro osv. kom. LED do 150W, montáž na  dřík nebo výložník</t>
  </si>
  <si>
    <t>svít. pro osv. kom. LED do 150W, montáž na dřík nebo výložník</t>
  </si>
  <si>
    <t>Pol16</t>
  </si>
  <si>
    <t>stožár ocelový do výšky 7m</t>
  </si>
  <si>
    <t>Pol17</t>
  </si>
  <si>
    <t>výložník ocel. Jednoram. do hmotnosti 35 kg</t>
  </si>
  <si>
    <t>Pol18</t>
  </si>
  <si>
    <t>elektrovýzbroj stožáru pro 1 okruh</t>
  </si>
  <si>
    <t>elektrovýzbroj stožáru pro 1 okru</t>
  </si>
  <si>
    <t>Pol19</t>
  </si>
  <si>
    <t>nátěr nového svodového vodiče</t>
  </si>
  <si>
    <t>D2</t>
  </si>
  <si>
    <t>Demontáže</t>
  </si>
  <si>
    <t>Po20</t>
  </si>
  <si>
    <t>ukonč.vod.v rozv. vč.zap.a konc.do 16 mm2</t>
  </si>
  <si>
    <t>Po213</t>
  </si>
  <si>
    <t>Pol22</t>
  </si>
  <si>
    <t>svít.výbojkové parkové do 150W, montáž na dřík</t>
  </si>
  <si>
    <t>Pol23</t>
  </si>
  <si>
    <t>HSV</t>
  </si>
  <si>
    <t>D3</t>
  </si>
  <si>
    <t>Material</t>
  </si>
  <si>
    <t>Pol24</t>
  </si>
  <si>
    <t xml:space="preserve">Svítidlo modulové se zdroji LED pro osvětlení komunikací </t>
  </si>
  <si>
    <t>3000K, 44-52W/6750lm, asymetrická křivka svít., autonomní stmívání. Např. UNISTREET MINI-GEN2 BGP282 LED, DM10</t>
  </si>
  <si>
    <t>P</t>
  </si>
  <si>
    <t xml:space="preserve">Poznámka k položce: Svítidlo modulové se zdroji LED pro osvětlení komunikací  s možností autonomního stmívání, barva světla 3000 K,  44-52W/6750lm, široká asymetrická křivka svít. DM10, funkce udržování konst. svět. toku po dobu životnosti. Svítidlo je vybaveno socketem SR jako příprava na budoucí centrální dálkové řízení.  </t>
  </si>
  <si>
    <t>Pol25</t>
  </si>
  <si>
    <t>Svítidlo modulové se zdroji LED pro osvětlení komunikací vybavené clonou</t>
  </si>
  <si>
    <t>3000K, 44-52W/6750lm, asymetrická křivka svít., autonomní stmívání. Např. UNISTREET MINI-GEN2 BGP282 LED, DM10, BL1</t>
  </si>
  <si>
    <t xml:space="preserve">Poznámka k položce: Svítidlo modulové se zdroji LED pro osvětlení komunikací  s možností autonomního stmívání, barva světla 3000 K,  44-52W/6750lm, široká asymetrická křivka svít., funkce udržování konst. svět. toku po dobu životnosti. Svítidlo je vybaveno clonou BL1 pro omezení rušivého osvětlení a socketem SR jako příprava na budoucí centrální dálkové řízení.  </t>
  </si>
  <si>
    <t>Pol26</t>
  </si>
  <si>
    <t>Svítidlo modulové se zdroji LED pro osvětlení prostranství</t>
  </si>
  <si>
    <t>3000K, 45-49W/6000lm,široká asymetrická křivka svít., autonomní stmívání. Např. UNISTREET MEDIUM 40LED, DX10</t>
  </si>
  <si>
    <t xml:space="preserve">Poznámka k položce: Svítidlo modulové se zdroji LED pro osvětlení komunikací  s možností autonomního stmívání, barva světla 3000 K,  45-49W/6000lm, široká asymetrická křivka svít. DW50, funkce udržování konst. svět. toku po dobu životnosti  </t>
  </si>
  <si>
    <t>Pol27</t>
  </si>
  <si>
    <t xml:space="preserve">stožár osvětlovací odstupňovaný vetknutý, kruhového průřezu, </t>
  </si>
  <si>
    <t>žárově zinkovaný, aktiv. výška 7m, pr. 133/89/60mm, např. K7</t>
  </si>
  <si>
    <t>Pol28</t>
  </si>
  <si>
    <t>výložník jednoramenný, ocelový, žárově zinkovaný</t>
  </si>
  <si>
    <t>délka vyl. 1m, úhel 0 st., pr.89/60mm, např. UZD 1-1000</t>
  </si>
  <si>
    <t>Poznámka k položce: Výložník ocelový dvouramenný, žárově zinkovaný, úhel sevření 90 st., délka vyl. 2X1m, úhel 0 st., pr.89/60mm</t>
  </si>
  <si>
    <t>Pol29</t>
  </si>
  <si>
    <t>stožárová svork., jeden okruh - včetně pojistky</t>
  </si>
  <si>
    <t>Pol30</t>
  </si>
  <si>
    <t>stožárová svork., jeden okruh - včetně pojistky-rozbočovací</t>
  </si>
  <si>
    <t>Pol31</t>
  </si>
  <si>
    <t>pojistka přístrojová</t>
  </si>
  <si>
    <t>Pol32</t>
  </si>
  <si>
    <t>trubka PE JS250mm</t>
  </si>
  <si>
    <t>Pol33</t>
  </si>
  <si>
    <t>kabelová chránička KOPOFLEX 125/108mm vč. spojek</t>
  </si>
  <si>
    <t>Pol34</t>
  </si>
  <si>
    <t>kabelová chránička KOPOFLEX 75/63mm vč. spojek</t>
  </si>
  <si>
    <t>Pol35</t>
  </si>
  <si>
    <t>kabelová chránička KOPOFLEX 40/32mm vč. spojek</t>
  </si>
  <si>
    <t>Po36</t>
  </si>
  <si>
    <t>žlab betonový 1000x170x140 vč. víka</t>
  </si>
  <si>
    <t>Pol37</t>
  </si>
  <si>
    <t>vodič zemnící FeZn pr. 10Mm</t>
  </si>
  <si>
    <t>vodič zemnící kruhový FeZn pr. 10Mm</t>
  </si>
  <si>
    <t>Po38</t>
  </si>
  <si>
    <t>svorka pro připojení kovových částí SP</t>
  </si>
  <si>
    <t>Pol39</t>
  </si>
  <si>
    <t>svorka spojovací s příložkou Ssp</t>
  </si>
  <si>
    <t>Pol40</t>
  </si>
  <si>
    <t>spojka smršťovací pro celoplastové kabely o průřezu 10-35mm2</t>
  </si>
  <si>
    <t>spojka WAPRO pro celoplastové kabely o průřezu 10-35mm2 SVCZ S4-1</t>
  </si>
  <si>
    <t>Pol41</t>
  </si>
  <si>
    <t>štěrkodrť 0-63mm</t>
  </si>
  <si>
    <t>m3</t>
  </si>
  <si>
    <t>VV</t>
  </si>
  <si>
    <t>3*4*0,6*0,5</t>
  </si>
  <si>
    <t>Pol42</t>
  </si>
  <si>
    <t>štěrkodrť 0-32mm</t>
  </si>
  <si>
    <t>zásypový materiál hutnitelný – štěrkodrť 0-32mm vč. dopravy</t>
  </si>
  <si>
    <t>50*0,35*0,4+3*4*0,6*0,55+3*0,65*0,35</t>
  </si>
  <si>
    <t>Pol43</t>
  </si>
  <si>
    <t>Drcené kamenivo fr. 4mm – kladecí vrstva</t>
  </si>
  <si>
    <t>50*0,5*0,05</t>
  </si>
  <si>
    <t>Pol44</t>
  </si>
  <si>
    <t>zásypový materiál – písek setý</t>
  </si>
  <si>
    <t>zásypový materiál hutnitelný – písek setý pro obsyp sítí, vč. dopravy</t>
  </si>
  <si>
    <t>50*0,35*0,1+3*4*0,6*0,1+3*0,35*0,1+87*0,35*0,1</t>
  </si>
  <si>
    <t>Pol45</t>
  </si>
  <si>
    <t>řezivo smrkové pro zhotovení bednění zákl. stožáru</t>
  </si>
  <si>
    <t>Pol46</t>
  </si>
  <si>
    <t>drát ocelový pr. 10mm pro výztuž základu</t>
  </si>
  <si>
    <t>kg</t>
  </si>
  <si>
    <t>Pol47</t>
  </si>
  <si>
    <t>kabel CYKY-J 3x1,5</t>
  </si>
  <si>
    <t>kabel</t>
  </si>
  <si>
    <t>M</t>
  </si>
  <si>
    <t>Pol48</t>
  </si>
  <si>
    <t>kabel CYKY J 4x10</t>
  </si>
  <si>
    <t>Pol49</t>
  </si>
  <si>
    <t>recyklační poplatek za svítidla</t>
  </si>
  <si>
    <t>Pol50</t>
  </si>
  <si>
    <t>betonová dlažba šedá, formát 500x500x60mm</t>
  </si>
  <si>
    <t>m2</t>
  </si>
  <si>
    <t>betonová dlažba jako náhrada dlažby poškozené při demontáži (20%)</t>
  </si>
  <si>
    <t>HZS</t>
  </si>
  <si>
    <t>Hodinové zúčtovací sazby</t>
  </si>
  <si>
    <t>01</t>
  </si>
  <si>
    <t>přepojení navazujících rozvodů VO pro zachování funkčnosti</t>
  </si>
  <si>
    <t>hod</t>
  </si>
  <si>
    <t>02</t>
  </si>
  <si>
    <t>pronájem zdvihací plošiny</t>
  </si>
  <si>
    <t>03</t>
  </si>
  <si>
    <t>pronájem jeřábu</t>
  </si>
  <si>
    <t>04</t>
  </si>
  <si>
    <t>stavební výpomoc</t>
  </si>
  <si>
    <t>05</t>
  </si>
  <si>
    <t>nastavení svít., oživení soustavy vč. naprogramování parametrů</t>
  </si>
  <si>
    <t>06</t>
  </si>
  <si>
    <t>komplexní vyzkoušení</t>
  </si>
  <si>
    <t>VRN</t>
  </si>
  <si>
    <t>Vedlejší rozpočtové náklady</t>
  </si>
  <si>
    <t>VRN4</t>
  </si>
  <si>
    <t>Inženýrská činnost</t>
  </si>
  <si>
    <t>60</t>
  </si>
  <si>
    <t>Revize výchozí elektro</t>
  </si>
  <si>
    <t>Kč</t>
  </si>
  <si>
    <t>Hlavní tituly průvodních činností a nákladů inženýrská činnost revize</t>
  </si>
  <si>
    <t>61</t>
  </si>
  <si>
    <t>Přesun materialu</t>
  </si>
  <si>
    <t>Hlavní tituly průvodních činností a nákladů inženýrská činnost ostatní inženýrská činnost</t>
  </si>
  <si>
    <t>62</t>
  </si>
  <si>
    <t>VRN7</t>
  </si>
  <si>
    <t>Provozní vlivy</t>
  </si>
  <si>
    <t>63</t>
  </si>
  <si>
    <t>Provoz investora</t>
  </si>
  <si>
    <t>Provozní vlivy provoz investora, třetích osob</t>
  </si>
  <si>
    <t>Zpět na list:</t>
  </si>
  <si>
    <t>Rekapitulace stavby</t>
  </si>
  <si>
    <t>{4ffcdbea-a2d6-4f7e-8e2a-7d7b18b061d8}</t>
  </si>
  <si>
    <t>v ---  níže se nacházejí doplnkové a pomocné údaje k sestavám  --- v</t>
  </si>
  <si>
    <t>False</t>
  </si>
  <si>
    <t xml:space="preserve">SO - 01 - Zemní práce 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</si>
  <si>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</si>
  <si>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</si>
  <si>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</si>
  <si>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</si>
  <si>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</si>
  <si>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</si>
  <si>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</si>
  <si>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</si>
  <si>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VRN1 - Průzkumné, geodetické a projektové práce</t>
  </si>
  <si>
    <t>Poznámka</t>
  </si>
  <si>
    <t>Práce a dodávky HSV</t>
  </si>
  <si>
    <t>0</t>
  </si>
  <si>
    <t>ROZPOCET</t>
  </si>
  <si>
    <t>Zemní práce</t>
  </si>
  <si>
    <t>111301111R00</t>
  </si>
  <si>
    <t>Sejmutí drnu tl do 100 mm s přemístěním do 50 m nebo naložením na dopravní prostředek</t>
  </si>
  <si>
    <t>-617620124</t>
  </si>
  <si>
    <t>Sejmutí drnu tl. do 100 mm, v jakékoliv ploše</t>
  </si>
  <si>
    <t>50*0,35+4</t>
  </si>
  <si>
    <t>True</t>
  </si>
  <si>
    <t>Rozebrání dlažeb komunikací pro pěší z betonových velkoformátových dlaždic</t>
  </si>
  <si>
    <t>-218202151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</si>
  <si>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 betonové velkoformátové dlažby</t>
  </si>
  <si>
    <t>50*0,5</t>
  </si>
  <si>
    <t>113107142R00</t>
  </si>
  <si>
    <t>Odstranění podkladu pl do 50 m2 živičných tl 100 mm</t>
  </si>
  <si>
    <t>601664639</t>
  </si>
  <si>
    <t>Odstranění podkladů nebo krytů s přemístěním hmot na skládku na vzdálenost do 3 m nebo s naložením na dopravní prostředek v ploše jednotlivě do 50 m2 živičných, o tl. vrstvy přes 50 do 100 mm</t>
  </si>
  <si>
    <t>3*4*0,6+3*0,35</t>
  </si>
  <si>
    <t>113201111R00</t>
  </si>
  <si>
    <t>Vytrhání obrub chodníkových ležatých</t>
  </si>
  <si>
    <t>-1741957989</t>
  </si>
  <si>
    <t>Vytrhání obrub s vybouráním lože, s přemístěním hmot na skládku na vzdálenost do 3 m nebo s naložením na dopravní prostředek chodníkových ležatých</t>
  </si>
  <si>
    <t>119002121</t>
  </si>
  <si>
    <t>Pomocné konstrukce při zabezpečení výkopů přechodovou lávkou l do 2 m včetně zábradlí zřízení</t>
  </si>
  <si>
    <t>kus</t>
  </si>
  <si>
    <t>32812292</t>
  </si>
  <si>
    <t>Pomocné konstrukce při zabezpečení výkopu vodorovné pochůzné přechodová lávka do délky 2 000 mm včetně zábradlí zřízení</t>
  </si>
  <si>
    <t>119002122</t>
  </si>
  <si>
    <t>Pomocné konstrukce při zabezpečení výkopů přechodovou lávkou l do 2 m včetně zábradlí odstranění</t>
  </si>
  <si>
    <t>824279403</t>
  </si>
  <si>
    <t>Pomocné konstrukce při zabezpečení výkopu vodorovné pochůzné přechodová lávka do délky 2 000 mm včetně zábradlí odstranění</t>
  </si>
  <si>
    <t>119003131</t>
  </si>
  <si>
    <t>Pomocné konstrukce při zabezpečení výkopů výstražnou páskou zřízení, včetně dodávky výstražné pásky</t>
  </si>
  <si>
    <t>-93038388</t>
  </si>
  <si>
    <t>Pomocné konstrukce při zabezpečení výkopu svislé výstražná páska zřízení</t>
  </si>
  <si>
    <t>119003132</t>
  </si>
  <si>
    <t>Pomocné konstrukce při zabezpečení výkopů výstražnou páskou odstranění</t>
  </si>
  <si>
    <t>1916315850</t>
  </si>
  <si>
    <t>Pomocné konstrukce při zabezpečení výkopu svislé výstražná páska odstranění</t>
  </si>
  <si>
    <t>131201201R00</t>
  </si>
  <si>
    <t>Hloubení jam ručním nebo pneum. nářadím v soudržných horninách tř. 3</t>
  </si>
  <si>
    <t>285711141</t>
  </si>
  <si>
    <t>Hloubení zapažených i nezapažených jam ručním nebo pneumatickým nářadím s urovnáním dna do předepsaného profilu a spádu v horninách tř. 3 soudržných</t>
  </si>
  <si>
    <t>4*0,8*0,8*1,0</t>
  </si>
  <si>
    <t>132212101</t>
  </si>
  <si>
    <t>Hloubení rýh š do 600 mm ručním nebo pneum. nářadím v soudržných horninách tř. 3</t>
  </si>
  <si>
    <t>-1501931286</t>
  </si>
  <si>
    <t>Hloubení zapažených i nezapažených rýh šířky do 600 mm ručním nebo pneumatickým nářadím s urovnáním dna do předepsaného profilu a spádu v horninách tř. 3 soudržných</t>
  </si>
  <si>
    <t>"kabelové ryhy"</t>
  </si>
  <si>
    <t>50*0,35*0,5+87*0,35*0,7+3*0,35*0,75+3*4*0,6*1,1</t>
  </si>
  <si>
    <t>132212109</t>
  </si>
  <si>
    <t>Příplatek za lepivost u hloubení rýh š do 600 mm ručním nebo pneum. nářadím v hornině tř. 3</t>
  </si>
  <si>
    <t>921127008</t>
  </si>
  <si>
    <t>Hloubení zapažených i nezapažených rýh šířky do 600 mm ručním nebo pneumatickým nářadím s urovnáním dna do předepsaného profilu a spádu v horninách tř. 3 Příplatek k cenám za lepivost horniny tř. 3</t>
  </si>
  <si>
    <t>162701105R00</t>
  </si>
  <si>
    <t>Vodorovné přemístění do 10000 m výkopku/sypaniny z horniny tř. 1 až 4</t>
  </si>
  <si>
    <t>929039115</t>
  </si>
  <si>
    <t>Vodorovné přemístění výkopku nebo sypaniny po suchu na obvyklém dopravním prostředku, bez naložení výkopku, avšak se složením bez rozhrnutí z horniny tř. 1 až 4 na vzdálenost přes 9 000 do 10 000 m</t>
  </si>
  <si>
    <t>50*0,35*0,1+3*4*0,6*0,1+3*0,35*0,1+87*0,35*0,1 náhrada písk. Lože</t>
  </si>
  <si>
    <t>4*0,8*0,8*1+50*0,35*0,4+3*0,35*0,65+3*4*0,6*1</t>
  </si>
  <si>
    <t>Součet</t>
  </si>
  <si>
    <t>15</t>
  </si>
  <si>
    <t>162701109R00</t>
  </si>
  <si>
    <t>Příplatek k vodorovnému přemístění výkopku/sypaniny z horniny tř. 1 až 4 ZKD 1000 m přes 10000 m</t>
  </si>
  <si>
    <t>-1303273768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</si>
  <si>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</si>
  <si>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16</t>
  </si>
  <si>
    <t>167101101R00</t>
  </si>
  <si>
    <t>Nakládání výkopku z hornin tř. 1 až 4 do 100 m3</t>
  </si>
  <si>
    <t>402094922</t>
  </si>
  <si>
    <t>Nakládání, skládání a překládání neulehlého výkopku nebo sypaniny nakládání, množství do 100 m3, z hornin tř. 1 až 4</t>
  </si>
  <si>
    <t>17</t>
  </si>
  <si>
    <t>171201201R00</t>
  </si>
  <si>
    <t>Uložení sypaniny na skládky</t>
  </si>
  <si>
    <t>1870928971</t>
  </si>
  <si>
    <t>18</t>
  </si>
  <si>
    <t>199000002R00</t>
  </si>
  <si>
    <t>Poplatek za skládku horniny 1- 4</t>
  </si>
  <si>
    <t>-1570672571</t>
  </si>
  <si>
    <t>Uložení sypaniny poplatek za uložení sypaniny na skládce (skládkovné)</t>
  </si>
  <si>
    <t>19</t>
  </si>
  <si>
    <t>174101104</t>
  </si>
  <si>
    <t>Zásyp jam, šachet rýh nebo kolem objektů sypaninou se zhutněním ruční</t>
  </si>
  <si>
    <t>-1397949452</t>
  </si>
  <si>
    <t>Zásyp sypaninou z jakékoliv horniny s uložením výkopku ve vrstvách se zhutněním jam, šachet, rýh nebo kolem objektů v těchto vykopávkách</t>
  </si>
  <si>
    <t>50*0,35*0,4+87*0,35*0,6+3*0,35*0,4+3*4**0,6*0,55</t>
  </si>
  <si>
    <t>20</t>
  </si>
  <si>
    <t>180406111R00</t>
  </si>
  <si>
    <t>Založení trávníku parkového drnováním v rovině</t>
  </si>
  <si>
    <t>2115967673</t>
  </si>
  <si>
    <t>Založení hřišťového trávníku výsevem na vrstvě substrátu</t>
  </si>
  <si>
    <t>87*0,35*2</t>
  </si>
  <si>
    <t>26</t>
  </si>
  <si>
    <t>005724100</t>
  </si>
  <si>
    <t>osivo směs travní parková</t>
  </si>
  <si>
    <t>766491973</t>
  </si>
  <si>
    <t>Osiva pícnin směsi travní balení obvykle 25 kg parková</t>
  </si>
  <si>
    <t>60,9*0,025 'Přepočtené koeficientem množství</t>
  </si>
  <si>
    <t>21</t>
  </si>
  <si>
    <t>182001111R00</t>
  </si>
  <si>
    <t>Plošná úprava terénu do 500 m2 zemina tř 1 až 4 nerovnosti do +/- 100 mm v rovinně a svahu do 1:5</t>
  </si>
  <si>
    <t>-145611594</t>
  </si>
  <si>
    <t>Plošná úprava terénu v zemině tř. 1 až 4 s urovnáním povrchu bez doplnění ornice souvislé plochy do 500 m2 při nerovnostech terénu přes +/-50 do +/- 100 mm v rovině nebo na svahu do 1:5</t>
  </si>
  <si>
    <t>87*(0,35+1)</t>
  </si>
  <si>
    <t>22</t>
  </si>
  <si>
    <t xml:space="preserve">Křižovatka se silovým kabelem </t>
  </si>
  <si>
    <t>87254539</t>
  </si>
  <si>
    <t>23</t>
  </si>
  <si>
    <t>Křižovatka s plynovodem</t>
  </si>
  <si>
    <t>-1812514665</t>
  </si>
  <si>
    <t xml:space="preserve">Křižovatka plynovodem </t>
  </si>
  <si>
    <t>24</t>
  </si>
  <si>
    <t>Křižovatka s vodovodem a kanalizací</t>
  </si>
  <si>
    <t>-281133711</t>
  </si>
  <si>
    <t>25</t>
  </si>
  <si>
    <t>Křižovatka se sdělovacím vedením</t>
  </si>
  <si>
    <t>-1020656154</t>
  </si>
  <si>
    <t>Zakládání</t>
  </si>
  <si>
    <t>215901101R00</t>
  </si>
  <si>
    <t>Zhutnění podloží z hornin soudržných do 92% PS nebo nesoudržných sypkých I(d) do 0,8</t>
  </si>
  <si>
    <t>-2096581564</t>
  </si>
  <si>
    <t>Zhutnění podloží pod násypy z rostlé horniny tř. 1 až 4 z hornin soudružných do 92 % PS a nesoudržných sypkých relativní ulehlosti I(d) do 0,8</t>
  </si>
  <si>
    <t>50*0,35*2+3*4*0,6*4+3*0,35*3+87*0,35*2</t>
  </si>
  <si>
    <t>27</t>
  </si>
  <si>
    <t>274313511R00</t>
  </si>
  <si>
    <t xml:space="preserve">Beton základových pasů prostý C 12/15 </t>
  </si>
  <si>
    <t>952179637</t>
  </si>
  <si>
    <t>Základy z betonu prostého pasy betonu kamenem neprokládaného tř. C 12/15</t>
  </si>
  <si>
    <t>4*0,8*0,8*1,1-0,250*0,25*3,14/4*1,*4</t>
  </si>
  <si>
    <t>28</t>
  </si>
  <si>
    <t>299000001</t>
  </si>
  <si>
    <t>Prostup základem - pro stožár</t>
  </si>
  <si>
    <t>-1646945149</t>
  </si>
  <si>
    <t>Vodorovné konstrukce</t>
  </si>
  <si>
    <t>451573111R00</t>
  </si>
  <si>
    <t>Lože pod potrubí otevřený výkop z písku</t>
  </si>
  <si>
    <t>-937094743</t>
  </si>
  <si>
    <t>Lože pod potrubí, stoky a drobné objekty v otevřeném výkopu z písku a štěrkopísku do 63 mm</t>
  </si>
  <si>
    <t>Komunikace pozemní</t>
  </si>
  <si>
    <t>30</t>
  </si>
  <si>
    <t>564871111R00</t>
  </si>
  <si>
    <t>Podklad ze štěrkodrtě ŠD tl 250 mm</t>
  </si>
  <si>
    <t>-1887844603</t>
  </si>
  <si>
    <t>Podklad ze štěrkodrti ŠD s rozprostřením a zhutněním, po zhutnění tl. 250 mm</t>
  </si>
  <si>
    <t>3*4*0,6*2+3*0,35</t>
  </si>
  <si>
    <t>31</t>
  </si>
  <si>
    <t>566901261</t>
  </si>
  <si>
    <t>Vyspravení podkladu po překopech ing sítí plochy přes 15 m2 obalovaným kamenivem ACP (OK) tl. 100 mm</t>
  </si>
  <si>
    <t>194980527</t>
  </si>
  <si>
    <t>Vyspravení podkladu po překopech inženýrských sítí plochy přes 15 m2 s rozprostřením a zhutněním obalovaným kamenivem ACP (OK) tl. 100 mm</t>
  </si>
  <si>
    <t>3*3,5*1+3*0,5</t>
  </si>
  <si>
    <t>33</t>
  </si>
  <si>
    <t>Kladení betonové velkoformátové dlažby komunikací pro pěší tl 60 mm skupiny B pl do 50 m2</t>
  </si>
  <si>
    <t>-710943699</t>
  </si>
  <si>
    <t>Kladení dlažby z betonových velkoformátových dlaždic komunikací pro pěší s ložem z kameniva těženého nebo drceného tl. do 40 mm, s vyplněním spár a se smetením přebytečného materiálu na krajnici tl. 60 mm skupiny B, pro plochy do 50 m2</t>
  </si>
  <si>
    <t>34</t>
  </si>
  <si>
    <t>599142111R00</t>
  </si>
  <si>
    <t>Úprava zálivky dilatačních nebo pracovních spár v cementobetonovém krytu hl do 40 mm š do 40 mm</t>
  </si>
  <si>
    <t>-2070021177</t>
  </si>
  <si>
    <t>Úprava zálivky dilatačních nebo pracovních spár v cementobetonovém krytu, hloubky do 40 mm, šířky přes 20 do 40 mm</t>
  </si>
  <si>
    <t>3*3,5*2+3*2</t>
  </si>
  <si>
    <t>Trubní vedení</t>
  </si>
  <si>
    <t>35</t>
  </si>
  <si>
    <t>899722112</t>
  </si>
  <si>
    <t>Krytí potrubí z plastů výstražnou fólií z PVC 25 cm</t>
  </si>
  <si>
    <t>-578996950</t>
  </si>
  <si>
    <t>Krytí potrubí z plastů výstražnou fólií z PVC šířky 25 cm</t>
  </si>
  <si>
    <t>Ostatní konstrukce a práce, bourání</t>
  </si>
  <si>
    <t>37</t>
  </si>
  <si>
    <t>900000001</t>
  </si>
  <si>
    <t>kabelový kanál z bet. žlabů KZ1 s víkem KD1(10/10/50cm)</t>
  </si>
  <si>
    <t>1062788855</t>
  </si>
  <si>
    <t>38</t>
  </si>
  <si>
    <t>900000002</t>
  </si>
  <si>
    <t>Kabelový prostup z PVC roury světl. do 12,5cm ( Kopoflex do pr. 125mm)</t>
  </si>
  <si>
    <t>-282464953</t>
  </si>
  <si>
    <t>39</t>
  </si>
  <si>
    <t>916331112</t>
  </si>
  <si>
    <t>Osazení zahradního obrubníku betonového do lože z betonu s boční opěrou</t>
  </si>
  <si>
    <t>-993456639</t>
  </si>
  <si>
    <t>Osazení zahradního obrubníku betonového s ložem tl. od 50 do 100 mm z betonu prostého tř. C 12/15 s boční opěrou z betonu prostého tř. C 12/15</t>
  </si>
  <si>
    <t>40</t>
  </si>
  <si>
    <t>919735113R00</t>
  </si>
  <si>
    <t>Řezání stávajícího živičného krytu hl do 150 mm</t>
  </si>
  <si>
    <t>1157377367</t>
  </si>
  <si>
    <t>Řezání stávajícího živičného krytu nebo podkladu hloubky přes 100 do 150 mm</t>
  </si>
  <si>
    <t>41</t>
  </si>
  <si>
    <t>961044111R00</t>
  </si>
  <si>
    <t>Bourání základů z betonu prostého</t>
  </si>
  <si>
    <t>-2033994358</t>
  </si>
  <si>
    <t>Bourání základů z betonu prostého</t>
  </si>
  <si>
    <t>VRN1</t>
  </si>
  <si>
    <t>Průzkumné, geodetické a projektové práce</t>
  </si>
  <si>
    <t>42</t>
  </si>
  <si>
    <t>012103000</t>
  </si>
  <si>
    <t>Geodetické práce před výstavbou - vytýčení tras podzemních vedení</t>
  </si>
  <si>
    <t>1024</t>
  </si>
  <si>
    <t>578924084</t>
  </si>
  <si>
    <t>Průzkumné, geodetické a projektové práce geodetické práce před výstavbou</t>
  </si>
  <si>
    <t>43</t>
  </si>
  <si>
    <t>012103002</t>
  </si>
  <si>
    <t>Přípravné geodetické práce před výstavbou - vytýčení trasy  do100m</t>
  </si>
  <si>
    <t>143904422</t>
  </si>
  <si>
    <t>44</t>
  </si>
  <si>
    <t>012103003</t>
  </si>
  <si>
    <t>Přípravné geodetické práce před výstavbou - vytýčení trasy  nad 100m</t>
  </si>
  <si>
    <t>-1058447074</t>
  </si>
  <si>
    <t>45</t>
  </si>
  <si>
    <t>012203000</t>
  </si>
  <si>
    <t>Geodetické práce při provádění stavby - zaměření kabelu a zař. do 100m</t>
  </si>
  <si>
    <t>1324536511</t>
  </si>
  <si>
    <t>Průzkumné, geodetické a projektové práce geodetické práce při provádění stavby</t>
  </si>
  <si>
    <t>46</t>
  </si>
  <si>
    <t>01220302</t>
  </si>
  <si>
    <t>Geodetické práce při provádění stavby - zaměření kabelu a zař. nad 100m</t>
  </si>
  <si>
    <t>-510064663</t>
  </si>
  <si>
    <t>Pozn.: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</si>
</sst>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/M/YYYY"/>
    <numFmt numFmtId="166" formatCode="#,##0.00"/>
    <numFmt numFmtId="167" formatCode="#,##0.00%"/>
    <numFmt numFmtId="168" formatCode="@"/>
    <numFmt numFmtId="169" formatCode="#,##0.000"/>
    <numFmt numFmtId="170" formatCode="#,##0.00000"/>
  </numFmts>
  <fonts count="46">
    <font>
      <sz val="10"/>
      <name val="Arial"/>
      <family val="2"/>
    </font>
    <font>
      <sz val="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9"/>
      <name val="Trebuchet MS"/>
      <family val="2"/>
    </font>
    <font>
      <b/>
      <sz val="12"/>
      <color indexed="16"/>
      <name val="Trebuchet MS"/>
      <family val="2"/>
    </font>
    <font>
      <b/>
      <sz val="11"/>
      <color indexed="16"/>
      <name val="Trebuchet MS"/>
      <family val="2"/>
    </font>
    <font>
      <u val="single"/>
      <sz val="11"/>
      <color indexed="12"/>
      <name val="Calibri"/>
      <family val="2"/>
    </font>
    <font>
      <sz val="18"/>
      <color indexed="12"/>
      <name val="Wingdings 2"/>
      <family val="1"/>
    </font>
    <font>
      <sz val="11"/>
      <name val="Trebuchet MS"/>
      <family val="2"/>
    </font>
    <font>
      <b/>
      <sz val="11"/>
      <color indexed="62"/>
      <name val="Trebuchet MS"/>
      <family val="2"/>
    </font>
    <font>
      <sz val="11"/>
      <color indexed="62"/>
      <name val="Trebuchet MS"/>
      <family val="2"/>
    </font>
    <font>
      <sz val="10"/>
      <color indexed="62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12"/>
      <color indexed="62"/>
      <name val="Trebuchet MS"/>
      <family val="2"/>
    </font>
    <font>
      <sz val="9"/>
      <color indexed="8"/>
      <name val="Trebuchet MS"/>
      <family val="2"/>
    </font>
    <font>
      <sz val="8"/>
      <color indexed="62"/>
      <name val="Trebuchet MS"/>
      <family val="2"/>
    </font>
    <font>
      <sz val="7"/>
      <color indexed="55"/>
      <name val="Trebuchet MS"/>
      <family val="2"/>
    </font>
    <font>
      <sz val="7"/>
      <name val="Trebuchet MS"/>
      <family val="2"/>
    </font>
    <font>
      <sz val="7"/>
      <color indexed="55"/>
      <name val="Trebuc1"/>
      <family val="2"/>
    </font>
    <font>
      <sz val="7"/>
      <name val="Trebuc1"/>
      <family val="2"/>
    </font>
    <font>
      <i/>
      <sz val="7"/>
      <color indexed="55"/>
      <name val="Trebuc1"/>
      <family val="2"/>
    </font>
    <font>
      <i/>
      <sz val="7"/>
      <color indexed="55"/>
      <name val="Trebuchet MS"/>
      <family val="2"/>
    </font>
    <font>
      <i/>
      <sz val="8"/>
      <name val="Trebuchet MS"/>
      <family val="2"/>
    </font>
    <font>
      <sz val="8"/>
      <color indexed="39"/>
      <name val="Trebuchet MS"/>
      <family val="2"/>
    </font>
    <font>
      <sz val="10"/>
      <color indexed="39"/>
      <name val="Trebuchet MS"/>
      <family val="2"/>
    </font>
    <font>
      <sz val="10"/>
      <color indexed="39"/>
      <name val="Arial"/>
      <family val="2"/>
    </font>
    <font>
      <sz val="8"/>
      <color indexed="4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63"/>
      <name val="Trebuchet MS"/>
      <family val="2"/>
    </font>
    <font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4"/>
      <name val="Trebuchet MS"/>
      <family val="2"/>
    </font>
    <font>
      <sz val="7"/>
      <color indexed="8"/>
      <name val="Trebuchet MS"/>
      <family val="2"/>
    </font>
    <font>
      <sz val="10"/>
      <name val="Arial CE"/>
      <family val="2"/>
    </font>
    <font>
      <sz val="8"/>
      <color indexed="10"/>
      <name val="Trebuchet MS"/>
      <family val="2"/>
    </font>
    <font>
      <i/>
      <sz val="8"/>
      <color indexed="12"/>
      <name val="Trebuchet MS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4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2" fillId="0" borderId="0" applyNumberFormat="0" applyFill="0" applyBorder="0" applyAlignment="0" applyProtection="0"/>
    <xf numFmtId="164" fontId="42" fillId="0" borderId="0">
      <alignment/>
      <protection/>
    </xf>
  </cellStyleXfs>
  <cellXfs count="26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2" fillId="0" borderId="0" xfId="0" applyFont="1" applyBorder="1" applyAlignment="1">
      <alignment horizontal="left" vertical="center"/>
    </xf>
    <xf numFmtId="164" fontId="1" fillId="0" borderId="5" xfId="0" applyFont="1" applyBorder="1" applyAlignment="1">
      <alignment/>
    </xf>
    <xf numFmtId="164" fontId="3" fillId="0" borderId="0" xfId="0" applyFont="1" applyBorder="1" applyAlignment="1">
      <alignment horizontal="left" vertical="top"/>
    </xf>
    <xf numFmtId="164" fontId="4" fillId="0" borderId="0" xfId="0" applyFont="1" applyBorder="1" applyAlignment="1">
      <alignment horizontal="left" vertical="center"/>
    </xf>
    <xf numFmtId="164" fontId="5" fillId="0" borderId="0" xfId="0" applyFont="1" applyBorder="1" applyAlignment="1">
      <alignment horizontal="left" vertical="top"/>
    </xf>
    <xf numFmtId="164" fontId="5" fillId="0" borderId="0" xfId="0" applyFont="1" applyBorder="1" applyAlignment="1">
      <alignment horizontal="left" vertical="top" wrapText="1"/>
    </xf>
    <xf numFmtId="164" fontId="3" fillId="0" borderId="0" xfId="0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left" vertical="center"/>
    </xf>
    <xf numFmtId="164" fontId="1" fillId="0" borderId="6" xfId="0" applyFont="1" applyBorder="1" applyAlignment="1">
      <alignment/>
    </xf>
    <xf numFmtId="164" fontId="1" fillId="0" borderId="0" xfId="0" applyFont="1" applyAlignment="1">
      <alignment vertical="center"/>
    </xf>
    <xf numFmtId="164" fontId="1" fillId="0" borderId="4" xfId="0" applyFont="1" applyBorder="1" applyAlignment="1">
      <alignment vertical="center"/>
    </xf>
    <xf numFmtId="164" fontId="1" fillId="0" borderId="0" xfId="0" applyFont="1" applyBorder="1" applyAlignment="1">
      <alignment vertical="center"/>
    </xf>
    <xf numFmtId="164" fontId="6" fillId="0" borderId="7" xfId="0" applyFont="1" applyBorder="1" applyAlignment="1">
      <alignment horizontal="left" vertical="center"/>
    </xf>
    <xf numFmtId="164" fontId="1" fillId="0" borderId="7" xfId="0" applyFont="1" applyBorder="1" applyAlignment="1">
      <alignment vertical="center"/>
    </xf>
    <xf numFmtId="166" fontId="6" fillId="0" borderId="7" xfId="0" applyNumberFormat="1" applyFont="1" applyBorder="1" applyAlignment="1">
      <alignment vertical="center"/>
    </xf>
    <xf numFmtId="164" fontId="1" fillId="0" borderId="5" xfId="0" applyFont="1" applyBorder="1" applyAlignment="1">
      <alignment vertical="center"/>
    </xf>
    <xf numFmtId="164" fontId="7" fillId="0" borderId="0" xfId="0" applyFont="1" applyBorder="1" applyAlignment="1">
      <alignment horizontal="right" vertical="center"/>
    </xf>
    <xf numFmtId="164" fontId="7" fillId="0" borderId="0" xfId="0" applyFont="1" applyAlignment="1">
      <alignment vertical="center"/>
    </xf>
    <xf numFmtId="164" fontId="7" fillId="0" borderId="4" xfId="0" applyFont="1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7" fillId="0" borderId="0" xfId="0" applyFont="1" applyBorder="1" applyAlignment="1">
      <alignment horizontal="left" vertical="center"/>
    </xf>
    <xf numFmtId="167" fontId="7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 vertical="center"/>
    </xf>
    <xf numFmtId="164" fontId="7" fillId="0" borderId="5" xfId="0" applyFont="1" applyBorder="1" applyAlignment="1">
      <alignment vertical="center"/>
    </xf>
    <xf numFmtId="164" fontId="1" fillId="2" borderId="0" xfId="0" applyFont="1" applyFill="1" applyBorder="1" applyAlignment="1">
      <alignment vertical="center"/>
    </xf>
    <xf numFmtId="164" fontId="5" fillId="2" borderId="8" xfId="0" applyFont="1" applyFill="1" applyBorder="1" applyAlignment="1">
      <alignment horizontal="left" vertical="center"/>
    </xf>
    <xf numFmtId="164" fontId="1" fillId="2" borderId="9" xfId="0" applyFont="1" applyFill="1" applyBorder="1" applyAlignment="1">
      <alignment vertical="center"/>
    </xf>
    <xf numFmtId="164" fontId="5" fillId="2" borderId="9" xfId="0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horizontal="left" vertical="center"/>
    </xf>
    <xf numFmtId="166" fontId="6" fillId="2" borderId="10" xfId="0" applyNumberFormat="1" applyFont="1" applyFill="1" applyBorder="1" applyAlignment="1">
      <alignment vertical="center"/>
    </xf>
    <xf numFmtId="166" fontId="5" fillId="2" borderId="10" xfId="0" applyNumberFormat="1" applyFont="1" applyFill="1" applyBorder="1" applyAlignment="1">
      <alignment vertical="center"/>
    </xf>
    <xf numFmtId="164" fontId="1" fillId="2" borderId="5" xfId="0" applyFont="1" applyFill="1" applyBorder="1" applyAlignment="1">
      <alignment vertical="center"/>
    </xf>
    <xf numFmtId="164" fontId="1" fillId="0" borderId="11" xfId="0" applyFont="1" applyBorder="1" applyAlignment="1">
      <alignment vertical="center"/>
    </xf>
    <xf numFmtId="164" fontId="1" fillId="0" borderId="12" xfId="0" applyFont="1" applyBorder="1" applyAlignment="1">
      <alignment vertical="center"/>
    </xf>
    <xf numFmtId="164" fontId="1" fillId="0" borderId="13" xfId="0" applyFont="1" applyBorder="1" applyAlignment="1">
      <alignment vertical="center"/>
    </xf>
    <xf numFmtId="164" fontId="1" fillId="0" borderId="1" xfId="0" applyFont="1" applyBorder="1" applyAlignment="1">
      <alignment vertical="center"/>
    </xf>
    <xf numFmtId="164" fontId="1" fillId="0" borderId="2" xfId="0" applyFont="1" applyBorder="1" applyAlignment="1">
      <alignment vertical="center"/>
    </xf>
    <xf numFmtId="164" fontId="2" fillId="0" borderId="0" xfId="0" applyFont="1" applyAlignment="1">
      <alignment horizontal="left" vertical="center"/>
    </xf>
    <xf numFmtId="164" fontId="4" fillId="0" borderId="0" xfId="0" applyFont="1" applyAlignment="1">
      <alignment vertical="center"/>
    </xf>
    <xf numFmtId="164" fontId="4" fillId="0" borderId="4" xfId="0" applyFont="1" applyBorder="1" applyAlignment="1">
      <alignment vertical="center"/>
    </xf>
    <xf numFmtId="164" fontId="3" fillId="0" borderId="0" xfId="0" applyFont="1" applyAlignment="1">
      <alignment horizontal="left" vertical="center"/>
    </xf>
    <xf numFmtId="164" fontId="5" fillId="0" borderId="0" xfId="0" applyFont="1" applyAlignment="1">
      <alignment vertical="center"/>
    </xf>
    <xf numFmtId="164" fontId="5" fillId="0" borderId="4" xfId="0" applyFont="1" applyBorder="1" applyAlignment="1">
      <alignment vertical="center"/>
    </xf>
    <xf numFmtId="164" fontId="5" fillId="0" borderId="0" xfId="0" applyFont="1" applyAlignment="1">
      <alignment horizontal="left" vertical="center"/>
    </xf>
    <xf numFmtId="164" fontId="5" fillId="0" borderId="0" xfId="0" applyFont="1" applyBorder="1" applyAlignment="1">
      <alignment horizontal="left" vertical="center"/>
    </xf>
    <xf numFmtId="164" fontId="9" fillId="0" borderId="0" xfId="0" applyFont="1" applyAlignment="1">
      <alignment vertical="center"/>
    </xf>
    <xf numFmtId="165" fontId="1" fillId="0" borderId="0" xfId="0" applyNumberFormat="1" applyFont="1" applyBorder="1" applyAlignment="1">
      <alignment horizontal="left" vertical="center"/>
    </xf>
    <xf numFmtId="164" fontId="4" fillId="0" borderId="0" xfId="0" applyFont="1" applyBorder="1" applyAlignment="1">
      <alignment vertical="center"/>
    </xf>
    <xf numFmtId="164" fontId="4" fillId="2" borderId="8" xfId="0" applyFont="1" applyFill="1" applyBorder="1" applyAlignment="1">
      <alignment horizontal="center" vertical="center"/>
    </xf>
    <xf numFmtId="164" fontId="4" fillId="2" borderId="9" xfId="0" applyFont="1" applyFill="1" applyBorder="1" applyAlignment="1">
      <alignment horizontal="center" vertical="center"/>
    </xf>
    <xf numFmtId="164" fontId="4" fillId="2" borderId="9" xfId="0" applyFont="1" applyFill="1" applyBorder="1" applyAlignment="1">
      <alignment horizontal="right" vertical="center"/>
    </xf>
    <xf numFmtId="164" fontId="4" fillId="2" borderId="10" xfId="0" applyFont="1" applyFill="1" applyBorder="1" applyAlignment="1">
      <alignment horizontal="center" vertical="center"/>
    </xf>
    <xf numFmtId="164" fontId="10" fillId="0" borderId="0" xfId="0" applyFont="1" applyAlignment="1">
      <alignment horizontal="left" vertical="center"/>
    </xf>
    <xf numFmtId="164" fontId="10" fillId="0" borderId="0" xfId="0" applyFont="1" applyAlignment="1">
      <alignment vertical="center"/>
    </xf>
    <xf numFmtId="166" fontId="11" fillId="0" borderId="0" xfId="0" applyNumberFormat="1" applyFont="1" applyBorder="1" applyAlignment="1">
      <alignment horizontal="right" vertical="center"/>
    </xf>
    <xf numFmtId="166" fontId="11" fillId="0" borderId="0" xfId="0" applyNumberFormat="1" applyFont="1" applyBorder="1" applyAlignment="1">
      <alignment vertical="center"/>
    </xf>
    <xf numFmtId="166" fontId="10" fillId="0" borderId="0" xfId="0" applyNumberFormat="1" applyFont="1" applyBorder="1" applyAlignment="1">
      <alignment vertical="center"/>
    </xf>
    <xf numFmtId="164" fontId="5" fillId="0" borderId="0" xfId="0" applyFont="1" applyAlignment="1">
      <alignment horizontal="center" vertical="center"/>
    </xf>
    <xf numFmtId="164" fontId="13" fillId="0" borderId="0" xfId="20" applyNumberFormat="1" applyFont="1" applyFill="1" applyBorder="1" applyAlignment="1" applyProtection="1">
      <alignment horizontal="center" vertical="center"/>
      <protection/>
    </xf>
    <xf numFmtId="164" fontId="14" fillId="0" borderId="4" xfId="0" applyFont="1" applyBorder="1" applyAlignment="1">
      <alignment vertical="center"/>
    </xf>
    <xf numFmtId="164" fontId="15" fillId="0" borderId="0" xfId="0" applyFont="1" applyAlignment="1">
      <alignment vertical="center"/>
    </xf>
    <xf numFmtId="164" fontId="15" fillId="0" borderId="0" xfId="0" applyFont="1" applyBorder="1" applyAlignment="1">
      <alignment horizontal="left" vertical="center"/>
    </xf>
    <xf numFmtId="164" fontId="16" fillId="0" borderId="0" xfId="0" applyFont="1" applyAlignment="1">
      <alignment vertical="center"/>
    </xf>
    <xf numFmtId="166" fontId="17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164" fontId="6" fillId="0" borderId="0" xfId="0" applyFont="1" applyAlignment="1">
      <alignment horizontal="center" vertical="center"/>
    </xf>
    <xf numFmtId="164" fontId="1" fillId="3" borderId="0" xfId="0" applyFont="1" applyFill="1" applyAlignment="1" applyProtection="1">
      <alignment/>
      <protection/>
    </xf>
    <xf numFmtId="164" fontId="18" fillId="3" borderId="0" xfId="0" applyFont="1" applyFill="1" applyAlignment="1" applyProtection="1">
      <alignment vertical="center"/>
      <protection/>
    </xf>
    <xf numFmtId="164" fontId="19" fillId="3" borderId="0" xfId="0" applyFont="1" applyFill="1" applyAlignment="1" applyProtection="1">
      <alignment horizontal="left" vertical="center"/>
      <protection/>
    </xf>
    <xf numFmtId="164" fontId="20" fillId="3" borderId="0" xfId="20" applyNumberFormat="1" applyFont="1" applyFill="1" applyBorder="1" applyAlignment="1" applyProtection="1">
      <alignment vertical="center"/>
      <protection/>
    </xf>
    <xf numFmtId="164" fontId="20" fillId="0" borderId="0" xfId="20" applyNumberFormat="1" applyFont="1" applyFill="1" applyBorder="1" applyAlignment="1" applyProtection="1">
      <alignment vertical="center"/>
      <protection/>
    </xf>
    <xf numFmtId="164" fontId="5" fillId="0" borderId="0" xfId="0" applyFont="1" applyBorder="1" applyAlignment="1">
      <alignment/>
    </xf>
    <xf numFmtId="164" fontId="1" fillId="0" borderId="0" xfId="0" applyFont="1" applyAlignment="1">
      <alignment vertical="center" wrapText="1"/>
    </xf>
    <xf numFmtId="164" fontId="1" fillId="0" borderId="4" xfId="0" applyFont="1" applyBorder="1" applyAlignment="1">
      <alignment vertical="center" wrapText="1"/>
    </xf>
    <xf numFmtId="164" fontId="1" fillId="0" borderId="0" xfId="0" applyFont="1" applyBorder="1" applyAlignment="1">
      <alignment vertical="center" wrapText="1"/>
    </xf>
    <xf numFmtId="164" fontId="4" fillId="0" borderId="0" xfId="0" applyFont="1" applyBorder="1" applyAlignment="1" applyProtection="1">
      <alignment horizontal="center" vertical="center" wrapText="1"/>
      <protection locked="0"/>
    </xf>
    <xf numFmtId="164" fontId="1" fillId="0" borderId="5" xfId="0" applyFont="1" applyBorder="1" applyAlignment="1">
      <alignment vertical="center" wrapText="1"/>
    </xf>
    <xf numFmtId="164" fontId="1" fillId="0" borderId="14" xfId="0" applyFont="1" applyBorder="1" applyAlignment="1">
      <alignment vertical="center"/>
    </xf>
    <xf numFmtId="164" fontId="1" fillId="0" borderId="15" xfId="0" applyFont="1" applyBorder="1" applyAlignment="1">
      <alignment vertical="center"/>
    </xf>
    <xf numFmtId="164" fontId="6" fillId="0" borderId="0" xfId="0" applyFont="1" applyBorder="1" applyAlignment="1">
      <alignment horizontal="left" vertical="center"/>
    </xf>
    <xf numFmtId="166" fontId="7" fillId="0" borderId="0" xfId="0" applyNumberFormat="1" applyFont="1" applyBorder="1" applyAlignment="1">
      <alignment vertical="center"/>
    </xf>
    <xf numFmtId="167" fontId="7" fillId="0" borderId="0" xfId="0" applyNumberFormat="1" applyFont="1" applyBorder="1" applyAlignment="1">
      <alignment horizontal="right" vertical="center"/>
    </xf>
    <xf numFmtId="164" fontId="5" fillId="2" borderId="9" xfId="0" applyFont="1" applyFill="1" applyBorder="1" applyAlignment="1">
      <alignment horizontal="right" vertical="center"/>
    </xf>
    <xf numFmtId="166" fontId="5" fillId="2" borderId="9" xfId="0" applyNumberFormat="1" applyFont="1" applyFill="1" applyBorder="1" applyAlignment="1">
      <alignment vertical="center"/>
    </xf>
    <xf numFmtId="164" fontId="1" fillId="2" borderId="16" xfId="0" applyFont="1" applyFill="1" applyBorder="1" applyAlignment="1">
      <alignment vertical="center"/>
    </xf>
    <xf numFmtId="164" fontId="1" fillId="0" borderId="3" xfId="0" applyFont="1" applyBorder="1" applyAlignment="1">
      <alignment vertical="center"/>
    </xf>
    <xf numFmtId="164" fontId="4" fillId="2" borderId="0" xfId="0" applyFont="1" applyFill="1" applyBorder="1" applyAlignment="1">
      <alignment horizontal="left" vertical="center"/>
    </xf>
    <xf numFmtId="164" fontId="4" fillId="2" borderId="0" xfId="0" applyFont="1" applyFill="1" applyBorder="1" applyAlignment="1">
      <alignment horizontal="right" vertical="center"/>
    </xf>
    <xf numFmtId="164" fontId="10" fillId="0" borderId="0" xfId="0" applyFont="1" applyBorder="1" applyAlignment="1">
      <alignment horizontal="left" vertical="center"/>
    </xf>
    <xf numFmtId="164" fontId="21" fillId="0" borderId="0" xfId="0" applyFont="1" applyAlignment="1">
      <alignment vertical="center"/>
    </xf>
    <xf numFmtId="164" fontId="21" fillId="0" borderId="4" xfId="0" applyFont="1" applyBorder="1" applyAlignment="1">
      <alignment vertical="center"/>
    </xf>
    <xf numFmtId="164" fontId="21" fillId="0" borderId="0" xfId="0" applyFont="1" applyBorder="1" applyAlignment="1">
      <alignment vertical="center"/>
    </xf>
    <xf numFmtId="164" fontId="21" fillId="0" borderId="17" xfId="0" applyFont="1" applyBorder="1" applyAlignment="1">
      <alignment horizontal="left" vertical="center"/>
    </xf>
    <xf numFmtId="164" fontId="21" fillId="0" borderId="17" xfId="0" applyFont="1" applyBorder="1" applyAlignment="1">
      <alignment vertical="center"/>
    </xf>
    <xf numFmtId="166" fontId="21" fillId="0" borderId="17" xfId="0" applyNumberFormat="1" applyFont="1" applyBorder="1" applyAlignment="1">
      <alignment vertical="center"/>
    </xf>
    <xf numFmtId="164" fontId="21" fillId="0" borderId="5" xfId="0" applyFont="1" applyBorder="1" applyAlignment="1">
      <alignment vertical="center"/>
    </xf>
    <xf numFmtId="164" fontId="17" fillId="0" borderId="0" xfId="0" applyFont="1" applyAlignment="1">
      <alignment vertical="center"/>
    </xf>
    <xf numFmtId="164" fontId="17" fillId="0" borderId="4" xfId="0" applyFont="1" applyBorder="1" applyAlignment="1">
      <alignment vertical="center"/>
    </xf>
    <xf numFmtId="164" fontId="17" fillId="0" borderId="0" xfId="0" applyFont="1" applyBorder="1" applyAlignment="1">
      <alignment vertical="center"/>
    </xf>
    <xf numFmtId="164" fontId="17" fillId="0" borderId="17" xfId="0" applyFont="1" applyBorder="1" applyAlignment="1">
      <alignment horizontal="left" vertical="center"/>
    </xf>
    <xf numFmtId="164" fontId="17" fillId="0" borderId="17" xfId="0" applyFont="1" applyBorder="1" applyAlignment="1">
      <alignment vertical="center"/>
    </xf>
    <xf numFmtId="166" fontId="17" fillId="0" borderId="17" xfId="0" applyNumberFormat="1" applyFont="1" applyBorder="1" applyAlignment="1">
      <alignment vertical="center"/>
    </xf>
    <xf numFmtId="164" fontId="17" fillId="0" borderId="5" xfId="0" applyFont="1" applyBorder="1" applyAlignment="1">
      <alignment vertical="center"/>
    </xf>
    <xf numFmtId="164" fontId="4" fillId="0" borderId="0" xfId="0" applyFont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4" fontId="4" fillId="2" borderId="18" xfId="0" applyFont="1" applyFill="1" applyBorder="1" applyAlignment="1">
      <alignment horizontal="center" vertical="center" wrapText="1"/>
    </xf>
    <xf numFmtId="164" fontId="4" fillId="2" borderId="19" xfId="0" applyFont="1" applyFill="1" applyBorder="1" applyAlignment="1">
      <alignment horizontal="center" vertical="center" wrapText="1"/>
    </xf>
    <xf numFmtId="164" fontId="22" fillId="2" borderId="19" xfId="0" applyFont="1" applyFill="1" applyBorder="1" applyAlignment="1">
      <alignment horizontal="center" vertical="center" wrapText="1"/>
    </xf>
    <xf numFmtId="164" fontId="4" fillId="2" borderId="20" xfId="0" applyFont="1" applyFill="1" applyBorder="1" applyAlignment="1">
      <alignment horizontal="center" vertical="center" wrapText="1"/>
    </xf>
    <xf numFmtId="166" fontId="10" fillId="0" borderId="0" xfId="0" applyNumberFormat="1" applyFont="1" applyAlignment="1">
      <alignment/>
    </xf>
    <xf numFmtId="164" fontId="23" fillId="0" borderId="0" xfId="0" applyFont="1" applyAlignment="1">
      <alignment/>
    </xf>
    <xf numFmtId="164" fontId="23" fillId="0" borderId="0" xfId="0" applyFont="1" applyBorder="1" applyAlignment="1">
      <alignment/>
    </xf>
    <xf numFmtId="164" fontId="23" fillId="0" borderId="0" xfId="0" applyFont="1" applyBorder="1" applyAlignment="1">
      <alignment horizontal="left"/>
    </xf>
    <xf numFmtId="164" fontId="21" fillId="0" borderId="0" xfId="0" applyFont="1" applyBorder="1" applyAlignment="1">
      <alignment horizontal="left"/>
    </xf>
    <xf numFmtId="166" fontId="21" fillId="0" borderId="0" xfId="0" applyNumberFormat="1" applyFont="1" applyBorder="1" applyAlignment="1">
      <alignment/>
    </xf>
    <xf numFmtId="164" fontId="1" fillId="0" borderId="0" xfId="0" applyFont="1" applyBorder="1" applyAlignment="1" applyProtection="1">
      <alignment vertical="center"/>
      <protection/>
    </xf>
    <xf numFmtId="164" fontId="1" fillId="0" borderId="21" xfId="0" applyFont="1" applyBorder="1" applyAlignment="1" applyProtection="1">
      <alignment horizontal="center" vertical="center"/>
      <protection/>
    </xf>
    <xf numFmtId="168" fontId="1" fillId="0" borderId="21" xfId="0" applyNumberFormat="1" applyFont="1" applyBorder="1" applyAlignment="1" applyProtection="1">
      <alignment horizontal="left" vertical="center" wrapText="1"/>
      <protection/>
    </xf>
    <xf numFmtId="164" fontId="1" fillId="0" borderId="21" xfId="0" applyFont="1" applyBorder="1" applyAlignment="1" applyProtection="1">
      <alignment horizontal="left" vertical="center" wrapText="1"/>
      <protection/>
    </xf>
    <xf numFmtId="164" fontId="1" fillId="0" borderId="21" xfId="0" applyFont="1" applyBorder="1" applyAlignment="1" applyProtection="1">
      <alignment horizontal="center" vertical="center" wrapText="1"/>
      <protection/>
    </xf>
    <xf numFmtId="169" fontId="1" fillId="0" borderId="21" xfId="0" applyNumberFormat="1" applyFont="1" applyBorder="1" applyAlignment="1" applyProtection="1">
      <alignment vertical="center"/>
      <protection/>
    </xf>
    <xf numFmtId="166" fontId="1" fillId="0" borderId="21" xfId="0" applyNumberFormat="1" applyFont="1" applyBorder="1" applyAlignment="1" applyProtection="1">
      <alignment vertical="center"/>
      <protection/>
    </xf>
    <xf numFmtId="164" fontId="24" fillId="0" borderId="0" xfId="0" applyFont="1" applyBorder="1" applyAlignment="1">
      <alignment horizontal="left" vertical="center"/>
    </xf>
    <xf numFmtId="164" fontId="25" fillId="0" borderId="0" xfId="0" applyFont="1" applyBorder="1" applyAlignment="1">
      <alignment horizontal="left" vertical="center" wrapText="1"/>
    </xf>
    <xf numFmtId="164" fontId="24" fillId="0" borderId="0" xfId="0" applyFont="1" applyAlignment="1">
      <alignment horizontal="left" vertical="center"/>
    </xf>
    <xf numFmtId="164" fontId="25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Border="1" applyAlignment="1" applyProtection="1">
      <alignment vertical="center"/>
      <protection/>
    </xf>
    <xf numFmtId="164" fontId="1" fillId="0" borderId="21" xfId="0" applyNumberFormat="1" applyFont="1" applyBorder="1" applyAlignment="1" applyProtection="1">
      <alignment horizontal="center" vertical="center"/>
      <protection/>
    </xf>
    <xf numFmtId="164" fontId="1" fillId="0" borderId="21" xfId="0" applyNumberFormat="1" applyFont="1" applyBorder="1" applyAlignment="1" applyProtection="1">
      <alignment horizontal="left" vertical="center" wrapText="1"/>
      <protection/>
    </xf>
    <xf numFmtId="164" fontId="1" fillId="0" borderId="21" xfId="0" applyNumberFormat="1" applyFont="1" applyBorder="1" applyAlignment="1" applyProtection="1">
      <alignment horizontal="center" vertical="center" wrapText="1"/>
      <protection/>
    </xf>
    <xf numFmtId="164" fontId="1" fillId="0" borderId="0" xfId="0" applyNumberFormat="1" applyFont="1" applyBorder="1" applyAlignment="1">
      <alignment vertical="center"/>
    </xf>
    <xf numFmtId="164" fontId="26" fillId="0" borderId="0" xfId="0" applyNumberFormat="1" applyFont="1" applyAlignment="1">
      <alignment horizontal="left" vertical="center"/>
    </xf>
    <xf numFmtId="164" fontId="27" fillId="0" borderId="0" xfId="0" applyNumberFormat="1" applyFont="1" applyAlignment="1">
      <alignment horizontal="left" vertical="center" wrapText="1"/>
    </xf>
    <xf numFmtId="164" fontId="0" fillId="0" borderId="0" xfId="0" applyFont="1" applyAlignment="1">
      <alignment/>
    </xf>
    <xf numFmtId="164" fontId="25" fillId="0" borderId="22" xfId="0" applyFont="1" applyBorder="1" applyAlignment="1">
      <alignment horizontal="left" vertical="center" wrapText="1"/>
    </xf>
    <xf numFmtId="164" fontId="1" fillId="0" borderId="23" xfId="0" applyFont="1" applyBorder="1" applyAlignment="1">
      <alignment vertical="center"/>
    </xf>
    <xf numFmtId="164" fontId="1" fillId="0" borderId="24" xfId="0" applyFont="1" applyBorder="1" applyAlignment="1">
      <alignment vertical="center"/>
    </xf>
    <xf numFmtId="164" fontId="23" fillId="0" borderId="0" xfId="0" applyFont="1" applyAlignment="1">
      <alignment horizontal="left"/>
    </xf>
    <xf numFmtId="164" fontId="21" fillId="0" borderId="0" xfId="0" applyFont="1" applyAlignment="1">
      <alignment horizontal="left"/>
    </xf>
    <xf numFmtId="166" fontId="21" fillId="0" borderId="0" xfId="0" applyNumberFormat="1" applyFont="1" applyAlignment="1">
      <alignment/>
    </xf>
    <xf numFmtId="164" fontId="17" fillId="0" borderId="0" xfId="0" applyFont="1" applyBorder="1" applyAlignment="1">
      <alignment horizontal="left"/>
    </xf>
    <xf numFmtId="166" fontId="17" fillId="0" borderId="0" xfId="0" applyNumberFormat="1" applyFont="1" applyBorder="1" applyAlignment="1">
      <alignment/>
    </xf>
    <xf numFmtId="164" fontId="26" fillId="0" borderId="0" xfId="0" applyNumberFormat="1" applyFont="1" applyBorder="1" applyAlignment="1">
      <alignment horizontal="left" vertical="center"/>
    </xf>
    <xf numFmtId="164" fontId="28" fillId="0" borderId="0" xfId="0" applyNumberFormat="1" applyFont="1" applyBorder="1" applyAlignment="1">
      <alignment vertical="center" wrapText="1"/>
    </xf>
    <xf numFmtId="164" fontId="29" fillId="0" borderId="0" xfId="0" applyFont="1" applyBorder="1" applyAlignment="1">
      <alignment vertical="center" wrapText="1"/>
    </xf>
    <xf numFmtId="169" fontId="1" fillId="0" borderId="21" xfId="0" applyNumberFormat="1" applyFont="1" applyFill="1" applyBorder="1" applyAlignment="1" applyProtection="1">
      <alignment vertical="center"/>
      <protection/>
    </xf>
    <xf numFmtId="164" fontId="25" fillId="0" borderId="0" xfId="0" applyFont="1" applyBorder="1" applyAlignment="1">
      <alignment horizontal="left" vertical="center"/>
    </xf>
    <xf numFmtId="164" fontId="30" fillId="0" borderId="21" xfId="0" applyFont="1" applyBorder="1" applyAlignment="1" applyProtection="1">
      <alignment horizontal="left" vertical="center" wrapText="1"/>
      <protection/>
    </xf>
    <xf numFmtId="164" fontId="30" fillId="0" borderId="0" xfId="0" applyFont="1" applyBorder="1" applyAlignment="1">
      <alignment vertical="center"/>
    </xf>
    <xf numFmtId="166" fontId="1" fillId="0" borderId="21" xfId="0" applyNumberFormat="1" applyFont="1" applyFill="1" applyBorder="1" applyAlignment="1" applyProtection="1">
      <alignment vertical="center"/>
      <protection/>
    </xf>
    <xf numFmtId="164" fontId="25" fillId="0" borderId="0" xfId="0" applyFont="1" applyAlignment="1">
      <alignment horizontal="left" vertical="center"/>
    </xf>
    <xf numFmtId="164" fontId="31" fillId="0" borderId="0" xfId="0" applyFont="1" applyAlignment="1">
      <alignment/>
    </xf>
    <xf numFmtId="164" fontId="31" fillId="0" borderId="0" xfId="0" applyFont="1" applyBorder="1" applyAlignment="1">
      <alignment/>
    </xf>
    <xf numFmtId="164" fontId="31" fillId="0" borderId="0" xfId="0" applyFont="1" applyBorder="1" applyAlignment="1">
      <alignment horizontal="left"/>
    </xf>
    <xf numFmtId="164" fontId="32" fillId="0" borderId="0" xfId="0" applyFont="1" applyBorder="1" applyAlignment="1">
      <alignment horizontal="left"/>
    </xf>
    <xf numFmtId="166" fontId="32" fillId="0" borderId="0" xfId="0" applyNumberFormat="1" applyFont="1" applyBorder="1" applyAlignment="1">
      <alignment/>
    </xf>
    <xf numFmtId="164" fontId="33" fillId="0" borderId="0" xfId="0" applyFont="1" applyAlignment="1">
      <alignment/>
    </xf>
    <xf numFmtId="164" fontId="12" fillId="3" borderId="0" xfId="20" applyNumberFormat="1" applyFill="1" applyBorder="1" applyAlignment="1" applyProtection="1">
      <alignment/>
      <protection/>
    </xf>
    <xf numFmtId="164" fontId="1" fillId="3" borderId="0" xfId="0" applyFont="1" applyFill="1" applyAlignment="1">
      <alignment/>
    </xf>
    <xf numFmtId="164" fontId="34" fillId="0" borderId="0" xfId="0" applyFont="1" applyAlignment="1">
      <alignment horizontal="left" vertical="center"/>
    </xf>
    <xf numFmtId="164" fontId="1" fillId="0" borderId="4" xfId="0" applyFont="1" applyBorder="1" applyAlignment="1">
      <alignment horizontal="center" vertical="center" wrapText="1"/>
    </xf>
    <xf numFmtId="164" fontId="3" fillId="0" borderId="18" xfId="0" applyFont="1" applyBorder="1" applyAlignment="1">
      <alignment horizontal="center" vertical="center" wrapText="1"/>
    </xf>
    <xf numFmtId="164" fontId="3" fillId="0" borderId="19" xfId="0" applyFont="1" applyBorder="1" applyAlignment="1">
      <alignment horizontal="center" vertical="center" wrapText="1"/>
    </xf>
    <xf numFmtId="164" fontId="3" fillId="0" borderId="20" xfId="0" applyFont="1" applyBorder="1" applyAlignment="1">
      <alignment horizontal="center" vertical="center" wrapText="1"/>
    </xf>
    <xf numFmtId="164" fontId="1" fillId="0" borderId="25" xfId="0" applyFont="1" applyBorder="1" applyAlignment="1">
      <alignment vertical="center"/>
    </xf>
    <xf numFmtId="170" fontId="35" fillId="0" borderId="14" xfId="0" applyNumberFormat="1" applyFont="1" applyBorder="1" applyAlignment="1">
      <alignment/>
    </xf>
    <xf numFmtId="170" fontId="35" fillId="0" borderId="26" xfId="0" applyNumberFormat="1" applyFont="1" applyBorder="1" applyAlignment="1">
      <alignment/>
    </xf>
    <xf numFmtId="166" fontId="36" fillId="0" borderId="0" xfId="0" applyNumberFormat="1" applyFont="1" applyAlignment="1">
      <alignment vertical="center"/>
    </xf>
    <xf numFmtId="164" fontId="23" fillId="0" borderId="4" xfId="0" applyFont="1" applyBorder="1" applyAlignment="1">
      <alignment/>
    </xf>
    <xf numFmtId="164" fontId="23" fillId="0" borderId="27" xfId="0" applyFont="1" applyBorder="1" applyAlignment="1">
      <alignment/>
    </xf>
    <xf numFmtId="170" fontId="23" fillId="0" borderId="0" xfId="0" applyNumberFormat="1" applyFont="1" applyBorder="1" applyAlignment="1">
      <alignment/>
    </xf>
    <xf numFmtId="170" fontId="23" fillId="0" borderId="28" xfId="0" applyNumberFormat="1" applyFont="1" applyBorder="1" applyAlignment="1">
      <alignment/>
    </xf>
    <xf numFmtId="164" fontId="23" fillId="0" borderId="0" xfId="0" applyFont="1" applyAlignment="1">
      <alignment horizontal="center"/>
    </xf>
    <xf numFmtId="166" fontId="23" fillId="0" borderId="0" xfId="0" applyNumberFormat="1" applyFont="1" applyAlignment="1">
      <alignment vertical="center"/>
    </xf>
    <xf numFmtId="164" fontId="7" fillId="0" borderId="21" xfId="0" applyFont="1" applyBorder="1" applyAlignment="1">
      <alignment horizontal="left" vertical="center"/>
    </xf>
    <xf numFmtId="164" fontId="7" fillId="0" borderId="0" xfId="0" applyFont="1" applyBorder="1" applyAlignment="1">
      <alignment horizontal="center" vertical="center"/>
    </xf>
    <xf numFmtId="170" fontId="7" fillId="0" borderId="0" xfId="0" applyNumberFormat="1" applyFont="1" applyBorder="1" applyAlignment="1">
      <alignment vertical="center"/>
    </xf>
    <xf numFmtId="170" fontId="7" fillId="0" borderId="28" xfId="0" applyNumberFormat="1" applyFont="1" applyBorder="1" applyAlignment="1">
      <alignment vertical="center"/>
    </xf>
    <xf numFmtId="166" fontId="1" fillId="0" borderId="0" xfId="0" applyNumberFormat="1" applyFont="1" applyAlignment="1">
      <alignment vertical="center"/>
    </xf>
    <xf numFmtId="164" fontId="1" fillId="0" borderId="27" xfId="0" applyFont="1" applyBorder="1" applyAlignment="1">
      <alignment vertical="center"/>
    </xf>
    <xf numFmtId="164" fontId="1" fillId="0" borderId="28" xfId="0" applyFont="1" applyBorder="1" applyAlignment="1">
      <alignment vertical="center"/>
    </xf>
    <xf numFmtId="164" fontId="37" fillId="0" borderId="0" xfId="0" applyFont="1" applyAlignment="1">
      <alignment vertical="center"/>
    </xf>
    <xf numFmtId="164" fontId="37" fillId="0" borderId="0" xfId="0" applyFont="1" applyBorder="1" applyAlignment="1">
      <alignment vertical="center"/>
    </xf>
    <xf numFmtId="164" fontId="37" fillId="0" borderId="0" xfId="0" applyFont="1" applyBorder="1" applyAlignment="1">
      <alignment horizontal="left" vertical="center"/>
    </xf>
    <xf numFmtId="164" fontId="37" fillId="0" borderId="0" xfId="0" applyFont="1" applyBorder="1" applyAlignment="1">
      <alignment horizontal="left" vertical="center" wrapText="1"/>
    </xf>
    <xf numFmtId="169" fontId="37" fillId="0" borderId="0" xfId="0" applyNumberFormat="1" applyFont="1" applyBorder="1" applyAlignment="1">
      <alignment vertical="center"/>
    </xf>
    <xf numFmtId="164" fontId="37" fillId="0" borderId="4" xfId="0" applyFont="1" applyBorder="1" applyAlignment="1">
      <alignment vertical="center"/>
    </xf>
    <xf numFmtId="164" fontId="37" fillId="0" borderId="27" xfId="0" applyFont="1" applyBorder="1" applyAlignment="1">
      <alignment vertical="center"/>
    </xf>
    <xf numFmtId="164" fontId="37" fillId="0" borderId="28" xfId="0" applyFont="1" applyBorder="1" applyAlignment="1">
      <alignment vertical="center"/>
    </xf>
    <xf numFmtId="164" fontId="37" fillId="0" borderId="0" xfId="0" applyFont="1" applyAlignment="1">
      <alignment horizontal="left" vertical="center"/>
    </xf>
    <xf numFmtId="169" fontId="38" fillId="0" borderId="21" xfId="0" applyNumberFormat="1" applyFont="1" applyBorder="1" applyAlignment="1" applyProtection="1">
      <alignment vertical="center"/>
      <protection/>
    </xf>
    <xf numFmtId="164" fontId="39" fillId="0" borderId="0" xfId="0" applyFont="1" applyAlignment="1">
      <alignment vertical="center"/>
    </xf>
    <xf numFmtId="164" fontId="39" fillId="0" borderId="0" xfId="0" applyFont="1" applyBorder="1" applyAlignment="1">
      <alignment vertical="center"/>
    </xf>
    <xf numFmtId="164" fontId="39" fillId="0" borderId="0" xfId="0" applyFont="1" applyAlignment="1">
      <alignment horizontal="left" vertical="center"/>
    </xf>
    <xf numFmtId="164" fontId="39" fillId="0" borderId="0" xfId="0" applyFont="1" applyAlignment="1">
      <alignment horizontal="left" vertical="center" wrapText="1"/>
    </xf>
    <xf numFmtId="164" fontId="39" fillId="0" borderId="4" xfId="0" applyFont="1" applyBorder="1" applyAlignment="1">
      <alignment vertical="center"/>
    </xf>
    <xf numFmtId="164" fontId="39" fillId="0" borderId="27" xfId="0" applyFont="1" applyBorder="1" applyAlignment="1">
      <alignment vertical="center"/>
    </xf>
    <xf numFmtId="164" fontId="39" fillId="0" borderId="28" xfId="0" applyFont="1" applyBorder="1" applyAlignment="1">
      <alignment vertical="center"/>
    </xf>
    <xf numFmtId="164" fontId="1" fillId="0" borderId="0" xfId="0" applyFont="1" applyAlignment="1">
      <alignment horizontal="left" vertical="center" wrapText="1"/>
    </xf>
    <xf numFmtId="169" fontId="1" fillId="0" borderId="0" xfId="0" applyNumberFormat="1" applyFont="1" applyAlignment="1">
      <alignment vertical="center"/>
    </xf>
    <xf numFmtId="164" fontId="40" fillId="0" borderId="0" xfId="0" applyFont="1" applyAlignment="1">
      <alignment vertical="center"/>
    </xf>
    <xf numFmtId="164" fontId="40" fillId="0" borderId="0" xfId="0" applyFont="1" applyBorder="1" applyAlignment="1">
      <alignment vertical="center"/>
    </xf>
    <xf numFmtId="164" fontId="40" fillId="0" borderId="0" xfId="0" applyFont="1" applyAlignment="1">
      <alignment horizontal="left" vertical="center"/>
    </xf>
    <xf numFmtId="164" fontId="40" fillId="0" borderId="4" xfId="0" applyFont="1" applyBorder="1" applyAlignment="1">
      <alignment vertical="center"/>
    </xf>
    <xf numFmtId="164" fontId="40" fillId="0" borderId="27" xfId="0" applyFont="1" applyBorder="1" applyAlignment="1">
      <alignment vertical="center"/>
    </xf>
    <xf numFmtId="164" fontId="40" fillId="0" borderId="28" xfId="0" applyFont="1" applyBorder="1" applyAlignment="1">
      <alignment vertical="center"/>
    </xf>
    <xf numFmtId="164" fontId="38" fillId="0" borderId="0" xfId="0" applyFont="1" applyAlignment="1">
      <alignment vertical="center"/>
    </xf>
    <xf numFmtId="164" fontId="38" fillId="0" borderId="0" xfId="0" applyFont="1" applyBorder="1" applyAlignment="1">
      <alignment vertical="center"/>
    </xf>
    <xf numFmtId="164" fontId="41" fillId="0" borderId="0" xfId="0" applyFont="1" applyAlignment="1">
      <alignment horizontal="left" vertical="center"/>
    </xf>
    <xf numFmtId="164" fontId="38" fillId="0" borderId="0" xfId="0" applyFont="1" applyAlignment="1">
      <alignment horizontal="left" vertical="center"/>
    </xf>
    <xf numFmtId="164" fontId="38" fillId="0" borderId="4" xfId="0" applyFont="1" applyBorder="1" applyAlignment="1">
      <alignment vertical="center"/>
    </xf>
    <xf numFmtId="164" fontId="38" fillId="0" borderId="27" xfId="0" applyFont="1" applyBorder="1" applyAlignment="1">
      <alignment vertical="center"/>
    </xf>
    <xf numFmtId="164" fontId="38" fillId="0" borderId="28" xfId="0" applyFont="1" applyBorder="1" applyAlignment="1">
      <alignment vertical="center"/>
    </xf>
    <xf numFmtId="168" fontId="1" fillId="0" borderId="29" xfId="21" applyNumberFormat="1" applyFont="1" applyBorder="1" applyAlignment="1">
      <alignment horizontal="left" vertical="center" wrapText="1"/>
      <protection/>
    </xf>
    <xf numFmtId="164" fontId="37" fillId="0" borderId="0" xfId="0" applyFont="1" applyAlignment="1">
      <alignment horizontal="left" vertical="center" wrapText="1"/>
    </xf>
    <xf numFmtId="169" fontId="37" fillId="0" borderId="0" xfId="0" applyNumberFormat="1" applyFont="1" applyAlignment="1">
      <alignment vertical="center"/>
    </xf>
    <xf numFmtId="164" fontId="43" fillId="0" borderId="0" xfId="0" applyFont="1" applyAlignment="1">
      <alignment vertical="center"/>
    </xf>
    <xf numFmtId="164" fontId="43" fillId="0" borderId="0" xfId="0" applyFont="1" applyBorder="1" applyAlignment="1">
      <alignment vertical="center"/>
    </xf>
    <xf numFmtId="164" fontId="43" fillId="0" borderId="0" xfId="0" applyFont="1" applyBorder="1" applyAlignment="1">
      <alignment horizontal="left" vertical="center"/>
    </xf>
    <xf numFmtId="164" fontId="1" fillId="0" borderId="0" xfId="0" applyFont="1" applyBorder="1" applyAlignment="1">
      <alignment horizontal="left" vertical="center" wrapText="1"/>
    </xf>
    <xf numFmtId="169" fontId="1" fillId="0" borderId="0" xfId="0" applyNumberFormat="1" applyFont="1" applyBorder="1" applyAlignment="1">
      <alignment vertical="center"/>
    </xf>
    <xf numFmtId="164" fontId="43" fillId="0" borderId="4" xfId="0" applyFont="1" applyBorder="1" applyAlignment="1">
      <alignment vertical="center"/>
    </xf>
    <xf numFmtId="164" fontId="43" fillId="0" borderId="27" xfId="0" applyFont="1" applyBorder="1" applyAlignment="1">
      <alignment vertical="center"/>
    </xf>
    <xf numFmtId="164" fontId="43" fillId="0" borderId="28" xfId="0" applyFont="1" applyBorder="1" applyAlignment="1">
      <alignment vertical="center"/>
    </xf>
    <xf numFmtId="164" fontId="43" fillId="0" borderId="0" xfId="0" applyFont="1" applyAlignment="1">
      <alignment horizontal="left" vertical="center"/>
    </xf>
    <xf numFmtId="164" fontId="44" fillId="0" borderId="21" xfId="0" applyFont="1" applyBorder="1" applyAlignment="1" applyProtection="1">
      <alignment horizontal="center" vertical="center"/>
      <protection/>
    </xf>
    <xf numFmtId="168" fontId="44" fillId="0" borderId="21" xfId="0" applyNumberFormat="1" applyFont="1" applyBorder="1" applyAlignment="1" applyProtection="1">
      <alignment horizontal="left" vertical="center" wrapText="1"/>
      <protection/>
    </xf>
    <xf numFmtId="164" fontId="44" fillId="0" borderId="21" xfId="0" applyFont="1" applyBorder="1" applyAlignment="1" applyProtection="1">
      <alignment horizontal="left" vertical="center" wrapText="1"/>
      <protection/>
    </xf>
    <xf numFmtId="164" fontId="44" fillId="0" borderId="21" xfId="0" applyFont="1" applyBorder="1" applyAlignment="1" applyProtection="1">
      <alignment horizontal="center" vertical="center" wrapText="1"/>
      <protection/>
    </xf>
    <xf numFmtId="169" fontId="44" fillId="0" borderId="21" xfId="0" applyNumberFormat="1" applyFont="1" applyBorder="1" applyAlignment="1" applyProtection="1">
      <alignment vertical="center"/>
      <protection/>
    </xf>
    <xf numFmtId="166" fontId="44" fillId="0" borderId="21" xfId="0" applyNumberFormat="1" applyFont="1" applyBorder="1" applyAlignment="1" applyProtection="1">
      <alignment vertical="center"/>
      <protection/>
    </xf>
    <xf numFmtId="164" fontId="44" fillId="0" borderId="4" xfId="0" applyFont="1" applyBorder="1" applyAlignment="1">
      <alignment vertical="center"/>
    </xf>
    <xf numFmtId="164" fontId="44" fillId="0" borderId="21" xfId="0" applyFont="1" applyBorder="1" applyAlignment="1">
      <alignment horizontal="left" vertical="center"/>
    </xf>
    <xf numFmtId="164" fontId="44" fillId="0" borderId="0" xfId="0" applyFont="1" applyBorder="1" applyAlignment="1">
      <alignment horizontal="center" vertical="center"/>
    </xf>
    <xf numFmtId="168" fontId="45" fillId="0" borderId="21" xfId="0" applyNumberFormat="1" applyFont="1" applyBorder="1" applyAlignment="1" applyProtection="1">
      <alignment horizontal="left" vertical="center" wrapText="1"/>
      <protection/>
    </xf>
    <xf numFmtId="164" fontId="1" fillId="0" borderId="0" xfId="0" applyFont="1" applyBorder="1" applyAlignment="1">
      <alignment horizontal="left" vertical="center"/>
    </xf>
    <xf numFmtId="164" fontId="38" fillId="0" borderId="0" xfId="0" applyFont="1" applyBorder="1" applyAlignment="1" applyProtection="1">
      <alignment vertical="center"/>
      <protection/>
    </xf>
    <xf numFmtId="164" fontId="38" fillId="0" borderId="21" xfId="0" applyFont="1" applyBorder="1" applyAlignment="1" applyProtection="1">
      <alignment horizontal="center" vertical="center"/>
      <protection/>
    </xf>
    <xf numFmtId="168" fontId="38" fillId="0" borderId="21" xfId="0" applyNumberFormat="1" applyFont="1" applyBorder="1" applyAlignment="1" applyProtection="1">
      <alignment horizontal="left" vertical="center" wrapText="1"/>
      <protection/>
    </xf>
    <xf numFmtId="164" fontId="38" fillId="0" borderId="21" xfId="0" applyFont="1" applyBorder="1" applyAlignment="1" applyProtection="1">
      <alignment horizontal="left" vertical="center" wrapText="1"/>
      <protection/>
    </xf>
    <xf numFmtId="164" fontId="38" fillId="0" borderId="21" xfId="0" applyFont="1" applyBorder="1" applyAlignment="1" applyProtection="1">
      <alignment horizontal="center" vertical="center" wrapText="1"/>
      <protection/>
    </xf>
    <xf numFmtId="166" fontId="38" fillId="0" borderId="21" xfId="0" applyNumberFormat="1" applyFont="1" applyBorder="1" applyAlignment="1" applyProtection="1">
      <alignment vertical="center"/>
      <protection/>
    </xf>
    <xf numFmtId="164" fontId="38" fillId="0" borderId="21" xfId="0" applyFont="1" applyBorder="1" applyAlignment="1">
      <alignment horizontal="left" vertical="center"/>
    </xf>
    <xf numFmtId="164" fontId="38" fillId="0" borderId="0" xfId="0" applyFont="1" applyBorder="1" applyAlignment="1">
      <alignment horizontal="center" vertical="center"/>
    </xf>
    <xf numFmtId="170" fontId="38" fillId="0" borderId="0" xfId="0" applyNumberFormat="1" applyFont="1" applyBorder="1" applyAlignment="1">
      <alignment vertical="center"/>
    </xf>
    <xf numFmtId="170" fontId="38" fillId="0" borderId="28" xfId="0" applyNumberFormat="1" applyFont="1" applyBorder="1" applyAlignment="1">
      <alignment vertical="center"/>
    </xf>
    <xf numFmtId="166" fontId="38" fillId="0" borderId="0" xfId="0" applyNumberFormat="1" applyFont="1" applyAlignment="1">
      <alignment vertical="center"/>
    </xf>
    <xf numFmtId="164" fontId="1" fillId="0" borderId="30" xfId="0" applyFont="1" applyBorder="1" applyAlignment="1">
      <alignment vertical="center"/>
    </xf>
    <xf numFmtId="164" fontId="1" fillId="0" borderId="17" xfId="0" applyFont="1" applyBorder="1" applyAlignment="1">
      <alignment vertical="center"/>
    </xf>
    <xf numFmtId="164" fontId="1" fillId="0" borderId="31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80"/>
      <rgbColor rgb="0099CCFF"/>
      <rgbColor rgb="00FF99CC"/>
      <rgbColor rgb="00CC99FF"/>
      <rgbColor rgb="00FFCC99"/>
      <rgbColor rgb="002A6FF9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D2FBE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53"/>
  <sheetViews>
    <sheetView tabSelected="1" zoomScale="111" zoomScaleNormal="111" workbookViewId="0" topLeftCell="A1">
      <selection activeCell="A1" sqref="A1"/>
    </sheetView>
  </sheetViews>
  <sheetFormatPr defaultColWidth="12.57421875" defaultRowHeight="12.75"/>
  <cols>
    <col min="1" max="1" width="1.7109375" style="0" customWidth="1"/>
    <col min="2" max="2" width="2.00390625" style="0" customWidth="1"/>
    <col min="3" max="3" width="3.421875" style="0" customWidth="1"/>
    <col min="4" max="11" width="1.7109375" style="0" customWidth="1"/>
    <col min="12" max="16" width="2.28125" style="0" customWidth="1"/>
    <col min="17" max="22" width="1.28515625" style="0" customWidth="1"/>
    <col min="23" max="23" width="9.421875" style="0" customWidth="1"/>
    <col min="24" max="32" width="1.28515625" style="0" customWidth="1"/>
    <col min="33" max="33" width="14.28125" style="0" customWidth="1"/>
    <col min="34" max="34" width="1.7109375" style="0" customWidth="1"/>
    <col min="35" max="35" width="9.140625" style="0" customWidth="1"/>
    <col min="36" max="36" width="2.7109375" style="0" customWidth="1"/>
    <col min="37" max="37" width="12.140625" style="0" customWidth="1"/>
    <col min="38" max="38" width="5.00390625" style="0" customWidth="1"/>
    <col min="39" max="39" width="7.8515625" style="0" customWidth="1"/>
    <col min="40" max="40" width="12.57421875" style="0" customWidth="1"/>
    <col min="41" max="41" width="6.28125" style="0" customWidth="1"/>
    <col min="42" max="42" width="1.7109375" style="0" customWidth="1"/>
    <col min="43" max="43" width="5.28125" style="0" customWidth="1"/>
    <col min="44" max="44" width="1.421875" style="0" customWidth="1"/>
    <col min="45" max="16384" width="11.57421875" style="0" customWidth="1"/>
  </cols>
  <sheetData>
    <row r="1" spans="1:57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44" ht="12.75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5"/>
      <c r="AR2" s="1"/>
    </row>
    <row r="3" spans="1:44" ht="12.75">
      <c r="A3" s="1"/>
      <c r="B3" s="6"/>
      <c r="C3" s="2"/>
      <c r="D3" s="7" t="s">
        <v>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8"/>
      <c r="AR3" s="1"/>
    </row>
    <row r="4" spans="1:44" ht="12.75">
      <c r="A4" s="1"/>
      <c r="B4" s="6"/>
      <c r="C4" s="2"/>
      <c r="D4" s="9" t="s">
        <v>1</v>
      </c>
      <c r="E4" s="2"/>
      <c r="F4" s="2"/>
      <c r="G4" s="2"/>
      <c r="H4" s="2"/>
      <c r="I4" s="2"/>
      <c r="J4" s="2"/>
      <c r="K4" s="10" t="s">
        <v>2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2"/>
      <c r="AQ4" s="8"/>
      <c r="AR4" s="1"/>
    </row>
    <row r="5" spans="1:44" ht="24" customHeight="1">
      <c r="A5" s="1"/>
      <c r="B5" s="6"/>
      <c r="C5" s="2"/>
      <c r="D5" s="11" t="s">
        <v>3</v>
      </c>
      <c r="E5" s="2"/>
      <c r="F5" s="2"/>
      <c r="G5" s="2"/>
      <c r="H5" s="2"/>
      <c r="I5" s="2"/>
      <c r="J5" s="2"/>
      <c r="K5" s="12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1"/>
      <c r="AP5" s="2"/>
      <c r="AQ5" s="8"/>
      <c r="AR5" s="1"/>
    </row>
    <row r="6" spans="1:44" ht="14.25">
      <c r="A6" s="1"/>
      <c r="B6" s="6"/>
      <c r="C6" s="2"/>
      <c r="D6" s="13" t="s">
        <v>5</v>
      </c>
      <c r="E6" s="2"/>
      <c r="F6" s="2"/>
      <c r="G6" s="2"/>
      <c r="H6" s="2"/>
      <c r="I6" s="2"/>
      <c r="J6" s="2"/>
      <c r="K6" s="10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13" t="s">
        <v>6</v>
      </c>
      <c r="AL6" s="2"/>
      <c r="AM6" s="2"/>
      <c r="AN6" s="10"/>
      <c r="AO6" s="2"/>
      <c r="AP6" s="2"/>
      <c r="AQ6" s="8"/>
      <c r="AR6" s="1"/>
    </row>
    <row r="7" spans="1:44" ht="12.75">
      <c r="A7" s="1"/>
      <c r="B7" s="6"/>
      <c r="C7" s="2"/>
      <c r="D7" s="13" t="s">
        <v>7</v>
      </c>
      <c r="E7" s="2"/>
      <c r="F7" s="2"/>
      <c r="G7" s="2"/>
      <c r="H7" s="2"/>
      <c r="I7" s="2"/>
      <c r="J7" s="2"/>
      <c r="K7" s="10" t="s">
        <v>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13" t="s">
        <v>9</v>
      </c>
      <c r="AL7" s="2"/>
      <c r="AM7" s="2"/>
      <c r="AN7" s="14">
        <v>43950</v>
      </c>
      <c r="AO7" s="2"/>
      <c r="AP7" s="2"/>
      <c r="AQ7" s="8"/>
      <c r="AR7" s="1"/>
    </row>
    <row r="8" spans="1:44" ht="9.75" customHeight="1">
      <c r="A8" s="1"/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8"/>
      <c r="AR8" s="1"/>
    </row>
    <row r="9" spans="1:44" ht="12.75">
      <c r="A9" s="1"/>
      <c r="B9" s="6"/>
      <c r="C9" s="2"/>
      <c r="D9" s="13" t="s">
        <v>10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13" t="s">
        <v>11</v>
      </c>
      <c r="AL9" s="2"/>
      <c r="AM9" s="2"/>
      <c r="AN9" s="10"/>
      <c r="AO9" s="2"/>
      <c r="AP9" s="2"/>
      <c r="AQ9" s="8"/>
      <c r="AR9" s="1"/>
    </row>
    <row r="10" spans="1:44" ht="12.75">
      <c r="A10" s="1"/>
      <c r="B10" s="6"/>
      <c r="C10" s="2"/>
      <c r="D10" s="2"/>
      <c r="E10" s="10" t="s">
        <v>12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3" t="s">
        <v>13</v>
      </c>
      <c r="AL10" s="2"/>
      <c r="AM10" s="2"/>
      <c r="AN10" s="10"/>
      <c r="AO10" s="2"/>
      <c r="AP10" s="2"/>
      <c r="AQ10" s="8"/>
      <c r="AR10" s="1"/>
    </row>
    <row r="11" spans="1:44" ht="9.75" customHeight="1">
      <c r="A11" s="1"/>
      <c r="B11" s="6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8"/>
      <c r="AR11" s="1"/>
    </row>
    <row r="12" spans="1:44" ht="12.75">
      <c r="A12" s="1"/>
      <c r="B12" s="6"/>
      <c r="C12" s="2"/>
      <c r="D12" s="13" t="s">
        <v>14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3" t="s">
        <v>11</v>
      </c>
      <c r="AL12" s="2"/>
      <c r="AM12" s="2"/>
      <c r="AN12" s="10"/>
      <c r="AO12" s="2"/>
      <c r="AP12" s="2"/>
      <c r="AQ12" s="8"/>
      <c r="AR12" s="1"/>
    </row>
    <row r="13" spans="1:44" ht="12.75">
      <c r="A13" s="1"/>
      <c r="B13" s="6"/>
      <c r="C13" s="2"/>
      <c r="D13" s="2"/>
      <c r="E13" s="10" t="s">
        <v>15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3" t="s">
        <v>13</v>
      </c>
      <c r="AL13" s="2"/>
      <c r="AM13" s="2"/>
      <c r="AN13" s="10"/>
      <c r="AO13" s="2"/>
      <c r="AP13" s="2"/>
      <c r="AQ13" s="8"/>
      <c r="AR13" s="1"/>
    </row>
    <row r="14" spans="1:44" ht="9" customHeight="1">
      <c r="A14" s="1"/>
      <c r="B14" s="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8"/>
      <c r="AR14" s="1"/>
    </row>
    <row r="15" spans="1:44" ht="12.75">
      <c r="A15" s="1"/>
      <c r="B15" s="6"/>
      <c r="C15" s="2"/>
      <c r="D15" s="13" t="s">
        <v>16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13" t="s">
        <v>11</v>
      </c>
      <c r="AL15" s="2"/>
      <c r="AM15" s="2"/>
      <c r="AN15" s="10"/>
      <c r="AO15" s="2"/>
      <c r="AP15" s="2"/>
      <c r="AQ15" s="8"/>
      <c r="AR15" s="1"/>
    </row>
    <row r="16" spans="1:44" ht="12.75">
      <c r="A16" s="1"/>
      <c r="B16" s="6"/>
      <c r="C16" s="2"/>
      <c r="D16" s="2"/>
      <c r="E16" s="10" t="s">
        <v>17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13" t="s">
        <v>13</v>
      </c>
      <c r="AL16" s="2"/>
      <c r="AM16" s="2"/>
      <c r="AN16" s="10"/>
      <c r="AO16" s="2"/>
      <c r="AP16" s="2"/>
      <c r="AQ16" s="8"/>
      <c r="AR16" s="1"/>
    </row>
    <row r="17" spans="1:44" ht="9.75" customHeight="1">
      <c r="A17" s="1"/>
      <c r="B17" s="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8"/>
      <c r="AR17" s="1"/>
    </row>
    <row r="18" spans="1:44" ht="12.75">
      <c r="A18" s="1"/>
      <c r="B18" s="6"/>
      <c r="C18" s="2"/>
      <c r="D18" s="13" t="s">
        <v>18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8"/>
      <c r="AR18" s="1"/>
    </row>
    <row r="19" spans="1:44" ht="12.75">
      <c r="A19" s="1"/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8"/>
      <c r="AR19" s="1"/>
    </row>
    <row r="20" spans="1:44" ht="7.5" customHeight="1">
      <c r="A20" s="1"/>
      <c r="B20" s="6"/>
      <c r="C20" s="2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2"/>
      <c r="AQ20" s="8"/>
      <c r="AR20" s="1"/>
    </row>
    <row r="21" spans="1:44" ht="12.75">
      <c r="A21" s="16"/>
      <c r="B21" s="17"/>
      <c r="C21" s="18"/>
      <c r="D21" s="19" t="s">
        <v>19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1">
        <f>ROUND(AG49,2)</f>
        <v>0</v>
      </c>
      <c r="AL21" s="21"/>
      <c r="AM21" s="21"/>
      <c r="AN21" s="21"/>
      <c r="AO21" s="21"/>
      <c r="AP21" s="18"/>
      <c r="AQ21" s="22"/>
      <c r="AR21" s="16"/>
    </row>
    <row r="22" spans="1:44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22"/>
      <c r="AR22" s="16"/>
    </row>
    <row r="23" spans="1:44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23"/>
      <c r="M23" s="23"/>
      <c r="N23" s="23"/>
      <c r="O23" s="23" t="s">
        <v>20</v>
      </c>
      <c r="P23" s="18"/>
      <c r="Q23" s="18"/>
      <c r="R23" s="18"/>
      <c r="S23" s="18"/>
      <c r="T23" s="18"/>
      <c r="U23" s="18"/>
      <c r="V23" s="18"/>
      <c r="W23" s="23"/>
      <c r="X23" s="23"/>
      <c r="Y23" s="23"/>
      <c r="Z23" s="23"/>
      <c r="AA23" s="23"/>
      <c r="AB23" s="23"/>
      <c r="AC23" s="23"/>
      <c r="AD23" s="23"/>
      <c r="AE23" s="23" t="s">
        <v>21</v>
      </c>
      <c r="AF23" s="18"/>
      <c r="AG23" s="18"/>
      <c r="AH23" s="18"/>
      <c r="AI23" s="18"/>
      <c r="AJ23" s="18"/>
      <c r="AK23" s="23"/>
      <c r="AL23" s="23"/>
      <c r="AM23" s="23"/>
      <c r="AN23" s="23"/>
      <c r="AO23" s="23" t="s">
        <v>22</v>
      </c>
      <c r="AP23" s="18"/>
      <c r="AQ23" s="22"/>
      <c r="AR23" s="16"/>
    </row>
    <row r="24" spans="1:44" ht="12.75">
      <c r="A24" s="24"/>
      <c r="B24" s="25"/>
      <c r="C24" s="26"/>
      <c r="D24" s="27" t="s">
        <v>23</v>
      </c>
      <c r="E24" s="26"/>
      <c r="F24" s="27" t="s">
        <v>24</v>
      </c>
      <c r="G24" s="26"/>
      <c r="H24" s="26"/>
      <c r="I24" s="26"/>
      <c r="J24" s="26"/>
      <c r="K24" s="26"/>
      <c r="L24" s="28">
        <v>0.21</v>
      </c>
      <c r="M24" s="28"/>
      <c r="N24" s="28"/>
      <c r="O24" s="28"/>
      <c r="P24" s="26"/>
      <c r="Q24" s="26"/>
      <c r="R24" s="26"/>
      <c r="S24" s="26"/>
      <c r="T24" s="26"/>
      <c r="U24" s="26"/>
      <c r="V24" s="26"/>
      <c r="W24" s="29">
        <f>AK21</f>
        <v>0</v>
      </c>
      <c r="X24" s="29"/>
      <c r="Y24" s="29"/>
      <c r="Z24" s="29"/>
      <c r="AA24" s="29"/>
      <c r="AB24" s="29"/>
      <c r="AC24" s="29"/>
      <c r="AD24" s="29"/>
      <c r="AE24" s="29"/>
      <c r="AF24" s="26"/>
      <c r="AG24" s="26"/>
      <c r="AH24" s="26"/>
      <c r="AI24" s="26"/>
      <c r="AJ24" s="26"/>
      <c r="AK24" s="29">
        <f>(W24*0.21)</f>
        <v>0</v>
      </c>
      <c r="AL24" s="29"/>
      <c r="AM24" s="29"/>
      <c r="AN24" s="29"/>
      <c r="AO24" s="29"/>
      <c r="AP24" s="26"/>
      <c r="AQ24" s="30"/>
      <c r="AR24" s="24"/>
    </row>
    <row r="25" spans="1:44" ht="12.75">
      <c r="A25" s="24"/>
      <c r="B25" s="25"/>
      <c r="C25" s="26"/>
      <c r="D25" s="26"/>
      <c r="E25" s="26"/>
      <c r="F25" s="27" t="s">
        <v>25</v>
      </c>
      <c r="G25" s="26"/>
      <c r="H25" s="26"/>
      <c r="I25" s="26"/>
      <c r="J25" s="26"/>
      <c r="K25" s="26"/>
      <c r="L25" s="28">
        <v>0.15</v>
      </c>
      <c r="M25" s="28"/>
      <c r="N25" s="28"/>
      <c r="O25" s="28"/>
      <c r="P25" s="26"/>
      <c r="Q25" s="26"/>
      <c r="R25" s="26"/>
      <c r="S25" s="26"/>
      <c r="T25" s="26"/>
      <c r="U25" s="26"/>
      <c r="V25" s="26"/>
      <c r="W25" s="29">
        <f>ROUND(BA49,2)</f>
        <v>0</v>
      </c>
      <c r="X25" s="29"/>
      <c r="Y25" s="29"/>
      <c r="Z25" s="29"/>
      <c r="AA25" s="29"/>
      <c r="AB25" s="29"/>
      <c r="AC25" s="29"/>
      <c r="AD25" s="29"/>
      <c r="AE25" s="29"/>
      <c r="AF25" s="26"/>
      <c r="AG25" s="26"/>
      <c r="AH25" s="26"/>
      <c r="AI25" s="26"/>
      <c r="AJ25" s="26"/>
      <c r="AK25" s="29">
        <f>ROUND(AW49,2)</f>
        <v>0</v>
      </c>
      <c r="AL25" s="29"/>
      <c r="AM25" s="29"/>
      <c r="AN25" s="29"/>
      <c r="AO25" s="29"/>
      <c r="AP25" s="26"/>
      <c r="AQ25" s="30"/>
      <c r="AR25" s="24"/>
    </row>
    <row r="26" spans="1:44" ht="12.75">
      <c r="A26" s="24"/>
      <c r="B26" s="25"/>
      <c r="C26" s="26"/>
      <c r="D26" s="26"/>
      <c r="E26" s="26"/>
      <c r="F26" s="27" t="s">
        <v>26</v>
      </c>
      <c r="G26" s="26"/>
      <c r="H26" s="26"/>
      <c r="I26" s="26"/>
      <c r="J26" s="26"/>
      <c r="K26" s="26"/>
      <c r="L26" s="28">
        <v>0.21</v>
      </c>
      <c r="M26" s="28"/>
      <c r="N26" s="28"/>
      <c r="O26" s="28"/>
      <c r="P26" s="26"/>
      <c r="Q26" s="26"/>
      <c r="R26" s="26"/>
      <c r="S26" s="26"/>
      <c r="T26" s="26"/>
      <c r="U26" s="26"/>
      <c r="V26" s="26"/>
      <c r="W26" s="29">
        <f>ROUND(BB49,2)</f>
        <v>0</v>
      </c>
      <c r="X26" s="29"/>
      <c r="Y26" s="29"/>
      <c r="Z26" s="29"/>
      <c r="AA26" s="29"/>
      <c r="AB26" s="29"/>
      <c r="AC26" s="29"/>
      <c r="AD26" s="29"/>
      <c r="AE26" s="29"/>
      <c r="AF26" s="26"/>
      <c r="AG26" s="26"/>
      <c r="AH26" s="26"/>
      <c r="AI26" s="26"/>
      <c r="AJ26" s="26"/>
      <c r="AK26" s="29">
        <v>0</v>
      </c>
      <c r="AL26" s="29"/>
      <c r="AM26" s="29"/>
      <c r="AN26" s="29"/>
      <c r="AO26" s="29"/>
      <c r="AP26" s="26"/>
      <c r="AQ26" s="30"/>
      <c r="AR26" s="24"/>
    </row>
    <row r="27" spans="1:44" ht="12.75">
      <c r="A27" s="24"/>
      <c r="B27" s="25"/>
      <c r="C27" s="26"/>
      <c r="D27" s="26"/>
      <c r="E27" s="26"/>
      <c r="F27" s="27" t="s">
        <v>27</v>
      </c>
      <c r="G27" s="26"/>
      <c r="H27" s="26"/>
      <c r="I27" s="26"/>
      <c r="J27" s="26"/>
      <c r="K27" s="26"/>
      <c r="L27" s="28">
        <v>0.15</v>
      </c>
      <c r="M27" s="28"/>
      <c r="N27" s="28"/>
      <c r="O27" s="28"/>
      <c r="P27" s="26"/>
      <c r="Q27" s="26"/>
      <c r="R27" s="26"/>
      <c r="S27" s="26"/>
      <c r="T27" s="26"/>
      <c r="U27" s="26"/>
      <c r="V27" s="26"/>
      <c r="W27" s="29">
        <f>ROUND(BC49,2)</f>
        <v>0</v>
      </c>
      <c r="X27" s="29"/>
      <c r="Y27" s="29"/>
      <c r="Z27" s="29"/>
      <c r="AA27" s="29"/>
      <c r="AB27" s="29"/>
      <c r="AC27" s="29"/>
      <c r="AD27" s="29"/>
      <c r="AE27" s="29"/>
      <c r="AF27" s="26"/>
      <c r="AG27" s="26"/>
      <c r="AH27" s="26"/>
      <c r="AI27" s="26"/>
      <c r="AJ27" s="26"/>
      <c r="AK27" s="29">
        <v>0</v>
      </c>
      <c r="AL27" s="29"/>
      <c r="AM27" s="29"/>
      <c r="AN27" s="29"/>
      <c r="AO27" s="29"/>
      <c r="AP27" s="26"/>
      <c r="AQ27" s="30"/>
      <c r="AR27" s="24"/>
    </row>
    <row r="28" spans="1:44" ht="12.75">
      <c r="A28" s="24"/>
      <c r="B28" s="25"/>
      <c r="C28" s="26"/>
      <c r="D28" s="26"/>
      <c r="E28" s="26"/>
      <c r="F28" s="27" t="s">
        <v>28</v>
      </c>
      <c r="G28" s="26"/>
      <c r="H28" s="26"/>
      <c r="I28" s="26"/>
      <c r="J28" s="26"/>
      <c r="K28" s="26"/>
      <c r="L28" s="28">
        <v>0</v>
      </c>
      <c r="M28" s="28"/>
      <c r="N28" s="28"/>
      <c r="O28" s="28"/>
      <c r="P28" s="26"/>
      <c r="Q28" s="26"/>
      <c r="R28" s="26"/>
      <c r="S28" s="26"/>
      <c r="T28" s="26"/>
      <c r="U28" s="26"/>
      <c r="V28" s="26"/>
      <c r="W28" s="29">
        <f>ROUND(BD49,2)</f>
        <v>0</v>
      </c>
      <c r="X28" s="29"/>
      <c r="Y28" s="29"/>
      <c r="Z28" s="29"/>
      <c r="AA28" s="29"/>
      <c r="AB28" s="29"/>
      <c r="AC28" s="29"/>
      <c r="AD28" s="29"/>
      <c r="AE28" s="29"/>
      <c r="AF28" s="26"/>
      <c r="AG28" s="26"/>
      <c r="AH28" s="26"/>
      <c r="AI28" s="26"/>
      <c r="AJ28" s="26"/>
      <c r="AK28" s="29">
        <v>0</v>
      </c>
      <c r="AL28" s="29"/>
      <c r="AM28" s="29"/>
      <c r="AN28" s="29"/>
      <c r="AO28" s="29"/>
      <c r="AP28" s="26"/>
      <c r="AQ28" s="30"/>
      <c r="AR28" s="24"/>
    </row>
    <row r="29" spans="1:44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22"/>
      <c r="AR29" s="16"/>
    </row>
    <row r="30" spans="1:44" ht="16.5">
      <c r="A30" s="16"/>
      <c r="B30" s="17"/>
      <c r="C30" s="31"/>
      <c r="D30" s="32" t="s">
        <v>29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4" t="s">
        <v>30</v>
      </c>
      <c r="U30" s="33"/>
      <c r="V30" s="33"/>
      <c r="W30" s="33"/>
      <c r="X30" s="35" t="s">
        <v>31</v>
      </c>
      <c r="Y30" s="35"/>
      <c r="Z30" s="35"/>
      <c r="AA30" s="35"/>
      <c r="AB30" s="35"/>
      <c r="AC30" s="33"/>
      <c r="AD30" s="33"/>
      <c r="AE30" s="33"/>
      <c r="AF30" s="33"/>
      <c r="AG30" s="33"/>
      <c r="AH30" s="33"/>
      <c r="AI30" s="33"/>
      <c r="AJ30" s="33"/>
      <c r="AK30" s="36">
        <f>SUM(AK21:AK28)</f>
        <v>0</v>
      </c>
      <c r="AL30" s="37"/>
      <c r="AM30" s="37"/>
      <c r="AN30" s="37"/>
      <c r="AO30" s="37"/>
      <c r="AP30" s="31"/>
      <c r="AQ30" s="38"/>
      <c r="AR30" s="16"/>
    </row>
    <row r="31" spans="1:44" ht="7.5" customHeight="1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22"/>
      <c r="AR31" s="16"/>
    </row>
    <row r="32" spans="1:44" ht="9" customHeight="1">
      <c r="A32" s="16"/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1"/>
      <c r="AR32" s="16"/>
    </row>
    <row r="33" spans="1:44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5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6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2.75">
      <c r="A36" s="16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17"/>
    </row>
    <row r="37" spans="1:44" ht="12.75">
      <c r="A37" s="16"/>
      <c r="B37" s="17"/>
      <c r="C37" s="44" t="s">
        <v>32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7"/>
    </row>
    <row r="38" spans="1:44" ht="12.75">
      <c r="A38" s="16"/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7"/>
    </row>
    <row r="39" spans="1:44" ht="12.75">
      <c r="A39" s="45"/>
      <c r="B39" s="46"/>
      <c r="C39" s="47" t="s">
        <v>1</v>
      </c>
      <c r="D39" s="45"/>
      <c r="E39" s="45"/>
      <c r="F39" s="45"/>
      <c r="G39" s="45"/>
      <c r="H39" s="45"/>
      <c r="I39" s="45"/>
      <c r="J39" s="45"/>
      <c r="K39" s="45"/>
      <c r="L39" s="45">
        <f aca="true" t="shared" si="0" ref="L39:L40">K4</f>
        <v>0</v>
      </c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6"/>
    </row>
    <row r="40" spans="1:44" ht="21" customHeight="1">
      <c r="A40" s="48"/>
      <c r="B40" s="49"/>
      <c r="C40" s="50" t="s">
        <v>3</v>
      </c>
      <c r="D40" s="48"/>
      <c r="E40" s="48"/>
      <c r="F40" s="48"/>
      <c r="G40" s="48"/>
      <c r="H40" s="48"/>
      <c r="I40" s="48"/>
      <c r="J40" s="48"/>
      <c r="K40" s="48"/>
      <c r="L40" s="12">
        <f t="shared" si="0"/>
        <v>0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51"/>
      <c r="AP40" s="48"/>
      <c r="AQ40" s="48"/>
      <c r="AR40" s="49"/>
    </row>
    <row r="41" spans="1:44" ht="12.75">
      <c r="A41" s="16"/>
      <c r="B41" s="17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7"/>
    </row>
    <row r="42" spans="1:44" ht="14.25">
      <c r="A42" s="16"/>
      <c r="B42" s="17"/>
      <c r="C42" s="47" t="s">
        <v>7</v>
      </c>
      <c r="D42" s="16"/>
      <c r="E42" s="16"/>
      <c r="F42" s="16"/>
      <c r="G42" s="16"/>
      <c r="H42" s="16"/>
      <c r="I42" s="16"/>
      <c r="J42" s="16"/>
      <c r="K42" s="16"/>
      <c r="L42" s="52">
        <f>IF(K7="","",K7)</f>
        <v>0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47" t="s">
        <v>9</v>
      </c>
      <c r="AJ42" s="16"/>
      <c r="AK42" s="16"/>
      <c r="AL42" s="16"/>
      <c r="AM42" s="53">
        <f>IF(AN7="","",AN7)</f>
        <v>43950</v>
      </c>
      <c r="AN42" s="14"/>
      <c r="AO42" s="16"/>
      <c r="AP42" s="16"/>
      <c r="AQ42" s="16"/>
      <c r="AR42" s="17"/>
    </row>
    <row r="43" spans="1:44" ht="12.75">
      <c r="A43" s="16"/>
      <c r="B43" s="1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7"/>
    </row>
    <row r="44" spans="1:44" ht="12.75">
      <c r="A44" s="16"/>
      <c r="B44" s="17"/>
      <c r="C44" s="47" t="s">
        <v>10</v>
      </c>
      <c r="D44" s="16"/>
      <c r="E44" s="16"/>
      <c r="F44" s="16"/>
      <c r="G44" s="16"/>
      <c r="H44" s="16"/>
      <c r="I44" s="16"/>
      <c r="J44" s="16"/>
      <c r="K44" s="16"/>
      <c r="L44" s="45">
        <f>IF(E10="","",E10)</f>
        <v>0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47" t="s">
        <v>16</v>
      </c>
      <c r="AJ44" s="16"/>
      <c r="AK44" s="16"/>
      <c r="AL44" s="16"/>
      <c r="AM44" s="54">
        <f>IF(E16="","",E16)</f>
        <v>0</v>
      </c>
      <c r="AN44" s="54"/>
      <c r="AO44" s="54"/>
      <c r="AP44" s="54"/>
      <c r="AQ44" s="16"/>
      <c r="AR44" s="17"/>
    </row>
    <row r="45" spans="1:44" ht="12.75">
      <c r="A45" s="16"/>
      <c r="B45" s="17"/>
      <c r="C45" s="47" t="s">
        <v>14</v>
      </c>
      <c r="D45" s="16"/>
      <c r="E45" s="16"/>
      <c r="F45" s="16"/>
      <c r="G45" s="16"/>
      <c r="H45" s="16"/>
      <c r="I45" s="16"/>
      <c r="J45" s="16"/>
      <c r="K45" s="16"/>
      <c r="L45" s="45">
        <f>IF(E13="","",E13)</f>
        <v>0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7"/>
    </row>
    <row r="46" spans="1:44" ht="12.75">
      <c r="A46" s="16"/>
      <c r="B46" s="17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7"/>
    </row>
    <row r="47" spans="1:44" ht="14.25">
      <c r="A47" s="16"/>
      <c r="B47" s="17"/>
      <c r="C47" s="55" t="s">
        <v>33</v>
      </c>
      <c r="D47" s="55"/>
      <c r="E47" s="55"/>
      <c r="F47" s="55"/>
      <c r="G47" s="55"/>
      <c r="H47" s="33"/>
      <c r="I47" s="56" t="s">
        <v>34</v>
      </c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 t="s">
        <v>35</v>
      </c>
      <c r="AH47" s="56"/>
      <c r="AI47" s="57"/>
      <c r="AJ47" s="57"/>
      <c r="AK47" s="57"/>
      <c r="AL47" s="57"/>
      <c r="AM47" s="57"/>
      <c r="AN47" s="56" t="s">
        <v>36</v>
      </c>
      <c r="AO47" s="56"/>
      <c r="AP47" s="56"/>
      <c r="AQ47" s="58" t="s">
        <v>37</v>
      </c>
      <c r="AR47" s="17"/>
    </row>
    <row r="48" spans="1:44" ht="12.75">
      <c r="A48" s="16"/>
      <c r="B48" s="17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7"/>
    </row>
    <row r="49" spans="1:44" ht="16.5">
      <c r="A49" s="48"/>
      <c r="B49" s="49"/>
      <c r="C49" s="59" t="s">
        <v>38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1">
        <f>ROUND(SUM(AG50:AG51),2)</f>
        <v>0</v>
      </c>
      <c r="AH49" s="61"/>
      <c r="AI49" s="61"/>
      <c r="AJ49" s="61"/>
      <c r="AK49" s="61"/>
      <c r="AL49" s="61"/>
      <c r="AM49" s="61"/>
      <c r="AN49" s="62">
        <f aca="true" t="shared" si="1" ref="AN49:AN51">SUM(AG49*1.21)</f>
        <v>0</v>
      </c>
      <c r="AO49" s="63"/>
      <c r="AP49" s="63"/>
      <c r="AQ49" s="64"/>
      <c r="AR49" s="49"/>
    </row>
    <row r="50" spans="1:44" ht="12.75" customHeight="1">
      <c r="A50" s="65"/>
      <c r="B50" s="66"/>
      <c r="C50" s="67"/>
      <c r="D50" s="68" t="s">
        <v>39</v>
      </c>
      <c r="E50" s="68"/>
      <c r="F50" s="68"/>
      <c r="G50" s="68"/>
      <c r="H50" s="68"/>
      <c r="I50" s="69"/>
      <c r="J50" s="68" t="s">
        <v>40</v>
      </c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70">
        <f>'SO - 01a - Elektromontáže'!J27</f>
        <v>0</v>
      </c>
      <c r="AH50" s="70"/>
      <c r="AI50" s="70"/>
      <c r="AJ50" s="70"/>
      <c r="AK50" s="70"/>
      <c r="AL50" s="70"/>
      <c r="AM50" s="70"/>
      <c r="AN50" s="70">
        <f t="shared" si="1"/>
        <v>0</v>
      </c>
      <c r="AO50" s="71"/>
      <c r="AP50" s="71"/>
      <c r="AQ50" s="72" t="s">
        <v>41</v>
      </c>
      <c r="AR50" s="66"/>
    </row>
    <row r="51" spans="1:44" ht="12.75" customHeight="1">
      <c r="A51" s="65"/>
      <c r="B51" s="66"/>
      <c r="C51" s="67"/>
      <c r="D51" s="68" t="s">
        <v>42</v>
      </c>
      <c r="E51" s="68"/>
      <c r="F51" s="68"/>
      <c r="G51" s="68"/>
      <c r="H51" s="68"/>
      <c r="I51" s="69"/>
      <c r="J51" s="68" t="s">
        <v>43</v>
      </c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70">
        <f>'SO - 01 - Zemní práce'!J27</f>
        <v>0</v>
      </c>
      <c r="AH51" s="70"/>
      <c r="AI51" s="70"/>
      <c r="AJ51" s="70"/>
      <c r="AK51" s="70"/>
      <c r="AL51" s="70"/>
      <c r="AM51" s="70"/>
      <c r="AN51" s="70">
        <f t="shared" si="1"/>
        <v>0</v>
      </c>
      <c r="AO51" s="71"/>
      <c r="AP51" s="71"/>
      <c r="AQ51" s="72" t="s">
        <v>41</v>
      </c>
      <c r="AR51" s="66"/>
    </row>
    <row r="52" spans="1:44" ht="12.75">
      <c r="A52" s="16"/>
      <c r="B52" s="17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7"/>
    </row>
    <row r="53" spans="1:44" ht="12.75">
      <c r="A53" s="16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17"/>
    </row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</sheetData>
  <sheetProtection selectLockedCells="1" selectUnlockedCells="1"/>
  <mergeCells count="11">
    <mergeCell ref="K5:AN5"/>
    <mergeCell ref="L24:O24"/>
    <mergeCell ref="L25:O25"/>
    <mergeCell ref="L26:O26"/>
    <mergeCell ref="L27:O27"/>
    <mergeCell ref="L28:O28"/>
    <mergeCell ref="L40:AN40"/>
    <mergeCell ref="C47:G47"/>
    <mergeCell ref="I47:AF47"/>
    <mergeCell ref="AG47:AH47"/>
    <mergeCell ref="AN47:AP47"/>
  </mergeCells>
  <printOptions/>
  <pageMargins left="0.11805555555555555" right="0.03958333333333333" top="0.4722222222222222" bottom="0.7298611111111111" header="0.5118055555555555" footer="0.49236111111111114"/>
  <pageSetup horizontalDpi="300" verticalDpi="300" orientation="landscape" paperSize="9" scale="105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15"/>
  <sheetViews>
    <sheetView zoomScale="111" zoomScaleNormal="111" workbookViewId="0" topLeftCell="A192">
      <selection activeCell="I215" sqref="I215"/>
    </sheetView>
  </sheetViews>
  <sheetFormatPr defaultColWidth="12.57421875" defaultRowHeight="12.75"/>
  <cols>
    <col min="1" max="1" width="2.7109375" style="0" customWidth="1"/>
    <col min="2" max="2" width="2.57421875" style="0" customWidth="1"/>
    <col min="3" max="3" width="2.8515625" style="0" customWidth="1"/>
    <col min="4" max="4" width="3.7109375" style="0" customWidth="1"/>
    <col min="5" max="5" width="11.7109375" style="0" customWidth="1"/>
    <col min="6" max="6" width="61.57421875" style="0" customWidth="1"/>
    <col min="7" max="7" width="5.57421875" style="0" customWidth="1"/>
    <col min="8" max="8" width="9.28125" style="0" customWidth="1"/>
    <col min="9" max="9" width="9.140625" style="0" customWidth="1"/>
    <col min="10" max="10" width="16.57421875" style="0" customWidth="1"/>
    <col min="11" max="11" width="8.421875" style="0" customWidth="1"/>
    <col min="12" max="12" width="2.140625" style="0" customWidth="1"/>
    <col min="13" max="16384" width="11.57421875" style="0" customWidth="1"/>
  </cols>
  <sheetData>
    <row r="1" spans="1:12" ht="14.25">
      <c r="A1" s="73"/>
      <c r="B1" s="74"/>
      <c r="C1" s="74"/>
      <c r="D1" s="75" t="s">
        <v>44</v>
      </c>
      <c r="E1" s="74"/>
      <c r="F1" s="76" t="s">
        <v>45</v>
      </c>
      <c r="G1" s="76" t="s">
        <v>46</v>
      </c>
      <c r="H1" s="76"/>
      <c r="I1" s="74"/>
      <c r="J1" s="76" t="s">
        <v>47</v>
      </c>
      <c r="K1" s="75"/>
      <c r="L1" s="77"/>
    </row>
    <row r="2" spans="1:22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11" ht="8.25" customHeight="1">
      <c r="A3" s="1"/>
      <c r="B3" s="3"/>
      <c r="C3" s="4"/>
      <c r="D3" s="4"/>
      <c r="E3" s="4"/>
      <c r="F3" s="4"/>
      <c r="G3" s="4"/>
      <c r="H3" s="4"/>
      <c r="I3" s="4"/>
      <c r="J3" s="4"/>
      <c r="K3" s="5"/>
    </row>
    <row r="4" spans="1:11" ht="12.75">
      <c r="A4" s="1"/>
      <c r="B4" s="6"/>
      <c r="C4" s="2"/>
      <c r="D4" s="7" t="s">
        <v>48</v>
      </c>
      <c r="E4" s="2"/>
      <c r="F4" s="2"/>
      <c r="G4" s="2"/>
      <c r="H4" s="2"/>
      <c r="I4" s="2"/>
      <c r="J4" s="2"/>
      <c r="K4" s="8"/>
    </row>
    <row r="5" spans="1:11" ht="9.75" customHeight="1">
      <c r="A5" s="1"/>
      <c r="B5" s="6"/>
      <c r="C5" s="2"/>
      <c r="D5" s="2"/>
      <c r="E5" s="2"/>
      <c r="F5" s="2"/>
      <c r="G5" s="2"/>
      <c r="H5" s="2"/>
      <c r="I5" s="2"/>
      <c r="J5" s="2"/>
      <c r="K5" s="8"/>
    </row>
    <row r="6" spans="1:11" ht="16.5">
      <c r="A6" s="1"/>
      <c r="B6" s="6"/>
      <c r="C6" s="2"/>
      <c r="D6" s="13" t="s">
        <v>3</v>
      </c>
      <c r="E6" s="2"/>
      <c r="F6" s="78" t="s">
        <v>49</v>
      </c>
      <c r="G6" s="2"/>
      <c r="H6" s="2"/>
      <c r="I6" s="2"/>
      <c r="J6" s="2"/>
      <c r="K6" s="8"/>
    </row>
    <row r="7" spans="1:11" ht="12.75">
      <c r="A7" s="1"/>
      <c r="B7" s="6"/>
      <c r="C7" s="2"/>
      <c r="D7" s="2"/>
      <c r="E7" s="13">
        <f>'SO - 01a - Elektromontáže'!K6</f>
        <v>0</v>
      </c>
      <c r="F7" s="13"/>
      <c r="G7" s="13"/>
      <c r="H7" s="13"/>
      <c r="I7" s="2"/>
      <c r="J7" s="2"/>
      <c r="K7" s="8"/>
    </row>
    <row r="8" spans="1:12" ht="14.25">
      <c r="A8" s="16"/>
      <c r="B8" s="17"/>
      <c r="C8" s="18"/>
      <c r="D8" s="13" t="s">
        <v>50</v>
      </c>
      <c r="E8" s="18"/>
      <c r="F8" s="18"/>
      <c r="G8" s="18"/>
      <c r="H8" s="18"/>
      <c r="I8" s="18"/>
      <c r="J8" s="18"/>
      <c r="K8" s="22"/>
      <c r="L8" s="16"/>
    </row>
    <row r="9" spans="1:12" ht="12.75" customHeight="1">
      <c r="A9" s="16"/>
      <c r="B9" s="17"/>
      <c r="C9" s="18"/>
      <c r="D9" s="18"/>
      <c r="E9" s="51" t="s">
        <v>51</v>
      </c>
      <c r="F9" s="51"/>
      <c r="G9" s="51"/>
      <c r="H9" s="51"/>
      <c r="I9" s="18"/>
      <c r="J9" s="18"/>
      <c r="K9" s="22"/>
      <c r="L9" s="16"/>
    </row>
    <row r="10" spans="1:12" ht="12.75">
      <c r="A10" s="16"/>
      <c r="B10" s="17"/>
      <c r="C10" s="18"/>
      <c r="D10" s="18"/>
      <c r="E10" s="18"/>
      <c r="F10" s="18"/>
      <c r="G10" s="18"/>
      <c r="H10" s="18"/>
      <c r="I10" s="18"/>
      <c r="J10" s="18"/>
      <c r="K10" s="22"/>
      <c r="L10" s="16"/>
    </row>
    <row r="11" spans="1:12" ht="12.75">
      <c r="A11" s="16"/>
      <c r="B11" s="17"/>
      <c r="C11" s="18"/>
      <c r="D11" s="13" t="s">
        <v>5</v>
      </c>
      <c r="E11" s="18"/>
      <c r="F11" s="10"/>
      <c r="G11" s="18"/>
      <c r="H11" s="18"/>
      <c r="I11" s="13" t="s">
        <v>6</v>
      </c>
      <c r="J11" s="10"/>
      <c r="K11" s="22"/>
      <c r="L11" s="16"/>
    </row>
    <row r="12" spans="1:12" ht="12.75">
      <c r="A12" s="16"/>
      <c r="B12" s="17"/>
      <c r="C12" s="18"/>
      <c r="D12" s="13" t="s">
        <v>7</v>
      </c>
      <c r="E12" s="18"/>
      <c r="F12" s="10" t="s">
        <v>15</v>
      </c>
      <c r="G12" s="18"/>
      <c r="H12" s="18"/>
      <c r="I12" s="13" t="s">
        <v>9</v>
      </c>
      <c r="J12" s="14" t="s">
        <v>52</v>
      </c>
      <c r="K12" s="22"/>
      <c r="L12" s="16"/>
    </row>
    <row r="13" spans="1:12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22"/>
      <c r="L13" s="16"/>
    </row>
    <row r="14" spans="1:12" ht="12.75">
      <c r="A14" s="16"/>
      <c r="B14" s="17"/>
      <c r="C14" s="18"/>
      <c r="D14" s="13" t="s">
        <v>10</v>
      </c>
      <c r="E14" s="18"/>
      <c r="F14" s="18"/>
      <c r="G14" s="18"/>
      <c r="H14" s="18"/>
      <c r="I14" s="13" t="s">
        <v>11</v>
      </c>
      <c r="J14" s="10">
        <f>IF('SO - 01a - Elektromontáže'!AN10="","",'SO - 01a - Elektromontáže'!AN10)</f>
        <v>0</v>
      </c>
      <c r="K14" s="22"/>
      <c r="L14" s="16"/>
    </row>
    <row r="15" spans="1:12" ht="12.75">
      <c r="A15" s="16"/>
      <c r="B15" s="17"/>
      <c r="C15" s="18"/>
      <c r="D15" s="18"/>
      <c r="E15" s="10" t="s">
        <v>12</v>
      </c>
      <c r="F15" s="18"/>
      <c r="G15" s="18"/>
      <c r="H15" s="18"/>
      <c r="I15" s="13" t="s">
        <v>13</v>
      </c>
      <c r="J15" s="10">
        <f>IF('SO - 01a - Elektromontáže'!AN11="","",'SO - 01a - Elektromontáže'!AN11)</f>
        <v>0</v>
      </c>
      <c r="K15" s="22"/>
      <c r="L15" s="16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22"/>
      <c r="L16" s="16"/>
    </row>
    <row r="17" spans="1:12" ht="12.75">
      <c r="A17" s="16"/>
      <c r="B17" s="17"/>
      <c r="C17" s="18"/>
      <c r="D17" s="13" t="s">
        <v>14</v>
      </c>
      <c r="E17" s="18"/>
      <c r="F17" s="18"/>
      <c r="G17" s="18"/>
      <c r="H17" s="18"/>
      <c r="I17" s="13" t="s">
        <v>11</v>
      </c>
      <c r="J17" s="10">
        <f>IF('SO - 01a - Elektromontáže'!AN13="Vyplň údaj","",IF('SO - 01a - Elektromontáže'!AN13="","",'SO - 01a - Elektromontáže'!AN13))</f>
        <v>0</v>
      </c>
      <c r="K17" s="22"/>
      <c r="L17" s="16"/>
    </row>
    <row r="18" spans="1:12" ht="12.75">
      <c r="A18" s="16"/>
      <c r="B18" s="17"/>
      <c r="C18" s="18"/>
      <c r="D18" s="18"/>
      <c r="E18" s="10">
        <f>IF('SO - 01a - Elektromontáže'!E14="Vyplň údaj","",IF('SO - 01a - Elektromontáže'!E14="","",'SO - 01a - Elektromontáže'!E14))</f>
        <v>0</v>
      </c>
      <c r="F18" s="18"/>
      <c r="G18" s="18"/>
      <c r="H18" s="18"/>
      <c r="I18" s="13" t="s">
        <v>13</v>
      </c>
      <c r="J18" s="10">
        <f>IF('SO - 01a - Elektromontáže'!AN14="Vyplň údaj","",IF('SO - 01a - Elektromontáže'!AN14="","",'SO - 01a - Elektromontáže'!AN14))</f>
        <v>0</v>
      </c>
      <c r="K18" s="22"/>
      <c r="L18" s="16"/>
    </row>
    <row r="19" spans="1:12" ht="6.75" customHeight="1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22"/>
      <c r="L19" s="16"/>
    </row>
    <row r="20" spans="1:12" ht="12.75">
      <c r="A20" s="16"/>
      <c r="B20" s="17"/>
      <c r="C20" s="18"/>
      <c r="D20" s="13" t="s">
        <v>16</v>
      </c>
      <c r="E20" s="18"/>
      <c r="F20" s="18"/>
      <c r="G20" s="18"/>
      <c r="H20" s="18"/>
      <c r="I20" s="13" t="s">
        <v>11</v>
      </c>
      <c r="J20" s="10">
        <f>IF('SO - 01a - Elektromontáže'!AN16="","",'SO - 01a - Elektromontáže'!AN16)</f>
        <v>0</v>
      </c>
      <c r="K20" s="22"/>
      <c r="L20" s="16"/>
    </row>
    <row r="21" spans="1:12" ht="12.75">
      <c r="A21" s="16"/>
      <c r="B21" s="17"/>
      <c r="C21" s="18"/>
      <c r="D21" s="18"/>
      <c r="E21" s="10" t="s">
        <v>53</v>
      </c>
      <c r="F21" s="18"/>
      <c r="G21" s="18"/>
      <c r="H21" s="18"/>
      <c r="I21" s="13" t="s">
        <v>13</v>
      </c>
      <c r="J21" s="10">
        <f>IF('SO - 01a - Elektromontáže'!AN17="","",'SO - 01a - Elektromontáže'!AN17)</f>
        <v>0</v>
      </c>
      <c r="K21" s="22"/>
      <c r="L21" s="16"/>
    </row>
    <row r="22" spans="1:12" ht="6.75" customHeight="1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22"/>
      <c r="L22" s="16"/>
    </row>
    <row r="23" spans="1:12" ht="12" customHeight="1">
      <c r="A23" s="16"/>
      <c r="B23" s="17"/>
      <c r="C23" s="18"/>
      <c r="D23" s="13" t="s">
        <v>18</v>
      </c>
      <c r="E23" s="18"/>
      <c r="F23" s="18"/>
      <c r="G23" s="18"/>
      <c r="H23" s="18"/>
      <c r="I23" s="18"/>
      <c r="J23" s="18"/>
      <c r="K23" s="22"/>
      <c r="L23" s="16"/>
    </row>
    <row r="24" spans="1:12" ht="42.75" customHeight="1">
      <c r="A24" s="79"/>
      <c r="B24" s="80"/>
      <c r="C24" s="81"/>
      <c r="D24" s="81"/>
      <c r="E24" s="82" t="s">
        <v>54</v>
      </c>
      <c r="F24" s="82"/>
      <c r="G24" s="82"/>
      <c r="H24" s="82"/>
      <c r="I24" s="81"/>
      <c r="J24" s="81"/>
      <c r="K24" s="83"/>
      <c r="L24" s="79"/>
    </row>
    <row r="25" spans="1:12" ht="6.75" customHeight="1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22"/>
      <c r="L25" s="16"/>
    </row>
    <row r="26" spans="1:12" ht="6.75" customHeight="1">
      <c r="A26" s="16"/>
      <c r="B26" s="17"/>
      <c r="C26" s="18"/>
      <c r="D26" s="84"/>
      <c r="E26" s="84"/>
      <c r="F26" s="84"/>
      <c r="G26" s="84"/>
      <c r="H26" s="84"/>
      <c r="I26" s="84"/>
      <c r="J26" s="84"/>
      <c r="K26" s="85"/>
      <c r="L26" s="16"/>
    </row>
    <row r="27" spans="1:12" ht="12.75">
      <c r="A27" s="16"/>
      <c r="B27" s="17"/>
      <c r="C27" s="18"/>
      <c r="D27" s="86" t="s">
        <v>19</v>
      </c>
      <c r="E27" s="18"/>
      <c r="F27" s="18"/>
      <c r="G27" s="18"/>
      <c r="H27" s="18"/>
      <c r="I27" s="18"/>
      <c r="J27" s="63">
        <f>ROUND(J84,2)</f>
        <v>0</v>
      </c>
      <c r="K27" s="22"/>
      <c r="L27" s="16"/>
    </row>
    <row r="28" spans="1:12" ht="12.75">
      <c r="A28" s="16"/>
      <c r="B28" s="17"/>
      <c r="C28" s="18"/>
      <c r="D28" s="84"/>
      <c r="E28" s="84"/>
      <c r="F28" s="84"/>
      <c r="G28" s="84"/>
      <c r="H28" s="84"/>
      <c r="I28" s="84"/>
      <c r="J28" s="84"/>
      <c r="K28" s="85"/>
      <c r="L28" s="16"/>
    </row>
    <row r="29" spans="1:12" ht="12.75">
      <c r="A29" s="16"/>
      <c r="B29" s="17"/>
      <c r="C29" s="18"/>
      <c r="D29" s="18"/>
      <c r="E29" s="18"/>
      <c r="F29" s="23" t="s">
        <v>21</v>
      </c>
      <c r="G29" s="18"/>
      <c r="H29" s="18"/>
      <c r="I29" s="23" t="s">
        <v>20</v>
      </c>
      <c r="J29" s="23" t="s">
        <v>22</v>
      </c>
      <c r="K29" s="22"/>
      <c r="L29" s="16"/>
    </row>
    <row r="30" spans="1:12" ht="12.75">
      <c r="A30" s="16"/>
      <c r="B30" s="17"/>
      <c r="C30" s="18"/>
      <c r="D30" s="27" t="s">
        <v>23</v>
      </c>
      <c r="E30" s="27" t="s">
        <v>24</v>
      </c>
      <c r="F30" s="87">
        <f>J27</f>
        <v>0</v>
      </c>
      <c r="G30" s="18"/>
      <c r="H30" s="18"/>
      <c r="I30" s="88">
        <v>0.21</v>
      </c>
      <c r="J30" s="87">
        <f>ROUND(F30,2)*I30</f>
        <v>0</v>
      </c>
      <c r="K30" s="22"/>
      <c r="L30" s="16"/>
    </row>
    <row r="31" spans="1:12" ht="12.75">
      <c r="A31" s="16"/>
      <c r="B31" s="17"/>
      <c r="C31" s="18"/>
      <c r="D31" s="18"/>
      <c r="E31" s="27" t="s">
        <v>25</v>
      </c>
      <c r="F31" s="87">
        <f>ROUND(SUM(BF84:BF206),2)</f>
        <v>0</v>
      </c>
      <c r="G31" s="18"/>
      <c r="H31" s="18"/>
      <c r="I31" s="88">
        <v>0.15</v>
      </c>
      <c r="J31" s="87">
        <f>ROUND(ROUND((SUM(BF84:BF206)),2)*I31,2)</f>
        <v>0</v>
      </c>
      <c r="K31" s="22"/>
      <c r="L31" s="16"/>
    </row>
    <row r="32" spans="1:12" ht="12.75">
      <c r="A32" s="16"/>
      <c r="B32" s="17"/>
      <c r="C32" s="18"/>
      <c r="D32" s="18"/>
      <c r="E32" s="27" t="s">
        <v>26</v>
      </c>
      <c r="F32" s="87">
        <f>ROUND(SUM(BG84:BG206),2)</f>
        <v>0</v>
      </c>
      <c r="G32" s="18"/>
      <c r="H32" s="18"/>
      <c r="I32" s="88">
        <v>0.21</v>
      </c>
      <c r="J32" s="87">
        <v>0</v>
      </c>
      <c r="K32" s="22"/>
      <c r="L32" s="16"/>
    </row>
    <row r="33" spans="1:12" ht="12.75">
      <c r="A33" s="16"/>
      <c r="B33" s="17"/>
      <c r="C33" s="18"/>
      <c r="D33" s="18"/>
      <c r="E33" s="27" t="s">
        <v>27</v>
      </c>
      <c r="F33" s="87">
        <f>ROUND(SUM(BH84:BH206),2)</f>
        <v>0</v>
      </c>
      <c r="G33" s="18"/>
      <c r="H33" s="18"/>
      <c r="I33" s="88">
        <v>0.15</v>
      </c>
      <c r="J33" s="87">
        <v>0</v>
      </c>
      <c r="K33" s="22"/>
      <c r="L33" s="16"/>
    </row>
    <row r="34" spans="1:12" ht="12.75">
      <c r="A34" s="16"/>
      <c r="B34" s="17"/>
      <c r="C34" s="18"/>
      <c r="D34" s="18"/>
      <c r="E34" s="27" t="s">
        <v>28</v>
      </c>
      <c r="F34" s="87">
        <f>ROUND(SUM(BI84:BI206),2)</f>
        <v>0</v>
      </c>
      <c r="G34" s="18"/>
      <c r="H34" s="18"/>
      <c r="I34" s="88">
        <v>0</v>
      </c>
      <c r="J34" s="87">
        <v>0</v>
      </c>
      <c r="K34" s="22"/>
      <c r="L34" s="16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22"/>
      <c r="L35" s="16"/>
    </row>
    <row r="36" spans="1:12" ht="12.75">
      <c r="A36" s="16"/>
      <c r="B36" s="17"/>
      <c r="C36" s="31"/>
      <c r="D36" s="32" t="s">
        <v>29</v>
      </c>
      <c r="E36" s="33"/>
      <c r="F36" s="33"/>
      <c r="G36" s="89" t="s">
        <v>30</v>
      </c>
      <c r="H36" s="34" t="s">
        <v>31</v>
      </c>
      <c r="I36" s="33"/>
      <c r="J36" s="90">
        <f>SUM(J27:J34)</f>
        <v>0</v>
      </c>
      <c r="K36" s="91"/>
      <c r="L36" s="16"/>
    </row>
    <row r="37" spans="1:12" ht="12.75">
      <c r="A37" s="16"/>
      <c r="B37" s="39"/>
      <c r="C37" s="40"/>
      <c r="D37" s="40"/>
      <c r="E37" s="40"/>
      <c r="F37" s="40"/>
      <c r="G37" s="40"/>
      <c r="H37" s="40"/>
      <c r="I37" s="40"/>
      <c r="J37" s="40"/>
      <c r="K37" s="41"/>
      <c r="L37" s="16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2" ht="12.75">
      <c r="A41" s="16"/>
      <c r="B41" s="42"/>
      <c r="C41" s="43"/>
      <c r="D41" s="43"/>
      <c r="E41" s="43"/>
      <c r="F41" s="43"/>
      <c r="G41" s="43"/>
      <c r="H41" s="43"/>
      <c r="I41" s="43"/>
      <c r="J41" s="43"/>
      <c r="K41" s="92"/>
      <c r="L41" s="16"/>
    </row>
    <row r="42" spans="1:12" ht="12.75">
      <c r="A42" s="16"/>
      <c r="B42" s="17"/>
      <c r="C42" s="7" t="s">
        <v>55</v>
      </c>
      <c r="D42" s="18"/>
      <c r="E42" s="18"/>
      <c r="F42" s="18"/>
      <c r="G42" s="18"/>
      <c r="H42" s="18"/>
      <c r="I42" s="18"/>
      <c r="J42" s="18"/>
      <c r="K42" s="22"/>
      <c r="L42" s="16"/>
    </row>
    <row r="43" spans="1:12" ht="12.75">
      <c r="A43" s="16"/>
      <c r="B43" s="17"/>
      <c r="C43" s="18"/>
      <c r="D43" s="18"/>
      <c r="E43" s="18"/>
      <c r="F43" s="18"/>
      <c r="G43" s="18"/>
      <c r="H43" s="18"/>
      <c r="I43" s="18"/>
      <c r="J43" s="18"/>
      <c r="K43" s="22"/>
      <c r="L43" s="16"/>
    </row>
    <row r="44" spans="1:12" ht="12.75">
      <c r="A44" s="16"/>
      <c r="B44" s="17"/>
      <c r="C44" s="13" t="s">
        <v>3</v>
      </c>
      <c r="D44" s="18"/>
      <c r="E44" s="18"/>
      <c r="F44" s="18"/>
      <c r="G44" s="18"/>
      <c r="H44" s="18"/>
      <c r="I44" s="18"/>
      <c r="J44" s="18"/>
      <c r="K44" s="22"/>
      <c r="L44" s="16"/>
    </row>
    <row r="45" spans="1:12" ht="12.75">
      <c r="A45" s="16"/>
      <c r="B45" s="17"/>
      <c r="C45" s="18"/>
      <c r="D45" s="18"/>
      <c r="E45" s="13">
        <f>E7</f>
        <v>0</v>
      </c>
      <c r="F45" s="13"/>
      <c r="G45" s="13"/>
      <c r="H45" s="13"/>
      <c r="I45" s="18"/>
      <c r="J45" s="18"/>
      <c r="K45" s="22"/>
      <c r="L45" s="16"/>
    </row>
    <row r="46" spans="1:12" ht="12.75">
      <c r="A46" s="16"/>
      <c r="B46" s="17"/>
      <c r="C46" s="13" t="s">
        <v>50</v>
      </c>
      <c r="D46" s="18"/>
      <c r="E46" s="18"/>
      <c r="F46" s="18"/>
      <c r="G46" s="18"/>
      <c r="H46" s="18"/>
      <c r="I46" s="18"/>
      <c r="J46" s="18"/>
      <c r="K46" s="22"/>
      <c r="L46" s="16"/>
    </row>
    <row r="47" spans="1:12" ht="12.75">
      <c r="A47" s="16"/>
      <c r="B47" s="17"/>
      <c r="C47" s="18"/>
      <c r="D47" s="18"/>
      <c r="E47" s="51">
        <f>E9</f>
        <v>0</v>
      </c>
      <c r="F47" s="51"/>
      <c r="G47" s="51"/>
      <c r="H47" s="51"/>
      <c r="I47" s="18"/>
      <c r="J47" s="18"/>
      <c r="K47" s="22"/>
      <c r="L47" s="16"/>
    </row>
    <row r="48" spans="1:12" ht="12.75">
      <c r="A48" s="16"/>
      <c r="B48" s="17"/>
      <c r="C48" s="18"/>
      <c r="D48" s="18"/>
      <c r="E48" s="18"/>
      <c r="F48" s="18"/>
      <c r="G48" s="18"/>
      <c r="H48" s="18"/>
      <c r="I48" s="18"/>
      <c r="J48" s="18"/>
      <c r="K48" s="22"/>
      <c r="L48" s="16"/>
    </row>
    <row r="49" spans="1:12" ht="12.75">
      <c r="A49" s="16"/>
      <c r="B49" s="17"/>
      <c r="C49" s="13" t="s">
        <v>7</v>
      </c>
      <c r="D49" s="18"/>
      <c r="E49" s="18"/>
      <c r="F49" s="10">
        <f>F12</f>
        <v>0</v>
      </c>
      <c r="G49" s="18"/>
      <c r="H49" s="18"/>
      <c r="I49" s="13" t="s">
        <v>9</v>
      </c>
      <c r="J49" s="14" t="s">
        <v>52</v>
      </c>
      <c r="K49" s="22"/>
      <c r="L49" s="16"/>
    </row>
    <row r="50" spans="1:12" ht="12.75">
      <c r="A50" s="16"/>
      <c r="B50" s="17"/>
      <c r="C50" s="18"/>
      <c r="D50" s="18"/>
      <c r="E50" s="18"/>
      <c r="F50" s="18"/>
      <c r="G50" s="18"/>
      <c r="H50" s="18"/>
      <c r="I50" s="18"/>
      <c r="J50" s="18"/>
      <c r="K50" s="22"/>
      <c r="L50" s="16"/>
    </row>
    <row r="51" spans="1:12" ht="14.25">
      <c r="A51" s="16"/>
      <c r="B51" s="17"/>
      <c r="C51" s="13" t="s">
        <v>10</v>
      </c>
      <c r="D51" s="18"/>
      <c r="E51" s="18"/>
      <c r="F51" s="10">
        <f>E15</f>
        <v>0</v>
      </c>
      <c r="G51" s="18"/>
      <c r="H51" s="18"/>
      <c r="I51" s="13" t="s">
        <v>16</v>
      </c>
      <c r="J51" s="10">
        <f>E21</f>
        <v>0</v>
      </c>
      <c r="K51" s="22"/>
      <c r="L51" s="16"/>
    </row>
    <row r="52" spans="1:12" ht="12.75">
      <c r="A52" s="16"/>
      <c r="B52" s="17"/>
      <c r="C52" s="13" t="s">
        <v>14</v>
      </c>
      <c r="D52" s="18"/>
      <c r="E52" s="18"/>
      <c r="F52" s="10">
        <f>IF(E18="","",E18)</f>
        <v>0</v>
      </c>
      <c r="G52" s="18"/>
      <c r="H52" s="18"/>
      <c r="I52" s="18"/>
      <c r="J52" s="18"/>
      <c r="K52" s="22"/>
      <c r="L52" s="16"/>
    </row>
    <row r="53" spans="1:12" ht="12.75">
      <c r="A53" s="16"/>
      <c r="B53" s="17"/>
      <c r="C53" s="18"/>
      <c r="D53" s="18"/>
      <c r="E53" s="18"/>
      <c r="F53" s="18"/>
      <c r="G53" s="18"/>
      <c r="H53" s="18"/>
      <c r="I53" s="18"/>
      <c r="J53" s="18"/>
      <c r="K53" s="22"/>
      <c r="L53" s="16"/>
    </row>
    <row r="54" spans="1:12" ht="12.75">
      <c r="A54" s="16"/>
      <c r="B54" s="17"/>
      <c r="C54" s="93" t="s">
        <v>56</v>
      </c>
      <c r="D54" s="31"/>
      <c r="E54" s="31"/>
      <c r="F54" s="31"/>
      <c r="G54" s="31"/>
      <c r="H54" s="31"/>
      <c r="I54" s="31"/>
      <c r="J54" s="94" t="s">
        <v>57</v>
      </c>
      <c r="K54" s="38"/>
      <c r="L54" s="16"/>
    </row>
    <row r="55" spans="1:12" ht="12.75">
      <c r="A55" s="16"/>
      <c r="B55" s="17"/>
      <c r="C55" s="18"/>
      <c r="D55" s="18"/>
      <c r="E55" s="18"/>
      <c r="F55" s="18"/>
      <c r="G55" s="18"/>
      <c r="H55" s="18"/>
      <c r="I55" s="18"/>
      <c r="J55" s="18"/>
      <c r="K55" s="22"/>
      <c r="L55" s="16"/>
    </row>
    <row r="56" spans="1:12" ht="12.75">
      <c r="A56" s="16"/>
      <c r="B56" s="17"/>
      <c r="C56" s="95" t="s">
        <v>58</v>
      </c>
      <c r="D56" s="18"/>
      <c r="E56" s="18"/>
      <c r="F56" s="18"/>
      <c r="G56" s="18"/>
      <c r="H56" s="18"/>
      <c r="I56" s="18"/>
      <c r="J56" s="63">
        <f aca="true" t="shared" si="0" ref="J56:J57">J84</f>
        <v>0</v>
      </c>
      <c r="K56" s="22"/>
      <c r="L56" s="16"/>
    </row>
    <row r="57" spans="1:12" ht="12.75">
      <c r="A57" s="96"/>
      <c r="B57" s="97"/>
      <c r="C57" s="98"/>
      <c r="D57" s="99" t="s">
        <v>59</v>
      </c>
      <c r="E57" s="100"/>
      <c r="F57" s="100"/>
      <c r="G57" s="100"/>
      <c r="H57" s="100"/>
      <c r="I57" s="100"/>
      <c r="J57" s="101">
        <f t="shared" si="0"/>
        <v>0</v>
      </c>
      <c r="K57" s="102"/>
      <c r="L57" s="96"/>
    </row>
    <row r="58" spans="1:12" ht="12.75">
      <c r="A58" s="96"/>
      <c r="B58" s="97"/>
      <c r="C58" s="98"/>
      <c r="D58" s="99" t="s">
        <v>60</v>
      </c>
      <c r="E58" s="100"/>
      <c r="F58" s="100"/>
      <c r="G58" s="100"/>
      <c r="H58" s="100"/>
      <c r="I58" s="100"/>
      <c r="J58" s="101">
        <f>J124</f>
        <v>0</v>
      </c>
      <c r="K58" s="102"/>
      <c r="L58" s="96"/>
    </row>
    <row r="59" spans="1:12" ht="12.75">
      <c r="A59" s="96"/>
      <c r="B59" s="97"/>
      <c r="C59" s="98"/>
      <c r="D59" s="99" t="s">
        <v>61</v>
      </c>
      <c r="E59" s="100"/>
      <c r="F59" s="100"/>
      <c r="G59" s="100"/>
      <c r="H59" s="100"/>
      <c r="I59" s="100"/>
      <c r="J59" s="101">
        <f aca="true" t="shared" si="1" ref="J59:J60">J132</f>
        <v>0</v>
      </c>
      <c r="K59" s="102"/>
      <c r="L59" s="96"/>
    </row>
    <row r="60" spans="1:12" ht="12.75">
      <c r="A60" s="103"/>
      <c r="B60" s="104"/>
      <c r="C60" s="105"/>
      <c r="D60" s="106" t="s">
        <v>62</v>
      </c>
      <c r="E60" s="107"/>
      <c r="F60" s="107"/>
      <c r="G60" s="107"/>
      <c r="H60" s="107"/>
      <c r="I60" s="107"/>
      <c r="J60" s="108">
        <f t="shared" si="1"/>
        <v>0</v>
      </c>
      <c r="K60" s="109"/>
      <c r="L60" s="103"/>
    </row>
    <row r="61" spans="1:12" ht="12.75">
      <c r="A61" s="96"/>
      <c r="B61" s="97"/>
      <c r="C61" s="98"/>
      <c r="D61" s="99" t="s">
        <v>63</v>
      </c>
      <c r="E61" s="100"/>
      <c r="F61" s="100"/>
      <c r="G61" s="100"/>
      <c r="H61" s="100"/>
      <c r="I61" s="100"/>
      <c r="J61" s="101">
        <f>J197</f>
        <v>0</v>
      </c>
      <c r="K61" s="102"/>
      <c r="L61" s="96"/>
    </row>
    <row r="62" spans="1:12" ht="12.75">
      <c r="A62" s="96"/>
      <c r="B62" s="97"/>
      <c r="C62" s="98"/>
      <c r="D62" s="99" t="s">
        <v>64</v>
      </c>
      <c r="E62" s="100"/>
      <c r="F62" s="100"/>
      <c r="G62" s="100"/>
      <c r="H62" s="100"/>
      <c r="I62" s="100"/>
      <c r="J62" s="101">
        <f aca="true" t="shared" si="2" ref="J62:J63">J204</f>
        <v>0</v>
      </c>
      <c r="K62" s="102"/>
      <c r="L62" s="96"/>
    </row>
    <row r="63" spans="1:12" ht="12.75">
      <c r="A63" s="103"/>
      <c r="B63" s="104"/>
      <c r="C63" s="105"/>
      <c r="D63" s="106" t="s">
        <v>65</v>
      </c>
      <c r="E63" s="107"/>
      <c r="F63" s="107"/>
      <c r="G63" s="107"/>
      <c r="H63" s="107"/>
      <c r="I63" s="107"/>
      <c r="J63" s="108">
        <f t="shared" si="2"/>
        <v>0</v>
      </c>
      <c r="K63" s="109"/>
      <c r="L63" s="103"/>
    </row>
    <row r="64" spans="1:12" ht="12.75">
      <c r="A64" s="103"/>
      <c r="B64" s="104"/>
      <c r="C64" s="105"/>
      <c r="D64" s="106" t="s">
        <v>66</v>
      </c>
      <c r="E64" s="107"/>
      <c r="F64" s="107"/>
      <c r="G64" s="107"/>
      <c r="H64" s="107"/>
      <c r="I64" s="107"/>
      <c r="J64" s="108">
        <f>J212</f>
        <v>0</v>
      </c>
      <c r="K64" s="109"/>
      <c r="L64" s="103"/>
    </row>
    <row r="65" spans="1:12" ht="12.75">
      <c r="A65" s="16"/>
      <c r="B65" s="17"/>
      <c r="C65" s="18"/>
      <c r="D65" s="18"/>
      <c r="E65" s="18"/>
      <c r="F65" s="18"/>
      <c r="G65" s="18"/>
      <c r="H65" s="18"/>
      <c r="I65" s="18"/>
      <c r="J65" s="18"/>
      <c r="K65" s="22"/>
      <c r="L65" s="16"/>
    </row>
    <row r="66" spans="1:12" ht="12.75">
      <c r="A66" s="16"/>
      <c r="B66" s="39"/>
      <c r="C66" s="40"/>
      <c r="D66" s="40"/>
      <c r="E66" s="40"/>
      <c r="F66" s="40"/>
      <c r="G66" s="40"/>
      <c r="H66" s="40"/>
      <c r="I66" s="40"/>
      <c r="J66" s="40"/>
      <c r="K66" s="41"/>
      <c r="L66" s="16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67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6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2" ht="6.75" customHeight="1">
      <c r="A70" s="16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2" ht="15" customHeight="1">
      <c r="A71" s="16"/>
      <c r="B71" s="18"/>
      <c r="C71" s="44" t="s">
        <v>67</v>
      </c>
      <c r="D71" s="16"/>
      <c r="E71" s="16"/>
      <c r="F71" s="16"/>
      <c r="G71" s="16"/>
      <c r="H71" s="16"/>
      <c r="I71" s="16"/>
      <c r="J71" s="16"/>
      <c r="K71" s="16"/>
      <c r="L71" s="18"/>
    </row>
    <row r="72" spans="1:12" ht="7.5" customHeight="1">
      <c r="A72" s="16"/>
      <c r="B72" s="18"/>
      <c r="C72" s="16"/>
      <c r="D72" s="16"/>
      <c r="E72" s="16"/>
      <c r="F72" s="16"/>
      <c r="G72" s="16"/>
      <c r="H72" s="16"/>
      <c r="I72" s="16"/>
      <c r="J72" s="16"/>
      <c r="K72" s="16"/>
      <c r="L72" s="18"/>
    </row>
    <row r="73" spans="1:12" ht="14.25">
      <c r="A73" s="16"/>
      <c r="B73" s="18"/>
      <c r="C73" s="47" t="s">
        <v>3</v>
      </c>
      <c r="D73" s="16"/>
      <c r="E73" s="16"/>
      <c r="F73" s="16"/>
      <c r="G73" s="16"/>
      <c r="H73" s="16"/>
      <c r="I73" s="16"/>
      <c r="J73" s="16"/>
      <c r="K73" s="16"/>
      <c r="L73" s="18"/>
    </row>
    <row r="74" spans="1:12" ht="14.25">
      <c r="A74" s="16"/>
      <c r="B74" s="18"/>
      <c r="C74" s="16"/>
      <c r="D74" s="16"/>
      <c r="E74" s="13">
        <f>E7</f>
        <v>0</v>
      </c>
      <c r="F74" s="13"/>
      <c r="G74" s="13"/>
      <c r="H74" s="13"/>
      <c r="I74" s="16"/>
      <c r="J74" s="16"/>
      <c r="K74" s="16"/>
      <c r="L74" s="18"/>
    </row>
    <row r="75" spans="1:12" ht="14.25">
      <c r="A75" s="16"/>
      <c r="B75" s="18"/>
      <c r="C75" s="47" t="s">
        <v>50</v>
      </c>
      <c r="D75" s="16"/>
      <c r="E75" s="16"/>
      <c r="F75" s="16"/>
      <c r="G75" s="16"/>
      <c r="H75" s="16"/>
      <c r="I75" s="16"/>
      <c r="J75" s="16"/>
      <c r="K75" s="16"/>
      <c r="L75" s="18"/>
    </row>
    <row r="76" spans="1:12" ht="16.5">
      <c r="A76" s="16"/>
      <c r="B76" s="18"/>
      <c r="C76" s="16"/>
      <c r="D76" s="16"/>
      <c r="E76" s="51">
        <f>E9</f>
        <v>0</v>
      </c>
      <c r="F76" s="51"/>
      <c r="G76" s="51"/>
      <c r="H76" s="51"/>
      <c r="I76" s="16"/>
      <c r="J76" s="16"/>
      <c r="K76" s="16"/>
      <c r="L76" s="18"/>
    </row>
    <row r="77" spans="1:12" ht="10.5" customHeight="1">
      <c r="A77" s="16"/>
      <c r="B77" s="18"/>
      <c r="C77" s="16"/>
      <c r="D77" s="16"/>
      <c r="E77" s="16"/>
      <c r="F77" s="16"/>
      <c r="G77" s="16"/>
      <c r="H77" s="16"/>
      <c r="I77" s="16"/>
      <c r="J77" s="16"/>
      <c r="K77" s="16"/>
      <c r="L77" s="18"/>
    </row>
    <row r="78" spans="1:12" ht="14.25">
      <c r="A78" s="16"/>
      <c r="B78" s="18"/>
      <c r="C78" s="47" t="s">
        <v>7</v>
      </c>
      <c r="D78" s="16"/>
      <c r="E78" s="16"/>
      <c r="F78" s="110">
        <f>F12</f>
        <v>0</v>
      </c>
      <c r="G78" s="16"/>
      <c r="H78" s="16"/>
      <c r="I78" s="47" t="s">
        <v>9</v>
      </c>
      <c r="J78" s="111" t="s">
        <v>68</v>
      </c>
      <c r="K78" s="16"/>
      <c r="L78" s="18"/>
    </row>
    <row r="79" spans="1:12" ht="14.25">
      <c r="A79" s="16"/>
      <c r="B79" s="18"/>
      <c r="C79" s="16"/>
      <c r="D79" s="16"/>
      <c r="E79" s="16"/>
      <c r="F79" s="16"/>
      <c r="G79" s="16"/>
      <c r="H79" s="16"/>
      <c r="I79" s="16"/>
      <c r="J79" s="16"/>
      <c r="K79" s="16"/>
      <c r="L79" s="18"/>
    </row>
    <row r="80" spans="1:12" ht="14.25">
      <c r="A80" s="16"/>
      <c r="B80" s="18"/>
      <c r="C80" s="47" t="s">
        <v>10</v>
      </c>
      <c r="D80" s="16"/>
      <c r="E80" s="16"/>
      <c r="F80" s="110">
        <f>E15</f>
        <v>0</v>
      </c>
      <c r="G80" s="16"/>
      <c r="H80" s="16"/>
      <c r="I80" s="47" t="s">
        <v>16</v>
      </c>
      <c r="J80" s="112">
        <f>E21</f>
        <v>0</v>
      </c>
      <c r="K80" s="16"/>
      <c r="L80" s="18"/>
    </row>
    <row r="81" spans="1:12" ht="14.25">
      <c r="A81" s="16"/>
      <c r="B81" s="18"/>
      <c r="C81" s="47" t="s">
        <v>14</v>
      </c>
      <c r="D81" s="16"/>
      <c r="E81" s="16"/>
      <c r="F81" s="110">
        <f>IF(E18="","",E18)</f>
        <v>0</v>
      </c>
      <c r="G81" s="16"/>
      <c r="H81" s="16"/>
      <c r="I81" s="16"/>
      <c r="J81" s="16"/>
      <c r="K81" s="16"/>
      <c r="L81" s="18"/>
    </row>
    <row r="82" spans="1:12" ht="9" customHeight="1">
      <c r="A82" s="16"/>
      <c r="B82" s="18"/>
      <c r="C82" s="16"/>
      <c r="D82" s="16"/>
      <c r="E82" s="16"/>
      <c r="F82" s="16"/>
      <c r="G82" s="16"/>
      <c r="H82" s="16"/>
      <c r="I82" s="16"/>
      <c r="J82" s="16"/>
      <c r="K82" s="16"/>
      <c r="L82" s="18"/>
    </row>
    <row r="83" spans="1:12" ht="25.5" customHeight="1">
      <c r="A83" s="113"/>
      <c r="B83" s="114"/>
      <c r="C83" s="115" t="s">
        <v>69</v>
      </c>
      <c r="D83" s="116" t="s">
        <v>37</v>
      </c>
      <c r="E83" s="116" t="s">
        <v>33</v>
      </c>
      <c r="F83" s="116" t="s">
        <v>70</v>
      </c>
      <c r="G83" s="116" t="s">
        <v>71</v>
      </c>
      <c r="H83" s="116" t="s">
        <v>72</v>
      </c>
      <c r="I83" s="117" t="s">
        <v>73</v>
      </c>
      <c r="J83" s="116" t="s">
        <v>57</v>
      </c>
      <c r="K83" s="118" t="s">
        <v>74</v>
      </c>
      <c r="L83" s="114"/>
    </row>
    <row r="84" spans="1:12" ht="15.75" customHeight="1">
      <c r="A84" s="16"/>
      <c r="B84" s="18"/>
      <c r="C84" s="59" t="s">
        <v>58</v>
      </c>
      <c r="D84" s="16"/>
      <c r="E84" s="16"/>
      <c r="F84" s="16"/>
      <c r="G84" s="16"/>
      <c r="H84" s="16"/>
      <c r="I84" s="16"/>
      <c r="J84" s="119">
        <f>(J85+J124+J132+J197+J204)</f>
        <v>0</v>
      </c>
      <c r="K84" s="16"/>
      <c r="L84" s="18"/>
    </row>
    <row r="85" spans="1:12" ht="14.25" customHeight="1">
      <c r="A85" s="120"/>
      <c r="B85" s="121"/>
      <c r="C85" s="120"/>
      <c r="D85" s="122" t="s">
        <v>75</v>
      </c>
      <c r="E85" s="123" t="s">
        <v>76</v>
      </c>
      <c r="F85" s="123" t="s">
        <v>77</v>
      </c>
      <c r="G85" s="120"/>
      <c r="H85" s="120"/>
      <c r="I85" s="120"/>
      <c r="J85" s="124">
        <f>SUM(J86:J122)</f>
        <v>0</v>
      </c>
      <c r="K85" s="120"/>
      <c r="L85" s="121"/>
    </row>
    <row r="86" spans="1:12" ht="14.25">
      <c r="A86" s="16"/>
      <c r="B86" s="125"/>
      <c r="C86" s="126" t="s">
        <v>78</v>
      </c>
      <c r="D86" s="126" t="s">
        <v>79</v>
      </c>
      <c r="E86" s="127" t="s">
        <v>80</v>
      </c>
      <c r="F86" s="128" t="s">
        <v>81</v>
      </c>
      <c r="G86" s="129" t="s">
        <v>82</v>
      </c>
      <c r="H86" s="130">
        <v>1</v>
      </c>
      <c r="I86" s="131">
        <v>0</v>
      </c>
      <c r="J86" s="131">
        <f>ROUND(I86*H86,2)</f>
        <v>0</v>
      </c>
      <c r="K86" s="128"/>
      <c r="L86" s="18"/>
    </row>
    <row r="87" spans="1:12" ht="14.25">
      <c r="A87" s="16"/>
      <c r="B87" s="18"/>
      <c r="C87" s="16"/>
      <c r="D87" s="132" t="s">
        <v>83</v>
      </c>
      <c r="E87" s="16"/>
      <c r="F87" s="133" t="s">
        <v>81</v>
      </c>
      <c r="G87" s="16"/>
      <c r="H87" s="16"/>
      <c r="I87" s="16"/>
      <c r="J87" s="16"/>
      <c r="K87" s="16"/>
      <c r="L87" s="18"/>
    </row>
    <row r="88" spans="1:12" ht="14.25">
      <c r="A88" s="16"/>
      <c r="B88" s="125"/>
      <c r="C88" s="126" t="s">
        <v>84</v>
      </c>
      <c r="D88" s="126" t="s">
        <v>79</v>
      </c>
      <c r="E88" s="127" t="s">
        <v>85</v>
      </c>
      <c r="F88" s="128" t="s">
        <v>86</v>
      </c>
      <c r="G88" s="129" t="s">
        <v>87</v>
      </c>
      <c r="H88" s="130">
        <v>35</v>
      </c>
      <c r="I88" s="131">
        <v>0</v>
      </c>
      <c r="J88" s="131">
        <f>ROUND(I88*H88,2)</f>
        <v>0</v>
      </c>
      <c r="K88" s="128"/>
      <c r="L88" s="18"/>
    </row>
    <row r="89" spans="1:12" ht="14.25">
      <c r="A89" s="16"/>
      <c r="B89" s="18"/>
      <c r="C89" s="16"/>
      <c r="D89" s="132" t="s">
        <v>83</v>
      </c>
      <c r="E89" s="16"/>
      <c r="F89" s="133" t="s">
        <v>86</v>
      </c>
      <c r="G89" s="16"/>
      <c r="H89" s="16"/>
      <c r="I89" s="16"/>
      <c r="J89" s="16"/>
      <c r="K89" s="16"/>
      <c r="L89" s="18"/>
    </row>
    <row r="90" spans="1:12" ht="14.25">
      <c r="A90" s="16"/>
      <c r="B90" s="125"/>
      <c r="C90" s="126" t="s">
        <v>88</v>
      </c>
      <c r="D90" s="126" t="s">
        <v>79</v>
      </c>
      <c r="E90" s="127" t="s">
        <v>89</v>
      </c>
      <c r="F90" s="128" t="s">
        <v>90</v>
      </c>
      <c r="G90" s="129" t="s">
        <v>87</v>
      </c>
      <c r="H90" s="130">
        <v>185</v>
      </c>
      <c r="I90" s="131">
        <v>0</v>
      </c>
      <c r="J90" s="131">
        <f>ROUND(I90*H90,2)</f>
        <v>0</v>
      </c>
      <c r="K90" s="128"/>
      <c r="L90" s="18"/>
    </row>
    <row r="91" spans="1:12" ht="14.25">
      <c r="A91" s="16"/>
      <c r="B91" s="18"/>
      <c r="C91" s="16"/>
      <c r="D91" s="132" t="s">
        <v>83</v>
      </c>
      <c r="E91" s="16"/>
      <c r="F91" s="133" t="s">
        <v>90</v>
      </c>
      <c r="G91" s="16"/>
      <c r="H91" s="16"/>
      <c r="I91" s="16"/>
      <c r="J91" s="16"/>
      <c r="K91" s="16"/>
      <c r="L91" s="18"/>
    </row>
    <row r="92" spans="1:12" ht="14.25">
      <c r="A92" s="16"/>
      <c r="B92" s="125"/>
      <c r="C92" s="126" t="s">
        <v>91</v>
      </c>
      <c r="D92" s="126" t="s">
        <v>79</v>
      </c>
      <c r="E92" s="127" t="s">
        <v>92</v>
      </c>
      <c r="F92" s="128" t="s">
        <v>93</v>
      </c>
      <c r="G92" s="129" t="s">
        <v>82</v>
      </c>
      <c r="H92" s="130">
        <v>4</v>
      </c>
      <c r="I92" s="131">
        <v>0</v>
      </c>
      <c r="J92" s="131">
        <f>ROUND(I92*H92,2)</f>
        <v>0</v>
      </c>
      <c r="K92" s="128"/>
      <c r="L92" s="18"/>
    </row>
    <row r="93" spans="1:12" ht="14.25">
      <c r="A93" s="16"/>
      <c r="B93" s="18"/>
      <c r="C93" s="16"/>
      <c r="D93" s="132" t="s">
        <v>83</v>
      </c>
      <c r="E93" s="16"/>
      <c r="F93" s="133" t="s">
        <v>93</v>
      </c>
      <c r="G93" s="16"/>
      <c r="H93" s="16"/>
      <c r="I93" s="16"/>
      <c r="J93" s="16"/>
      <c r="K93" s="16"/>
      <c r="L93" s="18"/>
    </row>
    <row r="94" spans="1:12" ht="14.25">
      <c r="A94" s="16"/>
      <c r="B94" s="125"/>
      <c r="C94" s="126" t="s">
        <v>94</v>
      </c>
      <c r="D94" s="126" t="s">
        <v>79</v>
      </c>
      <c r="E94" s="127" t="s">
        <v>95</v>
      </c>
      <c r="F94" s="128" t="s">
        <v>96</v>
      </c>
      <c r="G94" s="129" t="s">
        <v>87</v>
      </c>
      <c r="H94" s="130">
        <v>1850</v>
      </c>
      <c r="I94" s="131">
        <v>0</v>
      </c>
      <c r="J94" s="131">
        <f>ROUND(I94*H94,2)</f>
        <v>0</v>
      </c>
      <c r="K94" s="128"/>
      <c r="L94" s="18"/>
    </row>
    <row r="95" spans="1:12" ht="14.25">
      <c r="A95" s="16"/>
      <c r="B95" s="18"/>
      <c r="C95" s="16"/>
      <c r="D95" s="132" t="s">
        <v>83</v>
      </c>
      <c r="E95" s="16"/>
      <c r="F95" s="133" t="s">
        <v>96</v>
      </c>
      <c r="G95" s="16"/>
      <c r="H95" s="16"/>
      <c r="I95" s="16"/>
      <c r="J95" s="16"/>
      <c r="K95" s="16"/>
      <c r="L95" s="18"/>
    </row>
    <row r="96" spans="1:12" ht="14.25">
      <c r="A96" s="16"/>
      <c r="B96" s="125"/>
      <c r="C96" s="126" t="s">
        <v>97</v>
      </c>
      <c r="D96" s="126" t="s">
        <v>79</v>
      </c>
      <c r="E96" s="127" t="s">
        <v>98</v>
      </c>
      <c r="F96" s="128" t="s">
        <v>99</v>
      </c>
      <c r="G96" s="129" t="s">
        <v>87</v>
      </c>
      <c r="H96" s="130">
        <v>35</v>
      </c>
      <c r="I96" s="131">
        <v>0</v>
      </c>
      <c r="J96" s="131">
        <f>ROUND(I96*H96,2)</f>
        <v>0</v>
      </c>
      <c r="K96" s="128"/>
      <c r="L96" s="18"/>
    </row>
    <row r="97" spans="1:12" ht="14.25">
      <c r="A97" s="16"/>
      <c r="B97" s="18"/>
      <c r="C97" s="16"/>
      <c r="D97" s="132" t="s">
        <v>83</v>
      </c>
      <c r="E97" s="16"/>
      <c r="F97" s="133" t="s">
        <v>99</v>
      </c>
      <c r="G97" s="16"/>
      <c r="H97" s="16"/>
      <c r="I97" s="16"/>
      <c r="J97" s="16"/>
      <c r="K97" s="16"/>
      <c r="L97" s="18"/>
    </row>
    <row r="98" spans="1:12" ht="14.25">
      <c r="A98" s="16"/>
      <c r="B98" s="125"/>
      <c r="C98" s="126" t="s">
        <v>100</v>
      </c>
      <c r="D98" s="126" t="s">
        <v>79</v>
      </c>
      <c r="E98" s="127" t="s">
        <v>101</v>
      </c>
      <c r="F98" s="128" t="s">
        <v>102</v>
      </c>
      <c r="G98" s="129" t="s">
        <v>82</v>
      </c>
      <c r="H98" s="130">
        <v>12</v>
      </c>
      <c r="I98" s="131">
        <v>0</v>
      </c>
      <c r="J98" s="131">
        <f>ROUND(I98*H98,2)</f>
        <v>0</v>
      </c>
      <c r="K98" s="128"/>
      <c r="L98" s="18"/>
    </row>
    <row r="99" spans="1:12" ht="14.25">
      <c r="A99" s="16"/>
      <c r="B99" s="18"/>
      <c r="C99" s="16"/>
      <c r="D99" s="132" t="s">
        <v>83</v>
      </c>
      <c r="E99" s="16"/>
      <c r="F99" s="133" t="s">
        <v>102</v>
      </c>
      <c r="G99" s="16"/>
      <c r="H99" s="16"/>
      <c r="I99" s="16"/>
      <c r="J99" s="16"/>
      <c r="K99" s="16"/>
      <c r="L99" s="18"/>
    </row>
    <row r="100" spans="1:12" ht="14.25">
      <c r="A100" s="16"/>
      <c r="B100" s="125"/>
      <c r="C100" s="126" t="s">
        <v>103</v>
      </c>
      <c r="D100" s="126" t="s">
        <v>79</v>
      </c>
      <c r="E100" s="127" t="s">
        <v>104</v>
      </c>
      <c r="F100" s="128" t="s">
        <v>105</v>
      </c>
      <c r="G100" s="129" t="s">
        <v>82</v>
      </c>
      <c r="H100" s="130">
        <v>44</v>
      </c>
      <c r="I100" s="131">
        <v>0</v>
      </c>
      <c r="J100" s="131">
        <f>ROUND(I100*H100,2)</f>
        <v>0</v>
      </c>
      <c r="K100" s="128"/>
      <c r="L100" s="18"/>
    </row>
    <row r="101" spans="1:12" ht="14.25">
      <c r="A101" s="16"/>
      <c r="B101" s="18"/>
      <c r="C101" s="16"/>
      <c r="D101" s="132" t="s">
        <v>83</v>
      </c>
      <c r="E101" s="16"/>
      <c r="F101" s="133" t="s">
        <v>105</v>
      </c>
      <c r="G101" s="16"/>
      <c r="H101" s="16"/>
      <c r="I101" s="16"/>
      <c r="J101" s="16"/>
      <c r="K101" s="16"/>
      <c r="L101" s="18"/>
    </row>
    <row r="102" spans="1:12" ht="14.25">
      <c r="A102" s="16"/>
      <c r="B102" s="125"/>
      <c r="C102" s="126" t="s">
        <v>106</v>
      </c>
      <c r="D102" s="126" t="s">
        <v>79</v>
      </c>
      <c r="E102" s="127" t="s">
        <v>107</v>
      </c>
      <c r="F102" s="128" t="s">
        <v>108</v>
      </c>
      <c r="G102" s="129" t="s">
        <v>82</v>
      </c>
      <c r="H102" s="130">
        <v>3</v>
      </c>
      <c r="I102" s="131">
        <v>0</v>
      </c>
      <c r="J102" s="131">
        <f>ROUND(I102*H102,2)</f>
        <v>0</v>
      </c>
      <c r="K102" s="128"/>
      <c r="L102" s="18"/>
    </row>
    <row r="103" spans="1:12" ht="14.25">
      <c r="A103" s="16"/>
      <c r="B103" s="18"/>
      <c r="C103" s="16"/>
      <c r="D103" s="132" t="s">
        <v>83</v>
      </c>
      <c r="E103" s="16"/>
      <c r="F103" s="133" t="s">
        <v>108</v>
      </c>
      <c r="G103" s="16"/>
      <c r="H103" s="16"/>
      <c r="I103" s="16"/>
      <c r="J103" s="16"/>
      <c r="K103" s="16"/>
      <c r="L103" s="18"/>
    </row>
    <row r="104" spans="1:12" ht="14.25">
      <c r="A104" s="16"/>
      <c r="B104" s="125"/>
      <c r="C104" s="126" t="s">
        <v>109</v>
      </c>
      <c r="D104" s="126" t="s">
        <v>79</v>
      </c>
      <c r="E104" s="127" t="s">
        <v>110</v>
      </c>
      <c r="F104" s="128" t="s">
        <v>111</v>
      </c>
      <c r="G104" s="129" t="s">
        <v>82</v>
      </c>
      <c r="H104" s="130">
        <v>4</v>
      </c>
      <c r="I104" s="131">
        <v>0</v>
      </c>
      <c r="J104" s="131">
        <f>ROUND(I104*H104,2)</f>
        <v>0</v>
      </c>
      <c r="K104" s="128"/>
      <c r="L104" s="18"/>
    </row>
    <row r="105" spans="1:12" ht="14.25">
      <c r="A105" s="16"/>
      <c r="B105" s="18"/>
      <c r="C105" s="16"/>
      <c r="D105" s="132" t="s">
        <v>83</v>
      </c>
      <c r="E105" s="16"/>
      <c r="F105" s="133" t="s">
        <v>111</v>
      </c>
      <c r="G105" s="16"/>
      <c r="H105" s="16"/>
      <c r="I105" s="16"/>
      <c r="J105" s="16"/>
      <c r="K105" s="16"/>
      <c r="L105" s="18"/>
    </row>
    <row r="106" spans="1:12" ht="14.25">
      <c r="A106" s="16"/>
      <c r="B106" s="125"/>
      <c r="C106" s="126" t="s">
        <v>112</v>
      </c>
      <c r="D106" s="126" t="s">
        <v>79</v>
      </c>
      <c r="E106" s="127" t="s">
        <v>113</v>
      </c>
      <c r="F106" s="128" t="s">
        <v>114</v>
      </c>
      <c r="G106" s="129" t="s">
        <v>87</v>
      </c>
      <c r="H106" s="130">
        <v>155</v>
      </c>
      <c r="I106" s="131">
        <v>0</v>
      </c>
      <c r="J106" s="131">
        <f>ROUND(I106*H106,2)</f>
        <v>0</v>
      </c>
      <c r="K106" s="128"/>
      <c r="L106" s="18"/>
    </row>
    <row r="107" spans="1:12" ht="14.25">
      <c r="A107" s="16"/>
      <c r="B107" s="18"/>
      <c r="C107" s="16"/>
      <c r="D107" s="132" t="s">
        <v>83</v>
      </c>
      <c r="E107" s="16"/>
      <c r="F107" s="133" t="s">
        <v>114</v>
      </c>
      <c r="G107" s="16"/>
      <c r="H107" s="16"/>
      <c r="I107" s="16"/>
      <c r="J107" s="16"/>
      <c r="K107" s="16"/>
      <c r="L107" s="18"/>
    </row>
    <row r="108" spans="1:12" ht="14.25">
      <c r="A108" s="16"/>
      <c r="B108" s="125"/>
      <c r="C108" s="126" t="s">
        <v>115</v>
      </c>
      <c r="D108" s="126" t="s">
        <v>79</v>
      </c>
      <c r="E108" s="127" t="s">
        <v>116</v>
      </c>
      <c r="F108" s="128" t="s">
        <v>117</v>
      </c>
      <c r="G108" s="129" t="s">
        <v>82</v>
      </c>
      <c r="H108" s="130">
        <v>12</v>
      </c>
      <c r="I108" s="131">
        <v>0</v>
      </c>
      <c r="J108" s="131">
        <f>ROUND(I108*H108,2)</f>
        <v>0</v>
      </c>
      <c r="K108" s="128"/>
      <c r="L108" s="18"/>
    </row>
    <row r="109" spans="1:12" ht="14.25">
      <c r="A109" s="16"/>
      <c r="B109" s="18"/>
      <c r="C109" s="16"/>
      <c r="D109" s="132" t="s">
        <v>83</v>
      </c>
      <c r="E109" s="16"/>
      <c r="F109" s="133" t="s">
        <v>118</v>
      </c>
      <c r="G109" s="16"/>
      <c r="H109" s="16"/>
      <c r="I109" s="16"/>
      <c r="J109" s="16"/>
      <c r="K109" s="16"/>
      <c r="L109" s="18"/>
    </row>
    <row r="110" spans="1:12" ht="14.25">
      <c r="A110" s="16"/>
      <c r="B110" s="125"/>
      <c r="C110" s="126" t="s">
        <v>119</v>
      </c>
      <c r="D110" s="126" t="s">
        <v>79</v>
      </c>
      <c r="E110" s="127" t="s">
        <v>120</v>
      </c>
      <c r="F110" s="128" t="s">
        <v>121</v>
      </c>
      <c r="G110" s="129" t="s">
        <v>87</v>
      </c>
      <c r="H110" s="130">
        <v>10</v>
      </c>
      <c r="I110" s="131">
        <v>0</v>
      </c>
      <c r="J110" s="131">
        <f>ROUND(I110*H110,2)</f>
        <v>0</v>
      </c>
      <c r="K110" s="128"/>
      <c r="L110" s="18"/>
    </row>
    <row r="111" spans="1:12" ht="14.25">
      <c r="A111" s="16"/>
      <c r="B111" s="18"/>
      <c r="C111" s="16"/>
      <c r="D111" s="132" t="s">
        <v>83</v>
      </c>
      <c r="E111" s="16"/>
      <c r="F111" s="133" t="s">
        <v>121</v>
      </c>
      <c r="G111" s="16"/>
      <c r="H111" s="16"/>
      <c r="I111" s="16"/>
      <c r="J111" s="16"/>
      <c r="K111" s="16"/>
      <c r="L111" s="18"/>
    </row>
    <row r="112" spans="1:12" ht="14.25">
      <c r="A112" s="16"/>
      <c r="B112" s="125"/>
      <c r="C112" s="126" t="s">
        <v>122</v>
      </c>
      <c r="D112" s="126" t="s">
        <v>79</v>
      </c>
      <c r="E112" s="127" t="s">
        <v>123</v>
      </c>
      <c r="F112" s="128" t="s">
        <v>124</v>
      </c>
      <c r="G112" s="129" t="s">
        <v>82</v>
      </c>
      <c r="H112" s="130">
        <v>1</v>
      </c>
      <c r="I112" s="131">
        <v>0</v>
      </c>
      <c r="J112" s="131">
        <f>ROUND(I112*H112,2)</f>
        <v>0</v>
      </c>
      <c r="K112" s="128"/>
      <c r="L112" s="18"/>
    </row>
    <row r="113" spans="1:12" ht="14.25">
      <c r="A113" s="16"/>
      <c r="B113" s="18"/>
      <c r="C113" s="16"/>
      <c r="D113" s="132" t="s">
        <v>83</v>
      </c>
      <c r="E113" s="16"/>
      <c r="F113" s="133" t="s">
        <v>124</v>
      </c>
      <c r="G113" s="16"/>
      <c r="H113" s="16"/>
      <c r="I113" s="16"/>
      <c r="J113" s="16"/>
      <c r="K113" s="16"/>
      <c r="L113" s="18"/>
    </row>
    <row r="114" spans="1:12" ht="14.25">
      <c r="A114" s="16"/>
      <c r="B114" s="125"/>
      <c r="C114" s="126">
        <v>15</v>
      </c>
      <c r="D114" s="126" t="s">
        <v>79</v>
      </c>
      <c r="E114" s="127" t="s">
        <v>125</v>
      </c>
      <c r="F114" s="128" t="s">
        <v>126</v>
      </c>
      <c r="G114" s="129" t="s">
        <v>82</v>
      </c>
      <c r="H114" s="130">
        <v>4</v>
      </c>
      <c r="I114" s="131">
        <v>0</v>
      </c>
      <c r="J114" s="131">
        <f>ROUND(I114*H114,2)</f>
        <v>0</v>
      </c>
      <c r="K114" s="128"/>
      <c r="L114" s="18"/>
    </row>
    <row r="115" spans="1:12" ht="14.25">
      <c r="A115" s="16"/>
      <c r="B115" s="18"/>
      <c r="C115" s="16"/>
      <c r="D115" s="132" t="s">
        <v>83</v>
      </c>
      <c r="E115" s="16"/>
      <c r="F115" s="133" t="s">
        <v>127</v>
      </c>
      <c r="G115" s="16"/>
      <c r="H115" s="16"/>
      <c r="I115" s="16"/>
      <c r="J115" s="16"/>
      <c r="K115" s="16"/>
      <c r="L115" s="18"/>
    </row>
    <row r="116" spans="1:12" ht="14.25">
      <c r="A116" s="16"/>
      <c r="B116" s="125"/>
      <c r="C116" s="126">
        <v>16</v>
      </c>
      <c r="D116" s="126" t="s">
        <v>79</v>
      </c>
      <c r="E116" s="127" t="s">
        <v>128</v>
      </c>
      <c r="F116" s="128" t="s">
        <v>129</v>
      </c>
      <c r="G116" s="129" t="s">
        <v>82</v>
      </c>
      <c r="H116" s="130">
        <v>4</v>
      </c>
      <c r="I116" s="131">
        <v>0</v>
      </c>
      <c r="J116" s="131">
        <f>ROUND(I116*H116,2)</f>
        <v>0</v>
      </c>
      <c r="K116" s="128"/>
      <c r="L116" s="18"/>
    </row>
    <row r="117" spans="1:12" ht="14.25">
      <c r="A117" s="16"/>
      <c r="B117" s="18"/>
      <c r="C117" s="16"/>
      <c r="D117" s="132" t="s">
        <v>83</v>
      </c>
      <c r="E117" s="16"/>
      <c r="F117" s="133" t="s">
        <v>129</v>
      </c>
      <c r="G117" s="16"/>
      <c r="H117" s="16"/>
      <c r="I117" s="16"/>
      <c r="J117" s="16"/>
      <c r="K117" s="16"/>
      <c r="L117" s="18"/>
    </row>
    <row r="118" spans="1:12" ht="14.25">
      <c r="A118" s="16"/>
      <c r="B118" s="125"/>
      <c r="C118" s="126">
        <v>17</v>
      </c>
      <c r="D118" s="126" t="s">
        <v>79</v>
      </c>
      <c r="E118" s="127" t="s">
        <v>130</v>
      </c>
      <c r="F118" s="128" t="s">
        <v>131</v>
      </c>
      <c r="G118" s="129" t="s">
        <v>82</v>
      </c>
      <c r="H118" s="130">
        <v>0</v>
      </c>
      <c r="I118" s="131">
        <v>0</v>
      </c>
      <c r="J118" s="131">
        <f>ROUND(I118*H118,2)</f>
        <v>0</v>
      </c>
      <c r="K118" s="128"/>
      <c r="L118" s="18"/>
    </row>
    <row r="119" spans="1:12" ht="14.25">
      <c r="A119" s="16"/>
      <c r="B119" s="18"/>
      <c r="C119" s="16"/>
      <c r="D119" s="132" t="s">
        <v>83</v>
      </c>
      <c r="E119" s="16"/>
      <c r="F119" s="133" t="s">
        <v>131</v>
      </c>
      <c r="G119" s="16"/>
      <c r="H119" s="16"/>
      <c r="I119" s="16"/>
      <c r="J119" s="16"/>
      <c r="K119" s="16"/>
      <c r="L119" s="18"/>
    </row>
    <row r="120" spans="1:12" ht="14.25">
      <c r="A120" s="16"/>
      <c r="B120" s="125"/>
      <c r="C120" s="126">
        <v>18</v>
      </c>
      <c r="D120" s="126" t="s">
        <v>79</v>
      </c>
      <c r="E120" s="127" t="s">
        <v>132</v>
      </c>
      <c r="F120" s="128" t="s">
        <v>133</v>
      </c>
      <c r="G120" s="129" t="s">
        <v>82</v>
      </c>
      <c r="H120" s="130">
        <v>4</v>
      </c>
      <c r="I120" s="131">
        <v>0</v>
      </c>
      <c r="J120" s="131">
        <f>ROUND(I120*H120,2)</f>
        <v>0</v>
      </c>
      <c r="K120" s="128"/>
      <c r="L120" s="18"/>
    </row>
    <row r="121" spans="1:12" ht="14.25">
      <c r="A121" s="16"/>
      <c r="B121" s="18"/>
      <c r="C121" s="16"/>
      <c r="D121" s="132" t="s">
        <v>83</v>
      </c>
      <c r="E121" s="16"/>
      <c r="F121" s="133" t="s">
        <v>134</v>
      </c>
      <c r="G121" s="16"/>
      <c r="H121" s="16"/>
      <c r="I121" s="16"/>
      <c r="J121" s="16"/>
      <c r="K121" s="16"/>
      <c r="L121" s="18"/>
    </row>
    <row r="122" spans="1:12" ht="14.25">
      <c r="A122" s="16"/>
      <c r="B122" s="125"/>
      <c r="C122" s="126">
        <v>19</v>
      </c>
      <c r="D122" s="126" t="s">
        <v>79</v>
      </c>
      <c r="E122" s="127" t="s">
        <v>135</v>
      </c>
      <c r="F122" s="128" t="s">
        <v>136</v>
      </c>
      <c r="G122" s="129" t="s">
        <v>87</v>
      </c>
      <c r="H122" s="130">
        <v>4</v>
      </c>
      <c r="I122" s="131">
        <v>0</v>
      </c>
      <c r="J122" s="131">
        <f>ROUND(I122*H122,2)</f>
        <v>0</v>
      </c>
      <c r="K122" s="128"/>
      <c r="L122" s="18"/>
    </row>
    <row r="123" spans="1:12" ht="14.25">
      <c r="A123" s="16"/>
      <c r="B123" s="18"/>
      <c r="C123" s="16"/>
      <c r="D123" s="134" t="s">
        <v>83</v>
      </c>
      <c r="E123" s="16"/>
      <c r="F123" s="135" t="s">
        <v>136</v>
      </c>
      <c r="G123" s="16"/>
      <c r="H123" s="16"/>
      <c r="I123" s="16"/>
      <c r="J123" s="16"/>
      <c r="K123" s="16"/>
      <c r="L123" s="18"/>
    </row>
    <row r="124" spans="1:12" ht="33" customHeight="1">
      <c r="A124" s="120"/>
      <c r="B124" s="121"/>
      <c r="C124" s="120"/>
      <c r="D124" s="122" t="s">
        <v>75</v>
      </c>
      <c r="E124" s="123" t="s">
        <v>137</v>
      </c>
      <c r="F124" s="123" t="s">
        <v>138</v>
      </c>
      <c r="G124" s="120"/>
      <c r="H124" s="120"/>
      <c r="I124" s="120"/>
      <c r="J124" s="124">
        <f>SUM(J125:J130)</f>
        <v>0</v>
      </c>
      <c r="K124" s="120"/>
      <c r="L124" s="121"/>
    </row>
    <row r="125" spans="1:12" ht="14.25">
      <c r="A125" s="136"/>
      <c r="B125" s="137"/>
      <c r="C125" s="138">
        <v>20</v>
      </c>
      <c r="D125" s="138" t="s">
        <v>79</v>
      </c>
      <c r="E125" s="127" t="s">
        <v>139</v>
      </c>
      <c r="F125" s="139" t="s">
        <v>140</v>
      </c>
      <c r="G125" s="140" t="s">
        <v>82</v>
      </c>
      <c r="H125" s="130">
        <v>12</v>
      </c>
      <c r="I125" s="131">
        <v>0</v>
      </c>
      <c r="J125" s="131">
        <f>ROUND(I125*H125,2)</f>
        <v>0</v>
      </c>
      <c r="K125" s="139"/>
      <c r="L125" s="141"/>
    </row>
    <row r="126" spans="1:12" ht="14.25">
      <c r="A126" s="136"/>
      <c r="B126" s="141"/>
      <c r="C126" s="136"/>
      <c r="D126" s="142" t="s">
        <v>83</v>
      </c>
      <c r="E126" s="136"/>
      <c r="F126" s="143" t="s">
        <v>140</v>
      </c>
      <c r="G126" s="136"/>
      <c r="H126" s="136"/>
      <c r="I126" s="136"/>
      <c r="J126" s="136"/>
      <c r="K126" s="136"/>
      <c r="L126" s="141"/>
    </row>
    <row r="127" spans="1:12" ht="14.25">
      <c r="A127" s="16"/>
      <c r="B127" s="125"/>
      <c r="C127" s="126">
        <v>21</v>
      </c>
      <c r="D127" s="126" t="s">
        <v>79</v>
      </c>
      <c r="E127" s="127" t="s">
        <v>141</v>
      </c>
      <c r="F127" s="128" t="s">
        <v>121</v>
      </c>
      <c r="G127" s="129" t="s">
        <v>87</v>
      </c>
      <c r="H127" s="130">
        <v>3</v>
      </c>
      <c r="I127" s="131">
        <v>0</v>
      </c>
      <c r="J127" s="131">
        <f>ROUND(I127*H127,2)</f>
        <v>0</v>
      </c>
      <c r="K127" s="128"/>
      <c r="L127" s="18"/>
    </row>
    <row r="128" spans="1:12" ht="14.25">
      <c r="A128" s="16"/>
      <c r="B128" s="18"/>
      <c r="C128" s="16"/>
      <c r="D128" s="132" t="s">
        <v>83</v>
      </c>
      <c r="E128" s="16"/>
      <c r="F128" s="133" t="s">
        <v>121</v>
      </c>
      <c r="G128" s="16"/>
      <c r="H128" s="16"/>
      <c r="I128" s="16"/>
      <c r="J128" s="16"/>
      <c r="K128" s="16"/>
      <c r="L128" s="18"/>
    </row>
    <row r="129" spans="1:12" s="144" customFormat="1" ht="14.25">
      <c r="A129" s="136"/>
      <c r="B129" s="137"/>
      <c r="C129" s="138">
        <v>22</v>
      </c>
      <c r="D129" s="138" t="s">
        <v>79</v>
      </c>
      <c r="E129" s="127" t="s">
        <v>142</v>
      </c>
      <c r="F129" s="128" t="s">
        <v>143</v>
      </c>
      <c r="G129" s="140" t="s">
        <v>82</v>
      </c>
      <c r="H129" s="130">
        <v>3</v>
      </c>
      <c r="I129" s="131">
        <v>0</v>
      </c>
      <c r="J129" s="131">
        <f aca="true" t="shared" si="3" ref="J129:J130">ROUND(I129*H129,2)</f>
        <v>0</v>
      </c>
      <c r="K129" s="139"/>
      <c r="L129" s="141"/>
    </row>
    <row r="130" spans="1:12" ht="14.25">
      <c r="A130" s="136"/>
      <c r="B130" s="137"/>
      <c r="C130" s="138">
        <v>23</v>
      </c>
      <c r="D130" s="138" t="s">
        <v>79</v>
      </c>
      <c r="E130" s="127" t="s">
        <v>144</v>
      </c>
      <c r="F130" s="128" t="s">
        <v>129</v>
      </c>
      <c r="G130" s="129" t="s">
        <v>82</v>
      </c>
      <c r="H130" s="130">
        <v>3</v>
      </c>
      <c r="I130" s="131">
        <v>0</v>
      </c>
      <c r="J130" s="131">
        <f t="shared" si="3"/>
        <v>0</v>
      </c>
      <c r="K130" s="139"/>
      <c r="L130" s="141"/>
    </row>
    <row r="131" spans="1:12" ht="14.25">
      <c r="A131" s="136"/>
      <c r="B131" s="137"/>
      <c r="C131" s="138"/>
      <c r="D131" s="138"/>
      <c r="E131" s="127"/>
      <c r="F131" s="145" t="s">
        <v>129</v>
      </c>
      <c r="G131" s="146"/>
      <c r="H131" s="147"/>
      <c r="I131" s="147"/>
      <c r="J131" s="147"/>
      <c r="K131" s="139"/>
      <c r="L131" s="141"/>
    </row>
    <row r="132" spans="1:12" ht="33" customHeight="1">
      <c r="A132" s="120"/>
      <c r="B132" s="121"/>
      <c r="C132" s="120"/>
      <c r="D132" s="148" t="s">
        <v>75</v>
      </c>
      <c r="E132" s="149" t="s">
        <v>145</v>
      </c>
      <c r="F132" s="149" t="s">
        <v>145</v>
      </c>
      <c r="G132" s="120"/>
      <c r="H132" s="120"/>
      <c r="I132" s="120"/>
      <c r="J132" s="150">
        <f>J133</f>
        <v>0</v>
      </c>
      <c r="K132" s="120"/>
      <c r="L132" s="121"/>
    </row>
    <row r="133" spans="1:12" ht="17.25" customHeight="1">
      <c r="A133" s="120"/>
      <c r="B133" s="121"/>
      <c r="C133" s="120"/>
      <c r="D133" s="122" t="s">
        <v>75</v>
      </c>
      <c r="E133" s="151" t="s">
        <v>146</v>
      </c>
      <c r="F133" s="151" t="s">
        <v>147</v>
      </c>
      <c r="G133" s="120"/>
      <c r="H133" s="120"/>
      <c r="I133" s="120"/>
      <c r="J133" s="152">
        <f>SUM(J134:J196)</f>
        <v>0</v>
      </c>
      <c r="K133" s="120"/>
      <c r="L133" s="121"/>
    </row>
    <row r="134" spans="1:12" ht="21" customHeight="1">
      <c r="A134" s="16"/>
      <c r="B134" s="125"/>
      <c r="C134" s="138">
        <v>24</v>
      </c>
      <c r="D134" s="138" t="s">
        <v>79</v>
      </c>
      <c r="E134" s="127" t="s">
        <v>148</v>
      </c>
      <c r="F134" s="128" t="s">
        <v>149</v>
      </c>
      <c r="G134" s="140" t="s">
        <v>82</v>
      </c>
      <c r="H134" s="130">
        <v>4</v>
      </c>
      <c r="I134" s="131">
        <v>0</v>
      </c>
      <c r="J134" s="131">
        <f>ROUND(I134*H134,2)</f>
        <v>0</v>
      </c>
      <c r="K134" s="128"/>
      <c r="L134" s="18"/>
    </row>
    <row r="135" spans="1:12" ht="20.25" customHeight="1">
      <c r="A135" s="16"/>
      <c r="B135" s="18"/>
      <c r="C135" s="136"/>
      <c r="D135" s="142" t="s">
        <v>83</v>
      </c>
      <c r="E135" s="136"/>
      <c r="F135" s="143" t="s">
        <v>150</v>
      </c>
      <c r="G135" s="136"/>
      <c r="H135" s="136"/>
      <c r="I135" s="136"/>
      <c r="K135" s="16"/>
      <c r="L135" s="18"/>
    </row>
    <row r="136" spans="1:12" ht="33.75" customHeight="1">
      <c r="A136" s="16"/>
      <c r="B136" s="18"/>
      <c r="C136" s="136"/>
      <c r="D136" s="153" t="s">
        <v>151</v>
      </c>
      <c r="E136" s="136"/>
      <c r="F136" s="154" t="s">
        <v>152</v>
      </c>
      <c r="G136" s="136"/>
      <c r="H136" s="136"/>
      <c r="I136" s="136"/>
      <c r="J136" s="136"/>
      <c r="K136" s="16"/>
      <c r="L136" s="18"/>
    </row>
    <row r="137" spans="1:12" ht="21" customHeight="1">
      <c r="A137" s="16"/>
      <c r="B137" s="125"/>
      <c r="C137" s="138">
        <v>25</v>
      </c>
      <c r="D137" s="138" t="s">
        <v>79</v>
      </c>
      <c r="E137" s="127" t="s">
        <v>153</v>
      </c>
      <c r="F137" s="128" t="s">
        <v>154</v>
      </c>
      <c r="G137" s="140" t="s">
        <v>82</v>
      </c>
      <c r="H137" s="130">
        <v>0</v>
      </c>
      <c r="I137" s="131">
        <v>0</v>
      </c>
      <c r="J137" s="131">
        <f>ROUND(I137*H137,2)</f>
        <v>0</v>
      </c>
      <c r="K137" s="128"/>
      <c r="L137" s="18"/>
    </row>
    <row r="138" spans="1:12" ht="18" customHeight="1">
      <c r="A138" s="16"/>
      <c r="B138" s="18"/>
      <c r="C138" s="136"/>
      <c r="D138" s="142" t="s">
        <v>83</v>
      </c>
      <c r="E138" s="136"/>
      <c r="F138" s="143" t="s">
        <v>155</v>
      </c>
      <c r="G138" s="136"/>
      <c r="H138" s="136"/>
      <c r="I138" s="136"/>
      <c r="K138" s="16"/>
      <c r="L138" s="18"/>
    </row>
    <row r="139" spans="1:12" ht="33.75" customHeight="1">
      <c r="A139" s="16"/>
      <c r="B139" s="18"/>
      <c r="C139" s="136"/>
      <c r="D139" s="153" t="s">
        <v>151</v>
      </c>
      <c r="E139" s="136"/>
      <c r="F139" s="154" t="s">
        <v>156</v>
      </c>
      <c r="G139" s="136"/>
      <c r="H139" s="136"/>
      <c r="I139" s="136"/>
      <c r="J139" s="136"/>
      <c r="K139" s="16"/>
      <c r="L139" s="18"/>
    </row>
    <row r="140" spans="1:12" ht="14.25">
      <c r="A140" s="16"/>
      <c r="B140" s="125"/>
      <c r="C140" s="126">
        <v>26</v>
      </c>
      <c r="D140" s="126" t="s">
        <v>79</v>
      </c>
      <c r="E140" s="127" t="s">
        <v>157</v>
      </c>
      <c r="F140" s="128" t="s">
        <v>158</v>
      </c>
      <c r="G140" s="129" t="s">
        <v>82</v>
      </c>
      <c r="H140" s="130">
        <v>0</v>
      </c>
      <c r="I140" s="131">
        <v>0</v>
      </c>
      <c r="J140" s="131">
        <f>ROUND(I140*H140,2)</f>
        <v>0</v>
      </c>
      <c r="K140" s="128"/>
      <c r="L140" s="18"/>
    </row>
    <row r="141" spans="1:12" ht="18" customHeight="1">
      <c r="A141" s="16"/>
      <c r="B141" s="18"/>
      <c r="C141" s="16"/>
      <c r="D141" s="134" t="s">
        <v>83</v>
      </c>
      <c r="E141" s="16"/>
      <c r="F141" s="143" t="s">
        <v>159</v>
      </c>
      <c r="G141" s="16"/>
      <c r="H141" s="16"/>
      <c r="I141" s="16"/>
      <c r="K141" s="16"/>
      <c r="L141" s="18"/>
    </row>
    <row r="142" spans="1:12" ht="25.5" customHeight="1">
      <c r="A142" s="16"/>
      <c r="B142" s="18"/>
      <c r="C142" s="16"/>
      <c r="D142" s="132" t="s">
        <v>151</v>
      </c>
      <c r="E142" s="16"/>
      <c r="F142" s="154" t="s">
        <v>160</v>
      </c>
      <c r="G142" s="16"/>
      <c r="H142" s="16"/>
      <c r="I142" s="16"/>
      <c r="J142" s="16"/>
      <c r="K142" s="16"/>
      <c r="L142" s="18"/>
    </row>
    <row r="143" spans="1:12" ht="14.25">
      <c r="A143" s="136"/>
      <c r="B143" s="137"/>
      <c r="C143" s="138">
        <v>27</v>
      </c>
      <c r="D143" s="138" t="s">
        <v>79</v>
      </c>
      <c r="E143" s="127" t="s">
        <v>161</v>
      </c>
      <c r="F143" s="139" t="s">
        <v>162</v>
      </c>
      <c r="G143" s="140" t="s">
        <v>82</v>
      </c>
      <c r="H143" s="130">
        <v>4</v>
      </c>
      <c r="I143" s="131">
        <v>0</v>
      </c>
      <c r="J143" s="131">
        <f>ROUND(I143*H143,2)</f>
        <v>0</v>
      </c>
      <c r="K143" s="139"/>
      <c r="L143" s="141"/>
    </row>
    <row r="144" spans="1:12" ht="14.25">
      <c r="A144" s="136"/>
      <c r="B144" s="141"/>
      <c r="C144" s="136"/>
      <c r="D144" s="142" t="s">
        <v>83</v>
      </c>
      <c r="E144" s="136"/>
      <c r="F144" s="143" t="s">
        <v>163</v>
      </c>
      <c r="G144" s="136"/>
      <c r="H144" s="136"/>
      <c r="I144" s="136"/>
      <c r="K144" s="136"/>
      <c r="L144" s="141"/>
    </row>
    <row r="145" spans="1:12" ht="14.25">
      <c r="A145" s="16"/>
      <c r="B145" s="18"/>
      <c r="C145" s="16"/>
      <c r="D145" s="132" t="s">
        <v>151</v>
      </c>
      <c r="E145" s="16"/>
      <c r="F145" s="155"/>
      <c r="G145" s="16"/>
      <c r="H145" s="16"/>
      <c r="I145" s="16"/>
      <c r="J145" s="16"/>
      <c r="K145" s="16"/>
      <c r="L145" s="18"/>
    </row>
    <row r="146" spans="1:12" ht="14.25">
      <c r="A146" s="16"/>
      <c r="B146" s="125"/>
      <c r="C146" s="126">
        <v>28</v>
      </c>
      <c r="D146" s="126" t="s">
        <v>79</v>
      </c>
      <c r="E146" s="127" t="s">
        <v>164</v>
      </c>
      <c r="F146" s="128" t="s">
        <v>165</v>
      </c>
      <c r="G146" s="129" t="s">
        <v>82</v>
      </c>
      <c r="H146" s="130">
        <v>0</v>
      </c>
      <c r="I146" s="131">
        <v>0</v>
      </c>
      <c r="J146" s="131">
        <f>ROUND(I146*H146,2)</f>
        <v>0</v>
      </c>
      <c r="K146" s="128"/>
      <c r="L146" s="18"/>
    </row>
    <row r="147" spans="1:12" ht="14.25">
      <c r="A147" s="16"/>
      <c r="B147" s="18"/>
      <c r="C147" s="16"/>
      <c r="D147" s="134" t="s">
        <v>83</v>
      </c>
      <c r="E147" s="16"/>
      <c r="F147" s="135" t="s">
        <v>166</v>
      </c>
      <c r="G147" s="16"/>
      <c r="H147" s="16"/>
      <c r="I147" s="16"/>
      <c r="K147" s="16"/>
      <c r="L147" s="18"/>
    </row>
    <row r="148" spans="1:12" ht="25.5">
      <c r="A148" s="16"/>
      <c r="B148" s="18"/>
      <c r="C148" s="16"/>
      <c r="D148" s="132" t="s">
        <v>151</v>
      </c>
      <c r="E148" s="16"/>
      <c r="F148" s="155" t="s">
        <v>167</v>
      </c>
      <c r="G148" s="16"/>
      <c r="H148" s="16"/>
      <c r="I148" s="16"/>
      <c r="J148" s="16"/>
      <c r="K148" s="16"/>
      <c r="L148" s="18"/>
    </row>
    <row r="149" spans="1:12" ht="14.25">
      <c r="A149" s="16"/>
      <c r="B149" s="125"/>
      <c r="C149" s="126">
        <v>29</v>
      </c>
      <c r="D149" s="126" t="s">
        <v>79</v>
      </c>
      <c r="E149" s="127" t="s">
        <v>168</v>
      </c>
      <c r="F149" s="128" t="s">
        <v>169</v>
      </c>
      <c r="G149" s="129" t="s">
        <v>82</v>
      </c>
      <c r="H149" s="130">
        <v>1</v>
      </c>
      <c r="I149" s="131">
        <v>0</v>
      </c>
      <c r="J149" s="131">
        <f>ROUND(I149*H149,2)</f>
        <v>0</v>
      </c>
      <c r="K149" s="128"/>
      <c r="L149" s="18"/>
    </row>
    <row r="150" spans="1:12" ht="14.25">
      <c r="A150" s="16"/>
      <c r="B150" s="18"/>
      <c r="C150" s="16"/>
      <c r="D150" s="132" t="s">
        <v>83</v>
      </c>
      <c r="E150" s="16"/>
      <c r="F150" s="133" t="s">
        <v>169</v>
      </c>
      <c r="G150" s="16"/>
      <c r="H150" s="16"/>
      <c r="I150" s="16"/>
      <c r="J150" s="16"/>
      <c r="K150" s="16"/>
      <c r="L150" s="18"/>
    </row>
    <row r="151" spans="1:12" ht="14.25">
      <c r="A151" s="16"/>
      <c r="B151" s="125"/>
      <c r="C151" s="126">
        <v>30</v>
      </c>
      <c r="D151" s="126" t="s">
        <v>79</v>
      </c>
      <c r="E151" s="127" t="s">
        <v>170</v>
      </c>
      <c r="F151" s="128" t="s">
        <v>171</v>
      </c>
      <c r="G151" s="129" t="s">
        <v>82</v>
      </c>
      <c r="H151" s="130">
        <v>3</v>
      </c>
      <c r="I151" s="131">
        <v>0</v>
      </c>
      <c r="J151" s="131">
        <f>ROUND(I151*H151,2)</f>
        <v>0</v>
      </c>
      <c r="K151" s="128"/>
      <c r="L151" s="18"/>
    </row>
    <row r="152" spans="1:12" ht="14.25">
      <c r="A152" s="16"/>
      <c r="B152" s="18"/>
      <c r="C152" s="16"/>
      <c r="D152" s="132" t="s">
        <v>83</v>
      </c>
      <c r="E152" s="16"/>
      <c r="F152" s="133" t="s">
        <v>171</v>
      </c>
      <c r="G152" s="16"/>
      <c r="H152" s="16"/>
      <c r="I152" s="16"/>
      <c r="J152" s="16"/>
      <c r="K152" s="16"/>
      <c r="L152" s="18"/>
    </row>
    <row r="153" spans="1:12" ht="14.25">
      <c r="A153" s="16"/>
      <c r="B153" s="125"/>
      <c r="C153" s="126">
        <v>31</v>
      </c>
      <c r="D153" s="126" t="s">
        <v>79</v>
      </c>
      <c r="E153" s="127" t="s">
        <v>172</v>
      </c>
      <c r="F153" s="128" t="s">
        <v>173</v>
      </c>
      <c r="G153" s="129" t="s">
        <v>82</v>
      </c>
      <c r="H153" s="130">
        <v>4</v>
      </c>
      <c r="I153" s="131">
        <v>0</v>
      </c>
      <c r="J153" s="131">
        <f>ROUND(I153*H153,2)</f>
        <v>0</v>
      </c>
      <c r="K153" s="128"/>
      <c r="L153" s="18"/>
    </row>
    <row r="154" spans="1:12" ht="14.25">
      <c r="A154" s="16"/>
      <c r="B154" s="18"/>
      <c r="C154" s="16"/>
      <c r="D154" s="132" t="s">
        <v>83</v>
      </c>
      <c r="E154" s="16"/>
      <c r="F154" s="133" t="s">
        <v>173</v>
      </c>
      <c r="G154" s="16"/>
      <c r="H154" s="16"/>
      <c r="I154" s="16"/>
      <c r="J154" s="16"/>
      <c r="K154" s="16"/>
      <c r="L154" s="18"/>
    </row>
    <row r="155" spans="1:12" ht="14.25">
      <c r="A155" s="16"/>
      <c r="B155" s="125"/>
      <c r="C155" s="126">
        <v>32</v>
      </c>
      <c r="D155" s="126" t="s">
        <v>79</v>
      </c>
      <c r="E155" s="127" t="s">
        <v>174</v>
      </c>
      <c r="F155" s="128" t="s">
        <v>175</v>
      </c>
      <c r="G155" s="129" t="s">
        <v>87</v>
      </c>
      <c r="H155" s="130">
        <v>4</v>
      </c>
      <c r="I155" s="131">
        <v>0</v>
      </c>
      <c r="J155" s="131">
        <f>ROUND(I155*H155,2)</f>
        <v>0</v>
      </c>
      <c r="K155" s="128"/>
      <c r="L155" s="18"/>
    </row>
    <row r="156" spans="1:12" ht="14.25">
      <c r="A156" s="16"/>
      <c r="B156" s="18"/>
      <c r="C156" s="16"/>
      <c r="D156" s="132" t="s">
        <v>83</v>
      </c>
      <c r="E156" s="16"/>
      <c r="F156" s="133" t="s">
        <v>175</v>
      </c>
      <c r="G156" s="16"/>
      <c r="H156" s="16"/>
      <c r="I156" s="16"/>
      <c r="J156" s="16"/>
      <c r="K156" s="16"/>
      <c r="L156" s="18"/>
    </row>
    <row r="157" spans="1:12" ht="14.25">
      <c r="A157" s="16"/>
      <c r="B157" s="125"/>
      <c r="C157" s="126">
        <v>33</v>
      </c>
      <c r="D157" s="126" t="s">
        <v>79</v>
      </c>
      <c r="E157" s="127" t="s">
        <v>176</v>
      </c>
      <c r="F157" s="128" t="s">
        <v>177</v>
      </c>
      <c r="G157" s="129" t="s">
        <v>87</v>
      </c>
      <c r="H157" s="130">
        <v>175</v>
      </c>
      <c r="I157" s="131">
        <v>0</v>
      </c>
      <c r="J157" s="131">
        <f>ROUND(I157*H157,2)</f>
        <v>0</v>
      </c>
      <c r="K157" s="128"/>
      <c r="L157" s="18"/>
    </row>
    <row r="158" spans="1:12" ht="14.25">
      <c r="A158" s="16"/>
      <c r="B158" s="18"/>
      <c r="C158" s="16"/>
      <c r="D158" s="132" t="s">
        <v>83</v>
      </c>
      <c r="E158" s="16"/>
      <c r="F158" s="133" t="s">
        <v>177</v>
      </c>
      <c r="G158" s="16"/>
      <c r="H158" s="16"/>
      <c r="I158" s="16"/>
      <c r="J158" s="16"/>
      <c r="K158" s="16"/>
      <c r="L158" s="18"/>
    </row>
    <row r="159" spans="1:12" ht="14.25">
      <c r="A159" s="16"/>
      <c r="B159" s="125"/>
      <c r="C159" s="126">
        <v>34</v>
      </c>
      <c r="D159" s="126" t="s">
        <v>79</v>
      </c>
      <c r="E159" s="127" t="s">
        <v>178</v>
      </c>
      <c r="F159" s="128" t="s">
        <v>179</v>
      </c>
      <c r="G159" s="129" t="s">
        <v>87</v>
      </c>
      <c r="H159" s="130">
        <v>165</v>
      </c>
      <c r="I159" s="131">
        <v>0</v>
      </c>
      <c r="J159" s="131">
        <f>ROUND(I159*H159,2)</f>
        <v>0</v>
      </c>
      <c r="K159" s="128"/>
      <c r="L159" s="18"/>
    </row>
    <row r="160" spans="1:12" ht="14.25">
      <c r="A160" s="16"/>
      <c r="B160" s="18"/>
      <c r="C160" s="16"/>
      <c r="D160" s="132" t="s">
        <v>83</v>
      </c>
      <c r="E160" s="16"/>
      <c r="F160" s="133" t="s">
        <v>179</v>
      </c>
      <c r="G160" s="16"/>
      <c r="H160" s="16"/>
      <c r="I160" s="16"/>
      <c r="J160" s="16"/>
      <c r="K160" s="16"/>
      <c r="L160" s="18"/>
    </row>
    <row r="161" spans="1:12" ht="14.25">
      <c r="A161" s="16"/>
      <c r="B161" s="125"/>
      <c r="C161" s="126">
        <v>35</v>
      </c>
      <c r="D161" s="126" t="s">
        <v>79</v>
      </c>
      <c r="E161" s="127" t="s">
        <v>180</v>
      </c>
      <c r="F161" s="128" t="s">
        <v>181</v>
      </c>
      <c r="G161" s="129" t="s">
        <v>87</v>
      </c>
      <c r="H161" s="130">
        <v>10</v>
      </c>
      <c r="I161" s="131">
        <v>0</v>
      </c>
      <c r="J161" s="131">
        <f>ROUND(I161*H161,2)</f>
        <v>0</v>
      </c>
      <c r="K161" s="128"/>
      <c r="L161" s="18"/>
    </row>
    <row r="162" spans="1:12" ht="14.25">
      <c r="A162" s="16"/>
      <c r="B162" s="18"/>
      <c r="C162" s="16"/>
      <c r="D162" s="132" t="s">
        <v>83</v>
      </c>
      <c r="E162" s="16"/>
      <c r="F162" s="133" t="s">
        <v>181</v>
      </c>
      <c r="G162" s="16"/>
      <c r="H162" s="16"/>
      <c r="I162" s="16"/>
      <c r="J162" s="16"/>
      <c r="K162" s="16"/>
      <c r="L162" s="18"/>
    </row>
    <row r="163" spans="1:12" ht="14.25">
      <c r="A163" s="16"/>
      <c r="B163" s="125"/>
      <c r="C163" s="126">
        <v>36</v>
      </c>
      <c r="D163" s="126" t="s">
        <v>79</v>
      </c>
      <c r="E163" s="127" t="s">
        <v>182</v>
      </c>
      <c r="F163" s="128" t="s">
        <v>183</v>
      </c>
      <c r="G163" s="129" t="s">
        <v>87</v>
      </c>
      <c r="H163" s="130">
        <v>8</v>
      </c>
      <c r="I163" s="131">
        <v>0</v>
      </c>
      <c r="J163" s="131">
        <f>ROUND(I163*H163,2)</f>
        <v>0</v>
      </c>
      <c r="K163" s="128"/>
      <c r="L163" s="18"/>
    </row>
    <row r="164" spans="1:12" ht="14.25">
      <c r="A164" s="16"/>
      <c r="B164" s="18"/>
      <c r="C164" s="16"/>
      <c r="D164" s="132" t="s">
        <v>83</v>
      </c>
      <c r="E164" s="16"/>
      <c r="F164" s="133" t="s">
        <v>183</v>
      </c>
      <c r="G164" s="16"/>
      <c r="H164" s="16"/>
      <c r="I164" s="16"/>
      <c r="J164" s="16"/>
      <c r="K164" s="16"/>
      <c r="L164" s="18"/>
    </row>
    <row r="165" spans="1:12" ht="14.25">
      <c r="A165" s="16"/>
      <c r="B165" s="125"/>
      <c r="C165" s="126">
        <v>37</v>
      </c>
      <c r="D165" s="126" t="s">
        <v>79</v>
      </c>
      <c r="E165" s="127" t="s">
        <v>184</v>
      </c>
      <c r="F165" s="128" t="s">
        <v>185</v>
      </c>
      <c r="G165" s="129" t="s">
        <v>87</v>
      </c>
      <c r="H165" s="130">
        <v>165</v>
      </c>
      <c r="I165" s="131">
        <v>0</v>
      </c>
      <c r="J165" s="131">
        <f>ROUND(I165*H165,2)</f>
        <v>0</v>
      </c>
      <c r="K165" s="128"/>
      <c r="L165" s="18"/>
    </row>
    <row r="166" spans="1:12" ht="14.25">
      <c r="A166" s="16"/>
      <c r="B166" s="18"/>
      <c r="C166" s="16"/>
      <c r="D166" s="132" t="s">
        <v>83</v>
      </c>
      <c r="E166" s="16"/>
      <c r="F166" s="133" t="s">
        <v>186</v>
      </c>
      <c r="G166" s="16"/>
      <c r="H166" s="16"/>
      <c r="I166" s="16"/>
      <c r="J166" s="16"/>
      <c r="K166" s="16"/>
      <c r="L166" s="18"/>
    </row>
    <row r="167" spans="1:12" ht="14.25">
      <c r="A167" s="16"/>
      <c r="B167" s="125"/>
      <c r="C167" s="126">
        <v>38</v>
      </c>
      <c r="D167" s="126" t="s">
        <v>79</v>
      </c>
      <c r="E167" s="127" t="s">
        <v>187</v>
      </c>
      <c r="F167" s="128" t="s">
        <v>188</v>
      </c>
      <c r="G167" s="129" t="s">
        <v>82</v>
      </c>
      <c r="H167" s="130">
        <v>4</v>
      </c>
      <c r="I167" s="131">
        <v>0</v>
      </c>
      <c r="J167" s="131">
        <f>ROUND(I167*H167,2)</f>
        <v>0</v>
      </c>
      <c r="K167" s="128"/>
      <c r="L167" s="18"/>
    </row>
    <row r="168" spans="1:12" ht="14.25">
      <c r="A168" s="16"/>
      <c r="B168" s="18"/>
      <c r="C168" s="16"/>
      <c r="D168" s="132" t="s">
        <v>83</v>
      </c>
      <c r="E168" s="16"/>
      <c r="F168" s="133" t="s">
        <v>188</v>
      </c>
      <c r="G168" s="16"/>
      <c r="H168" s="16"/>
      <c r="I168" s="16"/>
      <c r="J168" s="16"/>
      <c r="K168" s="16"/>
      <c r="L168" s="18"/>
    </row>
    <row r="169" spans="1:12" ht="14.25">
      <c r="A169" s="16"/>
      <c r="B169" s="125"/>
      <c r="C169" s="126">
        <v>39</v>
      </c>
      <c r="D169" s="126" t="s">
        <v>79</v>
      </c>
      <c r="E169" s="127" t="s">
        <v>189</v>
      </c>
      <c r="F169" s="128" t="s">
        <v>190</v>
      </c>
      <c r="G169" s="129" t="s">
        <v>82</v>
      </c>
      <c r="H169" s="130">
        <v>8</v>
      </c>
      <c r="I169" s="131">
        <v>0</v>
      </c>
      <c r="J169" s="131">
        <f>ROUND(I169*H169,2)</f>
        <v>0</v>
      </c>
      <c r="K169" s="128"/>
      <c r="L169" s="18"/>
    </row>
    <row r="170" spans="1:12" ht="14.25">
      <c r="A170" s="16"/>
      <c r="B170" s="18"/>
      <c r="C170" s="16"/>
      <c r="D170" s="132" t="s">
        <v>83</v>
      </c>
      <c r="E170" s="16"/>
      <c r="F170" s="133" t="s">
        <v>190</v>
      </c>
      <c r="G170" s="16"/>
      <c r="H170" s="16"/>
      <c r="I170" s="16"/>
      <c r="J170" s="16"/>
      <c r="K170" s="16"/>
      <c r="L170" s="18"/>
    </row>
    <row r="171" spans="1:12" ht="14.25">
      <c r="A171" s="16"/>
      <c r="B171" s="125"/>
      <c r="C171" s="126">
        <v>40</v>
      </c>
      <c r="D171" s="126" t="s">
        <v>79</v>
      </c>
      <c r="E171" s="127" t="s">
        <v>191</v>
      </c>
      <c r="F171" s="128" t="s">
        <v>192</v>
      </c>
      <c r="G171" s="129" t="s">
        <v>82</v>
      </c>
      <c r="H171" s="130">
        <v>1</v>
      </c>
      <c r="I171" s="131">
        <v>0</v>
      </c>
      <c r="J171" s="131">
        <f>ROUND(I171*H171,2)</f>
        <v>0</v>
      </c>
      <c r="K171" s="128"/>
      <c r="L171" s="18"/>
    </row>
    <row r="172" spans="1:12" ht="14.25">
      <c r="A172" s="16"/>
      <c r="B172" s="18"/>
      <c r="C172" s="16"/>
      <c r="D172" s="132" t="s">
        <v>83</v>
      </c>
      <c r="E172" s="16"/>
      <c r="F172" s="133" t="s">
        <v>193</v>
      </c>
      <c r="G172" s="16"/>
      <c r="H172" s="16"/>
      <c r="I172" s="16"/>
      <c r="J172" s="16"/>
      <c r="K172" s="16"/>
      <c r="L172" s="18"/>
    </row>
    <row r="173" spans="1:12" s="144" customFormat="1" ht="14.25">
      <c r="A173" s="16"/>
      <c r="B173" s="125"/>
      <c r="C173" s="126">
        <v>41</v>
      </c>
      <c r="D173" s="126" t="s">
        <v>79</v>
      </c>
      <c r="E173" s="127" t="s">
        <v>194</v>
      </c>
      <c r="F173" s="128" t="s">
        <v>195</v>
      </c>
      <c r="G173" s="129" t="s">
        <v>196</v>
      </c>
      <c r="H173" s="156">
        <f>H175</f>
        <v>3.6000000000000005</v>
      </c>
      <c r="I173" s="131">
        <v>0</v>
      </c>
      <c r="J173" s="131">
        <f>ROUND(I173*H173,2)</f>
        <v>0</v>
      </c>
      <c r="K173" s="128"/>
      <c r="L173" s="18"/>
    </row>
    <row r="174" spans="1:12" s="144" customFormat="1" ht="14.25">
      <c r="A174" s="16"/>
      <c r="B174" s="18"/>
      <c r="C174" s="16"/>
      <c r="D174" s="157" t="s">
        <v>83</v>
      </c>
      <c r="E174" s="16"/>
      <c r="F174" s="133" t="s">
        <v>195</v>
      </c>
      <c r="G174" s="16"/>
      <c r="H174" s="16"/>
      <c r="I174" s="16"/>
      <c r="J174" s="16"/>
      <c r="K174" s="16"/>
      <c r="L174" s="18"/>
    </row>
    <row r="175" spans="1:12" s="144" customFormat="1" ht="14.25">
      <c r="A175" s="16"/>
      <c r="B175" s="18"/>
      <c r="C175" s="16"/>
      <c r="D175" s="157" t="s">
        <v>197</v>
      </c>
      <c r="E175" s="16"/>
      <c r="F175" s="133" t="s">
        <v>198</v>
      </c>
      <c r="G175" s="16"/>
      <c r="H175" s="16">
        <f>3*4*0.6*0.5</f>
        <v>3.6000000000000005</v>
      </c>
      <c r="I175" s="16"/>
      <c r="J175" s="16"/>
      <c r="K175" s="16"/>
      <c r="L175" s="18"/>
    </row>
    <row r="176" spans="1:12" s="144" customFormat="1" ht="14.25">
      <c r="A176" s="16"/>
      <c r="B176" s="125"/>
      <c r="C176" s="126">
        <v>42</v>
      </c>
      <c r="D176" s="126" t="s">
        <v>79</v>
      </c>
      <c r="E176" s="127" t="s">
        <v>199</v>
      </c>
      <c r="F176" s="128" t="s">
        <v>200</v>
      </c>
      <c r="G176" s="129" t="s">
        <v>196</v>
      </c>
      <c r="H176" s="156">
        <f>H178</f>
        <v>11.642500000000002</v>
      </c>
      <c r="I176" s="131">
        <v>0</v>
      </c>
      <c r="J176" s="131">
        <f>ROUND(I176*H176,2)</f>
        <v>0</v>
      </c>
      <c r="K176" s="128"/>
      <c r="L176" s="18"/>
    </row>
    <row r="177" spans="1:12" s="144" customFormat="1" ht="14.25">
      <c r="A177" s="16"/>
      <c r="B177" s="18"/>
      <c r="C177" s="16"/>
      <c r="D177" s="157" t="s">
        <v>83</v>
      </c>
      <c r="E177" s="16"/>
      <c r="F177" s="133" t="s">
        <v>201</v>
      </c>
      <c r="G177" s="16"/>
      <c r="H177" s="16"/>
      <c r="I177" s="16"/>
      <c r="J177" s="16"/>
      <c r="K177" s="16"/>
      <c r="L177" s="18"/>
    </row>
    <row r="178" spans="1:12" s="144" customFormat="1" ht="14.25">
      <c r="A178" s="16"/>
      <c r="B178" s="18"/>
      <c r="C178" s="16"/>
      <c r="D178" s="157" t="s">
        <v>197</v>
      </c>
      <c r="E178" s="16"/>
      <c r="F178" s="133" t="s">
        <v>202</v>
      </c>
      <c r="G178" s="16"/>
      <c r="H178" s="16">
        <f>(50*0.35*0.4)+(3*4*0.6*0.55)+(3*0.65*0.35)</f>
        <v>11.642500000000002</v>
      </c>
      <c r="I178" s="16"/>
      <c r="J178" s="16"/>
      <c r="K178" s="16"/>
      <c r="L178" s="18"/>
    </row>
    <row r="179" spans="1:12" s="144" customFormat="1" ht="14.25">
      <c r="A179" s="16"/>
      <c r="B179" s="125"/>
      <c r="C179" s="126">
        <v>43</v>
      </c>
      <c r="D179" s="126" t="s">
        <v>79</v>
      </c>
      <c r="E179" s="127" t="s">
        <v>203</v>
      </c>
      <c r="F179" s="128" t="s">
        <v>204</v>
      </c>
      <c r="G179" s="129" t="s">
        <v>196</v>
      </c>
      <c r="H179" s="156">
        <f>H181</f>
        <v>1.25</v>
      </c>
      <c r="I179" s="131">
        <v>0</v>
      </c>
      <c r="J179" s="131">
        <f>ROUND(I179*H179,2)</f>
        <v>0</v>
      </c>
      <c r="K179" s="128"/>
      <c r="L179" s="18"/>
    </row>
    <row r="180" spans="1:12" s="144" customFormat="1" ht="14.25">
      <c r="A180" s="16"/>
      <c r="B180" s="18"/>
      <c r="C180" s="16"/>
      <c r="D180" s="157" t="s">
        <v>83</v>
      </c>
      <c r="E180" s="16"/>
      <c r="F180" s="133" t="s">
        <v>204</v>
      </c>
      <c r="G180" s="16"/>
      <c r="H180" s="16"/>
      <c r="I180" s="16"/>
      <c r="J180" s="16"/>
      <c r="K180" s="16"/>
      <c r="L180" s="18"/>
    </row>
    <row r="181" spans="1:12" s="144" customFormat="1" ht="14.25">
      <c r="A181" s="16"/>
      <c r="B181" s="18"/>
      <c r="C181" s="16"/>
      <c r="D181" s="157" t="s">
        <v>197</v>
      </c>
      <c r="E181" s="16"/>
      <c r="F181" s="133" t="s">
        <v>205</v>
      </c>
      <c r="G181" s="16"/>
      <c r="H181" s="16">
        <f>50*0.5*0.05</f>
        <v>1.25</v>
      </c>
      <c r="I181" s="16"/>
      <c r="J181" s="16"/>
      <c r="K181" s="16"/>
      <c r="L181" s="18"/>
    </row>
    <row r="182" spans="1:12" s="144" customFormat="1" ht="14.25">
      <c r="A182" s="16"/>
      <c r="B182" s="125"/>
      <c r="C182" s="126">
        <v>44</v>
      </c>
      <c r="D182" s="126" t="s">
        <v>79</v>
      </c>
      <c r="E182" s="127" t="s">
        <v>206</v>
      </c>
      <c r="F182" s="128" t="s">
        <v>207</v>
      </c>
      <c r="G182" s="129" t="s">
        <v>196</v>
      </c>
      <c r="H182" s="156">
        <f>H184</f>
        <v>5.620000000000001</v>
      </c>
      <c r="I182" s="131">
        <v>0</v>
      </c>
      <c r="J182" s="131">
        <f>ROUND(I182*H182,2)</f>
        <v>0</v>
      </c>
      <c r="K182" s="128"/>
      <c r="L182" s="18"/>
    </row>
    <row r="183" spans="1:12" s="144" customFormat="1" ht="14.25">
      <c r="A183" s="16"/>
      <c r="B183" s="18"/>
      <c r="C183" s="16"/>
      <c r="D183" s="157" t="s">
        <v>83</v>
      </c>
      <c r="E183" s="16"/>
      <c r="F183" s="133" t="s">
        <v>208</v>
      </c>
      <c r="G183" s="16"/>
      <c r="H183" s="16"/>
      <c r="I183" s="16"/>
      <c r="J183" s="16"/>
      <c r="K183" s="16"/>
      <c r="L183" s="18"/>
    </row>
    <row r="184" spans="1:12" s="144" customFormat="1" ht="14.25">
      <c r="A184" s="16"/>
      <c r="B184" s="18"/>
      <c r="C184" s="16"/>
      <c r="D184" s="157" t="s">
        <v>197</v>
      </c>
      <c r="E184" s="16"/>
      <c r="F184" s="133" t="s">
        <v>209</v>
      </c>
      <c r="G184" s="16"/>
      <c r="H184" s="16">
        <f>50*0.35*0.1+3*4*0.6*0.1+3*0.35*0.1+87*0.35*0.1</f>
        <v>5.620000000000001</v>
      </c>
      <c r="I184" s="16"/>
      <c r="J184" s="16"/>
      <c r="K184" s="16"/>
      <c r="L184" s="18"/>
    </row>
    <row r="185" spans="1:12" ht="14.25">
      <c r="A185" s="16"/>
      <c r="B185" s="125"/>
      <c r="C185" s="126">
        <v>45</v>
      </c>
      <c r="D185" s="126" t="s">
        <v>79</v>
      </c>
      <c r="E185" s="127" t="s">
        <v>210</v>
      </c>
      <c r="F185" s="128" t="s">
        <v>211</v>
      </c>
      <c r="G185" s="129" t="s">
        <v>196</v>
      </c>
      <c r="H185" s="130">
        <v>0.1</v>
      </c>
      <c r="I185" s="131">
        <v>0</v>
      </c>
      <c r="J185" s="131">
        <f>ROUND(I185*H185,2)</f>
        <v>0</v>
      </c>
      <c r="K185" s="128"/>
      <c r="L185" s="18"/>
    </row>
    <row r="186" spans="1:12" ht="14.25">
      <c r="A186" s="16"/>
      <c r="B186" s="18"/>
      <c r="C186" s="16"/>
      <c r="D186" s="132" t="s">
        <v>83</v>
      </c>
      <c r="E186" s="16"/>
      <c r="F186" s="133" t="s">
        <v>211</v>
      </c>
      <c r="G186" s="16"/>
      <c r="H186" s="16"/>
      <c r="I186" s="16"/>
      <c r="J186" s="16"/>
      <c r="K186" s="16"/>
      <c r="L186" s="18"/>
    </row>
    <row r="187" spans="1:12" ht="14.25">
      <c r="A187" s="16"/>
      <c r="B187" s="125"/>
      <c r="C187" s="126">
        <v>46</v>
      </c>
      <c r="D187" s="126" t="s">
        <v>79</v>
      </c>
      <c r="E187" s="127" t="s">
        <v>212</v>
      </c>
      <c r="F187" s="128" t="s">
        <v>213</v>
      </c>
      <c r="G187" s="129" t="s">
        <v>214</v>
      </c>
      <c r="H187" s="130">
        <v>10</v>
      </c>
      <c r="I187" s="131">
        <v>0</v>
      </c>
      <c r="J187" s="131">
        <f>ROUND(I187*H187,2)</f>
        <v>0</v>
      </c>
      <c r="K187" s="128"/>
      <c r="L187" s="18"/>
    </row>
    <row r="188" spans="1:12" ht="14.25">
      <c r="A188" s="16"/>
      <c r="B188" s="18"/>
      <c r="C188" s="16"/>
      <c r="D188" s="132" t="s">
        <v>83</v>
      </c>
      <c r="E188" s="16"/>
      <c r="F188" s="133" t="s">
        <v>213</v>
      </c>
      <c r="G188" s="16"/>
      <c r="H188" s="16"/>
      <c r="I188" s="16"/>
      <c r="J188" s="16"/>
      <c r="K188" s="16"/>
      <c r="L188" s="18"/>
    </row>
    <row r="189" spans="1:12" ht="14.25">
      <c r="A189" s="16"/>
      <c r="B189" s="125"/>
      <c r="C189" s="126">
        <v>47</v>
      </c>
      <c r="D189" s="126" t="s">
        <v>79</v>
      </c>
      <c r="E189" s="127" t="s">
        <v>215</v>
      </c>
      <c r="F189" s="128" t="s">
        <v>216</v>
      </c>
      <c r="G189" s="129" t="s">
        <v>87</v>
      </c>
      <c r="H189" s="130">
        <v>35</v>
      </c>
      <c r="I189" s="131">
        <v>0</v>
      </c>
      <c r="J189" s="131">
        <f>ROUND(I189*H189,2)</f>
        <v>0</v>
      </c>
      <c r="K189" s="128"/>
      <c r="L189" s="18"/>
    </row>
    <row r="190" spans="1:12" ht="14.25">
      <c r="A190" s="16"/>
      <c r="B190" s="18"/>
      <c r="C190" s="16"/>
      <c r="D190" s="132" t="s">
        <v>83</v>
      </c>
      <c r="E190" s="16"/>
      <c r="F190" s="133" t="s">
        <v>217</v>
      </c>
      <c r="G190" s="16"/>
      <c r="H190" s="16"/>
      <c r="I190" s="16"/>
      <c r="K190" s="16"/>
      <c r="L190" s="18"/>
    </row>
    <row r="191" spans="1:12" s="144" customFormat="1" ht="14.25">
      <c r="A191" s="16"/>
      <c r="B191" s="125"/>
      <c r="C191" s="126">
        <v>48</v>
      </c>
      <c r="D191" s="126" t="s">
        <v>218</v>
      </c>
      <c r="E191" s="127" t="s">
        <v>219</v>
      </c>
      <c r="F191" s="128" t="s">
        <v>220</v>
      </c>
      <c r="G191" s="129" t="s">
        <v>87</v>
      </c>
      <c r="H191" s="130">
        <v>185</v>
      </c>
      <c r="I191" s="131">
        <v>0</v>
      </c>
      <c r="J191" s="131">
        <f>ROUND(I191*H191,2)</f>
        <v>0</v>
      </c>
      <c r="K191" s="158"/>
      <c r="L191" s="159"/>
    </row>
    <row r="192" spans="1:12" ht="14.25">
      <c r="A192" s="16"/>
      <c r="B192" s="18"/>
      <c r="C192" s="16"/>
      <c r="D192" s="132" t="s">
        <v>83</v>
      </c>
      <c r="E192" s="16"/>
      <c r="F192" s="133" t="s">
        <v>217</v>
      </c>
      <c r="G192" s="16"/>
      <c r="H192" s="16"/>
      <c r="I192" s="16"/>
      <c r="K192" s="16"/>
      <c r="L192" s="18"/>
    </row>
    <row r="193" spans="1:12" ht="14.25">
      <c r="A193" s="16"/>
      <c r="B193" s="125"/>
      <c r="C193" s="126">
        <v>49</v>
      </c>
      <c r="D193" s="126" t="s">
        <v>79</v>
      </c>
      <c r="E193" s="127" t="s">
        <v>221</v>
      </c>
      <c r="F193" s="128" t="s">
        <v>222</v>
      </c>
      <c r="G193" s="129" t="s">
        <v>82</v>
      </c>
      <c r="H193" s="130">
        <v>4</v>
      </c>
      <c r="I193" s="131">
        <v>0</v>
      </c>
      <c r="J193" s="131">
        <f>ROUND(I193*H193,2)</f>
        <v>0</v>
      </c>
      <c r="K193" s="128"/>
      <c r="L193" s="18"/>
    </row>
    <row r="194" spans="1:12" ht="14.25">
      <c r="A194" s="16"/>
      <c r="B194" s="18"/>
      <c r="C194" s="16"/>
      <c r="D194" s="134" t="s">
        <v>83</v>
      </c>
      <c r="E194" s="16"/>
      <c r="F194" s="135" t="s">
        <v>222</v>
      </c>
      <c r="G194" s="16"/>
      <c r="H194" s="16"/>
      <c r="I194" s="16"/>
      <c r="K194" s="16"/>
      <c r="L194" s="18"/>
    </row>
    <row r="195" spans="1:12" s="144" customFormat="1" ht="14.25">
      <c r="A195" s="16"/>
      <c r="B195" s="125"/>
      <c r="C195" s="126">
        <v>50</v>
      </c>
      <c r="D195" s="126" t="s">
        <v>79</v>
      </c>
      <c r="E195" s="127" t="s">
        <v>223</v>
      </c>
      <c r="F195" s="128" t="s">
        <v>224</v>
      </c>
      <c r="G195" s="129" t="s">
        <v>225</v>
      </c>
      <c r="H195" s="156">
        <v>5</v>
      </c>
      <c r="I195" s="131">
        <v>0</v>
      </c>
      <c r="J195" s="131">
        <f>ROUND(I195*H195,2)</f>
        <v>0</v>
      </c>
      <c r="K195" s="128"/>
      <c r="L195" s="18"/>
    </row>
    <row r="196" spans="1:12" s="144" customFormat="1" ht="14.25">
      <c r="A196" s="16"/>
      <c r="B196" s="18"/>
      <c r="C196" s="16"/>
      <c r="D196" s="157" t="s">
        <v>83</v>
      </c>
      <c r="E196" s="16"/>
      <c r="F196" s="133" t="s">
        <v>226</v>
      </c>
      <c r="G196" s="16"/>
      <c r="H196" s="16"/>
      <c r="I196" s="16"/>
      <c r="J196" s="16"/>
      <c r="K196" s="16"/>
      <c r="L196" s="18"/>
    </row>
    <row r="197" spans="1:12" ht="50.25" customHeight="1">
      <c r="A197" s="120"/>
      <c r="B197" s="121"/>
      <c r="C197" s="120"/>
      <c r="D197" s="122" t="s">
        <v>75</v>
      </c>
      <c r="E197" s="123" t="s">
        <v>227</v>
      </c>
      <c r="F197" s="123" t="s">
        <v>228</v>
      </c>
      <c r="G197" s="120"/>
      <c r="H197" s="120"/>
      <c r="I197" s="120"/>
      <c r="J197" s="124">
        <f>SUM(J198:J203)</f>
        <v>0</v>
      </c>
      <c r="K197" s="120"/>
      <c r="L197" s="121"/>
    </row>
    <row r="198" spans="1:12" ht="14.25">
      <c r="A198" s="16"/>
      <c r="B198" s="125"/>
      <c r="C198" s="126">
        <v>51</v>
      </c>
      <c r="D198" s="126" t="s">
        <v>79</v>
      </c>
      <c r="E198" s="127" t="s">
        <v>229</v>
      </c>
      <c r="F198" s="128" t="s">
        <v>230</v>
      </c>
      <c r="G198" s="129" t="s">
        <v>231</v>
      </c>
      <c r="H198" s="130">
        <v>12</v>
      </c>
      <c r="I198" s="131">
        <v>0</v>
      </c>
      <c r="J198" s="131">
        <f aca="true" t="shared" si="4" ref="J198:J203">ROUND(I198*H198,2)</f>
        <v>0</v>
      </c>
      <c r="K198" s="128"/>
      <c r="L198" s="18"/>
    </row>
    <row r="199" spans="1:12" ht="14.25">
      <c r="A199" s="16"/>
      <c r="B199" s="125"/>
      <c r="C199" s="126">
        <v>52</v>
      </c>
      <c r="D199" s="126" t="s">
        <v>79</v>
      </c>
      <c r="E199" s="127" t="s">
        <v>232</v>
      </c>
      <c r="F199" s="128" t="s">
        <v>233</v>
      </c>
      <c r="G199" s="129" t="s">
        <v>231</v>
      </c>
      <c r="H199" s="130">
        <v>5</v>
      </c>
      <c r="I199" s="131">
        <v>0</v>
      </c>
      <c r="J199" s="131">
        <f t="shared" si="4"/>
        <v>0</v>
      </c>
      <c r="K199" s="128"/>
      <c r="L199" s="18"/>
    </row>
    <row r="200" spans="1:12" ht="14.25">
      <c r="A200" s="16"/>
      <c r="B200" s="125"/>
      <c r="C200" s="126">
        <v>53</v>
      </c>
      <c r="D200" s="126" t="s">
        <v>79</v>
      </c>
      <c r="E200" s="127" t="s">
        <v>234</v>
      </c>
      <c r="F200" s="128" t="s">
        <v>235</v>
      </c>
      <c r="G200" s="129" t="s">
        <v>231</v>
      </c>
      <c r="H200" s="130">
        <v>2</v>
      </c>
      <c r="I200" s="131">
        <v>0</v>
      </c>
      <c r="J200" s="131">
        <f t="shared" si="4"/>
        <v>0</v>
      </c>
      <c r="K200" s="128"/>
      <c r="L200" s="18"/>
    </row>
    <row r="201" spans="1:12" ht="14.25">
      <c r="A201" s="16"/>
      <c r="B201" s="125"/>
      <c r="C201" s="126">
        <v>54</v>
      </c>
      <c r="D201" s="126" t="s">
        <v>79</v>
      </c>
      <c r="E201" s="127" t="s">
        <v>236</v>
      </c>
      <c r="F201" s="128" t="s">
        <v>237</v>
      </c>
      <c r="G201" s="129" t="s">
        <v>231</v>
      </c>
      <c r="H201" s="130">
        <v>4</v>
      </c>
      <c r="I201" s="131">
        <v>0</v>
      </c>
      <c r="J201" s="131">
        <f t="shared" si="4"/>
        <v>0</v>
      </c>
      <c r="K201" s="128"/>
      <c r="L201" s="18"/>
    </row>
    <row r="202" spans="1:12" ht="14.25">
      <c r="A202" s="16"/>
      <c r="B202" s="125"/>
      <c r="C202" s="126">
        <v>55</v>
      </c>
      <c r="D202" s="126" t="s">
        <v>79</v>
      </c>
      <c r="E202" s="127" t="s">
        <v>238</v>
      </c>
      <c r="F202" s="128" t="s">
        <v>239</v>
      </c>
      <c r="G202" s="129" t="s">
        <v>231</v>
      </c>
      <c r="H202" s="130">
        <v>4</v>
      </c>
      <c r="I202" s="131">
        <v>0</v>
      </c>
      <c r="J202" s="131">
        <f t="shared" si="4"/>
        <v>0</v>
      </c>
      <c r="K202" s="128"/>
      <c r="L202" s="18"/>
    </row>
    <row r="203" spans="1:12" ht="14.25">
      <c r="A203" s="16"/>
      <c r="B203" s="125"/>
      <c r="C203" s="126">
        <v>56</v>
      </c>
      <c r="D203" s="126" t="s">
        <v>79</v>
      </c>
      <c r="E203" s="127" t="s">
        <v>240</v>
      </c>
      <c r="F203" s="128" t="s">
        <v>241</v>
      </c>
      <c r="G203" s="129" t="s">
        <v>231</v>
      </c>
      <c r="H203" s="130">
        <v>2</v>
      </c>
      <c r="I203" s="131">
        <v>0</v>
      </c>
      <c r="J203" s="131">
        <f t="shared" si="4"/>
        <v>0</v>
      </c>
      <c r="K203" s="128"/>
      <c r="L203" s="18"/>
    </row>
    <row r="204" spans="1:12" ht="39.75" customHeight="1">
      <c r="A204" s="120"/>
      <c r="B204" s="121"/>
      <c r="C204" s="120"/>
      <c r="D204" s="148" t="s">
        <v>75</v>
      </c>
      <c r="E204" s="149" t="s">
        <v>242</v>
      </c>
      <c r="F204" s="149" t="s">
        <v>243</v>
      </c>
      <c r="G204" s="120"/>
      <c r="H204" s="120"/>
      <c r="I204" s="120"/>
      <c r="J204" s="150">
        <f>SUM(J205+J212)</f>
        <v>0</v>
      </c>
      <c r="K204" s="120"/>
      <c r="L204" s="121"/>
    </row>
    <row r="205" spans="1:12" ht="14.25">
      <c r="A205" s="120"/>
      <c r="B205" s="121"/>
      <c r="C205" s="120"/>
      <c r="D205" s="122" t="s">
        <v>75</v>
      </c>
      <c r="E205" s="151" t="s">
        <v>244</v>
      </c>
      <c r="F205" s="151" t="s">
        <v>245</v>
      </c>
      <c r="G205" s="120"/>
      <c r="H205" s="120"/>
      <c r="I205" s="120"/>
      <c r="J205" s="152">
        <f>SUM(J206:J211)</f>
        <v>0</v>
      </c>
      <c r="K205" s="120"/>
      <c r="L205" s="121"/>
    </row>
    <row r="206" spans="1:12" ht="14.25">
      <c r="A206" s="16"/>
      <c r="B206" s="125"/>
      <c r="C206" s="126" t="s">
        <v>246</v>
      </c>
      <c r="D206" s="126" t="s">
        <v>79</v>
      </c>
      <c r="E206" s="127"/>
      <c r="F206" s="128" t="s">
        <v>247</v>
      </c>
      <c r="G206" s="129" t="s">
        <v>248</v>
      </c>
      <c r="H206" s="130">
        <v>1</v>
      </c>
      <c r="I206" s="131">
        <v>0</v>
      </c>
      <c r="J206" s="131">
        <f>ROUND(I206*H206,2)</f>
        <v>0</v>
      </c>
      <c r="K206" s="128"/>
      <c r="L206" s="18"/>
    </row>
    <row r="207" spans="1:12" ht="14.25">
      <c r="A207" s="16"/>
      <c r="B207" s="18"/>
      <c r="C207" s="16"/>
      <c r="D207" s="132" t="s">
        <v>83</v>
      </c>
      <c r="E207" s="16"/>
      <c r="F207" s="133" t="s">
        <v>249</v>
      </c>
      <c r="G207" s="16"/>
      <c r="H207" s="16"/>
      <c r="I207" s="16"/>
      <c r="J207" s="16"/>
      <c r="K207" s="16"/>
      <c r="L207" s="18"/>
    </row>
    <row r="208" spans="1:12" s="144" customFormat="1" ht="14.25">
      <c r="A208" s="16"/>
      <c r="B208" s="125"/>
      <c r="C208" s="126" t="s">
        <v>250</v>
      </c>
      <c r="D208" s="126" t="s">
        <v>79</v>
      </c>
      <c r="E208" s="127"/>
      <c r="F208" s="128" t="s">
        <v>251</v>
      </c>
      <c r="G208" s="129" t="s">
        <v>248</v>
      </c>
      <c r="H208" s="130">
        <v>1</v>
      </c>
      <c r="I208" s="131">
        <v>0</v>
      </c>
      <c r="J208" s="131">
        <f>ROUND(I208*H208,2)</f>
        <v>0</v>
      </c>
      <c r="K208" s="128"/>
      <c r="L208" s="18"/>
    </row>
    <row r="209" spans="1:12" s="144" customFormat="1" ht="14.25">
      <c r="A209" s="16"/>
      <c r="B209" s="18"/>
      <c r="C209" s="16"/>
      <c r="D209" s="157" t="s">
        <v>83</v>
      </c>
      <c r="E209" s="16"/>
      <c r="F209" s="133" t="s">
        <v>252</v>
      </c>
      <c r="G209" s="16"/>
      <c r="H209" s="16"/>
      <c r="I209" s="16"/>
      <c r="J209" s="16"/>
      <c r="K209" s="16"/>
      <c r="L209" s="18"/>
    </row>
    <row r="210" spans="1:12" s="144" customFormat="1" ht="14.25">
      <c r="A210" s="16"/>
      <c r="B210" s="125"/>
      <c r="C210" s="126" t="s">
        <v>253</v>
      </c>
      <c r="D210" s="126" t="s">
        <v>79</v>
      </c>
      <c r="E210" s="127"/>
      <c r="F210" s="128" t="s">
        <v>245</v>
      </c>
      <c r="G210" s="129" t="s">
        <v>248</v>
      </c>
      <c r="H210" s="130">
        <v>1</v>
      </c>
      <c r="I210" s="160">
        <v>0</v>
      </c>
      <c r="J210" s="131">
        <f>ROUND(I210*H210,2)</f>
        <v>0</v>
      </c>
      <c r="K210" s="128"/>
      <c r="L210" s="18"/>
    </row>
    <row r="211" spans="1:12" s="144" customFormat="1" ht="14.25">
      <c r="A211" s="16"/>
      <c r="B211" s="18"/>
      <c r="C211" s="16"/>
      <c r="D211" s="161" t="s">
        <v>83</v>
      </c>
      <c r="E211" s="16"/>
      <c r="F211" s="135" t="s">
        <v>252</v>
      </c>
      <c r="G211" s="16"/>
      <c r="H211" s="16"/>
      <c r="I211" s="16"/>
      <c r="J211" s="16"/>
      <c r="K211" s="16"/>
      <c r="L211" s="18"/>
    </row>
    <row r="212" spans="1:12" s="167" customFormat="1" ht="27" customHeight="1">
      <c r="A212" s="162"/>
      <c r="B212" s="163"/>
      <c r="C212" s="162"/>
      <c r="D212" s="164" t="s">
        <v>75</v>
      </c>
      <c r="E212" s="165" t="s">
        <v>254</v>
      </c>
      <c r="F212" s="165" t="s">
        <v>255</v>
      </c>
      <c r="G212" s="162"/>
      <c r="H212" s="162"/>
      <c r="I212" s="162"/>
      <c r="J212" s="166">
        <f>SUM(J213:J215)</f>
        <v>0</v>
      </c>
      <c r="K212" s="162"/>
      <c r="L212" s="163"/>
    </row>
    <row r="213" spans="1:12" s="144" customFormat="1" ht="14.25">
      <c r="A213" s="16"/>
      <c r="B213" s="125"/>
      <c r="C213" s="126" t="s">
        <v>256</v>
      </c>
      <c r="D213" s="126" t="s">
        <v>79</v>
      </c>
      <c r="E213" s="127"/>
      <c r="F213" s="128" t="s">
        <v>257</v>
      </c>
      <c r="G213" s="129" t="s">
        <v>248</v>
      </c>
      <c r="H213" s="130">
        <v>1</v>
      </c>
      <c r="I213" s="160">
        <v>0</v>
      </c>
      <c r="J213" s="131">
        <f>ROUND(I213*H213,2)</f>
        <v>0</v>
      </c>
      <c r="K213" s="128"/>
      <c r="L213" s="18"/>
    </row>
    <row r="214" spans="1:12" s="144" customFormat="1" ht="14.25">
      <c r="A214" s="16"/>
      <c r="B214" s="18"/>
      <c r="C214" s="16"/>
      <c r="D214" s="161" t="s">
        <v>83</v>
      </c>
      <c r="E214" s="16"/>
      <c r="F214" s="143" t="s">
        <v>258</v>
      </c>
      <c r="G214" s="16"/>
      <c r="H214" s="16"/>
      <c r="I214" s="16"/>
      <c r="J214" s="16"/>
      <c r="K214" s="16"/>
      <c r="L214" s="18"/>
    </row>
    <row r="215" spans="1:12" ht="14.25">
      <c r="A215" s="16"/>
      <c r="B215" s="18"/>
      <c r="C215" s="40"/>
      <c r="D215" s="40"/>
      <c r="E215" s="40"/>
      <c r="F215" s="40"/>
      <c r="G215" s="40"/>
      <c r="H215" s="40"/>
      <c r="I215" s="40"/>
      <c r="J215" s="40"/>
      <c r="K215" s="40"/>
      <c r="L215" s="18"/>
    </row>
    <row r="220" ht="14.25"/>
  </sheetData>
  <sheetProtection selectLockedCells="1" selectUnlockedCells="1"/>
  <mergeCells count="1">
    <mergeCell ref="E24:H24"/>
  </mergeCells>
  <printOptions/>
  <pageMargins left="0.11805555555555555" right="0" top="0.4722222222222222" bottom="0.7479166666666666" header="0.5118055555555555" footer="0.5118055555555555"/>
  <pageSetup horizontalDpi="300" verticalDpi="300" orientation="landscape" paperSize="9" scale="105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R202"/>
  <sheetViews>
    <sheetView zoomScale="140" zoomScaleNormal="140" workbookViewId="0" topLeftCell="A189">
      <selection activeCell="I201" sqref="I201"/>
    </sheetView>
  </sheetViews>
  <sheetFormatPr defaultColWidth="6.8515625" defaultRowHeight="6.75" customHeight="1"/>
  <cols>
    <col min="1" max="1" width="2.85156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6" width="56.7109375" style="1" customWidth="1"/>
    <col min="7" max="7" width="6.57421875" style="1" customWidth="1"/>
    <col min="8" max="8" width="8.421875" style="1" customWidth="1"/>
    <col min="9" max="9" width="9.57421875" style="1" customWidth="1"/>
    <col min="10" max="10" width="17.7109375" style="1" customWidth="1"/>
    <col min="11" max="11" width="11.7109375" style="1" customWidth="1"/>
    <col min="12" max="12" width="6.8515625" style="0" customWidth="1"/>
    <col min="13" max="15" width="7.00390625" style="1" customWidth="1"/>
    <col min="16" max="16" width="9.57421875" style="1" customWidth="1"/>
    <col min="17" max="17" width="7.00390625" style="1" customWidth="1"/>
    <col min="18" max="18" width="11.8515625" style="1" customWidth="1"/>
    <col min="19" max="19" width="6.140625" style="1" customWidth="1"/>
    <col min="20" max="20" width="22.421875" style="1" customWidth="1"/>
    <col min="21" max="21" width="12.421875" style="1" customWidth="1"/>
    <col min="22" max="22" width="9.28125" style="1" customWidth="1"/>
    <col min="23" max="23" width="12.421875" style="1" customWidth="1"/>
    <col min="24" max="24" width="9.28125" style="1" customWidth="1"/>
    <col min="25" max="25" width="11.28125" style="1" customWidth="1"/>
    <col min="26" max="26" width="8.28125" style="1" customWidth="1"/>
    <col min="27" max="27" width="11.28125" style="1" customWidth="1"/>
    <col min="28" max="28" width="12.421875" style="1" customWidth="1"/>
    <col min="29" max="29" width="8.28125" style="1" customWidth="1"/>
    <col min="30" max="30" width="11.28125" style="1" customWidth="1"/>
    <col min="31" max="31" width="12.421875" style="1" customWidth="1"/>
    <col min="32" max="43" width="6.8515625" style="0" customWidth="1"/>
    <col min="44" max="56" width="7.00390625" style="1" customWidth="1"/>
    <col min="57" max="57" width="9.57421875" style="1" customWidth="1"/>
    <col min="58" max="62" width="7.00390625" style="1" customWidth="1"/>
    <col min="63" max="63" width="13.00390625" style="1" customWidth="1"/>
    <col min="64" max="65" width="7.00390625" style="1" customWidth="1"/>
  </cols>
  <sheetData>
    <row r="1" spans="1:70" ht="21.75" customHeight="1">
      <c r="A1" s="73"/>
      <c r="B1" s="74"/>
      <c r="C1" s="74"/>
      <c r="D1" s="75" t="s">
        <v>44</v>
      </c>
      <c r="E1" s="74"/>
      <c r="F1" s="76" t="s">
        <v>45</v>
      </c>
      <c r="G1" s="76" t="s">
        <v>46</v>
      </c>
      <c r="H1" s="76"/>
      <c r="I1" s="74"/>
      <c r="J1" s="76" t="s">
        <v>47</v>
      </c>
      <c r="K1" s="75" t="s">
        <v>259</v>
      </c>
      <c r="L1" s="76" t="s">
        <v>260</v>
      </c>
      <c r="M1" s="76"/>
      <c r="N1" s="76"/>
      <c r="O1" s="76"/>
      <c r="P1" s="76"/>
      <c r="Q1" s="76"/>
      <c r="R1" s="76"/>
      <c r="S1" s="76"/>
      <c r="T1" s="76"/>
      <c r="U1" s="168"/>
      <c r="V1" s="168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</row>
    <row r="2" spans="12:46" ht="12.75" customHeight="1">
      <c r="L2" s="2"/>
      <c r="M2" s="2"/>
      <c r="N2" s="2"/>
      <c r="O2" s="2"/>
      <c r="P2" s="2"/>
      <c r="Q2" s="2"/>
      <c r="R2" s="2"/>
      <c r="S2" s="2"/>
      <c r="T2" s="2"/>
      <c r="U2" s="2"/>
      <c r="V2" s="2"/>
      <c r="AT2" s="112" t="s">
        <v>261</v>
      </c>
    </row>
    <row r="3" spans="2:46" ht="6.75" customHeight="1">
      <c r="B3" s="3"/>
      <c r="C3" s="4"/>
      <c r="D3" s="4"/>
      <c r="E3" s="4"/>
      <c r="F3" s="4"/>
      <c r="G3" s="4"/>
      <c r="H3" s="4"/>
      <c r="I3" s="4"/>
      <c r="J3" s="4"/>
      <c r="K3" s="5"/>
      <c r="AT3" s="112" t="s">
        <v>84</v>
      </c>
    </row>
    <row r="4" spans="2:46" ht="23.25" customHeight="1">
      <c r="B4" s="6"/>
      <c r="C4" s="2"/>
      <c r="D4" s="7" t="s">
        <v>48</v>
      </c>
      <c r="E4" s="2"/>
      <c r="F4" s="2"/>
      <c r="G4" s="2"/>
      <c r="H4" s="2"/>
      <c r="I4" s="2"/>
      <c r="J4" s="2"/>
      <c r="K4" s="8"/>
      <c r="M4" s="170" t="s">
        <v>262</v>
      </c>
      <c r="AT4" s="112" t="s">
        <v>263</v>
      </c>
    </row>
    <row r="5" spans="2:11" ht="6.75" customHeight="1">
      <c r="B5" s="6"/>
      <c r="C5" s="2"/>
      <c r="D5" s="2"/>
      <c r="E5" s="2"/>
      <c r="F5" s="2"/>
      <c r="G5" s="2"/>
      <c r="H5" s="2"/>
      <c r="I5" s="2"/>
      <c r="J5" s="2"/>
      <c r="K5" s="8"/>
    </row>
    <row r="6" spans="2:11" ht="15" customHeight="1">
      <c r="B6" s="6"/>
      <c r="C6" s="2"/>
      <c r="D6" s="13" t="s">
        <v>3</v>
      </c>
      <c r="E6" s="2"/>
      <c r="F6" s="78" t="s">
        <v>49</v>
      </c>
      <c r="G6" s="2"/>
      <c r="H6" s="2"/>
      <c r="I6" s="2"/>
      <c r="J6" s="2"/>
      <c r="K6" s="8"/>
    </row>
    <row r="7" spans="2:11" ht="13.5" customHeight="1">
      <c r="B7" s="6"/>
      <c r="C7" s="2"/>
      <c r="D7" s="2"/>
      <c r="E7" s="13">
        <f>'SO - 01a - Elektromontáže'!K6</f>
        <v>0</v>
      </c>
      <c r="F7" s="13"/>
      <c r="G7" s="13"/>
      <c r="H7" s="13"/>
      <c r="I7" s="2"/>
      <c r="J7" s="2"/>
      <c r="K7" s="8"/>
    </row>
    <row r="8" spans="2:11" s="16" customFormat="1" ht="15" customHeight="1">
      <c r="B8" s="17"/>
      <c r="C8" s="18"/>
      <c r="D8" s="13" t="s">
        <v>50</v>
      </c>
      <c r="E8" s="18"/>
      <c r="F8" s="18"/>
      <c r="G8" s="18"/>
      <c r="H8" s="18"/>
      <c r="I8" s="18"/>
      <c r="J8" s="18"/>
      <c r="K8" s="22"/>
    </row>
    <row r="9" spans="2:11" s="16" customFormat="1" ht="15" customHeight="1">
      <c r="B9" s="17"/>
      <c r="C9" s="18"/>
      <c r="D9" s="18"/>
      <c r="E9" s="51" t="s">
        <v>264</v>
      </c>
      <c r="F9" s="51"/>
      <c r="G9" s="51"/>
      <c r="H9" s="51"/>
      <c r="I9" s="18"/>
      <c r="J9" s="18"/>
      <c r="K9" s="22"/>
    </row>
    <row r="10" spans="2:11" s="16" customFormat="1" ht="13.5" customHeight="1">
      <c r="B10" s="17"/>
      <c r="C10" s="18"/>
      <c r="D10" s="18"/>
      <c r="E10" s="18"/>
      <c r="F10" s="18"/>
      <c r="G10" s="18"/>
      <c r="H10" s="18"/>
      <c r="I10" s="18"/>
      <c r="J10" s="18"/>
      <c r="K10" s="22"/>
    </row>
    <row r="11" spans="2:11" s="16" customFormat="1" ht="14.25" customHeight="1">
      <c r="B11" s="17"/>
      <c r="C11" s="18"/>
      <c r="D11" s="13" t="s">
        <v>5</v>
      </c>
      <c r="E11" s="18"/>
      <c r="F11" s="10"/>
      <c r="G11" s="18"/>
      <c r="H11" s="18"/>
      <c r="I11" s="13" t="s">
        <v>6</v>
      </c>
      <c r="J11" s="10"/>
      <c r="K11" s="22"/>
    </row>
    <row r="12" spans="2:11" s="16" customFormat="1" ht="14.25" customHeight="1">
      <c r="B12" s="17"/>
      <c r="C12" s="18"/>
      <c r="D12" s="13" t="s">
        <v>7</v>
      </c>
      <c r="E12" s="18"/>
      <c r="F12" s="10" t="s">
        <v>8</v>
      </c>
      <c r="G12" s="18"/>
      <c r="H12" s="18"/>
      <c r="I12" s="13" t="s">
        <v>9</v>
      </c>
      <c r="J12" s="14">
        <v>43950</v>
      </c>
      <c r="K12" s="22"/>
    </row>
    <row r="13" spans="2:11" s="16" customFormat="1" ht="10.5" customHeight="1">
      <c r="B13" s="17"/>
      <c r="C13" s="18"/>
      <c r="D13" s="18"/>
      <c r="E13" s="18"/>
      <c r="F13" s="18"/>
      <c r="G13" s="18"/>
      <c r="H13" s="18"/>
      <c r="I13" s="18"/>
      <c r="J13" s="18"/>
      <c r="K13" s="22"/>
    </row>
    <row r="14" spans="2:11" s="16" customFormat="1" ht="14.25" customHeight="1">
      <c r="B14" s="17"/>
      <c r="C14" s="18"/>
      <c r="D14" s="13" t="s">
        <v>10</v>
      </c>
      <c r="E14" s="18"/>
      <c r="F14" s="18"/>
      <c r="G14" s="18"/>
      <c r="H14" s="18"/>
      <c r="I14" s="13" t="s">
        <v>11</v>
      </c>
      <c r="J14" s="10"/>
      <c r="K14" s="22"/>
    </row>
    <row r="15" spans="2:11" s="16" customFormat="1" ht="18" customHeight="1">
      <c r="B15" s="17"/>
      <c r="C15" s="18"/>
      <c r="D15" s="18"/>
      <c r="E15" s="10" t="s">
        <v>12</v>
      </c>
      <c r="F15" s="18"/>
      <c r="G15" s="18"/>
      <c r="H15" s="18"/>
      <c r="I15" s="13" t="s">
        <v>13</v>
      </c>
      <c r="J15" s="10"/>
      <c r="K15" s="22"/>
    </row>
    <row r="16" spans="2:11" s="16" customFormat="1" ht="6.75" customHeight="1">
      <c r="B16" s="17"/>
      <c r="C16" s="18"/>
      <c r="D16" s="18"/>
      <c r="E16" s="18"/>
      <c r="F16" s="18"/>
      <c r="G16" s="18"/>
      <c r="H16" s="18"/>
      <c r="I16" s="18"/>
      <c r="J16" s="18"/>
      <c r="K16" s="22"/>
    </row>
    <row r="17" spans="2:11" s="16" customFormat="1" ht="14.25" customHeight="1">
      <c r="B17" s="17"/>
      <c r="C17" s="18"/>
      <c r="D17" s="13" t="s">
        <v>14</v>
      </c>
      <c r="E17" s="18"/>
      <c r="F17" s="18"/>
      <c r="G17" s="18"/>
      <c r="H17" s="18"/>
      <c r="I17" s="13" t="s">
        <v>11</v>
      </c>
      <c r="J17" s="10">
        <f>IF('SO - 01a - Elektromontáže'!AN13="Vyplň údaj","",IF('SO - 01a - Elektromontáže'!AN13="","",'SO - 01a - Elektromontáže'!AN13))</f>
        <v>0</v>
      </c>
      <c r="K17" s="22"/>
    </row>
    <row r="18" spans="2:11" s="16" customFormat="1" ht="12.75" customHeight="1">
      <c r="B18" s="17"/>
      <c r="C18" s="18"/>
      <c r="D18" s="18"/>
      <c r="E18" s="10">
        <f>IF('SO - 01a - Elektromontáže'!E14="Vyplň údaj","",IF('SO - 01a - Elektromontáže'!E14="","",'SO - 01a - Elektromontáže'!E14))</f>
        <v>0</v>
      </c>
      <c r="F18" s="18"/>
      <c r="G18" s="18"/>
      <c r="H18" s="18"/>
      <c r="I18" s="13" t="s">
        <v>13</v>
      </c>
      <c r="J18" s="10">
        <f>IF('SO - 01a - Elektromontáže'!AN14="Vyplň údaj","",IF('SO - 01a - Elektromontáže'!AN14="","",'SO - 01a - Elektromontáže'!AN14))</f>
        <v>0</v>
      </c>
      <c r="K18" s="22"/>
    </row>
    <row r="19" spans="2:11" s="16" customFormat="1" ht="6.75" customHeight="1">
      <c r="B19" s="17"/>
      <c r="C19" s="18"/>
      <c r="D19" s="18"/>
      <c r="E19" s="18"/>
      <c r="F19" s="18"/>
      <c r="G19" s="18"/>
      <c r="H19" s="18"/>
      <c r="I19" s="18"/>
      <c r="J19" s="18"/>
      <c r="K19" s="22"/>
    </row>
    <row r="20" spans="2:11" s="16" customFormat="1" ht="14.25" customHeight="1">
      <c r="B20" s="17"/>
      <c r="C20" s="18"/>
      <c r="D20" s="13" t="s">
        <v>16</v>
      </c>
      <c r="E20" s="18"/>
      <c r="F20" s="18"/>
      <c r="G20" s="18"/>
      <c r="H20" s="18"/>
      <c r="I20" s="13" t="s">
        <v>11</v>
      </c>
      <c r="J20" s="10"/>
      <c r="K20" s="22"/>
    </row>
    <row r="21" spans="2:11" s="16" customFormat="1" ht="18" customHeight="1">
      <c r="B21" s="17"/>
      <c r="C21" s="18"/>
      <c r="D21" s="18"/>
      <c r="E21" s="10" t="s">
        <v>17</v>
      </c>
      <c r="F21" s="18"/>
      <c r="G21" s="18"/>
      <c r="H21" s="18"/>
      <c r="I21" s="13" t="s">
        <v>13</v>
      </c>
      <c r="J21" s="10"/>
      <c r="K21" s="22"/>
    </row>
    <row r="22" spans="2:11" s="16" customFormat="1" ht="6.75" customHeight="1">
      <c r="B22" s="17"/>
      <c r="C22" s="18"/>
      <c r="D22" s="18"/>
      <c r="E22" s="18"/>
      <c r="F22" s="18"/>
      <c r="G22" s="18"/>
      <c r="H22" s="18"/>
      <c r="I22" s="18"/>
      <c r="J22" s="18"/>
      <c r="K22" s="22"/>
    </row>
    <row r="23" spans="2:11" s="16" customFormat="1" ht="14.25" customHeight="1">
      <c r="B23" s="17"/>
      <c r="C23" s="18"/>
      <c r="D23" s="13" t="s">
        <v>18</v>
      </c>
      <c r="E23" s="18"/>
      <c r="F23" s="18"/>
      <c r="G23" s="18"/>
      <c r="H23" s="18"/>
      <c r="I23" s="18"/>
      <c r="J23" s="18"/>
      <c r="K23" s="22"/>
    </row>
    <row r="24" spans="2:11" s="79" customFormat="1" ht="13.5" customHeight="1">
      <c r="B24" s="80"/>
      <c r="C24" s="81"/>
      <c r="D24" s="81"/>
      <c r="E24" s="10"/>
      <c r="F24" s="10"/>
      <c r="G24" s="10"/>
      <c r="H24" s="10"/>
      <c r="I24" s="81"/>
      <c r="J24" s="81"/>
      <c r="K24" s="83"/>
    </row>
    <row r="25" spans="2:11" s="16" customFormat="1" ht="6.75" customHeight="1">
      <c r="B25" s="17"/>
      <c r="C25" s="18"/>
      <c r="D25" s="18"/>
      <c r="E25" s="18"/>
      <c r="F25" s="18"/>
      <c r="G25" s="18"/>
      <c r="H25" s="18"/>
      <c r="I25" s="18"/>
      <c r="J25" s="18"/>
      <c r="K25" s="22"/>
    </row>
    <row r="26" spans="2:11" s="16" customFormat="1" ht="6.75" customHeight="1">
      <c r="B26" s="17"/>
      <c r="C26" s="18"/>
      <c r="D26" s="84"/>
      <c r="E26" s="84"/>
      <c r="F26" s="84"/>
      <c r="G26" s="84"/>
      <c r="H26" s="84"/>
      <c r="I26" s="84"/>
      <c r="J26" s="84"/>
      <c r="K26" s="85"/>
    </row>
    <row r="27" spans="2:11" s="16" customFormat="1" ht="22.5" customHeight="1">
      <c r="B27" s="17"/>
      <c r="C27" s="18"/>
      <c r="D27" s="86" t="s">
        <v>19</v>
      </c>
      <c r="E27" s="18"/>
      <c r="F27" s="18"/>
      <c r="G27" s="18"/>
      <c r="H27" s="18"/>
      <c r="I27" s="18"/>
      <c r="J27" s="63">
        <f>ROUND(J85,2)</f>
        <v>0</v>
      </c>
      <c r="K27" s="22"/>
    </row>
    <row r="28" spans="2:11" s="16" customFormat="1" ht="6.75" customHeight="1">
      <c r="B28" s="17"/>
      <c r="C28" s="18"/>
      <c r="D28" s="84"/>
      <c r="E28" s="84"/>
      <c r="F28" s="84"/>
      <c r="G28" s="84"/>
      <c r="H28" s="84"/>
      <c r="I28" s="84"/>
      <c r="J28" s="84"/>
      <c r="K28" s="85"/>
    </row>
    <row r="29" spans="2:11" s="16" customFormat="1" ht="14.25" customHeight="1">
      <c r="B29" s="17"/>
      <c r="C29" s="18"/>
      <c r="D29" s="18"/>
      <c r="E29" s="18"/>
      <c r="F29" s="23" t="s">
        <v>21</v>
      </c>
      <c r="G29" s="18"/>
      <c r="H29" s="18"/>
      <c r="I29" s="23" t="s">
        <v>20</v>
      </c>
      <c r="J29" s="23" t="s">
        <v>22</v>
      </c>
      <c r="K29" s="22"/>
    </row>
    <row r="30" spans="2:11" s="16" customFormat="1" ht="14.25" customHeight="1">
      <c r="B30" s="17"/>
      <c r="C30" s="18"/>
      <c r="D30" s="27" t="s">
        <v>23</v>
      </c>
      <c r="E30" s="27" t="s">
        <v>24</v>
      </c>
      <c r="F30" s="87">
        <f>ROUND(SUM(BE85:BE200),2)</f>
        <v>0</v>
      </c>
      <c r="G30" s="18"/>
      <c r="H30" s="18"/>
      <c r="I30" s="88">
        <v>0.21</v>
      </c>
      <c r="J30" s="87">
        <f>ROUND(ROUND((SUM(BE85:BE200)),2)*I30,2)</f>
        <v>0</v>
      </c>
      <c r="K30" s="22"/>
    </row>
    <row r="31" spans="2:11" s="16" customFormat="1" ht="14.25" customHeight="1">
      <c r="B31" s="17"/>
      <c r="C31" s="18"/>
      <c r="D31" s="18"/>
      <c r="E31" s="27" t="s">
        <v>25</v>
      </c>
      <c r="F31" s="87">
        <f>ROUND(SUM(BF85:BF200),2)</f>
        <v>0</v>
      </c>
      <c r="G31" s="18"/>
      <c r="H31" s="18"/>
      <c r="I31" s="88">
        <v>0.15</v>
      </c>
      <c r="J31" s="87">
        <f>ROUND(ROUND((SUM(BF85:BF200)),2)*I31,2)</f>
        <v>0</v>
      </c>
      <c r="K31" s="22"/>
    </row>
    <row r="32" spans="2:11" s="16" customFormat="1" ht="14.25" customHeight="1">
      <c r="B32" s="17"/>
      <c r="C32" s="18"/>
      <c r="D32" s="18"/>
      <c r="E32" s="27" t="s">
        <v>26</v>
      </c>
      <c r="F32" s="87">
        <f>ROUND(SUM(BG85:BG200),2)</f>
        <v>0</v>
      </c>
      <c r="G32" s="18"/>
      <c r="H32" s="18"/>
      <c r="I32" s="88">
        <v>0.21</v>
      </c>
      <c r="J32" s="87">
        <v>0</v>
      </c>
      <c r="K32" s="22"/>
    </row>
    <row r="33" spans="2:11" s="16" customFormat="1" ht="14.25" customHeight="1">
      <c r="B33" s="17"/>
      <c r="C33" s="18"/>
      <c r="D33" s="18"/>
      <c r="E33" s="27" t="s">
        <v>27</v>
      </c>
      <c r="F33" s="87">
        <f>ROUND(SUM(BH85:BH200),2)</f>
        <v>0</v>
      </c>
      <c r="G33" s="18"/>
      <c r="H33" s="18"/>
      <c r="I33" s="88">
        <v>0.15</v>
      </c>
      <c r="J33" s="87">
        <v>0</v>
      </c>
      <c r="K33" s="22"/>
    </row>
    <row r="34" spans="2:11" s="16" customFormat="1" ht="14.25" customHeight="1">
      <c r="B34" s="17"/>
      <c r="C34" s="18"/>
      <c r="D34" s="18"/>
      <c r="E34" s="27" t="s">
        <v>28</v>
      </c>
      <c r="F34" s="87">
        <f>ROUND(SUM(BI85:BI200),2)</f>
        <v>0</v>
      </c>
      <c r="G34" s="18"/>
      <c r="H34" s="18"/>
      <c r="I34" s="88">
        <v>0</v>
      </c>
      <c r="J34" s="87">
        <v>0</v>
      </c>
      <c r="K34" s="22"/>
    </row>
    <row r="35" spans="2:11" s="16" customFormat="1" ht="6.75" customHeight="1">
      <c r="B35" s="17"/>
      <c r="C35" s="18"/>
      <c r="D35" s="18"/>
      <c r="E35" s="18"/>
      <c r="F35" s="18"/>
      <c r="G35" s="18"/>
      <c r="H35" s="18"/>
      <c r="I35" s="18"/>
      <c r="J35" s="18"/>
      <c r="K35" s="22"/>
    </row>
    <row r="36" spans="2:11" s="16" customFormat="1" ht="21.75" customHeight="1">
      <c r="B36" s="17"/>
      <c r="C36" s="31"/>
      <c r="D36" s="32" t="s">
        <v>29</v>
      </c>
      <c r="E36" s="33"/>
      <c r="F36" s="33"/>
      <c r="G36" s="89" t="s">
        <v>30</v>
      </c>
      <c r="H36" s="34" t="s">
        <v>31</v>
      </c>
      <c r="I36" s="33"/>
      <c r="J36" s="90">
        <f>SUM(J27:J34)</f>
        <v>0</v>
      </c>
      <c r="K36" s="91"/>
    </row>
    <row r="37" spans="2:11" s="16" customFormat="1" ht="11.25" customHeight="1">
      <c r="B37" s="39"/>
      <c r="C37" s="40"/>
      <c r="D37" s="40"/>
      <c r="E37" s="40"/>
      <c r="F37" s="40"/>
      <c r="G37" s="40"/>
      <c r="H37" s="40"/>
      <c r="I37" s="40"/>
      <c r="J37" s="40"/>
      <c r="K37" s="41"/>
    </row>
    <row r="38" ht="6.75" customHeight="1"/>
    <row r="39" ht="6.75" customHeight="1"/>
    <row r="40" ht="6.75" customHeight="1"/>
    <row r="41" spans="2:11" s="16" customFormat="1" ht="6.75" customHeight="1">
      <c r="B41" s="42"/>
      <c r="C41" s="43"/>
      <c r="D41" s="43"/>
      <c r="E41" s="43"/>
      <c r="F41" s="43"/>
      <c r="G41" s="43"/>
      <c r="H41" s="43"/>
      <c r="I41" s="43"/>
      <c r="J41" s="43"/>
      <c r="K41" s="92"/>
    </row>
    <row r="42" spans="2:11" s="16" customFormat="1" ht="30" customHeight="1">
      <c r="B42" s="17"/>
      <c r="C42" s="7" t="s">
        <v>55</v>
      </c>
      <c r="D42" s="18"/>
      <c r="E42" s="18"/>
      <c r="F42" s="18"/>
      <c r="G42" s="18"/>
      <c r="H42" s="18"/>
      <c r="I42" s="18"/>
      <c r="J42" s="18"/>
      <c r="K42" s="22"/>
    </row>
    <row r="43" spans="2:11" s="16" customFormat="1" ht="6.75" customHeight="1">
      <c r="B43" s="17"/>
      <c r="C43" s="18"/>
      <c r="D43" s="18"/>
      <c r="E43" s="18"/>
      <c r="F43" s="18"/>
      <c r="G43" s="18"/>
      <c r="H43" s="18"/>
      <c r="I43" s="18"/>
      <c r="J43" s="18"/>
      <c r="K43" s="22"/>
    </row>
    <row r="44" spans="2:11" s="16" customFormat="1" ht="14.25" customHeight="1">
      <c r="B44" s="17"/>
      <c r="C44" s="13" t="s">
        <v>3</v>
      </c>
      <c r="D44" s="18"/>
      <c r="E44" s="18"/>
      <c r="F44" s="18"/>
      <c r="G44" s="18"/>
      <c r="H44" s="18"/>
      <c r="I44" s="18"/>
      <c r="J44" s="18"/>
      <c r="K44" s="22"/>
    </row>
    <row r="45" spans="2:11" s="16" customFormat="1" ht="18" customHeight="1">
      <c r="B45" s="17"/>
      <c r="C45" s="18"/>
      <c r="D45" s="18"/>
      <c r="E45" s="13">
        <f>E7</f>
        <v>0</v>
      </c>
      <c r="F45" s="13"/>
      <c r="G45" s="13"/>
      <c r="H45" s="13"/>
      <c r="I45" s="18"/>
      <c r="J45" s="18"/>
      <c r="K45" s="22"/>
    </row>
    <row r="46" spans="2:11" s="16" customFormat="1" ht="14.25" customHeight="1">
      <c r="B46" s="17"/>
      <c r="C46" s="13" t="s">
        <v>50</v>
      </c>
      <c r="D46" s="18"/>
      <c r="E46" s="18"/>
      <c r="F46" s="18"/>
      <c r="G46" s="18"/>
      <c r="H46" s="18"/>
      <c r="I46" s="18"/>
      <c r="J46" s="18"/>
      <c r="K46" s="22"/>
    </row>
    <row r="47" spans="2:11" s="16" customFormat="1" ht="23.25" customHeight="1">
      <c r="B47" s="17"/>
      <c r="C47" s="18"/>
      <c r="D47" s="18"/>
      <c r="E47" s="51">
        <f>E9</f>
        <v>0</v>
      </c>
      <c r="F47" s="51"/>
      <c r="G47" s="51"/>
      <c r="H47" s="51"/>
      <c r="I47" s="18"/>
      <c r="J47" s="18"/>
      <c r="K47" s="22"/>
    </row>
    <row r="48" spans="2:11" s="16" customFormat="1" ht="6.75" customHeight="1">
      <c r="B48" s="17"/>
      <c r="C48" s="18"/>
      <c r="D48" s="18"/>
      <c r="E48" s="18"/>
      <c r="F48" s="18"/>
      <c r="G48" s="18"/>
      <c r="H48" s="18"/>
      <c r="I48" s="18"/>
      <c r="J48" s="18"/>
      <c r="K48" s="22"/>
    </row>
    <row r="49" spans="2:11" s="16" customFormat="1" ht="18" customHeight="1">
      <c r="B49" s="17"/>
      <c r="C49" s="13" t="s">
        <v>7</v>
      </c>
      <c r="D49" s="18"/>
      <c r="E49" s="18"/>
      <c r="F49" s="10">
        <f>F12</f>
        <v>0</v>
      </c>
      <c r="G49" s="18"/>
      <c r="H49" s="18"/>
      <c r="I49" s="13" t="s">
        <v>9</v>
      </c>
      <c r="J49" s="14">
        <f>IF(J12="","",J12)</f>
        <v>43950</v>
      </c>
      <c r="K49" s="22"/>
    </row>
    <row r="50" spans="2:11" s="16" customFormat="1" ht="6.75" customHeight="1">
      <c r="B50" s="17"/>
      <c r="C50" s="18"/>
      <c r="D50" s="18"/>
      <c r="E50" s="18"/>
      <c r="F50" s="18"/>
      <c r="G50" s="18"/>
      <c r="H50" s="18"/>
      <c r="I50" s="18"/>
      <c r="J50" s="18"/>
      <c r="K50" s="22"/>
    </row>
    <row r="51" spans="2:11" s="16" customFormat="1" ht="15" customHeight="1">
      <c r="B51" s="17"/>
      <c r="C51" s="13" t="s">
        <v>10</v>
      </c>
      <c r="D51" s="18"/>
      <c r="E51" s="18"/>
      <c r="F51" s="10">
        <f>E15</f>
        <v>0</v>
      </c>
      <c r="G51" s="18"/>
      <c r="H51" s="18"/>
      <c r="I51" s="13" t="s">
        <v>16</v>
      </c>
      <c r="J51" s="10">
        <f>E21</f>
        <v>0</v>
      </c>
      <c r="K51" s="22"/>
    </row>
    <row r="52" spans="2:11" s="16" customFormat="1" ht="14.25" customHeight="1">
      <c r="B52" s="17"/>
      <c r="C52" s="13" t="s">
        <v>14</v>
      </c>
      <c r="D52" s="18"/>
      <c r="E52" s="18"/>
      <c r="F52" s="10">
        <f>IF(E18="","",E18)</f>
        <v>0</v>
      </c>
      <c r="G52" s="18"/>
      <c r="H52" s="18"/>
      <c r="I52" s="18"/>
      <c r="J52" s="18"/>
      <c r="K52" s="22"/>
    </row>
    <row r="53" spans="2:11" s="16" customFormat="1" ht="9.75" customHeight="1">
      <c r="B53" s="17"/>
      <c r="C53" s="18"/>
      <c r="D53" s="18"/>
      <c r="E53" s="18"/>
      <c r="F53" s="18"/>
      <c r="G53" s="18"/>
      <c r="H53" s="18"/>
      <c r="I53" s="18"/>
      <c r="J53" s="18"/>
      <c r="K53" s="22"/>
    </row>
    <row r="54" spans="2:11" s="16" customFormat="1" ht="22.5" customHeight="1">
      <c r="B54" s="17"/>
      <c r="C54" s="93" t="s">
        <v>56</v>
      </c>
      <c r="D54" s="31"/>
      <c r="E54" s="31"/>
      <c r="F54" s="31"/>
      <c r="G54" s="31"/>
      <c r="H54" s="31"/>
      <c r="I54" s="31"/>
      <c r="J54" s="94" t="s">
        <v>57</v>
      </c>
      <c r="K54" s="38"/>
    </row>
    <row r="55" spans="2:11" s="16" customFormat="1" ht="9.75" customHeight="1">
      <c r="B55" s="17"/>
      <c r="C55" s="18"/>
      <c r="D55" s="18"/>
      <c r="E55" s="18"/>
      <c r="F55" s="18"/>
      <c r="G55" s="18"/>
      <c r="H55" s="18"/>
      <c r="I55" s="18"/>
      <c r="J55" s="18"/>
      <c r="K55" s="22"/>
    </row>
    <row r="56" spans="2:47" s="16" customFormat="1" ht="24.75" customHeight="1">
      <c r="B56" s="17"/>
      <c r="C56" s="95" t="s">
        <v>58</v>
      </c>
      <c r="D56" s="18"/>
      <c r="E56" s="18"/>
      <c r="F56" s="18"/>
      <c r="G56" s="18"/>
      <c r="H56" s="18"/>
      <c r="I56" s="18"/>
      <c r="J56" s="63">
        <f aca="true" t="shared" si="0" ref="J56:J58">J85</f>
        <v>0</v>
      </c>
      <c r="K56" s="22"/>
      <c r="AU56" s="112" t="s">
        <v>265</v>
      </c>
    </row>
    <row r="57" spans="2:11" s="96" customFormat="1" ht="21" customHeight="1">
      <c r="B57" s="97"/>
      <c r="C57" s="98"/>
      <c r="D57" s="99" t="s">
        <v>266</v>
      </c>
      <c r="E57" s="100"/>
      <c r="F57" s="100"/>
      <c r="G57" s="100"/>
      <c r="H57" s="100"/>
      <c r="I57" s="100"/>
      <c r="J57" s="101">
        <f t="shared" si="0"/>
        <v>0</v>
      </c>
      <c r="K57" s="102"/>
    </row>
    <row r="58" spans="2:11" s="103" customFormat="1" ht="19.5" customHeight="1">
      <c r="B58" s="104"/>
      <c r="C58" s="105"/>
      <c r="D58" s="106" t="s">
        <v>267</v>
      </c>
      <c r="E58" s="107"/>
      <c r="F58" s="107"/>
      <c r="G58" s="107"/>
      <c r="H58" s="107"/>
      <c r="I58" s="107"/>
      <c r="J58" s="108">
        <f t="shared" si="0"/>
        <v>0</v>
      </c>
      <c r="K58" s="109"/>
    </row>
    <row r="59" spans="2:11" s="103" customFormat="1" ht="19.5" customHeight="1">
      <c r="B59" s="104"/>
      <c r="C59" s="105"/>
      <c r="D59" s="106" t="s">
        <v>268</v>
      </c>
      <c r="E59" s="107"/>
      <c r="F59" s="107"/>
      <c r="G59" s="107"/>
      <c r="H59" s="107"/>
      <c r="I59" s="107"/>
      <c r="J59" s="108">
        <f>J150</f>
        <v>0</v>
      </c>
      <c r="K59" s="109"/>
    </row>
    <row r="60" spans="2:11" s="103" customFormat="1" ht="19.5" customHeight="1">
      <c r="B60" s="104"/>
      <c r="C60" s="105"/>
      <c r="D60" s="106" t="s">
        <v>269</v>
      </c>
      <c r="E60" s="107"/>
      <c r="F60" s="107"/>
      <c r="G60" s="107"/>
      <c r="H60" s="107"/>
      <c r="I60" s="107"/>
      <c r="J60" s="108">
        <f>J158</f>
        <v>0</v>
      </c>
      <c r="K60" s="109"/>
    </row>
    <row r="61" spans="2:11" s="103" customFormat="1" ht="19.5" customHeight="1">
      <c r="B61" s="104"/>
      <c r="C61" s="105"/>
      <c r="D61" s="106" t="s">
        <v>270</v>
      </c>
      <c r="E61" s="107"/>
      <c r="F61" s="107"/>
      <c r="G61" s="107"/>
      <c r="H61" s="107"/>
      <c r="I61" s="107"/>
      <c r="J61" s="108">
        <f>J162</f>
        <v>0</v>
      </c>
      <c r="K61" s="109"/>
    </row>
    <row r="62" spans="2:11" s="103" customFormat="1" ht="19.5" customHeight="1">
      <c r="B62" s="104"/>
      <c r="C62" s="105"/>
      <c r="D62" s="106" t="s">
        <v>271</v>
      </c>
      <c r="E62" s="107"/>
      <c r="F62" s="107"/>
      <c r="G62" s="107"/>
      <c r="H62" s="107"/>
      <c r="I62" s="107"/>
      <c r="J62" s="108">
        <f>J175</f>
        <v>0</v>
      </c>
      <c r="K62" s="109"/>
    </row>
    <row r="63" spans="2:11" s="103" customFormat="1" ht="19.5" customHeight="1">
      <c r="B63" s="104"/>
      <c r="C63" s="105"/>
      <c r="D63" s="106" t="s">
        <v>272</v>
      </c>
      <c r="E63" s="107"/>
      <c r="F63" s="107"/>
      <c r="G63" s="107"/>
      <c r="H63" s="107"/>
      <c r="I63" s="107"/>
      <c r="J63" s="108">
        <f>J178</f>
        <v>0</v>
      </c>
      <c r="K63" s="109"/>
    </row>
    <row r="64" spans="2:11" s="96" customFormat="1" ht="24.75" customHeight="1">
      <c r="B64" s="97"/>
      <c r="C64" s="98"/>
      <c r="D64" s="99" t="s">
        <v>64</v>
      </c>
      <c r="E64" s="100"/>
      <c r="F64" s="100"/>
      <c r="G64" s="100"/>
      <c r="H64" s="100"/>
      <c r="I64" s="100"/>
      <c r="J64" s="101">
        <f aca="true" t="shared" si="1" ref="J64:J65">J189</f>
        <v>0</v>
      </c>
      <c r="K64" s="102"/>
    </row>
    <row r="65" spans="2:11" s="103" customFormat="1" ht="19.5" customHeight="1">
      <c r="B65" s="104"/>
      <c r="C65" s="105"/>
      <c r="D65" s="106" t="s">
        <v>273</v>
      </c>
      <c r="E65" s="107"/>
      <c r="F65" s="107"/>
      <c r="G65" s="107"/>
      <c r="H65" s="107"/>
      <c r="I65" s="107"/>
      <c r="J65" s="108">
        <f t="shared" si="1"/>
        <v>0</v>
      </c>
      <c r="K65" s="109"/>
    </row>
    <row r="66" spans="2:11" s="16" customFormat="1" ht="18.75" customHeight="1">
      <c r="B66" s="17"/>
      <c r="C66" s="18"/>
      <c r="D66" s="18"/>
      <c r="E66" s="18"/>
      <c r="F66" s="18"/>
      <c r="G66" s="18"/>
      <c r="H66" s="18"/>
      <c r="I66" s="18"/>
      <c r="J66" s="18"/>
      <c r="K66" s="22"/>
    </row>
    <row r="67" spans="2:11" s="16" customFormat="1" ht="6.75" customHeight="1">
      <c r="B67" s="39"/>
      <c r="C67" s="40"/>
      <c r="D67" s="40"/>
      <c r="E67" s="40"/>
      <c r="F67" s="40"/>
      <c r="G67" s="40"/>
      <c r="H67" s="40"/>
      <c r="I67" s="40"/>
      <c r="J67" s="40"/>
      <c r="K67" s="41"/>
    </row>
    <row r="68" ht="6.75" customHeight="1"/>
    <row r="69" ht="6.75" customHeight="1"/>
    <row r="70" ht="6.75" customHeight="1"/>
    <row r="71" spans="2:12" s="16" customFormat="1" ht="6.75" customHeight="1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7"/>
    </row>
    <row r="72" spans="2:12" s="16" customFormat="1" ht="24" customHeight="1">
      <c r="B72" s="18"/>
      <c r="C72" s="44" t="s">
        <v>67</v>
      </c>
      <c r="L72" s="17"/>
    </row>
    <row r="73" spans="2:12" s="16" customFormat="1" ht="6.75" customHeight="1">
      <c r="B73" s="18"/>
      <c r="L73" s="17"/>
    </row>
    <row r="74" spans="2:12" s="16" customFormat="1" ht="14.25" customHeight="1">
      <c r="B74" s="18"/>
      <c r="C74" s="47" t="s">
        <v>3</v>
      </c>
      <c r="L74" s="17"/>
    </row>
    <row r="75" spans="2:12" s="16" customFormat="1" ht="12.75" customHeight="1">
      <c r="B75" s="18"/>
      <c r="E75" s="13">
        <f>E7</f>
        <v>0</v>
      </c>
      <c r="F75" s="13"/>
      <c r="G75" s="13"/>
      <c r="H75" s="13"/>
      <c r="L75" s="17"/>
    </row>
    <row r="76" spans="2:12" s="16" customFormat="1" ht="14.25" customHeight="1">
      <c r="B76" s="18"/>
      <c r="C76" s="47" t="s">
        <v>50</v>
      </c>
      <c r="L76" s="17"/>
    </row>
    <row r="77" spans="2:12" s="16" customFormat="1" ht="23.25" customHeight="1">
      <c r="B77" s="18"/>
      <c r="E77" s="51">
        <f>E9</f>
        <v>0</v>
      </c>
      <c r="F77" s="51"/>
      <c r="G77" s="51"/>
      <c r="H77" s="51"/>
      <c r="L77" s="17"/>
    </row>
    <row r="78" spans="2:12" s="16" customFormat="1" ht="6.75" customHeight="1">
      <c r="B78" s="18"/>
      <c r="L78" s="17"/>
    </row>
    <row r="79" spans="2:12" s="16" customFormat="1" ht="18" customHeight="1">
      <c r="B79" s="18"/>
      <c r="C79" s="47" t="s">
        <v>7</v>
      </c>
      <c r="F79" s="110">
        <f>F12</f>
        <v>0</v>
      </c>
      <c r="I79" s="47" t="s">
        <v>9</v>
      </c>
      <c r="J79" s="111">
        <f>IF(J12="","",J12)</f>
        <v>43950</v>
      </c>
      <c r="L79" s="17"/>
    </row>
    <row r="80" spans="2:12" s="16" customFormat="1" ht="6.75" customHeight="1">
      <c r="B80" s="18"/>
      <c r="L80" s="17"/>
    </row>
    <row r="81" spans="2:12" s="16" customFormat="1" ht="15" customHeight="1">
      <c r="B81" s="18"/>
      <c r="C81" s="47" t="s">
        <v>10</v>
      </c>
      <c r="F81" s="110">
        <f>E15</f>
        <v>0</v>
      </c>
      <c r="I81" s="47" t="s">
        <v>16</v>
      </c>
      <c r="J81" s="110">
        <f>E21</f>
        <v>0</v>
      </c>
      <c r="L81" s="17"/>
    </row>
    <row r="82" spans="2:12" s="16" customFormat="1" ht="14.25" customHeight="1">
      <c r="B82" s="18"/>
      <c r="C82" s="47" t="s">
        <v>14</v>
      </c>
      <c r="F82" s="110">
        <f>IF(E18="","",E18)</f>
        <v>0</v>
      </c>
      <c r="L82" s="17"/>
    </row>
    <row r="83" spans="2:12" s="16" customFormat="1" ht="7.5" customHeight="1">
      <c r="B83" s="18"/>
      <c r="L83" s="17"/>
    </row>
    <row r="84" spans="2:20" s="113" customFormat="1" ht="29.25" customHeight="1">
      <c r="B84" s="114"/>
      <c r="C84" s="115" t="s">
        <v>69</v>
      </c>
      <c r="D84" s="116" t="s">
        <v>37</v>
      </c>
      <c r="E84" s="116" t="s">
        <v>33</v>
      </c>
      <c r="F84" s="116" t="s">
        <v>70</v>
      </c>
      <c r="G84" s="116" t="s">
        <v>71</v>
      </c>
      <c r="H84" s="116" t="s">
        <v>72</v>
      </c>
      <c r="I84" s="117" t="s">
        <v>73</v>
      </c>
      <c r="J84" s="116" t="s">
        <v>57</v>
      </c>
      <c r="K84" s="118" t="s">
        <v>74</v>
      </c>
      <c r="L84" s="171"/>
      <c r="M84" s="172" t="s">
        <v>274</v>
      </c>
      <c r="N84" s="173" t="s">
        <v>23</v>
      </c>
      <c r="O84" s="173"/>
      <c r="P84" s="173"/>
      <c r="Q84" s="173"/>
      <c r="R84" s="173"/>
      <c r="S84" s="173"/>
      <c r="T84" s="174"/>
    </row>
    <row r="85" spans="2:63" s="16" customFormat="1" ht="25.5" customHeight="1">
      <c r="B85" s="18"/>
      <c r="C85" s="59" t="s">
        <v>58</v>
      </c>
      <c r="J85" s="119">
        <f aca="true" t="shared" si="2" ref="J85:J87">BK85</f>
        <v>0</v>
      </c>
      <c r="L85" s="17"/>
      <c r="M85" s="175"/>
      <c r="N85" s="84"/>
      <c r="O85" s="84"/>
      <c r="P85" s="176"/>
      <c r="Q85" s="84"/>
      <c r="R85" s="176"/>
      <c r="S85" s="84"/>
      <c r="T85" s="177"/>
      <c r="AT85" s="112" t="s">
        <v>75</v>
      </c>
      <c r="AU85" s="112" t="s">
        <v>265</v>
      </c>
      <c r="BK85" s="178">
        <f>BK86+BK189</f>
        <v>0</v>
      </c>
    </row>
    <row r="86" spans="2:63" s="120" customFormat="1" ht="27.75" customHeight="1">
      <c r="B86" s="121"/>
      <c r="D86" s="148" t="s">
        <v>75</v>
      </c>
      <c r="E86" s="149" t="s">
        <v>145</v>
      </c>
      <c r="F86" s="149" t="s">
        <v>275</v>
      </c>
      <c r="J86" s="150">
        <f t="shared" si="2"/>
        <v>0</v>
      </c>
      <c r="L86" s="179"/>
      <c r="M86" s="180"/>
      <c r="N86" s="121"/>
      <c r="O86" s="121"/>
      <c r="P86" s="181"/>
      <c r="Q86" s="121"/>
      <c r="R86" s="181"/>
      <c r="S86" s="121"/>
      <c r="T86" s="182"/>
      <c r="AR86" s="148" t="s">
        <v>78</v>
      </c>
      <c r="AT86" s="183" t="s">
        <v>75</v>
      </c>
      <c r="AU86" s="183" t="s">
        <v>276</v>
      </c>
      <c r="AY86" s="148" t="s">
        <v>277</v>
      </c>
      <c r="BK86" s="184">
        <f>BK87+BK150+BK158+BK162+BK175+BK178</f>
        <v>0</v>
      </c>
    </row>
    <row r="87" spans="2:63" s="120" customFormat="1" ht="19.5" customHeight="1">
      <c r="B87" s="121"/>
      <c r="D87" s="122" t="s">
        <v>75</v>
      </c>
      <c r="E87" s="151" t="s">
        <v>78</v>
      </c>
      <c r="F87" s="151" t="s">
        <v>278</v>
      </c>
      <c r="J87" s="152">
        <f t="shared" si="2"/>
        <v>0</v>
      </c>
      <c r="L87" s="179"/>
      <c r="M87" s="180"/>
      <c r="N87" s="121"/>
      <c r="O87" s="121"/>
      <c r="P87" s="181"/>
      <c r="Q87" s="121"/>
      <c r="R87" s="181"/>
      <c r="S87" s="121"/>
      <c r="T87" s="182"/>
      <c r="AR87" s="148" t="s">
        <v>78</v>
      </c>
      <c r="AT87" s="183" t="s">
        <v>75</v>
      </c>
      <c r="AU87" s="183" t="s">
        <v>78</v>
      </c>
      <c r="AY87" s="148" t="s">
        <v>277</v>
      </c>
      <c r="BK87" s="184">
        <f>SUM(BK88:BK149)</f>
        <v>0</v>
      </c>
    </row>
    <row r="88" spans="2:65" s="16" customFormat="1" ht="22.5" customHeight="1">
      <c r="B88" s="125"/>
      <c r="C88" s="126" t="s">
        <v>78</v>
      </c>
      <c r="D88" s="126" t="s">
        <v>79</v>
      </c>
      <c r="E88" s="127" t="s">
        <v>279</v>
      </c>
      <c r="F88" s="128" t="s">
        <v>280</v>
      </c>
      <c r="G88" s="129" t="s">
        <v>225</v>
      </c>
      <c r="H88" s="130">
        <f>H90</f>
        <v>21.5</v>
      </c>
      <c r="I88" s="131">
        <v>0</v>
      </c>
      <c r="J88" s="131">
        <f>ROUND(I88*H88,2)</f>
        <v>0</v>
      </c>
      <c r="K88" s="128"/>
      <c r="L88" s="17"/>
      <c r="M88" s="185"/>
      <c r="N88" s="186" t="s">
        <v>24</v>
      </c>
      <c r="O88" s="187"/>
      <c r="P88" s="187"/>
      <c r="Q88" s="187"/>
      <c r="R88" s="187"/>
      <c r="S88" s="187"/>
      <c r="T88" s="188"/>
      <c r="AR88" s="112" t="s">
        <v>91</v>
      </c>
      <c r="AT88" s="112" t="s">
        <v>79</v>
      </c>
      <c r="AU88" s="112" t="s">
        <v>84</v>
      </c>
      <c r="AY88" s="112" t="s">
        <v>277</v>
      </c>
      <c r="BE88" s="189">
        <f>IF(N88="základní",J88,0)</f>
        <v>0</v>
      </c>
      <c r="BF88" s="189">
        <f>IF(N88="snížená",J88,0)</f>
        <v>0</v>
      </c>
      <c r="BG88" s="189">
        <f>IF(N88="zákl. přenesená",J88,0)</f>
        <v>0</v>
      </c>
      <c r="BH88" s="189">
        <f>IF(N88="sníž. přenesená",J88,0)</f>
        <v>0</v>
      </c>
      <c r="BI88" s="189">
        <f>IF(N88="nulová",J88,0)</f>
        <v>0</v>
      </c>
      <c r="BJ88" s="112" t="s">
        <v>78</v>
      </c>
      <c r="BK88" s="189">
        <f>ROUND(I88*H88,2)</f>
        <v>0</v>
      </c>
      <c r="BL88" s="112" t="s">
        <v>91</v>
      </c>
      <c r="BM88" s="112" t="s">
        <v>281</v>
      </c>
    </row>
    <row r="89" spans="2:47" s="16" customFormat="1" ht="13.5" customHeight="1">
      <c r="B89" s="18"/>
      <c r="D89" s="132" t="s">
        <v>83</v>
      </c>
      <c r="F89" s="133" t="s">
        <v>282</v>
      </c>
      <c r="L89" s="17"/>
      <c r="M89" s="190"/>
      <c r="N89" s="18"/>
      <c r="O89" s="18"/>
      <c r="P89" s="18"/>
      <c r="Q89" s="18"/>
      <c r="R89" s="18"/>
      <c r="S89" s="18"/>
      <c r="T89" s="191"/>
      <c r="AT89" s="112" t="s">
        <v>83</v>
      </c>
      <c r="AU89" s="112" t="s">
        <v>84</v>
      </c>
    </row>
    <row r="90" spans="2:51" s="192" customFormat="1" ht="13.5" customHeight="1">
      <c r="B90" s="193"/>
      <c r="D90" s="132" t="s">
        <v>197</v>
      </c>
      <c r="E90" s="194"/>
      <c r="F90" s="195" t="s">
        <v>283</v>
      </c>
      <c r="H90" s="196">
        <f>(50*0.35)+4</f>
        <v>21.5</v>
      </c>
      <c r="L90" s="197"/>
      <c r="M90" s="198"/>
      <c r="N90" s="193"/>
      <c r="O90" s="193"/>
      <c r="P90" s="193"/>
      <c r="Q90" s="193"/>
      <c r="R90" s="193"/>
      <c r="S90" s="193"/>
      <c r="T90" s="199"/>
      <c r="AT90" s="200" t="s">
        <v>197</v>
      </c>
      <c r="AU90" s="200" t="s">
        <v>84</v>
      </c>
      <c r="AV90" s="192" t="s">
        <v>84</v>
      </c>
      <c r="AW90" s="192" t="s">
        <v>284</v>
      </c>
      <c r="AX90" s="192" t="s">
        <v>78</v>
      </c>
      <c r="AY90" s="200" t="s">
        <v>277</v>
      </c>
    </row>
    <row r="91" spans="2:65" s="16" customFormat="1" ht="22.5" customHeight="1">
      <c r="B91" s="125"/>
      <c r="C91" s="126" t="s">
        <v>84</v>
      </c>
      <c r="D91" s="126" t="s">
        <v>79</v>
      </c>
      <c r="E91" s="127"/>
      <c r="F91" s="128" t="s">
        <v>285</v>
      </c>
      <c r="G91" s="129" t="s">
        <v>225</v>
      </c>
      <c r="H91" s="130">
        <f>H93</f>
        <v>25</v>
      </c>
      <c r="I91" s="131">
        <v>0</v>
      </c>
      <c r="J91" s="131">
        <f>ROUND(I91*H91,2)</f>
        <v>0</v>
      </c>
      <c r="K91" s="128"/>
      <c r="L91" s="17"/>
      <c r="M91" s="185"/>
      <c r="N91" s="186" t="s">
        <v>24</v>
      </c>
      <c r="O91" s="187"/>
      <c r="P91" s="187"/>
      <c r="Q91" s="187"/>
      <c r="R91" s="187"/>
      <c r="S91" s="187"/>
      <c r="T91" s="188"/>
      <c r="AR91" s="112" t="s">
        <v>91</v>
      </c>
      <c r="AT91" s="112" t="s">
        <v>79</v>
      </c>
      <c r="AU91" s="112" t="s">
        <v>84</v>
      </c>
      <c r="AY91" s="112" t="s">
        <v>277</v>
      </c>
      <c r="BE91" s="189">
        <f>IF(N91="základní",J91,0)</f>
        <v>0</v>
      </c>
      <c r="BF91" s="189">
        <f>IF(N91="snížená",J91,0)</f>
        <v>0</v>
      </c>
      <c r="BG91" s="189">
        <f>IF(N91="zákl. přenesená",J91,0)</f>
        <v>0</v>
      </c>
      <c r="BH91" s="189">
        <f>IF(N91="sníž. přenesená",J91,0)</f>
        <v>0</v>
      </c>
      <c r="BI91" s="189">
        <f>IF(N91="nulová",J91,0)</f>
        <v>0</v>
      </c>
      <c r="BJ91" s="112" t="s">
        <v>78</v>
      </c>
      <c r="BK91" s="189">
        <f>ROUND(I91*H91,2)</f>
        <v>0</v>
      </c>
      <c r="BL91" s="112" t="s">
        <v>91</v>
      </c>
      <c r="BM91" s="112" t="s">
        <v>286</v>
      </c>
    </row>
    <row r="92" spans="2:47" s="16" customFormat="1" ht="40.5" customHeight="1">
      <c r="B92" s="18"/>
      <c r="D92" s="132" t="s">
        <v>83</v>
      </c>
      <c r="F92" s="133" t="s">
        <v>287</v>
      </c>
      <c r="L92" s="17"/>
      <c r="M92" s="190"/>
      <c r="N92" s="18"/>
      <c r="O92" s="18"/>
      <c r="P92" s="18"/>
      <c r="Q92" s="18"/>
      <c r="R92" s="18"/>
      <c r="S92" s="18"/>
      <c r="T92" s="191"/>
      <c r="AT92" s="112" t="s">
        <v>83</v>
      </c>
      <c r="AU92" s="112" t="s">
        <v>84</v>
      </c>
    </row>
    <row r="93" spans="2:51" s="192" customFormat="1" ht="13.5" customHeight="1">
      <c r="B93" s="193"/>
      <c r="D93" s="132" t="s">
        <v>197</v>
      </c>
      <c r="E93" s="194"/>
      <c r="F93" s="195" t="s">
        <v>288</v>
      </c>
      <c r="H93" s="196">
        <f>(50*0.5)</f>
        <v>25</v>
      </c>
      <c r="L93" s="197"/>
      <c r="M93" s="198"/>
      <c r="N93" s="193"/>
      <c r="O93" s="193"/>
      <c r="P93" s="193"/>
      <c r="Q93" s="193"/>
      <c r="R93" s="193"/>
      <c r="S93" s="193"/>
      <c r="T93" s="199"/>
      <c r="AT93" s="200" t="s">
        <v>197</v>
      </c>
      <c r="AU93" s="200" t="s">
        <v>84</v>
      </c>
      <c r="AV93" s="192" t="s">
        <v>84</v>
      </c>
      <c r="AW93" s="192" t="s">
        <v>284</v>
      </c>
      <c r="AX93" s="192" t="s">
        <v>78</v>
      </c>
      <c r="AY93" s="200" t="s">
        <v>277</v>
      </c>
    </row>
    <row r="94" spans="2:65" s="16" customFormat="1" ht="22.5" customHeight="1">
      <c r="B94" s="125"/>
      <c r="C94" s="126">
        <v>3</v>
      </c>
      <c r="D94" s="126" t="s">
        <v>79</v>
      </c>
      <c r="E94" s="127" t="s">
        <v>289</v>
      </c>
      <c r="F94" s="128" t="s">
        <v>290</v>
      </c>
      <c r="G94" s="129" t="s">
        <v>225</v>
      </c>
      <c r="H94" s="130">
        <f>H96</f>
        <v>8.250000000000002</v>
      </c>
      <c r="I94" s="131">
        <v>0</v>
      </c>
      <c r="J94" s="131">
        <f>ROUND(I94*H94,2)</f>
        <v>0</v>
      </c>
      <c r="K94" s="128"/>
      <c r="L94" s="17"/>
      <c r="M94" s="185"/>
      <c r="N94" s="186" t="s">
        <v>24</v>
      </c>
      <c r="O94" s="187"/>
      <c r="P94" s="187"/>
      <c r="Q94" s="187"/>
      <c r="R94" s="187"/>
      <c r="S94" s="187"/>
      <c r="T94" s="188"/>
      <c r="AR94" s="112" t="s">
        <v>91</v>
      </c>
      <c r="AT94" s="112" t="s">
        <v>79</v>
      </c>
      <c r="AU94" s="112" t="s">
        <v>84</v>
      </c>
      <c r="AY94" s="112" t="s">
        <v>277</v>
      </c>
      <c r="BE94" s="189">
        <f>IF(N94="základní",J94,0)</f>
        <v>0</v>
      </c>
      <c r="BF94" s="189">
        <f>IF(N94="snížená",J94,0)</f>
        <v>0</v>
      </c>
      <c r="BG94" s="189">
        <f>IF(N94="zákl. přenesená",J94,0)</f>
        <v>0</v>
      </c>
      <c r="BH94" s="189">
        <f>IF(N94="sníž. přenesená",J94,0)</f>
        <v>0</v>
      </c>
      <c r="BI94" s="189">
        <f>IF(N94="nulová",J94,0)</f>
        <v>0</v>
      </c>
      <c r="BJ94" s="112" t="s">
        <v>78</v>
      </c>
      <c r="BK94" s="189">
        <f>ROUND(I94*H94,2)</f>
        <v>0</v>
      </c>
      <c r="BL94" s="112" t="s">
        <v>91</v>
      </c>
      <c r="BM94" s="112" t="s">
        <v>291</v>
      </c>
    </row>
    <row r="95" spans="2:47" s="16" customFormat="1" ht="40.5" customHeight="1">
      <c r="B95" s="18"/>
      <c r="D95" s="134" t="s">
        <v>83</v>
      </c>
      <c r="F95" s="135" t="s">
        <v>292</v>
      </c>
      <c r="L95" s="17"/>
      <c r="M95" s="190"/>
      <c r="N95" s="18"/>
      <c r="O95" s="18"/>
      <c r="P95" s="18"/>
      <c r="Q95" s="18"/>
      <c r="R95" s="18"/>
      <c r="S95" s="18"/>
      <c r="T95" s="191"/>
      <c r="AT95" s="112" t="s">
        <v>83</v>
      </c>
      <c r="AU95" s="112" t="s">
        <v>84</v>
      </c>
    </row>
    <row r="96" spans="2:51" s="192" customFormat="1" ht="13.5" customHeight="1">
      <c r="B96" s="193"/>
      <c r="D96" s="132" t="s">
        <v>197</v>
      </c>
      <c r="E96" s="194"/>
      <c r="F96" s="195" t="s">
        <v>293</v>
      </c>
      <c r="H96" s="196">
        <f>(3*4*0.6+3*0.35)</f>
        <v>8.250000000000002</v>
      </c>
      <c r="L96" s="197"/>
      <c r="M96" s="198"/>
      <c r="N96" s="193"/>
      <c r="O96" s="193"/>
      <c r="P96" s="193"/>
      <c r="Q96" s="193"/>
      <c r="R96" s="193"/>
      <c r="S96" s="193"/>
      <c r="T96" s="199"/>
      <c r="AT96" s="200" t="s">
        <v>197</v>
      </c>
      <c r="AU96" s="200" t="s">
        <v>84</v>
      </c>
      <c r="AV96" s="192" t="s">
        <v>84</v>
      </c>
      <c r="AW96" s="192" t="s">
        <v>284</v>
      </c>
      <c r="AX96" s="192" t="s">
        <v>78</v>
      </c>
      <c r="AY96" s="200" t="s">
        <v>277</v>
      </c>
    </row>
    <row r="97" spans="2:65" s="16" customFormat="1" ht="22.5" customHeight="1">
      <c r="B97" s="125"/>
      <c r="C97" s="126">
        <v>4</v>
      </c>
      <c r="D97" s="126" t="s">
        <v>79</v>
      </c>
      <c r="E97" s="127" t="s">
        <v>294</v>
      </c>
      <c r="F97" s="128" t="s">
        <v>295</v>
      </c>
      <c r="G97" s="129" t="s">
        <v>87</v>
      </c>
      <c r="H97" s="130">
        <v>13</v>
      </c>
      <c r="I97" s="131">
        <v>0</v>
      </c>
      <c r="J97" s="131">
        <f>ROUND(I97*H97,2)</f>
        <v>0</v>
      </c>
      <c r="K97" s="128"/>
      <c r="L97" s="17"/>
      <c r="M97" s="185"/>
      <c r="N97" s="186" t="s">
        <v>24</v>
      </c>
      <c r="O97" s="187"/>
      <c r="P97" s="187"/>
      <c r="Q97" s="187"/>
      <c r="R97" s="187"/>
      <c r="S97" s="187"/>
      <c r="T97" s="188"/>
      <c r="AR97" s="112" t="s">
        <v>91</v>
      </c>
      <c r="AT97" s="112" t="s">
        <v>79</v>
      </c>
      <c r="AU97" s="112" t="s">
        <v>84</v>
      </c>
      <c r="AY97" s="112" t="s">
        <v>277</v>
      </c>
      <c r="BE97" s="189">
        <f>IF(N97="základní",J97,0)</f>
        <v>0</v>
      </c>
      <c r="BF97" s="189">
        <f>IF(N97="snížená",J97,0)</f>
        <v>0</v>
      </c>
      <c r="BG97" s="189">
        <f>IF(N97="zákl. přenesená",J97,0)</f>
        <v>0</v>
      </c>
      <c r="BH97" s="189">
        <f>IF(N97="sníž. přenesená",J97,0)</f>
        <v>0</v>
      </c>
      <c r="BI97" s="189">
        <f>IF(N97="nulová",J97,0)</f>
        <v>0</v>
      </c>
      <c r="BJ97" s="112" t="s">
        <v>78</v>
      </c>
      <c r="BK97" s="189">
        <f>ROUND(I97*H97,2)</f>
        <v>0</v>
      </c>
      <c r="BL97" s="112" t="s">
        <v>91</v>
      </c>
      <c r="BM97" s="112" t="s">
        <v>296</v>
      </c>
    </row>
    <row r="98" spans="2:47" s="16" customFormat="1" ht="27" customHeight="1">
      <c r="B98" s="18"/>
      <c r="D98" s="132" t="s">
        <v>83</v>
      </c>
      <c r="F98" s="133" t="s">
        <v>297</v>
      </c>
      <c r="L98" s="17"/>
      <c r="M98" s="190"/>
      <c r="N98" s="18"/>
      <c r="O98" s="18"/>
      <c r="P98" s="18"/>
      <c r="Q98" s="18"/>
      <c r="R98" s="18"/>
      <c r="S98" s="18"/>
      <c r="T98" s="191"/>
      <c r="AT98" s="112" t="s">
        <v>83</v>
      </c>
      <c r="AU98" s="112" t="s">
        <v>84</v>
      </c>
    </row>
    <row r="99" spans="2:65" s="16" customFormat="1" ht="31.5" customHeight="1">
      <c r="B99" s="125"/>
      <c r="C99" s="126">
        <v>5</v>
      </c>
      <c r="D99" s="126" t="s">
        <v>79</v>
      </c>
      <c r="E99" s="127" t="s">
        <v>298</v>
      </c>
      <c r="F99" s="128" t="s">
        <v>299</v>
      </c>
      <c r="G99" s="129" t="s">
        <v>300</v>
      </c>
      <c r="H99" s="201">
        <v>4</v>
      </c>
      <c r="I99" s="131">
        <v>0</v>
      </c>
      <c r="J99" s="131">
        <f>ROUND(I99*H99,2)</f>
        <v>0</v>
      </c>
      <c r="K99" s="128"/>
      <c r="L99" s="17"/>
      <c r="M99" s="185"/>
      <c r="N99" s="186" t="s">
        <v>24</v>
      </c>
      <c r="O99" s="187"/>
      <c r="P99" s="187"/>
      <c r="Q99" s="187"/>
      <c r="R99" s="187"/>
      <c r="S99" s="187"/>
      <c r="T99" s="188"/>
      <c r="AR99" s="112" t="s">
        <v>91</v>
      </c>
      <c r="AT99" s="112" t="s">
        <v>79</v>
      </c>
      <c r="AU99" s="112" t="s">
        <v>84</v>
      </c>
      <c r="AY99" s="112" t="s">
        <v>277</v>
      </c>
      <c r="BE99" s="189">
        <f>IF(N99="základní",J99,0)</f>
        <v>0</v>
      </c>
      <c r="BF99" s="189">
        <f>IF(N99="snížená",J99,0)</f>
        <v>0</v>
      </c>
      <c r="BG99" s="189">
        <f>IF(N99="zákl. přenesená",J99,0)</f>
        <v>0</v>
      </c>
      <c r="BH99" s="189">
        <f>IF(N99="sníž. přenesená",J99,0)</f>
        <v>0</v>
      </c>
      <c r="BI99" s="189">
        <f>IF(N99="nulová",J99,0)</f>
        <v>0</v>
      </c>
      <c r="BJ99" s="112" t="s">
        <v>78</v>
      </c>
      <c r="BK99" s="189">
        <f>ROUND(I99*H99,2)</f>
        <v>0</v>
      </c>
      <c r="BL99" s="112" t="s">
        <v>91</v>
      </c>
      <c r="BM99" s="112" t="s">
        <v>301</v>
      </c>
    </row>
    <row r="100" spans="2:47" s="16" customFormat="1" ht="27" customHeight="1">
      <c r="B100" s="18"/>
      <c r="D100" s="132" t="s">
        <v>83</v>
      </c>
      <c r="F100" s="133" t="s">
        <v>302</v>
      </c>
      <c r="L100" s="17"/>
      <c r="M100" s="190"/>
      <c r="N100" s="18"/>
      <c r="O100" s="18"/>
      <c r="P100" s="18"/>
      <c r="Q100" s="18"/>
      <c r="R100" s="18"/>
      <c r="S100" s="18"/>
      <c r="T100" s="191"/>
      <c r="AT100" s="112" t="s">
        <v>83</v>
      </c>
      <c r="AU100" s="112" t="s">
        <v>84</v>
      </c>
    </row>
    <row r="101" spans="2:65" s="16" customFormat="1" ht="31.5" customHeight="1">
      <c r="B101" s="125"/>
      <c r="C101" s="126">
        <v>6</v>
      </c>
      <c r="D101" s="126" t="s">
        <v>79</v>
      </c>
      <c r="E101" s="127" t="s">
        <v>303</v>
      </c>
      <c r="F101" s="128" t="s">
        <v>304</v>
      </c>
      <c r="G101" s="129" t="s">
        <v>300</v>
      </c>
      <c r="H101" s="130">
        <v>4</v>
      </c>
      <c r="I101" s="131">
        <v>0</v>
      </c>
      <c r="J101" s="131">
        <f>ROUND(I101*H101,2)</f>
        <v>0</v>
      </c>
      <c r="K101" s="128"/>
      <c r="L101" s="17"/>
      <c r="M101" s="185"/>
      <c r="N101" s="186" t="s">
        <v>24</v>
      </c>
      <c r="O101" s="187"/>
      <c r="P101" s="187"/>
      <c r="Q101" s="187"/>
      <c r="R101" s="187"/>
      <c r="S101" s="187"/>
      <c r="T101" s="188"/>
      <c r="AR101" s="112" t="s">
        <v>91</v>
      </c>
      <c r="AT101" s="112" t="s">
        <v>79</v>
      </c>
      <c r="AU101" s="112" t="s">
        <v>84</v>
      </c>
      <c r="AY101" s="112" t="s">
        <v>277</v>
      </c>
      <c r="BE101" s="189">
        <f>IF(N101="základní",J101,0)</f>
        <v>0</v>
      </c>
      <c r="BF101" s="189">
        <f>IF(N101="snížená",J101,0)</f>
        <v>0</v>
      </c>
      <c r="BG101" s="189">
        <f>IF(N101="zákl. přenesená",J101,0)</f>
        <v>0</v>
      </c>
      <c r="BH101" s="189">
        <f>IF(N101="sníž. přenesená",J101,0)</f>
        <v>0</v>
      </c>
      <c r="BI101" s="189">
        <f>IF(N101="nulová",J101,0)</f>
        <v>0</v>
      </c>
      <c r="BJ101" s="112" t="s">
        <v>78</v>
      </c>
      <c r="BK101" s="189">
        <f>ROUND(I101*H101,2)</f>
        <v>0</v>
      </c>
      <c r="BL101" s="112" t="s">
        <v>91</v>
      </c>
      <c r="BM101" s="112" t="s">
        <v>305</v>
      </c>
    </row>
    <row r="102" spans="2:47" s="16" customFormat="1" ht="27" customHeight="1">
      <c r="B102" s="18"/>
      <c r="D102" s="132" t="s">
        <v>83</v>
      </c>
      <c r="F102" s="133" t="s">
        <v>306</v>
      </c>
      <c r="L102" s="17"/>
      <c r="M102" s="190"/>
      <c r="N102" s="18"/>
      <c r="O102" s="18"/>
      <c r="P102" s="18"/>
      <c r="Q102" s="18"/>
      <c r="R102" s="18"/>
      <c r="S102" s="18"/>
      <c r="T102" s="191"/>
      <c r="AT102" s="112" t="s">
        <v>83</v>
      </c>
      <c r="AU102" s="112" t="s">
        <v>84</v>
      </c>
    </row>
    <row r="103" spans="2:65" s="16" customFormat="1" ht="31.5" customHeight="1">
      <c r="B103" s="125"/>
      <c r="C103" s="126">
        <v>7</v>
      </c>
      <c r="D103" s="126" t="s">
        <v>79</v>
      </c>
      <c r="E103" s="127" t="s">
        <v>307</v>
      </c>
      <c r="F103" s="128" t="s">
        <v>308</v>
      </c>
      <c r="G103" s="129" t="s">
        <v>87</v>
      </c>
      <c r="H103" s="130">
        <v>330</v>
      </c>
      <c r="I103" s="131">
        <v>0</v>
      </c>
      <c r="J103" s="131">
        <f>ROUND(I103*H103,2)</f>
        <v>0</v>
      </c>
      <c r="K103" s="128"/>
      <c r="L103" s="17"/>
      <c r="M103" s="185"/>
      <c r="N103" s="186" t="s">
        <v>24</v>
      </c>
      <c r="O103" s="187"/>
      <c r="P103" s="187"/>
      <c r="Q103" s="187"/>
      <c r="R103" s="187"/>
      <c r="S103" s="187"/>
      <c r="T103" s="188"/>
      <c r="AR103" s="112" t="s">
        <v>91</v>
      </c>
      <c r="AT103" s="112" t="s">
        <v>79</v>
      </c>
      <c r="AU103" s="112" t="s">
        <v>84</v>
      </c>
      <c r="AY103" s="112" t="s">
        <v>277</v>
      </c>
      <c r="BE103" s="189">
        <f>IF(N103="základní",J103,0)</f>
        <v>0</v>
      </c>
      <c r="BF103" s="189">
        <f>IF(N103="snížená",J103,0)</f>
        <v>0</v>
      </c>
      <c r="BG103" s="189">
        <f>IF(N103="zákl. přenesená",J103,0)</f>
        <v>0</v>
      </c>
      <c r="BH103" s="189">
        <f>IF(N103="sníž. přenesená",J103,0)</f>
        <v>0</v>
      </c>
      <c r="BI103" s="189">
        <f>IF(N103="nulová",J103,0)</f>
        <v>0</v>
      </c>
      <c r="BJ103" s="112" t="s">
        <v>78</v>
      </c>
      <c r="BK103" s="189">
        <f>ROUND(I103*H103,2)</f>
        <v>0</v>
      </c>
      <c r="BL103" s="112" t="s">
        <v>91</v>
      </c>
      <c r="BM103" s="112" t="s">
        <v>309</v>
      </c>
    </row>
    <row r="104" spans="2:47" s="16" customFormat="1" ht="13.5" customHeight="1">
      <c r="B104" s="18"/>
      <c r="D104" s="132" t="s">
        <v>83</v>
      </c>
      <c r="F104" s="133" t="s">
        <v>310</v>
      </c>
      <c r="L104" s="17"/>
      <c r="M104" s="190"/>
      <c r="N104" s="18"/>
      <c r="O104" s="18"/>
      <c r="P104" s="18"/>
      <c r="Q104" s="18"/>
      <c r="R104" s="18"/>
      <c r="S104" s="18"/>
      <c r="T104" s="191"/>
      <c r="AT104" s="112" t="s">
        <v>83</v>
      </c>
      <c r="AU104" s="112" t="s">
        <v>84</v>
      </c>
    </row>
    <row r="105" spans="2:65" s="16" customFormat="1" ht="22.5" customHeight="1">
      <c r="B105" s="125"/>
      <c r="C105" s="126">
        <v>8</v>
      </c>
      <c r="D105" s="126" t="s">
        <v>79</v>
      </c>
      <c r="E105" s="127" t="s">
        <v>311</v>
      </c>
      <c r="F105" s="128" t="s">
        <v>312</v>
      </c>
      <c r="G105" s="129" t="s">
        <v>87</v>
      </c>
      <c r="H105" s="130">
        <v>330</v>
      </c>
      <c r="I105" s="131">
        <v>0</v>
      </c>
      <c r="J105" s="131">
        <f>ROUND(I105*H105,2)</f>
        <v>0</v>
      </c>
      <c r="K105" s="128"/>
      <c r="L105" s="17"/>
      <c r="M105" s="185"/>
      <c r="N105" s="186" t="s">
        <v>24</v>
      </c>
      <c r="O105" s="187"/>
      <c r="P105" s="187"/>
      <c r="Q105" s="187"/>
      <c r="R105" s="187"/>
      <c r="S105" s="187"/>
      <c r="T105" s="188"/>
      <c r="AR105" s="112" t="s">
        <v>91</v>
      </c>
      <c r="AT105" s="112" t="s">
        <v>79</v>
      </c>
      <c r="AU105" s="112" t="s">
        <v>84</v>
      </c>
      <c r="AY105" s="112" t="s">
        <v>277</v>
      </c>
      <c r="BE105" s="189">
        <f>IF(N105="základní",J105,0)</f>
        <v>0</v>
      </c>
      <c r="BF105" s="189">
        <f>IF(N105="snížená",J105,0)</f>
        <v>0</v>
      </c>
      <c r="BG105" s="189">
        <f>IF(N105="zákl. přenesená",J105,0)</f>
        <v>0</v>
      </c>
      <c r="BH105" s="189">
        <f>IF(N105="sníž. přenesená",J105,0)</f>
        <v>0</v>
      </c>
      <c r="BI105" s="189">
        <f>IF(N105="nulová",J105,0)</f>
        <v>0</v>
      </c>
      <c r="BJ105" s="112" t="s">
        <v>78</v>
      </c>
      <c r="BK105" s="189">
        <f>ROUND(I105*H105,2)</f>
        <v>0</v>
      </c>
      <c r="BL105" s="112" t="s">
        <v>91</v>
      </c>
      <c r="BM105" s="112" t="s">
        <v>313</v>
      </c>
    </row>
    <row r="106" spans="2:47" s="16" customFormat="1" ht="13.5" customHeight="1">
      <c r="B106" s="18"/>
      <c r="D106" s="132" t="s">
        <v>83</v>
      </c>
      <c r="F106" s="133" t="s">
        <v>314</v>
      </c>
      <c r="L106" s="17"/>
      <c r="M106" s="190"/>
      <c r="N106" s="18"/>
      <c r="O106" s="18"/>
      <c r="P106" s="18"/>
      <c r="Q106" s="18"/>
      <c r="R106" s="18"/>
      <c r="S106" s="18"/>
      <c r="T106" s="191"/>
      <c r="AT106" s="112" t="s">
        <v>83</v>
      </c>
      <c r="AU106" s="112" t="s">
        <v>84</v>
      </c>
    </row>
    <row r="107" spans="2:65" s="16" customFormat="1" ht="22.5" customHeight="1">
      <c r="B107" s="125"/>
      <c r="C107" s="126">
        <v>9</v>
      </c>
      <c r="D107" s="126" t="s">
        <v>79</v>
      </c>
      <c r="E107" s="127" t="s">
        <v>315</v>
      </c>
      <c r="F107" s="128" t="s">
        <v>316</v>
      </c>
      <c r="G107" s="129" t="s">
        <v>196</v>
      </c>
      <c r="H107" s="156">
        <f>H109</f>
        <v>2.5600000000000005</v>
      </c>
      <c r="I107" s="131">
        <v>0</v>
      </c>
      <c r="J107" s="131">
        <f>ROUND(I107*H107,2)</f>
        <v>0</v>
      </c>
      <c r="K107" s="128"/>
      <c r="L107" s="17"/>
      <c r="M107" s="185"/>
      <c r="N107" s="186" t="s">
        <v>24</v>
      </c>
      <c r="O107" s="187"/>
      <c r="P107" s="187"/>
      <c r="Q107" s="187"/>
      <c r="R107" s="187"/>
      <c r="S107" s="187"/>
      <c r="T107" s="188"/>
      <c r="AR107" s="112" t="s">
        <v>91</v>
      </c>
      <c r="AT107" s="112" t="s">
        <v>79</v>
      </c>
      <c r="AU107" s="112" t="s">
        <v>84</v>
      </c>
      <c r="AY107" s="112" t="s">
        <v>277</v>
      </c>
      <c r="BE107" s="189">
        <f>IF(N107="základní",J107,0)</f>
        <v>0</v>
      </c>
      <c r="BF107" s="189">
        <f>IF(N107="snížená",J107,0)</f>
        <v>0</v>
      </c>
      <c r="BG107" s="189">
        <f>IF(N107="zákl. přenesená",J107,0)</f>
        <v>0</v>
      </c>
      <c r="BH107" s="189">
        <f>IF(N107="sníž. přenesená",J107,0)</f>
        <v>0</v>
      </c>
      <c r="BI107" s="189">
        <f>IF(N107="nulová",J107,0)</f>
        <v>0</v>
      </c>
      <c r="BJ107" s="112" t="s">
        <v>78</v>
      </c>
      <c r="BK107" s="189">
        <f>ROUND(I107*H107,2)</f>
        <v>0</v>
      </c>
      <c r="BL107" s="112" t="s">
        <v>91</v>
      </c>
      <c r="BM107" s="112" t="s">
        <v>317</v>
      </c>
    </row>
    <row r="108" spans="2:47" s="16" customFormat="1" ht="27" customHeight="1">
      <c r="B108" s="18"/>
      <c r="D108" s="132" t="s">
        <v>83</v>
      </c>
      <c r="F108" s="133" t="s">
        <v>318</v>
      </c>
      <c r="L108" s="17"/>
      <c r="M108" s="190"/>
      <c r="N108" s="18"/>
      <c r="O108" s="18"/>
      <c r="P108" s="18"/>
      <c r="Q108" s="18"/>
      <c r="R108" s="18"/>
      <c r="S108" s="18"/>
      <c r="T108" s="191"/>
      <c r="AT108" s="112" t="s">
        <v>83</v>
      </c>
      <c r="AU108" s="112" t="s">
        <v>84</v>
      </c>
    </row>
    <row r="109" spans="2:51" s="192" customFormat="1" ht="13.5" customHeight="1">
      <c r="B109" s="193"/>
      <c r="D109" s="132" t="s">
        <v>197</v>
      </c>
      <c r="E109" s="194"/>
      <c r="F109" s="195" t="s">
        <v>319</v>
      </c>
      <c r="H109" s="196">
        <f>4*0.8*0.8*1</f>
        <v>2.5600000000000005</v>
      </c>
      <c r="L109" s="197"/>
      <c r="M109" s="198"/>
      <c r="N109" s="193"/>
      <c r="O109" s="193"/>
      <c r="P109" s="193"/>
      <c r="Q109" s="193"/>
      <c r="R109" s="193"/>
      <c r="S109" s="193"/>
      <c r="T109" s="199"/>
      <c r="AT109" s="200" t="s">
        <v>197</v>
      </c>
      <c r="AU109" s="200" t="s">
        <v>84</v>
      </c>
      <c r="AV109" s="192" t="s">
        <v>84</v>
      </c>
      <c r="AW109" s="192" t="s">
        <v>284</v>
      </c>
      <c r="AX109" s="192" t="s">
        <v>78</v>
      </c>
      <c r="AY109" s="200" t="s">
        <v>277</v>
      </c>
    </row>
    <row r="110" spans="2:65" s="16" customFormat="1" ht="22.5" customHeight="1">
      <c r="B110" s="125"/>
      <c r="C110" s="126">
        <v>10</v>
      </c>
      <c r="D110" s="126" t="s">
        <v>79</v>
      </c>
      <c r="E110" s="127" t="s">
        <v>320</v>
      </c>
      <c r="F110" s="128" t="s">
        <v>321</v>
      </c>
      <c r="G110" s="129" t="s">
        <v>196</v>
      </c>
      <c r="H110" s="156">
        <f>H113</f>
        <v>38.77250000000001</v>
      </c>
      <c r="I110" s="131">
        <v>0</v>
      </c>
      <c r="J110" s="131">
        <f>ROUND(I110*H110,2)</f>
        <v>0</v>
      </c>
      <c r="K110" s="128"/>
      <c r="L110" s="17"/>
      <c r="M110" s="185"/>
      <c r="N110" s="186" t="s">
        <v>24</v>
      </c>
      <c r="O110" s="187"/>
      <c r="P110" s="187"/>
      <c r="Q110" s="187"/>
      <c r="R110" s="187"/>
      <c r="S110" s="187"/>
      <c r="T110" s="188"/>
      <c r="AR110" s="112" t="s">
        <v>91</v>
      </c>
      <c r="AT110" s="112" t="s">
        <v>79</v>
      </c>
      <c r="AU110" s="112" t="s">
        <v>84</v>
      </c>
      <c r="AY110" s="112" t="s">
        <v>277</v>
      </c>
      <c r="BE110" s="189">
        <f>IF(N110="základní",J110,0)</f>
        <v>0</v>
      </c>
      <c r="BF110" s="189">
        <f>IF(N110="snížená",J110,0)</f>
        <v>0</v>
      </c>
      <c r="BG110" s="189">
        <f>IF(N110="zákl. přenesená",J110,0)</f>
        <v>0</v>
      </c>
      <c r="BH110" s="189">
        <f>IF(N110="sníž. přenesená",J110,0)</f>
        <v>0</v>
      </c>
      <c r="BI110" s="189">
        <f>IF(N110="nulová",J110,0)</f>
        <v>0</v>
      </c>
      <c r="BJ110" s="112" t="s">
        <v>78</v>
      </c>
      <c r="BK110" s="189">
        <f>ROUND(I110*H110,2)</f>
        <v>0</v>
      </c>
      <c r="BL110" s="112" t="s">
        <v>91</v>
      </c>
      <c r="BM110" s="112" t="s">
        <v>322</v>
      </c>
    </row>
    <row r="111" spans="2:47" s="16" customFormat="1" ht="27" customHeight="1">
      <c r="B111" s="18"/>
      <c r="D111" s="134" t="s">
        <v>83</v>
      </c>
      <c r="F111" s="135" t="s">
        <v>323</v>
      </c>
      <c r="L111" s="17"/>
      <c r="M111" s="190"/>
      <c r="N111" s="18"/>
      <c r="O111" s="18"/>
      <c r="P111" s="18"/>
      <c r="Q111" s="18"/>
      <c r="R111" s="18"/>
      <c r="S111" s="18"/>
      <c r="T111" s="191"/>
      <c r="AT111" s="112" t="s">
        <v>83</v>
      </c>
      <c r="AU111" s="112" t="s">
        <v>84</v>
      </c>
    </row>
    <row r="112" spans="2:51" s="202" customFormat="1" ht="13.5" customHeight="1">
      <c r="B112" s="203"/>
      <c r="D112" s="134" t="s">
        <v>197</v>
      </c>
      <c r="E112" s="204"/>
      <c r="F112" s="205" t="s">
        <v>324</v>
      </c>
      <c r="H112" s="204"/>
      <c r="L112" s="206"/>
      <c r="M112" s="207"/>
      <c r="N112" s="203"/>
      <c r="O112" s="203"/>
      <c r="P112" s="203"/>
      <c r="Q112" s="203"/>
      <c r="R112" s="203"/>
      <c r="S112" s="203"/>
      <c r="T112" s="208"/>
      <c r="AT112" s="204" t="s">
        <v>197</v>
      </c>
      <c r="AU112" s="204" t="s">
        <v>84</v>
      </c>
      <c r="AV112" s="202" t="s">
        <v>78</v>
      </c>
      <c r="AW112" s="202" t="s">
        <v>284</v>
      </c>
      <c r="AX112" s="202" t="s">
        <v>276</v>
      </c>
      <c r="AY112" s="204" t="s">
        <v>277</v>
      </c>
    </row>
    <row r="113" spans="2:51" s="16" customFormat="1" ht="24.75" customHeight="1">
      <c r="B113" s="18"/>
      <c r="D113" s="161" t="s">
        <v>197</v>
      </c>
      <c r="E113" s="112"/>
      <c r="F113" s="209" t="s">
        <v>325</v>
      </c>
      <c r="H113" s="210">
        <f>(50*0.35*0.5+87*0.35*0.7+3*0.35*0.75+3*4*0.6*1.1)</f>
        <v>38.77250000000001</v>
      </c>
      <c r="L113" s="17"/>
      <c r="M113" s="190"/>
      <c r="N113" s="18"/>
      <c r="O113" s="18"/>
      <c r="P113" s="18"/>
      <c r="Q113" s="18"/>
      <c r="R113" s="18"/>
      <c r="S113" s="18"/>
      <c r="T113" s="191"/>
      <c r="AT113" s="112" t="s">
        <v>197</v>
      </c>
      <c r="AU113" s="112" t="s">
        <v>84</v>
      </c>
      <c r="AV113" s="16" t="s">
        <v>84</v>
      </c>
      <c r="AW113" s="16" t="s">
        <v>284</v>
      </c>
      <c r="AX113" s="16" t="s">
        <v>276</v>
      </c>
      <c r="AY113" s="112" t="s">
        <v>277</v>
      </c>
    </row>
    <row r="114" spans="2:65" s="16" customFormat="1" ht="31.5" customHeight="1">
      <c r="B114" s="125"/>
      <c r="C114" s="126">
        <v>11</v>
      </c>
      <c r="D114" s="126" t="s">
        <v>79</v>
      </c>
      <c r="E114" s="127" t="s">
        <v>326</v>
      </c>
      <c r="F114" s="128" t="s">
        <v>327</v>
      </c>
      <c r="G114" s="129" t="s">
        <v>196</v>
      </c>
      <c r="H114" s="130">
        <v>38.773</v>
      </c>
      <c r="I114" s="131">
        <v>0</v>
      </c>
      <c r="J114" s="131">
        <f>ROUND(I114*H114,2)</f>
        <v>0</v>
      </c>
      <c r="K114" s="128"/>
      <c r="L114" s="17"/>
      <c r="M114" s="185"/>
      <c r="N114" s="186" t="s">
        <v>24</v>
      </c>
      <c r="O114" s="187"/>
      <c r="P114" s="187"/>
      <c r="Q114" s="187"/>
      <c r="R114" s="187"/>
      <c r="S114" s="187"/>
      <c r="T114" s="188"/>
      <c r="AR114" s="112" t="s">
        <v>91</v>
      </c>
      <c r="AT114" s="112" t="s">
        <v>79</v>
      </c>
      <c r="AU114" s="112" t="s">
        <v>84</v>
      </c>
      <c r="AY114" s="112" t="s">
        <v>277</v>
      </c>
      <c r="BE114" s="189">
        <f>IF(N114="základní",J114,0)</f>
        <v>0</v>
      </c>
      <c r="BF114" s="189">
        <f>IF(N114="snížená",J114,0)</f>
        <v>0</v>
      </c>
      <c r="BG114" s="189">
        <f>IF(N114="zákl. přenesená",J114,0)</f>
        <v>0</v>
      </c>
      <c r="BH114" s="189">
        <f>IF(N114="sníž. přenesená",J114,0)</f>
        <v>0</v>
      </c>
      <c r="BI114" s="189">
        <f>IF(N114="nulová",J114,0)</f>
        <v>0</v>
      </c>
      <c r="BJ114" s="112" t="s">
        <v>78</v>
      </c>
      <c r="BK114" s="189">
        <f>ROUND(I114*H114,2)</f>
        <v>0</v>
      </c>
      <c r="BL114" s="112" t="s">
        <v>91</v>
      </c>
      <c r="BM114" s="112" t="s">
        <v>328</v>
      </c>
    </row>
    <row r="115" spans="2:47" s="16" customFormat="1" ht="35.25" customHeight="1">
      <c r="B115" s="18"/>
      <c r="D115" s="132" t="s">
        <v>83</v>
      </c>
      <c r="F115" s="133" t="s">
        <v>329</v>
      </c>
      <c r="L115" s="17"/>
      <c r="M115" s="190"/>
      <c r="N115" s="18"/>
      <c r="O115" s="18"/>
      <c r="P115" s="18"/>
      <c r="Q115" s="18"/>
      <c r="R115" s="18"/>
      <c r="S115" s="18"/>
      <c r="T115" s="191"/>
      <c r="AT115" s="112" t="s">
        <v>83</v>
      </c>
      <c r="AU115" s="112" t="s">
        <v>84</v>
      </c>
    </row>
    <row r="116" spans="2:52" s="211" customFormat="1" ht="13.5" customHeight="1">
      <c r="B116" s="212"/>
      <c r="D116" s="161" t="s">
        <v>197</v>
      </c>
      <c r="E116" s="213"/>
      <c r="F116" s="209"/>
      <c r="H116" s="210"/>
      <c r="L116" s="214"/>
      <c r="M116" s="215"/>
      <c r="N116" s="212"/>
      <c r="O116" s="212"/>
      <c r="P116" s="212"/>
      <c r="Q116" s="212"/>
      <c r="R116" s="212"/>
      <c r="S116" s="212"/>
      <c r="T116" s="216"/>
      <c r="AS116" s="16"/>
      <c r="AT116" s="112" t="s">
        <v>197</v>
      </c>
      <c r="AU116" s="112" t="s">
        <v>84</v>
      </c>
      <c r="AV116" s="16" t="s">
        <v>84</v>
      </c>
      <c r="AW116" s="16" t="s">
        <v>284</v>
      </c>
      <c r="AX116" s="16" t="s">
        <v>276</v>
      </c>
      <c r="AY116" s="112" t="s">
        <v>277</v>
      </c>
      <c r="AZ116" s="16"/>
    </row>
    <row r="117" spans="2:65" s="16" customFormat="1" ht="22.5" customHeight="1">
      <c r="B117" s="125"/>
      <c r="C117" s="126">
        <v>12</v>
      </c>
      <c r="D117" s="126" t="s">
        <v>79</v>
      </c>
      <c r="E117" s="127" t="s">
        <v>330</v>
      </c>
      <c r="F117" s="128" t="s">
        <v>331</v>
      </c>
      <c r="G117" s="129" t="s">
        <v>196</v>
      </c>
      <c r="H117" s="130">
        <f>H121</f>
        <v>23.062500000000004</v>
      </c>
      <c r="I117" s="131">
        <v>0</v>
      </c>
      <c r="J117" s="131">
        <f>ROUND(I117*H117,2)</f>
        <v>0</v>
      </c>
      <c r="K117" s="128"/>
      <c r="L117" s="17"/>
      <c r="M117" s="185"/>
      <c r="N117" s="186" t="s">
        <v>24</v>
      </c>
      <c r="O117" s="187"/>
      <c r="P117" s="187"/>
      <c r="Q117" s="187"/>
      <c r="R117" s="187"/>
      <c r="S117" s="187"/>
      <c r="T117" s="188"/>
      <c r="AR117" s="112" t="s">
        <v>91</v>
      </c>
      <c r="AT117" s="112" t="s">
        <v>79</v>
      </c>
      <c r="AU117" s="112" t="s">
        <v>84</v>
      </c>
      <c r="AY117" s="112" t="s">
        <v>277</v>
      </c>
      <c r="BE117" s="189">
        <f>IF(N117="základní",J117,0)</f>
        <v>0</v>
      </c>
      <c r="BF117" s="189">
        <f>IF(N117="snížená",J117,0)</f>
        <v>0</v>
      </c>
      <c r="BG117" s="189">
        <f>IF(N117="zákl. přenesená",J117,0)</f>
        <v>0</v>
      </c>
      <c r="BH117" s="189">
        <f>IF(N117="sníž. přenesená",J117,0)</f>
        <v>0</v>
      </c>
      <c r="BI117" s="189">
        <f>IF(N117="nulová",J117,0)</f>
        <v>0</v>
      </c>
      <c r="BJ117" s="112" t="s">
        <v>78</v>
      </c>
      <c r="BK117" s="189">
        <f>ROUND(I117*H117,2)</f>
        <v>0</v>
      </c>
      <c r="BL117" s="112" t="s">
        <v>91</v>
      </c>
      <c r="BM117" s="112" t="s">
        <v>332</v>
      </c>
    </row>
    <row r="118" spans="2:47" s="16" customFormat="1" ht="40.5" customHeight="1">
      <c r="B118" s="18"/>
      <c r="D118" s="132" t="s">
        <v>83</v>
      </c>
      <c r="F118" s="133" t="s">
        <v>333</v>
      </c>
      <c r="L118" s="17"/>
      <c r="M118" s="190"/>
      <c r="N118" s="18"/>
      <c r="O118" s="18"/>
      <c r="P118" s="18"/>
      <c r="Q118" s="18"/>
      <c r="R118" s="18"/>
      <c r="S118" s="18"/>
      <c r="T118" s="191"/>
      <c r="AT118" s="112" t="s">
        <v>83</v>
      </c>
      <c r="AU118" s="112" t="s">
        <v>84</v>
      </c>
    </row>
    <row r="119" spans="2:51" s="217" customFormat="1" ht="14.25" customHeight="1">
      <c r="B119" s="218"/>
      <c r="D119" s="219" t="s">
        <v>197</v>
      </c>
      <c r="E119" s="220"/>
      <c r="F119" s="209" t="s">
        <v>334</v>
      </c>
      <c r="H119" s="210">
        <f>50*0.35*0.1+3*4*0.6*0.1+3*0.35*0.1+87*0.35*0.1</f>
        <v>5.620000000000001</v>
      </c>
      <c r="L119" s="221"/>
      <c r="M119" s="222"/>
      <c r="N119" s="218"/>
      <c r="O119" s="218"/>
      <c r="P119" s="218"/>
      <c r="Q119" s="218"/>
      <c r="R119" s="218"/>
      <c r="S119" s="218"/>
      <c r="T119" s="223"/>
      <c r="AT119" s="220" t="s">
        <v>197</v>
      </c>
      <c r="AU119" s="220" t="s">
        <v>84</v>
      </c>
      <c r="AV119" s="217" t="s">
        <v>84</v>
      </c>
      <c r="AW119" s="217" t="s">
        <v>284</v>
      </c>
      <c r="AX119" s="217" t="s">
        <v>276</v>
      </c>
      <c r="AY119" s="220" t="s">
        <v>277</v>
      </c>
    </row>
    <row r="120" spans="2:51" s="217" customFormat="1" ht="14.25" customHeight="1">
      <c r="B120" s="218"/>
      <c r="D120" s="219" t="s">
        <v>197</v>
      </c>
      <c r="E120" s="220"/>
      <c r="F120" s="209" t="s">
        <v>335</v>
      </c>
      <c r="H120" s="210">
        <f>(4*0.8*0.8*1+50*0.35*0.4+3*0.35*0.65+3*4*0.6*1)</f>
        <v>17.442500000000003</v>
      </c>
      <c r="L120" s="221"/>
      <c r="M120" s="222"/>
      <c r="N120" s="218"/>
      <c r="O120" s="218"/>
      <c r="P120" s="218"/>
      <c r="Q120" s="218"/>
      <c r="R120" s="218"/>
      <c r="S120" s="218"/>
      <c r="T120" s="223"/>
      <c r="AT120" s="220" t="s">
        <v>197</v>
      </c>
      <c r="AU120" s="220" t="s">
        <v>84</v>
      </c>
      <c r="AV120" s="217" t="s">
        <v>84</v>
      </c>
      <c r="AW120" s="217" t="s">
        <v>284</v>
      </c>
      <c r="AX120" s="217" t="s">
        <v>276</v>
      </c>
      <c r="AY120" s="220" t="s">
        <v>277</v>
      </c>
    </row>
    <row r="121" spans="2:51" s="217" customFormat="1" ht="14.25" customHeight="1">
      <c r="B121" s="218"/>
      <c r="D121" s="219" t="s">
        <v>197</v>
      </c>
      <c r="E121" s="220"/>
      <c r="F121" s="209" t="s">
        <v>336</v>
      </c>
      <c r="H121" s="210">
        <f>SUM(H119:H120)</f>
        <v>23.062500000000004</v>
      </c>
      <c r="L121" s="221"/>
      <c r="M121" s="222"/>
      <c r="N121" s="218"/>
      <c r="O121" s="218"/>
      <c r="P121" s="218"/>
      <c r="Q121" s="218"/>
      <c r="R121" s="218"/>
      <c r="S121" s="218"/>
      <c r="T121" s="223"/>
      <c r="AT121" s="220" t="s">
        <v>197</v>
      </c>
      <c r="AU121" s="220" t="s">
        <v>84</v>
      </c>
      <c r="AV121" s="217" t="s">
        <v>84</v>
      </c>
      <c r="AW121" s="217" t="s">
        <v>284</v>
      </c>
      <c r="AX121" s="217" t="s">
        <v>276</v>
      </c>
      <c r="AY121" s="220" t="s">
        <v>277</v>
      </c>
    </row>
    <row r="122" spans="2:65" s="16" customFormat="1" ht="31.5" customHeight="1">
      <c r="B122" s="125"/>
      <c r="C122" s="126" t="s">
        <v>337</v>
      </c>
      <c r="D122" s="126" t="s">
        <v>79</v>
      </c>
      <c r="E122" s="127" t="s">
        <v>338</v>
      </c>
      <c r="F122" s="128" t="s">
        <v>339</v>
      </c>
      <c r="G122" s="129" t="s">
        <v>196</v>
      </c>
      <c r="H122" s="130">
        <v>46.126</v>
      </c>
      <c r="I122" s="131">
        <v>0</v>
      </c>
      <c r="J122" s="131">
        <f>ROUND(I122*H122,2)</f>
        <v>0</v>
      </c>
      <c r="K122" s="128"/>
      <c r="L122" s="17"/>
      <c r="M122" s="185"/>
      <c r="N122" s="186" t="s">
        <v>24</v>
      </c>
      <c r="O122" s="187"/>
      <c r="P122" s="187"/>
      <c r="Q122" s="187"/>
      <c r="R122" s="187"/>
      <c r="S122" s="187"/>
      <c r="T122" s="188"/>
      <c r="AR122" s="112" t="s">
        <v>91</v>
      </c>
      <c r="AT122" s="112" t="s">
        <v>79</v>
      </c>
      <c r="AU122" s="112" t="s">
        <v>84</v>
      </c>
      <c r="AY122" s="112" t="s">
        <v>277</v>
      </c>
      <c r="BE122" s="189">
        <f>IF(N122="základní",J122,0)</f>
        <v>0</v>
      </c>
      <c r="BF122" s="189">
        <f>IF(N122="snížená",J122,0)</f>
        <v>0</v>
      </c>
      <c r="BG122" s="189">
        <f>IF(N122="zákl. přenesená",J122,0)</f>
        <v>0</v>
      </c>
      <c r="BH122" s="189">
        <f>IF(N122="sníž. přenesená",J122,0)</f>
        <v>0</v>
      </c>
      <c r="BI122" s="189">
        <f>IF(N122="nulová",J122,0)</f>
        <v>0</v>
      </c>
      <c r="BJ122" s="112" t="s">
        <v>78</v>
      </c>
      <c r="BK122" s="189">
        <f>ROUND(I122*H122,2)</f>
        <v>0</v>
      </c>
      <c r="BL122" s="112" t="s">
        <v>91</v>
      </c>
      <c r="BM122" s="112" t="s">
        <v>340</v>
      </c>
    </row>
    <row r="123" spans="2:47" s="16" customFormat="1" ht="40.5" customHeight="1">
      <c r="B123" s="18"/>
      <c r="D123" s="132" t="s">
        <v>83</v>
      </c>
      <c r="F123" s="133" t="s">
        <v>341</v>
      </c>
      <c r="L123" s="17"/>
      <c r="M123" s="190"/>
      <c r="N123" s="18"/>
      <c r="O123" s="18"/>
      <c r="P123" s="18"/>
      <c r="Q123" s="18"/>
      <c r="R123" s="18"/>
      <c r="S123" s="18"/>
      <c r="T123" s="191"/>
      <c r="AT123" s="112" t="s">
        <v>83</v>
      </c>
      <c r="AU123" s="112" t="s">
        <v>84</v>
      </c>
    </row>
    <row r="124" spans="2:65" s="16" customFormat="1" ht="22.5" customHeight="1">
      <c r="B124" s="125"/>
      <c r="C124" s="126" t="s">
        <v>342</v>
      </c>
      <c r="D124" s="126" t="s">
        <v>79</v>
      </c>
      <c r="E124" s="127" t="s">
        <v>343</v>
      </c>
      <c r="F124" s="128" t="s">
        <v>344</v>
      </c>
      <c r="G124" s="129" t="s">
        <v>196</v>
      </c>
      <c r="H124" s="130">
        <v>23.063</v>
      </c>
      <c r="I124" s="131">
        <v>0</v>
      </c>
      <c r="J124" s="131">
        <f>ROUND(I124*H124,2)</f>
        <v>0</v>
      </c>
      <c r="K124" s="128"/>
      <c r="L124" s="17"/>
      <c r="M124" s="185"/>
      <c r="N124" s="186" t="s">
        <v>24</v>
      </c>
      <c r="O124" s="187"/>
      <c r="P124" s="187"/>
      <c r="Q124" s="187"/>
      <c r="R124" s="187"/>
      <c r="S124" s="187"/>
      <c r="T124" s="188"/>
      <c r="AR124" s="112" t="s">
        <v>91</v>
      </c>
      <c r="AT124" s="112" t="s">
        <v>79</v>
      </c>
      <c r="AU124" s="112" t="s">
        <v>84</v>
      </c>
      <c r="AY124" s="112" t="s">
        <v>277</v>
      </c>
      <c r="BE124" s="189">
        <f>IF(N124="základní",J124,0)</f>
        <v>0</v>
      </c>
      <c r="BF124" s="189">
        <f>IF(N124="snížená",J124,0)</f>
        <v>0</v>
      </c>
      <c r="BG124" s="189">
        <f>IF(N124="zákl. přenesená",J124,0)</f>
        <v>0</v>
      </c>
      <c r="BH124" s="189">
        <f>IF(N124="sníž. přenesená",J124,0)</f>
        <v>0</v>
      </c>
      <c r="BI124" s="189">
        <f>IF(N124="nulová",J124,0)</f>
        <v>0</v>
      </c>
      <c r="BJ124" s="112" t="s">
        <v>78</v>
      </c>
      <c r="BK124" s="189">
        <f>ROUND(I124*H124,2)</f>
        <v>0</v>
      </c>
      <c r="BL124" s="112" t="s">
        <v>91</v>
      </c>
      <c r="BM124" s="112" t="s">
        <v>345</v>
      </c>
    </row>
    <row r="125" spans="2:47" s="16" customFormat="1" ht="27" customHeight="1">
      <c r="B125" s="18"/>
      <c r="D125" s="132" t="s">
        <v>83</v>
      </c>
      <c r="F125" s="133" t="s">
        <v>346</v>
      </c>
      <c r="L125" s="17"/>
      <c r="M125" s="190"/>
      <c r="N125" s="18"/>
      <c r="O125" s="18"/>
      <c r="P125" s="18"/>
      <c r="Q125" s="18"/>
      <c r="R125" s="18"/>
      <c r="S125" s="18"/>
      <c r="T125" s="191"/>
      <c r="AT125" s="112" t="s">
        <v>83</v>
      </c>
      <c r="AU125" s="112" t="s">
        <v>84</v>
      </c>
    </row>
    <row r="126" spans="2:65" s="16" customFormat="1" ht="22.5" customHeight="1">
      <c r="B126" s="125"/>
      <c r="C126" s="126" t="s">
        <v>347</v>
      </c>
      <c r="D126" s="126" t="s">
        <v>79</v>
      </c>
      <c r="E126" s="127" t="s">
        <v>348</v>
      </c>
      <c r="F126" s="128" t="s">
        <v>349</v>
      </c>
      <c r="G126" s="129" t="s">
        <v>196</v>
      </c>
      <c r="H126" s="130">
        <v>23.063</v>
      </c>
      <c r="I126" s="131">
        <v>0</v>
      </c>
      <c r="J126" s="131">
        <f>ROUND(I126*H126,2)</f>
        <v>0</v>
      </c>
      <c r="K126" s="128"/>
      <c r="L126" s="17"/>
      <c r="M126" s="185"/>
      <c r="N126" s="186" t="s">
        <v>24</v>
      </c>
      <c r="O126" s="187"/>
      <c r="P126" s="187"/>
      <c r="Q126" s="187"/>
      <c r="R126" s="187"/>
      <c r="S126" s="187"/>
      <c r="T126" s="188"/>
      <c r="AR126" s="112" t="s">
        <v>91</v>
      </c>
      <c r="AT126" s="112" t="s">
        <v>79</v>
      </c>
      <c r="AU126" s="112" t="s">
        <v>84</v>
      </c>
      <c r="AY126" s="112" t="s">
        <v>277</v>
      </c>
      <c r="BE126" s="189">
        <f>IF(N126="základní",J126,0)</f>
        <v>0</v>
      </c>
      <c r="BF126" s="189">
        <f>IF(N126="snížená",J126,0)</f>
        <v>0</v>
      </c>
      <c r="BG126" s="189">
        <f>IF(N126="zákl. přenesená",J126,0)</f>
        <v>0</v>
      </c>
      <c r="BH126" s="189">
        <f>IF(N126="sníž. přenesená",J126,0)</f>
        <v>0</v>
      </c>
      <c r="BI126" s="189">
        <f>IF(N126="nulová",J126,0)</f>
        <v>0</v>
      </c>
      <c r="BJ126" s="112" t="s">
        <v>78</v>
      </c>
      <c r="BK126" s="189">
        <f>ROUND(I126*H126,2)</f>
        <v>0</v>
      </c>
      <c r="BL126" s="112" t="s">
        <v>91</v>
      </c>
      <c r="BM126" s="112" t="s">
        <v>350</v>
      </c>
    </row>
    <row r="127" spans="2:47" s="16" customFormat="1" ht="13.5" customHeight="1">
      <c r="B127" s="18"/>
      <c r="D127" s="132" t="s">
        <v>83</v>
      </c>
      <c r="F127" s="133" t="s">
        <v>349</v>
      </c>
      <c r="L127" s="17"/>
      <c r="M127" s="190"/>
      <c r="N127" s="18"/>
      <c r="O127" s="18"/>
      <c r="P127" s="18"/>
      <c r="Q127" s="18"/>
      <c r="R127" s="18"/>
      <c r="S127" s="18"/>
      <c r="T127" s="191"/>
      <c r="AT127" s="112" t="s">
        <v>83</v>
      </c>
      <c r="AU127" s="112" t="s">
        <v>84</v>
      </c>
    </row>
    <row r="128" spans="2:65" s="16" customFormat="1" ht="22.5" customHeight="1">
      <c r="B128" s="125"/>
      <c r="C128" s="126" t="s">
        <v>351</v>
      </c>
      <c r="D128" s="126" t="s">
        <v>79</v>
      </c>
      <c r="E128" s="127" t="s">
        <v>352</v>
      </c>
      <c r="F128" s="224" t="s">
        <v>353</v>
      </c>
      <c r="G128" s="129" t="s">
        <v>196</v>
      </c>
      <c r="H128" s="130">
        <v>23.063</v>
      </c>
      <c r="I128" s="131">
        <v>0</v>
      </c>
      <c r="J128" s="131">
        <f>ROUND(I128*H128,2)</f>
        <v>0</v>
      </c>
      <c r="K128" s="128"/>
      <c r="L128" s="17"/>
      <c r="M128" s="185"/>
      <c r="N128" s="186" t="s">
        <v>24</v>
      </c>
      <c r="O128" s="187"/>
      <c r="P128" s="187"/>
      <c r="Q128" s="187"/>
      <c r="R128" s="187"/>
      <c r="S128" s="187"/>
      <c r="T128" s="188"/>
      <c r="AR128" s="112" t="s">
        <v>91</v>
      </c>
      <c r="AT128" s="112" t="s">
        <v>79</v>
      </c>
      <c r="AU128" s="112" t="s">
        <v>84</v>
      </c>
      <c r="AY128" s="112" t="s">
        <v>277</v>
      </c>
      <c r="BE128" s="189">
        <f>IF(N128="základní",J128,0)</f>
        <v>0</v>
      </c>
      <c r="BF128" s="189">
        <f>IF(N128="snížená",J128,0)</f>
        <v>0</v>
      </c>
      <c r="BG128" s="189">
        <f>IF(N128="zákl. přenesená",J128,0)</f>
        <v>0</v>
      </c>
      <c r="BH128" s="189">
        <f>IF(N128="sníž. přenesená",J128,0)</f>
        <v>0</v>
      </c>
      <c r="BI128" s="189">
        <f>IF(N128="nulová",J128,0)</f>
        <v>0</v>
      </c>
      <c r="BJ128" s="112" t="s">
        <v>78</v>
      </c>
      <c r="BK128" s="189">
        <f>ROUND(I128*H128,2)</f>
        <v>0</v>
      </c>
      <c r="BL128" s="112" t="s">
        <v>91</v>
      </c>
      <c r="BM128" s="112" t="s">
        <v>354</v>
      </c>
    </row>
    <row r="129" spans="2:47" s="16" customFormat="1" ht="13.5" customHeight="1">
      <c r="B129" s="18"/>
      <c r="D129" s="134" t="s">
        <v>83</v>
      </c>
      <c r="F129" s="135" t="s">
        <v>355</v>
      </c>
      <c r="L129" s="17"/>
      <c r="M129" s="190"/>
      <c r="N129" s="18"/>
      <c r="O129" s="18"/>
      <c r="P129" s="18"/>
      <c r="Q129" s="18"/>
      <c r="R129" s="18"/>
      <c r="S129" s="18"/>
      <c r="T129" s="191"/>
      <c r="AT129" s="112" t="s">
        <v>83</v>
      </c>
      <c r="AU129" s="112" t="s">
        <v>84</v>
      </c>
    </row>
    <row r="130" spans="2:65" s="16" customFormat="1" ht="22.5" customHeight="1">
      <c r="B130" s="125"/>
      <c r="C130" s="126" t="s">
        <v>356</v>
      </c>
      <c r="D130" s="126" t="s">
        <v>79</v>
      </c>
      <c r="E130" s="127" t="s">
        <v>357</v>
      </c>
      <c r="F130" s="128" t="s">
        <v>358</v>
      </c>
      <c r="G130" s="129" t="s">
        <v>196</v>
      </c>
      <c r="H130" s="130">
        <f>H133</f>
        <v>29.650000000000006</v>
      </c>
      <c r="I130" s="131">
        <v>0</v>
      </c>
      <c r="J130" s="131">
        <f>ROUND(I130*H130,2)</f>
        <v>0</v>
      </c>
      <c r="K130" s="128"/>
      <c r="L130" s="17"/>
      <c r="M130" s="185"/>
      <c r="N130" s="186" t="s">
        <v>24</v>
      </c>
      <c r="O130" s="187"/>
      <c r="P130" s="187"/>
      <c r="Q130" s="187"/>
      <c r="R130" s="187"/>
      <c r="S130" s="187"/>
      <c r="T130" s="188"/>
      <c r="AR130" s="112" t="s">
        <v>91</v>
      </c>
      <c r="AT130" s="112" t="s">
        <v>79</v>
      </c>
      <c r="AU130" s="112" t="s">
        <v>84</v>
      </c>
      <c r="AY130" s="112" t="s">
        <v>277</v>
      </c>
      <c r="BE130" s="189">
        <f>IF(N130="základní",J130,0)</f>
        <v>0</v>
      </c>
      <c r="BF130" s="189">
        <f>IF(N130="snížená",J130,0)</f>
        <v>0</v>
      </c>
      <c r="BG130" s="189">
        <f>IF(N130="zákl. přenesená",J130,0)</f>
        <v>0</v>
      </c>
      <c r="BH130" s="189">
        <f>IF(N130="sníž. přenesená",J130,0)</f>
        <v>0</v>
      </c>
      <c r="BI130" s="189">
        <f>IF(N130="nulová",J130,0)</f>
        <v>0</v>
      </c>
      <c r="BJ130" s="112" t="s">
        <v>78</v>
      </c>
      <c r="BK130" s="189">
        <f>ROUND(I130*H130,2)</f>
        <v>0</v>
      </c>
      <c r="BL130" s="112" t="s">
        <v>91</v>
      </c>
      <c r="BM130" s="112" t="s">
        <v>359</v>
      </c>
    </row>
    <row r="131" spans="2:47" s="16" customFormat="1" ht="27" customHeight="1">
      <c r="B131" s="18"/>
      <c r="D131" s="134" t="s">
        <v>83</v>
      </c>
      <c r="F131" s="135" t="s">
        <v>360</v>
      </c>
      <c r="L131" s="17"/>
      <c r="M131" s="190"/>
      <c r="N131" s="18"/>
      <c r="O131" s="18"/>
      <c r="P131" s="18"/>
      <c r="Q131" s="18"/>
      <c r="R131" s="18"/>
      <c r="S131" s="18"/>
      <c r="T131" s="191"/>
      <c r="AT131" s="112" t="s">
        <v>83</v>
      </c>
      <c r="AU131" s="112" t="s">
        <v>84</v>
      </c>
    </row>
    <row r="132" spans="2:51" s="192" customFormat="1" ht="13.5" customHeight="1">
      <c r="B132" s="193"/>
      <c r="D132" s="134" t="s">
        <v>197</v>
      </c>
      <c r="E132" s="200"/>
      <c r="F132" s="225" t="s">
        <v>361</v>
      </c>
      <c r="H132" s="226">
        <f>(50*0.35*0.4+87*0.35*0.6+3*0.35*0.4+3*4*0.6*0.55)</f>
        <v>29.650000000000006</v>
      </c>
      <c r="L132" s="197"/>
      <c r="M132" s="198"/>
      <c r="N132" s="193"/>
      <c r="O132" s="193"/>
      <c r="P132" s="193"/>
      <c r="Q132" s="193"/>
      <c r="R132" s="193"/>
      <c r="S132" s="193"/>
      <c r="T132" s="199"/>
      <c r="AT132" s="200" t="s">
        <v>197</v>
      </c>
      <c r="AU132" s="200" t="s">
        <v>84</v>
      </c>
      <c r="AV132" s="192" t="s">
        <v>84</v>
      </c>
      <c r="AW132" s="192" t="s">
        <v>284</v>
      </c>
      <c r="AX132" s="192" t="s">
        <v>276</v>
      </c>
      <c r="AY132" s="200" t="s">
        <v>277</v>
      </c>
    </row>
    <row r="133" spans="2:51" s="227" customFormat="1" ht="13.5" customHeight="1">
      <c r="B133" s="228"/>
      <c r="D133" s="132" t="s">
        <v>197</v>
      </c>
      <c r="E133" s="229"/>
      <c r="F133" s="230" t="s">
        <v>336</v>
      </c>
      <c r="H133" s="231">
        <f>SUM(H132:H132)</f>
        <v>29.650000000000006</v>
      </c>
      <c r="L133" s="232"/>
      <c r="M133" s="233"/>
      <c r="N133" s="228"/>
      <c r="O133" s="228"/>
      <c r="P133" s="228"/>
      <c r="Q133" s="228"/>
      <c r="R133" s="228"/>
      <c r="S133" s="228"/>
      <c r="T133" s="234"/>
      <c r="AT133" s="235" t="s">
        <v>197</v>
      </c>
      <c r="AU133" s="235" t="s">
        <v>84</v>
      </c>
      <c r="AV133" s="227" t="s">
        <v>91</v>
      </c>
      <c r="AW133" s="227" t="s">
        <v>284</v>
      </c>
      <c r="AX133" s="227" t="s">
        <v>78</v>
      </c>
      <c r="AY133" s="235" t="s">
        <v>277</v>
      </c>
    </row>
    <row r="134" spans="2:65" s="16" customFormat="1" ht="22.5" customHeight="1">
      <c r="B134" s="125"/>
      <c r="C134" s="126" t="s">
        <v>362</v>
      </c>
      <c r="D134" s="126" t="s">
        <v>79</v>
      </c>
      <c r="E134" s="127" t="s">
        <v>363</v>
      </c>
      <c r="F134" s="128" t="s">
        <v>364</v>
      </c>
      <c r="G134" s="129" t="s">
        <v>225</v>
      </c>
      <c r="H134" s="130">
        <f>H136</f>
        <v>60.900000000000006</v>
      </c>
      <c r="I134" s="131">
        <v>0</v>
      </c>
      <c r="J134" s="131">
        <f>ROUND(I134*H134,2)</f>
        <v>0</v>
      </c>
      <c r="K134" s="128"/>
      <c r="L134" s="17"/>
      <c r="M134" s="185"/>
      <c r="N134" s="186" t="s">
        <v>24</v>
      </c>
      <c r="O134" s="187"/>
      <c r="P134" s="187"/>
      <c r="Q134" s="187"/>
      <c r="R134" s="187"/>
      <c r="S134" s="187"/>
      <c r="T134" s="188"/>
      <c r="AR134" s="112" t="s">
        <v>91</v>
      </c>
      <c r="AT134" s="112" t="s">
        <v>79</v>
      </c>
      <c r="AU134" s="112" t="s">
        <v>84</v>
      </c>
      <c r="AY134" s="112" t="s">
        <v>277</v>
      </c>
      <c r="BE134" s="189">
        <f>IF(N134="základní",J134,0)</f>
        <v>0</v>
      </c>
      <c r="BF134" s="189">
        <f>IF(N134="snížená",J134,0)</f>
        <v>0</v>
      </c>
      <c r="BG134" s="189">
        <f>IF(N134="zákl. přenesená",J134,0)</f>
        <v>0</v>
      </c>
      <c r="BH134" s="189">
        <f>IF(N134="sníž. přenesená",J134,0)</f>
        <v>0</v>
      </c>
      <c r="BI134" s="189">
        <f>IF(N134="nulová",J134,0)</f>
        <v>0</v>
      </c>
      <c r="BJ134" s="112" t="s">
        <v>78</v>
      </c>
      <c r="BK134" s="189">
        <f>ROUND(I134*H134,2)</f>
        <v>0</v>
      </c>
      <c r="BL134" s="112" t="s">
        <v>91</v>
      </c>
      <c r="BM134" s="112" t="s">
        <v>365</v>
      </c>
    </row>
    <row r="135" spans="2:47" s="16" customFormat="1" ht="13.5" customHeight="1">
      <c r="B135" s="18"/>
      <c r="D135" s="132" t="s">
        <v>83</v>
      </c>
      <c r="F135" s="133" t="s">
        <v>366</v>
      </c>
      <c r="L135" s="17"/>
      <c r="M135" s="190"/>
      <c r="N135" s="18"/>
      <c r="O135" s="18"/>
      <c r="P135" s="18"/>
      <c r="Q135" s="18"/>
      <c r="R135" s="18"/>
      <c r="S135" s="18"/>
      <c r="T135" s="191"/>
      <c r="AT135" s="112" t="s">
        <v>83</v>
      </c>
      <c r="AU135" s="112" t="s">
        <v>84</v>
      </c>
    </row>
    <row r="136" spans="2:51" s="192" customFormat="1" ht="13.5" customHeight="1">
      <c r="B136" s="193"/>
      <c r="D136" s="132" t="s">
        <v>197</v>
      </c>
      <c r="E136" s="194"/>
      <c r="F136" s="195" t="s">
        <v>367</v>
      </c>
      <c r="H136" s="196">
        <f>(87*0.35*2)</f>
        <v>60.900000000000006</v>
      </c>
      <c r="L136" s="197"/>
      <c r="M136" s="198"/>
      <c r="N136" s="193"/>
      <c r="O136" s="193"/>
      <c r="P136" s="193"/>
      <c r="Q136" s="193"/>
      <c r="R136" s="193"/>
      <c r="S136" s="193"/>
      <c r="T136" s="199"/>
      <c r="AT136" s="200" t="s">
        <v>197</v>
      </c>
      <c r="AU136" s="200" t="s">
        <v>84</v>
      </c>
      <c r="AV136" s="192" t="s">
        <v>84</v>
      </c>
      <c r="AW136" s="192" t="s">
        <v>284</v>
      </c>
      <c r="AX136" s="192" t="s">
        <v>78</v>
      </c>
      <c r="AY136" s="200" t="s">
        <v>277</v>
      </c>
    </row>
    <row r="137" spans="2:65" s="16" customFormat="1" ht="22.5" customHeight="1">
      <c r="B137" s="125"/>
      <c r="C137" s="236" t="s">
        <v>368</v>
      </c>
      <c r="D137" s="236" t="s">
        <v>218</v>
      </c>
      <c r="E137" s="237" t="s">
        <v>369</v>
      </c>
      <c r="F137" s="238" t="s">
        <v>370</v>
      </c>
      <c r="G137" s="239" t="s">
        <v>214</v>
      </c>
      <c r="H137" s="240">
        <f>H139</f>
        <v>1.5225</v>
      </c>
      <c r="I137" s="241">
        <v>0</v>
      </c>
      <c r="J137" s="241">
        <f>ROUND(I137*H137,2)</f>
        <v>0</v>
      </c>
      <c r="K137" s="238"/>
      <c r="L137" s="242"/>
      <c r="M137" s="243"/>
      <c r="N137" s="244" t="s">
        <v>24</v>
      </c>
      <c r="O137" s="187"/>
      <c r="P137" s="187"/>
      <c r="Q137" s="187"/>
      <c r="R137" s="187"/>
      <c r="S137" s="187"/>
      <c r="T137" s="188"/>
      <c r="AR137" s="112" t="s">
        <v>103</v>
      </c>
      <c r="AT137" s="112" t="s">
        <v>218</v>
      </c>
      <c r="AU137" s="112" t="s">
        <v>84</v>
      </c>
      <c r="AY137" s="112" t="s">
        <v>277</v>
      </c>
      <c r="BE137" s="189">
        <f>IF(N137="základní",J137,0)</f>
        <v>0</v>
      </c>
      <c r="BF137" s="189">
        <f>IF(N137="snížená",J137,0)</f>
        <v>0</v>
      </c>
      <c r="BG137" s="189">
        <f>IF(N137="zákl. přenesená",J137,0)</f>
        <v>0</v>
      </c>
      <c r="BH137" s="189">
        <f>IF(N137="sníž. přenesená",J137,0)</f>
        <v>0</v>
      </c>
      <c r="BI137" s="189">
        <f>IF(N137="nulová",J137,0)</f>
        <v>0</v>
      </c>
      <c r="BJ137" s="112" t="s">
        <v>78</v>
      </c>
      <c r="BK137" s="189">
        <f>ROUND(I137*H137,2)</f>
        <v>0</v>
      </c>
      <c r="BL137" s="112" t="s">
        <v>91</v>
      </c>
      <c r="BM137" s="112" t="s">
        <v>371</v>
      </c>
    </row>
    <row r="138" spans="2:47" s="16" customFormat="1" ht="13.5" customHeight="1">
      <c r="B138" s="18"/>
      <c r="D138" s="134" t="s">
        <v>83</v>
      </c>
      <c r="F138" s="135" t="s">
        <v>372</v>
      </c>
      <c r="L138" s="17"/>
      <c r="M138" s="190"/>
      <c r="N138" s="18"/>
      <c r="O138" s="18"/>
      <c r="P138" s="18"/>
      <c r="Q138" s="18"/>
      <c r="R138" s="18"/>
      <c r="S138" s="18"/>
      <c r="T138" s="191"/>
      <c r="AT138" s="112" t="s">
        <v>83</v>
      </c>
      <c r="AU138" s="112" t="s">
        <v>84</v>
      </c>
    </row>
    <row r="139" spans="2:51" s="192" customFormat="1" ht="13.5" customHeight="1">
      <c r="B139" s="193"/>
      <c r="D139" s="132" t="s">
        <v>197</v>
      </c>
      <c r="F139" s="195" t="s">
        <v>373</v>
      </c>
      <c r="H139" s="196">
        <f>60.9*0.025</f>
        <v>1.5225</v>
      </c>
      <c r="L139" s="197"/>
      <c r="M139" s="198"/>
      <c r="N139" s="193"/>
      <c r="O139" s="193"/>
      <c r="P139" s="193"/>
      <c r="Q139" s="193"/>
      <c r="R139" s="193"/>
      <c r="S139" s="193"/>
      <c r="T139" s="199"/>
      <c r="AT139" s="200" t="s">
        <v>197</v>
      </c>
      <c r="AU139" s="200" t="s">
        <v>84</v>
      </c>
      <c r="AV139" s="192" t="s">
        <v>84</v>
      </c>
      <c r="AW139" s="192" t="s">
        <v>263</v>
      </c>
      <c r="AX139" s="192" t="s">
        <v>78</v>
      </c>
      <c r="AY139" s="200" t="s">
        <v>277</v>
      </c>
    </row>
    <row r="140" spans="2:65" s="16" customFormat="1" ht="31.5" customHeight="1">
      <c r="B140" s="125"/>
      <c r="C140" s="126" t="s">
        <v>374</v>
      </c>
      <c r="D140" s="126" t="s">
        <v>79</v>
      </c>
      <c r="E140" s="127" t="s">
        <v>375</v>
      </c>
      <c r="F140" s="128" t="s">
        <v>376</v>
      </c>
      <c r="G140" s="129" t="s">
        <v>225</v>
      </c>
      <c r="H140" s="130">
        <f>H142</f>
        <v>117.45</v>
      </c>
      <c r="I140" s="131">
        <v>0</v>
      </c>
      <c r="J140" s="131">
        <f>ROUND(I140*H140,2)</f>
        <v>0</v>
      </c>
      <c r="K140" s="128"/>
      <c r="L140" s="17"/>
      <c r="M140" s="185"/>
      <c r="N140" s="186" t="s">
        <v>24</v>
      </c>
      <c r="O140" s="187"/>
      <c r="P140" s="187"/>
      <c r="Q140" s="187"/>
      <c r="R140" s="187"/>
      <c r="S140" s="187"/>
      <c r="T140" s="188"/>
      <c r="AR140" s="112" t="s">
        <v>91</v>
      </c>
      <c r="AT140" s="112" t="s">
        <v>79</v>
      </c>
      <c r="AU140" s="112" t="s">
        <v>84</v>
      </c>
      <c r="AY140" s="112" t="s">
        <v>277</v>
      </c>
      <c r="BE140" s="189">
        <f>IF(N140="základní",J140,0)</f>
        <v>0</v>
      </c>
      <c r="BF140" s="189">
        <f>IF(N140="snížená",J140,0)</f>
        <v>0</v>
      </c>
      <c r="BG140" s="189">
        <f>IF(N140="zákl. přenesená",J140,0)</f>
        <v>0</v>
      </c>
      <c r="BH140" s="189">
        <f>IF(N140="sníž. přenesená",J140,0)</f>
        <v>0</v>
      </c>
      <c r="BI140" s="189">
        <f>IF(N140="nulová",J140,0)</f>
        <v>0</v>
      </c>
      <c r="BJ140" s="112" t="s">
        <v>78</v>
      </c>
      <c r="BK140" s="189">
        <f>ROUND(I140*H140,2)</f>
        <v>0</v>
      </c>
      <c r="BL140" s="112" t="s">
        <v>91</v>
      </c>
      <c r="BM140" s="112" t="s">
        <v>377</v>
      </c>
    </row>
    <row r="141" spans="2:47" s="16" customFormat="1" ht="40.5" customHeight="1">
      <c r="B141" s="18"/>
      <c r="D141" s="132" t="s">
        <v>83</v>
      </c>
      <c r="F141" s="133" t="s">
        <v>378</v>
      </c>
      <c r="L141" s="17"/>
      <c r="M141" s="190"/>
      <c r="N141" s="18"/>
      <c r="O141" s="18"/>
      <c r="P141" s="18"/>
      <c r="Q141" s="18"/>
      <c r="R141" s="18"/>
      <c r="S141" s="18"/>
      <c r="T141" s="191"/>
      <c r="AT141" s="112" t="s">
        <v>83</v>
      </c>
      <c r="AU141" s="112" t="s">
        <v>84</v>
      </c>
    </row>
    <row r="142" spans="2:51" s="192" customFormat="1" ht="13.5" customHeight="1">
      <c r="B142" s="193"/>
      <c r="D142" s="134" t="s">
        <v>197</v>
      </c>
      <c r="E142" s="200"/>
      <c r="F142" s="225" t="s">
        <v>379</v>
      </c>
      <c r="H142" s="226">
        <f>87*(0.35+1)</f>
        <v>117.45</v>
      </c>
      <c r="L142" s="197"/>
      <c r="M142" s="198"/>
      <c r="N142" s="193"/>
      <c r="O142" s="193"/>
      <c r="P142" s="193"/>
      <c r="Q142" s="193"/>
      <c r="R142" s="193"/>
      <c r="S142" s="193"/>
      <c r="T142" s="199"/>
      <c r="AT142" s="200" t="s">
        <v>197</v>
      </c>
      <c r="AU142" s="200" t="s">
        <v>84</v>
      </c>
      <c r="AV142" s="192" t="s">
        <v>84</v>
      </c>
      <c r="AW142" s="192" t="s">
        <v>284</v>
      </c>
      <c r="AX142" s="192" t="s">
        <v>276</v>
      </c>
      <c r="AY142" s="200" t="s">
        <v>277</v>
      </c>
    </row>
    <row r="143" spans="2:65" s="16" customFormat="1" ht="22.5" customHeight="1">
      <c r="B143" s="125"/>
      <c r="C143" s="126" t="s">
        <v>380</v>
      </c>
      <c r="D143" s="126" t="s">
        <v>79</v>
      </c>
      <c r="E143" s="127"/>
      <c r="F143" s="128" t="s">
        <v>381</v>
      </c>
      <c r="G143" s="129" t="s">
        <v>300</v>
      </c>
      <c r="H143" s="130">
        <v>4</v>
      </c>
      <c r="I143" s="131">
        <v>0</v>
      </c>
      <c r="J143" s="131">
        <f aca="true" t="shared" si="3" ref="J143:J144">ROUND(I143*H143,2)</f>
        <v>0</v>
      </c>
      <c r="K143" s="128"/>
      <c r="L143" s="17"/>
      <c r="M143" s="185"/>
      <c r="N143" s="186" t="s">
        <v>24</v>
      </c>
      <c r="O143" s="187"/>
      <c r="P143" s="187"/>
      <c r="Q143" s="187"/>
      <c r="R143" s="187"/>
      <c r="S143" s="187"/>
      <c r="T143" s="188"/>
      <c r="AR143" s="112" t="s">
        <v>91</v>
      </c>
      <c r="AT143" s="112" t="s">
        <v>79</v>
      </c>
      <c r="AU143" s="112" t="s">
        <v>84</v>
      </c>
      <c r="AY143" s="112" t="s">
        <v>277</v>
      </c>
      <c r="BE143" s="189">
        <f aca="true" t="shared" si="4" ref="BE143:BE144">IF(N143="základní",J143,0)</f>
        <v>0</v>
      </c>
      <c r="BF143" s="189">
        <f aca="true" t="shared" si="5" ref="BF143:BF144">IF(N143="snížená",J143,0)</f>
        <v>0</v>
      </c>
      <c r="BG143" s="189">
        <f aca="true" t="shared" si="6" ref="BG143:BG144">IF(N143="zákl. přenesená",J143,0)</f>
        <v>0</v>
      </c>
      <c r="BH143" s="189">
        <f aca="true" t="shared" si="7" ref="BH143:BH144">IF(N143="sníž. přenesená",J143,0)</f>
        <v>0</v>
      </c>
      <c r="BI143" s="189">
        <f aca="true" t="shared" si="8" ref="BI143:BI144">IF(N143="nulová",J143,0)</f>
        <v>0</v>
      </c>
      <c r="BJ143" s="112" t="s">
        <v>78</v>
      </c>
      <c r="BK143" s="189">
        <f aca="true" t="shared" si="9" ref="BK143:BK144">ROUND(I143*H143,2)</f>
        <v>0</v>
      </c>
      <c r="BL143" s="112" t="s">
        <v>91</v>
      </c>
      <c r="BM143" s="112" t="s">
        <v>382</v>
      </c>
    </row>
    <row r="144" spans="2:65" s="16" customFormat="1" ht="22.5" customHeight="1">
      <c r="B144" s="125"/>
      <c r="C144" s="126" t="s">
        <v>383</v>
      </c>
      <c r="D144" s="126" t="s">
        <v>79</v>
      </c>
      <c r="E144" s="127"/>
      <c r="F144" s="128" t="s">
        <v>384</v>
      </c>
      <c r="G144" s="129" t="s">
        <v>300</v>
      </c>
      <c r="H144" s="130">
        <v>4</v>
      </c>
      <c r="I144" s="131">
        <v>0</v>
      </c>
      <c r="J144" s="131">
        <f t="shared" si="3"/>
        <v>0</v>
      </c>
      <c r="K144" s="128"/>
      <c r="L144" s="17"/>
      <c r="M144" s="185"/>
      <c r="N144" s="186" t="s">
        <v>24</v>
      </c>
      <c r="O144" s="187"/>
      <c r="P144" s="187"/>
      <c r="Q144" s="187"/>
      <c r="R144" s="187"/>
      <c r="S144" s="187"/>
      <c r="T144" s="188"/>
      <c r="AR144" s="112" t="s">
        <v>91</v>
      </c>
      <c r="AT144" s="112" t="s">
        <v>79</v>
      </c>
      <c r="AU144" s="112" t="s">
        <v>84</v>
      </c>
      <c r="AY144" s="112" t="s">
        <v>277</v>
      </c>
      <c r="BE144" s="189">
        <f t="shared" si="4"/>
        <v>0</v>
      </c>
      <c r="BF144" s="189">
        <f t="shared" si="5"/>
        <v>0</v>
      </c>
      <c r="BG144" s="189">
        <f t="shared" si="6"/>
        <v>0</v>
      </c>
      <c r="BH144" s="189">
        <f t="shared" si="7"/>
        <v>0</v>
      </c>
      <c r="BI144" s="189">
        <f t="shared" si="8"/>
        <v>0</v>
      </c>
      <c r="BJ144" s="112" t="s">
        <v>78</v>
      </c>
      <c r="BK144" s="189">
        <f t="shared" si="9"/>
        <v>0</v>
      </c>
      <c r="BL144" s="112" t="s">
        <v>91</v>
      </c>
      <c r="BM144" s="112" t="s">
        <v>385</v>
      </c>
    </row>
    <row r="145" spans="2:47" s="16" customFormat="1" ht="13.5" customHeight="1">
      <c r="B145" s="18"/>
      <c r="D145" s="132" t="s">
        <v>83</v>
      </c>
      <c r="F145" s="133" t="s">
        <v>386</v>
      </c>
      <c r="L145" s="17"/>
      <c r="M145" s="190"/>
      <c r="N145" s="18"/>
      <c r="O145" s="18"/>
      <c r="P145" s="18"/>
      <c r="Q145" s="18"/>
      <c r="R145" s="18"/>
      <c r="S145" s="18"/>
      <c r="T145" s="191"/>
      <c r="AT145" s="112" t="s">
        <v>83</v>
      </c>
      <c r="AU145" s="112" t="s">
        <v>84</v>
      </c>
    </row>
    <row r="146" spans="2:65" s="16" customFormat="1" ht="22.5" customHeight="1">
      <c r="B146" s="125"/>
      <c r="C146" s="126" t="s">
        <v>387</v>
      </c>
      <c r="D146" s="126" t="s">
        <v>79</v>
      </c>
      <c r="E146" s="127"/>
      <c r="F146" s="128" t="s">
        <v>388</v>
      </c>
      <c r="G146" s="129" t="s">
        <v>300</v>
      </c>
      <c r="H146" s="130">
        <v>2</v>
      </c>
      <c r="I146" s="131">
        <v>0</v>
      </c>
      <c r="J146" s="131">
        <f>ROUND(I146*H146,2)</f>
        <v>0</v>
      </c>
      <c r="K146" s="128"/>
      <c r="L146" s="17"/>
      <c r="M146" s="185"/>
      <c r="N146" s="186" t="s">
        <v>24</v>
      </c>
      <c r="O146" s="187"/>
      <c r="P146" s="187"/>
      <c r="Q146" s="187"/>
      <c r="R146" s="187"/>
      <c r="S146" s="187"/>
      <c r="T146" s="188"/>
      <c r="AR146" s="112" t="s">
        <v>91</v>
      </c>
      <c r="AT146" s="112" t="s">
        <v>79</v>
      </c>
      <c r="AU146" s="112" t="s">
        <v>84</v>
      </c>
      <c r="AY146" s="112" t="s">
        <v>277</v>
      </c>
      <c r="BE146" s="189">
        <f>IF(N146="základní",J146,0)</f>
        <v>0</v>
      </c>
      <c r="BF146" s="189">
        <f>IF(N146="snížená",J146,0)</f>
        <v>0</v>
      </c>
      <c r="BG146" s="189">
        <f>IF(N146="zákl. přenesená",J146,0)</f>
        <v>0</v>
      </c>
      <c r="BH146" s="189">
        <f>IF(N146="sníž. přenesená",J146,0)</f>
        <v>0</v>
      </c>
      <c r="BI146" s="189">
        <f>IF(N146="nulová",J146,0)</f>
        <v>0</v>
      </c>
      <c r="BJ146" s="112" t="s">
        <v>78</v>
      </c>
      <c r="BK146" s="189">
        <f>ROUND(I146*H146,2)</f>
        <v>0</v>
      </c>
      <c r="BL146" s="112" t="s">
        <v>91</v>
      </c>
      <c r="BM146" s="112" t="s">
        <v>389</v>
      </c>
    </row>
    <row r="147" spans="2:47" s="16" customFormat="1" ht="13.5" customHeight="1">
      <c r="B147" s="18"/>
      <c r="D147" s="132" t="s">
        <v>83</v>
      </c>
      <c r="F147" s="133" t="s">
        <v>388</v>
      </c>
      <c r="L147" s="17"/>
      <c r="M147" s="190"/>
      <c r="N147" s="18"/>
      <c r="O147" s="18"/>
      <c r="P147" s="18"/>
      <c r="Q147" s="18"/>
      <c r="R147" s="18"/>
      <c r="S147" s="18"/>
      <c r="T147" s="191"/>
      <c r="AT147" s="112" t="s">
        <v>83</v>
      </c>
      <c r="AU147" s="112" t="s">
        <v>84</v>
      </c>
    </row>
    <row r="148" spans="2:65" s="16" customFormat="1" ht="22.5" customHeight="1">
      <c r="B148" s="125"/>
      <c r="C148" s="126" t="s">
        <v>390</v>
      </c>
      <c r="D148" s="126" t="s">
        <v>79</v>
      </c>
      <c r="E148" s="127"/>
      <c r="F148" s="128" t="s">
        <v>391</v>
      </c>
      <c r="G148" s="129" t="s">
        <v>300</v>
      </c>
      <c r="H148" s="130">
        <v>3</v>
      </c>
      <c r="I148" s="131">
        <v>0</v>
      </c>
      <c r="J148" s="131">
        <f>ROUND(I148*H148,2)</f>
        <v>0</v>
      </c>
      <c r="K148" s="128"/>
      <c r="L148" s="17"/>
      <c r="M148" s="185"/>
      <c r="N148" s="186" t="s">
        <v>24</v>
      </c>
      <c r="O148" s="187"/>
      <c r="P148" s="187"/>
      <c r="Q148" s="187"/>
      <c r="R148" s="187"/>
      <c r="S148" s="187"/>
      <c r="T148" s="188"/>
      <c r="AR148" s="112" t="s">
        <v>91</v>
      </c>
      <c r="AT148" s="112" t="s">
        <v>79</v>
      </c>
      <c r="AU148" s="112" t="s">
        <v>84</v>
      </c>
      <c r="AY148" s="112" t="s">
        <v>277</v>
      </c>
      <c r="BE148" s="189">
        <f>IF(N148="základní",J148,0)</f>
        <v>0</v>
      </c>
      <c r="BF148" s="189">
        <f>IF(N148="snížená",J148,0)</f>
        <v>0</v>
      </c>
      <c r="BG148" s="189">
        <f>IF(N148="zákl. přenesená",J148,0)</f>
        <v>0</v>
      </c>
      <c r="BH148" s="189">
        <f>IF(N148="sníž. přenesená",J148,0)</f>
        <v>0</v>
      </c>
      <c r="BI148" s="189">
        <f>IF(N148="nulová",J148,0)</f>
        <v>0</v>
      </c>
      <c r="BJ148" s="112" t="s">
        <v>78</v>
      </c>
      <c r="BK148" s="189">
        <f>ROUND(I148*H148,2)</f>
        <v>0</v>
      </c>
      <c r="BL148" s="112" t="s">
        <v>91</v>
      </c>
      <c r="BM148" s="112" t="s">
        <v>392</v>
      </c>
    </row>
    <row r="149" spans="2:47" s="16" customFormat="1" ht="13.5" customHeight="1">
      <c r="B149" s="18"/>
      <c r="D149" s="134" t="s">
        <v>83</v>
      </c>
      <c r="F149" s="135" t="s">
        <v>391</v>
      </c>
      <c r="L149" s="17"/>
      <c r="M149" s="190"/>
      <c r="N149" s="18"/>
      <c r="O149" s="18"/>
      <c r="P149" s="18"/>
      <c r="Q149" s="18"/>
      <c r="R149" s="18"/>
      <c r="S149" s="18"/>
      <c r="T149" s="191"/>
      <c r="AT149" s="112" t="s">
        <v>83</v>
      </c>
      <c r="AU149" s="112" t="s">
        <v>84</v>
      </c>
    </row>
    <row r="150" spans="2:63" s="120" customFormat="1" ht="29.25" customHeight="1">
      <c r="B150" s="121"/>
      <c r="D150" s="122" t="s">
        <v>75</v>
      </c>
      <c r="E150" s="151" t="s">
        <v>84</v>
      </c>
      <c r="F150" s="151" t="s">
        <v>393</v>
      </c>
      <c r="J150" s="152">
        <f>BK150</f>
        <v>0</v>
      </c>
      <c r="L150" s="179"/>
      <c r="M150" s="180"/>
      <c r="N150" s="121"/>
      <c r="O150" s="121"/>
      <c r="P150" s="181"/>
      <c r="Q150" s="121"/>
      <c r="R150" s="181"/>
      <c r="S150" s="121"/>
      <c r="T150" s="182"/>
      <c r="AR150" s="148" t="s">
        <v>78</v>
      </c>
      <c r="AT150" s="183" t="s">
        <v>75</v>
      </c>
      <c r="AU150" s="183" t="s">
        <v>78</v>
      </c>
      <c r="AY150" s="148" t="s">
        <v>277</v>
      </c>
      <c r="BK150" s="184">
        <f>SUM(BK151:BK157)</f>
        <v>0</v>
      </c>
    </row>
    <row r="151" spans="2:65" s="16" customFormat="1" ht="22.5" customHeight="1">
      <c r="B151" s="125"/>
      <c r="C151" s="126" t="s">
        <v>368</v>
      </c>
      <c r="D151" s="126" t="s">
        <v>79</v>
      </c>
      <c r="E151" s="127" t="s">
        <v>394</v>
      </c>
      <c r="F151" s="128" t="s">
        <v>395</v>
      </c>
      <c r="G151" s="129" t="s">
        <v>225</v>
      </c>
      <c r="H151" s="130">
        <f>H153</f>
        <v>127.85000000000001</v>
      </c>
      <c r="I151" s="131">
        <v>0</v>
      </c>
      <c r="J151" s="131">
        <f>ROUND(I151*H151,2)</f>
        <v>0</v>
      </c>
      <c r="K151" s="128"/>
      <c r="L151" s="17"/>
      <c r="M151" s="185"/>
      <c r="N151" s="186" t="s">
        <v>24</v>
      </c>
      <c r="O151" s="187"/>
      <c r="P151" s="187"/>
      <c r="Q151" s="187"/>
      <c r="R151" s="187"/>
      <c r="S151" s="187"/>
      <c r="T151" s="188"/>
      <c r="AR151" s="112" t="s">
        <v>91</v>
      </c>
      <c r="AT151" s="112" t="s">
        <v>79</v>
      </c>
      <c r="AU151" s="112" t="s">
        <v>84</v>
      </c>
      <c r="AY151" s="112" t="s">
        <v>277</v>
      </c>
      <c r="BE151" s="189">
        <f>IF(N151="základní",J151,0)</f>
        <v>0</v>
      </c>
      <c r="BF151" s="189">
        <f>IF(N151="snížená",J151,0)</f>
        <v>0</v>
      </c>
      <c r="BG151" s="189">
        <f>IF(N151="zákl. přenesená",J151,0)</f>
        <v>0</v>
      </c>
      <c r="BH151" s="189">
        <f>IF(N151="sníž. přenesená",J151,0)</f>
        <v>0</v>
      </c>
      <c r="BI151" s="189">
        <f>IF(N151="nulová",J151,0)</f>
        <v>0</v>
      </c>
      <c r="BJ151" s="112" t="s">
        <v>78</v>
      </c>
      <c r="BK151" s="189">
        <f>ROUND(I151*H151,2)</f>
        <v>0</v>
      </c>
      <c r="BL151" s="112" t="s">
        <v>91</v>
      </c>
      <c r="BM151" s="112" t="s">
        <v>396</v>
      </c>
    </row>
    <row r="152" spans="2:47" s="16" customFormat="1" ht="27" customHeight="1">
      <c r="B152" s="18"/>
      <c r="D152" s="132" t="s">
        <v>83</v>
      </c>
      <c r="F152" s="133" t="s">
        <v>397</v>
      </c>
      <c r="L152" s="17"/>
      <c r="M152" s="190"/>
      <c r="N152" s="18"/>
      <c r="O152" s="18"/>
      <c r="P152" s="18"/>
      <c r="Q152" s="18"/>
      <c r="R152" s="18"/>
      <c r="S152" s="18"/>
      <c r="T152" s="191"/>
      <c r="AT152" s="112" t="s">
        <v>83</v>
      </c>
      <c r="AU152" s="112" t="s">
        <v>84</v>
      </c>
    </row>
    <row r="153" spans="2:51" s="16" customFormat="1" ht="13.5" customHeight="1">
      <c r="B153" s="18"/>
      <c r="D153" s="161" t="s">
        <v>197</v>
      </c>
      <c r="E153" s="112"/>
      <c r="F153" s="209" t="s">
        <v>398</v>
      </c>
      <c r="H153" s="210">
        <f>(50*0.35*2+3*4*0.6*4+3*0.35*3+87*0.35*2)</f>
        <v>127.85000000000001</v>
      </c>
      <c r="L153" s="17"/>
      <c r="M153" s="190"/>
      <c r="N153" s="18"/>
      <c r="O153" s="18"/>
      <c r="P153" s="18"/>
      <c r="Q153" s="18"/>
      <c r="R153" s="18"/>
      <c r="S153" s="18"/>
      <c r="T153" s="191"/>
      <c r="AT153" s="112" t="s">
        <v>197</v>
      </c>
      <c r="AU153" s="112" t="s">
        <v>84</v>
      </c>
      <c r="AV153" s="16" t="s">
        <v>84</v>
      </c>
      <c r="AW153" s="16" t="s">
        <v>284</v>
      </c>
      <c r="AX153" s="16" t="s">
        <v>276</v>
      </c>
      <c r="AY153" s="112" t="s">
        <v>277</v>
      </c>
    </row>
    <row r="154" spans="2:65" s="16" customFormat="1" ht="22.5" customHeight="1">
      <c r="B154" s="125"/>
      <c r="C154" s="126" t="s">
        <v>399</v>
      </c>
      <c r="D154" s="126" t="s">
        <v>79</v>
      </c>
      <c r="E154" s="245" t="s">
        <v>400</v>
      </c>
      <c r="F154" s="128" t="s">
        <v>401</v>
      </c>
      <c r="G154" s="129" t="s">
        <v>196</v>
      </c>
      <c r="H154" s="130">
        <f>H156</f>
        <v>2.6197500000000007</v>
      </c>
      <c r="I154" s="131">
        <v>0</v>
      </c>
      <c r="J154" s="131">
        <f>ROUND(I154*H154,2)</f>
        <v>0</v>
      </c>
      <c r="K154" s="128"/>
      <c r="L154" s="17"/>
      <c r="M154" s="185"/>
      <c r="N154" s="186" t="s">
        <v>24</v>
      </c>
      <c r="O154" s="187"/>
      <c r="P154" s="187"/>
      <c r="Q154" s="187"/>
      <c r="R154" s="187"/>
      <c r="S154" s="187"/>
      <c r="T154" s="188"/>
      <c r="AR154" s="112" t="s">
        <v>91</v>
      </c>
      <c r="AT154" s="112" t="s">
        <v>79</v>
      </c>
      <c r="AU154" s="112" t="s">
        <v>84</v>
      </c>
      <c r="AY154" s="112" t="s">
        <v>277</v>
      </c>
      <c r="BE154" s="189">
        <f>IF(N154="základní",J154,0)</f>
        <v>0</v>
      </c>
      <c r="BF154" s="189">
        <f>IF(N154="snížená",J154,0)</f>
        <v>0</v>
      </c>
      <c r="BG154" s="189">
        <f>IF(N154="zákl. přenesená",J154,0)</f>
        <v>0</v>
      </c>
      <c r="BH154" s="189">
        <f>IF(N154="sníž. přenesená",J154,0)</f>
        <v>0</v>
      </c>
      <c r="BI154" s="189">
        <f>IF(N154="nulová",J154,0)</f>
        <v>0</v>
      </c>
      <c r="BJ154" s="112" t="s">
        <v>78</v>
      </c>
      <c r="BK154" s="189">
        <f>ROUND(I154*H154,2)</f>
        <v>0</v>
      </c>
      <c r="BL154" s="112" t="s">
        <v>91</v>
      </c>
      <c r="BM154" s="112" t="s">
        <v>402</v>
      </c>
    </row>
    <row r="155" spans="2:47" s="16" customFormat="1" ht="13.5" customHeight="1">
      <c r="B155" s="18"/>
      <c r="D155" s="132" t="s">
        <v>83</v>
      </c>
      <c r="F155" s="133" t="s">
        <v>403</v>
      </c>
      <c r="L155" s="17"/>
      <c r="M155" s="190"/>
      <c r="N155" s="18"/>
      <c r="O155" s="18"/>
      <c r="P155" s="18"/>
      <c r="Q155" s="18"/>
      <c r="R155" s="18"/>
      <c r="S155" s="18"/>
      <c r="T155" s="191"/>
      <c r="AT155" s="112" t="s">
        <v>83</v>
      </c>
      <c r="AU155" s="112" t="s">
        <v>84</v>
      </c>
    </row>
    <row r="156" spans="2:51" s="192" customFormat="1" ht="17.25" customHeight="1">
      <c r="B156" s="193"/>
      <c r="D156" s="134" t="s">
        <v>197</v>
      </c>
      <c r="E156" s="200"/>
      <c r="F156" s="225" t="s">
        <v>404</v>
      </c>
      <c r="H156" s="226">
        <f>(4*0.8*0.8*1.1-0.25*0.25*3.14/4*1*4)</f>
        <v>2.6197500000000007</v>
      </c>
      <c r="L156" s="197"/>
      <c r="M156" s="198"/>
      <c r="N156" s="193"/>
      <c r="O156" s="193"/>
      <c r="P156" s="193"/>
      <c r="Q156" s="193"/>
      <c r="R156" s="193"/>
      <c r="S156" s="193"/>
      <c r="T156" s="199"/>
      <c r="AT156" s="200" t="s">
        <v>197</v>
      </c>
      <c r="AU156" s="200" t="s">
        <v>84</v>
      </c>
      <c r="AV156" s="192" t="s">
        <v>84</v>
      </c>
      <c r="AW156" s="192" t="s">
        <v>284</v>
      </c>
      <c r="AX156" s="192" t="s">
        <v>276</v>
      </c>
      <c r="AY156" s="200" t="s">
        <v>277</v>
      </c>
    </row>
    <row r="157" spans="2:65" s="16" customFormat="1" ht="22.5" customHeight="1">
      <c r="B157" s="125"/>
      <c r="C157" s="126" t="s">
        <v>405</v>
      </c>
      <c r="D157" s="126" t="s">
        <v>79</v>
      </c>
      <c r="E157" s="127" t="s">
        <v>406</v>
      </c>
      <c r="F157" s="128" t="s">
        <v>407</v>
      </c>
      <c r="G157" s="129" t="s">
        <v>300</v>
      </c>
      <c r="H157" s="130">
        <v>4</v>
      </c>
      <c r="I157" s="131">
        <v>0</v>
      </c>
      <c r="J157" s="131">
        <f>ROUND(I157*H157,2)</f>
        <v>0</v>
      </c>
      <c r="K157" s="128"/>
      <c r="L157" s="17"/>
      <c r="M157" s="185"/>
      <c r="N157" s="186" t="s">
        <v>24</v>
      </c>
      <c r="O157" s="187"/>
      <c r="P157" s="187"/>
      <c r="Q157" s="187"/>
      <c r="R157" s="187"/>
      <c r="S157" s="187"/>
      <c r="T157" s="188"/>
      <c r="AR157" s="112" t="s">
        <v>91</v>
      </c>
      <c r="AT157" s="112" t="s">
        <v>79</v>
      </c>
      <c r="AU157" s="112" t="s">
        <v>84</v>
      </c>
      <c r="AY157" s="112" t="s">
        <v>277</v>
      </c>
      <c r="BE157" s="189">
        <f>IF(N157="základní",J157,0)</f>
        <v>0</v>
      </c>
      <c r="BF157" s="189">
        <f>IF(N157="snížená",J157,0)</f>
        <v>0</v>
      </c>
      <c r="BG157" s="189">
        <f>IF(N157="zákl. přenesená",J157,0)</f>
        <v>0</v>
      </c>
      <c r="BH157" s="189">
        <f>IF(N157="sníž. přenesená",J157,0)</f>
        <v>0</v>
      </c>
      <c r="BI157" s="189">
        <f>IF(N157="nulová",J157,0)</f>
        <v>0</v>
      </c>
      <c r="BJ157" s="112" t="s">
        <v>78</v>
      </c>
      <c r="BK157" s="189">
        <f>ROUND(I157*H157,2)</f>
        <v>0</v>
      </c>
      <c r="BL157" s="112" t="s">
        <v>91</v>
      </c>
      <c r="BM157" s="112" t="s">
        <v>408</v>
      </c>
    </row>
    <row r="158" spans="2:63" s="120" customFormat="1" ht="29.25" customHeight="1">
      <c r="B158" s="121"/>
      <c r="D158" s="122" t="s">
        <v>75</v>
      </c>
      <c r="E158" s="151" t="s">
        <v>91</v>
      </c>
      <c r="F158" s="151" t="s">
        <v>409</v>
      </c>
      <c r="J158" s="152">
        <f>BK158</f>
        <v>0</v>
      </c>
      <c r="L158" s="179"/>
      <c r="M158" s="180"/>
      <c r="N158" s="121"/>
      <c r="O158" s="121"/>
      <c r="P158" s="181"/>
      <c r="Q158" s="121"/>
      <c r="R158" s="181"/>
      <c r="S158" s="121"/>
      <c r="T158" s="182"/>
      <c r="AR158" s="148" t="s">
        <v>78</v>
      </c>
      <c r="AT158" s="183" t="s">
        <v>75</v>
      </c>
      <c r="AU158" s="183" t="s">
        <v>78</v>
      </c>
      <c r="AY158" s="148" t="s">
        <v>277</v>
      </c>
      <c r="BK158" s="184">
        <f>SUM(BK159:BK161)</f>
        <v>0</v>
      </c>
    </row>
    <row r="159" spans="2:65" s="16" customFormat="1" ht="22.5" customHeight="1">
      <c r="B159" s="125"/>
      <c r="C159" s="126">
        <v>29</v>
      </c>
      <c r="D159" s="126" t="s">
        <v>79</v>
      </c>
      <c r="E159" s="127" t="s">
        <v>410</v>
      </c>
      <c r="F159" s="128" t="s">
        <v>411</v>
      </c>
      <c r="G159" s="129" t="s">
        <v>196</v>
      </c>
      <c r="H159" s="130">
        <f>H161</f>
        <v>5.620000000000001</v>
      </c>
      <c r="I159" s="131">
        <v>0</v>
      </c>
      <c r="J159" s="131">
        <f>ROUND(I159*H159,2)</f>
        <v>0</v>
      </c>
      <c r="K159" s="128"/>
      <c r="L159" s="17"/>
      <c r="M159" s="185"/>
      <c r="N159" s="186" t="s">
        <v>24</v>
      </c>
      <c r="O159" s="187"/>
      <c r="P159" s="187"/>
      <c r="Q159" s="187"/>
      <c r="R159" s="187"/>
      <c r="S159" s="187"/>
      <c r="T159" s="188"/>
      <c r="AR159" s="112" t="s">
        <v>91</v>
      </c>
      <c r="AT159" s="112" t="s">
        <v>79</v>
      </c>
      <c r="AU159" s="112" t="s">
        <v>84</v>
      </c>
      <c r="AY159" s="112" t="s">
        <v>277</v>
      </c>
      <c r="BE159" s="189">
        <f>IF(N159="základní",J159,0)</f>
        <v>0</v>
      </c>
      <c r="BF159" s="189">
        <f>IF(N159="snížená",J159,0)</f>
        <v>0</v>
      </c>
      <c r="BG159" s="189">
        <f>IF(N159="zákl. přenesená",J159,0)</f>
        <v>0</v>
      </c>
      <c r="BH159" s="189">
        <f>IF(N159="sníž. přenesená",J159,0)</f>
        <v>0</v>
      </c>
      <c r="BI159" s="189">
        <f>IF(N159="nulová",J159,0)</f>
        <v>0</v>
      </c>
      <c r="BJ159" s="112" t="s">
        <v>78</v>
      </c>
      <c r="BK159" s="189">
        <f>ROUND(I159*H159,2)</f>
        <v>0</v>
      </c>
      <c r="BL159" s="112" t="s">
        <v>91</v>
      </c>
      <c r="BM159" s="112" t="s">
        <v>412</v>
      </c>
    </row>
    <row r="160" spans="2:47" s="16" customFormat="1" ht="27" customHeight="1">
      <c r="B160" s="18"/>
      <c r="D160" s="134" t="s">
        <v>83</v>
      </c>
      <c r="F160" s="135" t="s">
        <v>413</v>
      </c>
      <c r="L160" s="17"/>
      <c r="M160" s="190"/>
      <c r="N160" s="18"/>
      <c r="O160" s="18"/>
      <c r="P160" s="18"/>
      <c r="Q160" s="18"/>
      <c r="R160" s="18"/>
      <c r="S160" s="18"/>
      <c r="T160" s="191"/>
      <c r="AT160" s="112" t="s">
        <v>83</v>
      </c>
      <c r="AU160" s="112" t="s">
        <v>84</v>
      </c>
    </row>
    <row r="161" spans="2:51" s="192" customFormat="1" ht="13.5" customHeight="1">
      <c r="B161" s="193"/>
      <c r="D161" s="134" t="s">
        <v>197</v>
      </c>
      <c r="E161" s="200"/>
      <c r="F161" s="225" t="s">
        <v>209</v>
      </c>
      <c r="H161" s="226">
        <f>50*0.35*0.1+3*4*0.6*0.1+3*0.35*0.1+87*0.35*0.1</f>
        <v>5.620000000000001</v>
      </c>
      <c r="L161" s="197"/>
      <c r="M161" s="198"/>
      <c r="N161" s="193"/>
      <c r="O161" s="193"/>
      <c r="P161" s="193"/>
      <c r="Q161" s="193"/>
      <c r="R161" s="193"/>
      <c r="S161" s="193"/>
      <c r="T161" s="199"/>
      <c r="AT161" s="200" t="s">
        <v>197</v>
      </c>
      <c r="AU161" s="200" t="s">
        <v>84</v>
      </c>
      <c r="AV161" s="192" t="s">
        <v>84</v>
      </c>
      <c r="AW161" s="192" t="s">
        <v>284</v>
      </c>
      <c r="AX161" s="192" t="s">
        <v>78</v>
      </c>
      <c r="AY161" s="200" t="s">
        <v>277</v>
      </c>
    </row>
    <row r="162" spans="2:63" s="120" customFormat="1" ht="29.25" customHeight="1">
      <c r="B162" s="121"/>
      <c r="D162" s="122" t="s">
        <v>75</v>
      </c>
      <c r="E162" s="151" t="s">
        <v>94</v>
      </c>
      <c r="F162" s="151" t="s">
        <v>414</v>
      </c>
      <c r="J162" s="152">
        <f>BK162</f>
        <v>0</v>
      </c>
      <c r="L162" s="179"/>
      <c r="M162" s="180"/>
      <c r="N162" s="121"/>
      <c r="O162" s="121"/>
      <c r="P162" s="181"/>
      <c r="Q162" s="121"/>
      <c r="R162" s="181"/>
      <c r="S162" s="121"/>
      <c r="T162" s="182"/>
      <c r="AR162" s="148" t="s">
        <v>78</v>
      </c>
      <c r="AT162" s="183" t="s">
        <v>75</v>
      </c>
      <c r="AU162" s="183" t="s">
        <v>78</v>
      </c>
      <c r="AY162" s="148" t="s">
        <v>277</v>
      </c>
      <c r="BK162" s="184">
        <f>SUM(BK163:BK173)</f>
        <v>0</v>
      </c>
    </row>
    <row r="163" spans="2:65" s="16" customFormat="1" ht="22.5" customHeight="1">
      <c r="B163" s="125"/>
      <c r="C163" s="126" t="s">
        <v>415</v>
      </c>
      <c r="D163" s="126" t="s">
        <v>79</v>
      </c>
      <c r="E163" s="127" t="s">
        <v>416</v>
      </c>
      <c r="F163" s="128" t="s">
        <v>417</v>
      </c>
      <c r="G163" s="129" t="s">
        <v>225</v>
      </c>
      <c r="H163" s="130">
        <f>H165</f>
        <v>15.450000000000003</v>
      </c>
      <c r="I163" s="131">
        <v>0</v>
      </c>
      <c r="J163" s="131">
        <f>ROUND(I163*H163,2)</f>
        <v>0</v>
      </c>
      <c r="K163" s="128"/>
      <c r="L163" s="17"/>
      <c r="M163" s="185"/>
      <c r="N163" s="186" t="s">
        <v>24</v>
      </c>
      <c r="O163" s="187"/>
      <c r="P163" s="187"/>
      <c r="Q163" s="187"/>
      <c r="R163" s="187"/>
      <c r="S163" s="187"/>
      <c r="T163" s="188"/>
      <c r="AR163" s="112" t="s">
        <v>91</v>
      </c>
      <c r="AT163" s="112" t="s">
        <v>79</v>
      </c>
      <c r="AU163" s="112" t="s">
        <v>84</v>
      </c>
      <c r="AY163" s="112" t="s">
        <v>277</v>
      </c>
      <c r="BE163" s="189">
        <f>IF(N163="základní",J163,0)</f>
        <v>0</v>
      </c>
      <c r="BF163" s="189">
        <f>IF(N163="snížená",J163,0)</f>
        <v>0</v>
      </c>
      <c r="BG163" s="189">
        <f>IF(N163="zákl. přenesená",J163,0)</f>
        <v>0</v>
      </c>
      <c r="BH163" s="189">
        <f>IF(N163="sníž. přenesená",J163,0)</f>
        <v>0</v>
      </c>
      <c r="BI163" s="189">
        <f>IF(N163="nulová",J163,0)</f>
        <v>0</v>
      </c>
      <c r="BJ163" s="112" t="s">
        <v>78</v>
      </c>
      <c r="BK163" s="189">
        <f>ROUND(I163*H163,2)</f>
        <v>0</v>
      </c>
      <c r="BL163" s="112" t="s">
        <v>91</v>
      </c>
      <c r="BM163" s="112" t="s">
        <v>418</v>
      </c>
    </row>
    <row r="164" spans="2:47" s="16" customFormat="1" ht="13.5" customHeight="1">
      <c r="B164" s="18"/>
      <c r="D164" s="134" t="s">
        <v>83</v>
      </c>
      <c r="F164" s="135" t="s">
        <v>419</v>
      </c>
      <c r="L164" s="17"/>
      <c r="M164" s="190"/>
      <c r="N164" s="18"/>
      <c r="O164" s="18"/>
      <c r="P164" s="18"/>
      <c r="Q164" s="18"/>
      <c r="R164" s="18"/>
      <c r="S164" s="18"/>
      <c r="T164" s="191"/>
      <c r="AT164" s="112" t="s">
        <v>83</v>
      </c>
      <c r="AU164" s="112" t="s">
        <v>84</v>
      </c>
    </row>
    <row r="165" spans="2:51" s="16" customFormat="1" ht="13.5" customHeight="1">
      <c r="B165" s="18"/>
      <c r="D165" s="157" t="s">
        <v>197</v>
      </c>
      <c r="E165" s="246"/>
      <c r="F165" s="230" t="s">
        <v>420</v>
      </c>
      <c r="H165" s="231">
        <f>3*4*0.6*2+3*0.35</f>
        <v>15.450000000000003</v>
      </c>
      <c r="L165" s="17"/>
      <c r="M165" s="190"/>
      <c r="N165" s="18"/>
      <c r="O165" s="18"/>
      <c r="P165" s="18"/>
      <c r="Q165" s="18"/>
      <c r="R165" s="18"/>
      <c r="S165" s="18"/>
      <c r="T165" s="191"/>
      <c r="AT165" s="112" t="s">
        <v>197</v>
      </c>
      <c r="AU165" s="112" t="s">
        <v>84</v>
      </c>
      <c r="AV165" s="16" t="s">
        <v>84</v>
      </c>
      <c r="AW165" s="16" t="s">
        <v>284</v>
      </c>
      <c r="AX165" s="16" t="s">
        <v>78</v>
      </c>
      <c r="AY165" s="112" t="s">
        <v>277</v>
      </c>
    </row>
    <row r="166" spans="2:65" s="16" customFormat="1" ht="31.5" customHeight="1">
      <c r="B166" s="125"/>
      <c r="C166" s="126" t="s">
        <v>421</v>
      </c>
      <c r="D166" s="126" t="s">
        <v>79</v>
      </c>
      <c r="E166" s="127" t="s">
        <v>422</v>
      </c>
      <c r="F166" s="128" t="s">
        <v>423</v>
      </c>
      <c r="G166" s="129" t="s">
        <v>225</v>
      </c>
      <c r="H166" s="130">
        <f>H168</f>
        <v>12</v>
      </c>
      <c r="I166" s="131">
        <v>0</v>
      </c>
      <c r="J166" s="131">
        <f>ROUND(I166*H166,2)</f>
        <v>0</v>
      </c>
      <c r="K166" s="128"/>
      <c r="L166" s="17"/>
      <c r="M166" s="185"/>
      <c r="N166" s="186" t="s">
        <v>24</v>
      </c>
      <c r="O166" s="187"/>
      <c r="P166" s="187"/>
      <c r="Q166" s="187"/>
      <c r="R166" s="187"/>
      <c r="S166" s="187"/>
      <c r="T166" s="188"/>
      <c r="AR166" s="112" t="s">
        <v>91</v>
      </c>
      <c r="AT166" s="112" t="s">
        <v>79</v>
      </c>
      <c r="AU166" s="112" t="s">
        <v>84</v>
      </c>
      <c r="AY166" s="112" t="s">
        <v>277</v>
      </c>
      <c r="BE166" s="189">
        <f>IF(N166="základní",J166,0)</f>
        <v>0</v>
      </c>
      <c r="BF166" s="189">
        <f>IF(N166="snížená",J166,0)</f>
        <v>0</v>
      </c>
      <c r="BG166" s="189">
        <f>IF(N166="zákl. přenesená",J166,0)</f>
        <v>0</v>
      </c>
      <c r="BH166" s="189">
        <f>IF(N166="sníž. přenesená",J166,0)</f>
        <v>0</v>
      </c>
      <c r="BI166" s="189">
        <f>IF(N166="nulová",J166,0)</f>
        <v>0</v>
      </c>
      <c r="BJ166" s="112" t="s">
        <v>78</v>
      </c>
      <c r="BK166" s="189">
        <f>ROUND(I166*H166,2)</f>
        <v>0</v>
      </c>
      <c r="BL166" s="112" t="s">
        <v>91</v>
      </c>
      <c r="BM166" s="112" t="s">
        <v>424</v>
      </c>
    </row>
    <row r="167" spans="2:47" s="16" customFormat="1" ht="27" customHeight="1">
      <c r="B167" s="18"/>
      <c r="D167" s="134" t="s">
        <v>83</v>
      </c>
      <c r="F167" s="135" t="s">
        <v>425</v>
      </c>
      <c r="L167" s="17"/>
      <c r="M167" s="190"/>
      <c r="N167" s="18"/>
      <c r="O167" s="18"/>
      <c r="P167" s="18"/>
      <c r="Q167" s="18"/>
      <c r="R167" s="18"/>
      <c r="S167" s="18"/>
      <c r="T167" s="191"/>
      <c r="AT167" s="112" t="s">
        <v>83</v>
      </c>
      <c r="AU167" s="112" t="s">
        <v>84</v>
      </c>
    </row>
    <row r="168" spans="2:51" s="192" customFormat="1" ht="13.5" customHeight="1">
      <c r="B168" s="193"/>
      <c r="D168" s="132" t="s">
        <v>197</v>
      </c>
      <c r="E168" s="194"/>
      <c r="F168" s="195" t="s">
        <v>426</v>
      </c>
      <c r="H168" s="196">
        <f>3*3.5*1+3*0.5</f>
        <v>12</v>
      </c>
      <c r="L168" s="197"/>
      <c r="M168" s="198"/>
      <c r="N168" s="193"/>
      <c r="O168" s="193"/>
      <c r="P168" s="193"/>
      <c r="Q168" s="193"/>
      <c r="R168" s="193"/>
      <c r="S168" s="193"/>
      <c r="T168" s="199"/>
      <c r="AT168" s="200" t="s">
        <v>197</v>
      </c>
      <c r="AU168" s="200" t="s">
        <v>84</v>
      </c>
      <c r="AV168" s="192" t="s">
        <v>84</v>
      </c>
      <c r="AW168" s="192" t="s">
        <v>284</v>
      </c>
      <c r="AX168" s="192" t="s">
        <v>78</v>
      </c>
      <c r="AY168" s="200" t="s">
        <v>277</v>
      </c>
    </row>
    <row r="169" spans="2:65" s="16" customFormat="1" ht="22.5" customHeight="1">
      <c r="B169" s="125"/>
      <c r="C169" s="126" t="s">
        <v>427</v>
      </c>
      <c r="D169" s="126" t="s">
        <v>79</v>
      </c>
      <c r="E169" s="127"/>
      <c r="F169" s="128" t="s">
        <v>428</v>
      </c>
      <c r="G169" s="129" t="s">
        <v>225</v>
      </c>
      <c r="H169" s="130">
        <f>H171</f>
        <v>25</v>
      </c>
      <c r="I169" s="131">
        <v>0</v>
      </c>
      <c r="J169" s="131">
        <f>ROUND(I169*H169,2)</f>
        <v>0</v>
      </c>
      <c r="K169" s="128"/>
      <c r="L169" s="17"/>
      <c r="M169" s="185"/>
      <c r="N169" s="186" t="s">
        <v>24</v>
      </c>
      <c r="O169" s="187"/>
      <c r="P169" s="187"/>
      <c r="Q169" s="187"/>
      <c r="R169" s="187"/>
      <c r="S169" s="187"/>
      <c r="T169" s="188"/>
      <c r="AR169" s="112" t="s">
        <v>91</v>
      </c>
      <c r="AT169" s="112" t="s">
        <v>79</v>
      </c>
      <c r="AU169" s="112" t="s">
        <v>84</v>
      </c>
      <c r="AY169" s="112" t="s">
        <v>277</v>
      </c>
      <c r="BE169" s="189">
        <f>IF(N169="základní",J169,0)</f>
        <v>0</v>
      </c>
      <c r="BF169" s="189">
        <f>IF(N169="snížená",J169,0)</f>
        <v>0</v>
      </c>
      <c r="BG169" s="189">
        <f>IF(N169="zákl. přenesená",J169,0)</f>
        <v>0</v>
      </c>
      <c r="BH169" s="189">
        <f>IF(N169="sníž. přenesená",J169,0)</f>
        <v>0</v>
      </c>
      <c r="BI169" s="189">
        <f>IF(N169="nulová",J169,0)</f>
        <v>0</v>
      </c>
      <c r="BJ169" s="112" t="s">
        <v>78</v>
      </c>
      <c r="BK169" s="189">
        <f>ROUND(I169*H169,2)</f>
        <v>0</v>
      </c>
      <c r="BL169" s="112" t="s">
        <v>91</v>
      </c>
      <c r="BM169" s="112" t="s">
        <v>429</v>
      </c>
    </row>
    <row r="170" spans="2:47" s="16" customFormat="1" ht="41.25" customHeight="1">
      <c r="B170" s="18"/>
      <c r="D170" s="132" t="s">
        <v>83</v>
      </c>
      <c r="F170" s="133" t="s">
        <v>430</v>
      </c>
      <c r="L170" s="17"/>
      <c r="M170" s="190"/>
      <c r="N170" s="18"/>
      <c r="O170" s="18"/>
      <c r="P170" s="18"/>
      <c r="Q170" s="18"/>
      <c r="R170" s="18"/>
      <c r="S170" s="18"/>
      <c r="T170" s="191"/>
      <c r="AT170" s="112" t="s">
        <v>83</v>
      </c>
      <c r="AU170" s="112" t="s">
        <v>84</v>
      </c>
    </row>
    <row r="171" spans="2:51" s="192" customFormat="1" ht="13.5" customHeight="1">
      <c r="B171" s="193"/>
      <c r="D171" s="132" t="s">
        <v>197</v>
      </c>
      <c r="E171" s="194"/>
      <c r="F171" s="195" t="s">
        <v>288</v>
      </c>
      <c r="H171" s="196">
        <f>50*0.5</f>
        <v>25</v>
      </c>
      <c r="L171" s="197"/>
      <c r="M171" s="198"/>
      <c r="N171" s="193"/>
      <c r="O171" s="193"/>
      <c r="P171" s="193"/>
      <c r="Q171" s="193"/>
      <c r="R171" s="193"/>
      <c r="S171" s="193"/>
      <c r="T171" s="199"/>
      <c r="AT171" s="200" t="s">
        <v>197</v>
      </c>
      <c r="AU171" s="200" t="s">
        <v>84</v>
      </c>
      <c r="AV171" s="192" t="s">
        <v>84</v>
      </c>
      <c r="AW171" s="192" t="s">
        <v>284</v>
      </c>
      <c r="AX171" s="192" t="s">
        <v>78</v>
      </c>
      <c r="AY171" s="200" t="s">
        <v>277</v>
      </c>
    </row>
    <row r="172" spans="2:65" s="16" customFormat="1" ht="31.5" customHeight="1">
      <c r="B172" s="125"/>
      <c r="C172" s="126" t="s">
        <v>431</v>
      </c>
      <c r="D172" s="126" t="s">
        <v>79</v>
      </c>
      <c r="E172" s="127" t="s">
        <v>432</v>
      </c>
      <c r="F172" s="128" t="s">
        <v>433</v>
      </c>
      <c r="G172" s="129" t="s">
        <v>87</v>
      </c>
      <c r="H172" s="130">
        <f>H174</f>
        <v>27</v>
      </c>
      <c r="I172" s="131">
        <v>0</v>
      </c>
      <c r="J172" s="131">
        <f>ROUND(I172*H172,2)</f>
        <v>0</v>
      </c>
      <c r="K172" s="128"/>
      <c r="L172" s="17"/>
      <c r="M172" s="185"/>
      <c r="N172" s="186" t="s">
        <v>24</v>
      </c>
      <c r="O172" s="187"/>
      <c r="P172" s="187"/>
      <c r="Q172" s="187"/>
      <c r="R172" s="187"/>
      <c r="S172" s="187"/>
      <c r="T172" s="188"/>
      <c r="AR172" s="112" t="s">
        <v>91</v>
      </c>
      <c r="AT172" s="112" t="s">
        <v>79</v>
      </c>
      <c r="AU172" s="112" t="s">
        <v>84</v>
      </c>
      <c r="AY172" s="112" t="s">
        <v>277</v>
      </c>
      <c r="BE172" s="189">
        <f>IF(N172="základní",J172,0)</f>
        <v>0</v>
      </c>
      <c r="BF172" s="189">
        <f>IF(N172="snížená",J172,0)</f>
        <v>0</v>
      </c>
      <c r="BG172" s="189">
        <f>IF(N172="zákl. přenesená",J172,0)</f>
        <v>0</v>
      </c>
      <c r="BH172" s="189">
        <f>IF(N172="sníž. přenesená",J172,0)</f>
        <v>0</v>
      </c>
      <c r="BI172" s="189">
        <f>IF(N172="nulová",J172,0)</f>
        <v>0</v>
      </c>
      <c r="BJ172" s="112" t="s">
        <v>78</v>
      </c>
      <c r="BK172" s="189">
        <f>ROUND(I172*H172,2)</f>
        <v>0</v>
      </c>
      <c r="BL172" s="112" t="s">
        <v>91</v>
      </c>
      <c r="BM172" s="112" t="s">
        <v>434</v>
      </c>
    </row>
    <row r="173" spans="2:47" s="16" customFormat="1" ht="27" customHeight="1">
      <c r="B173" s="18"/>
      <c r="D173" s="134" t="s">
        <v>83</v>
      </c>
      <c r="F173" s="135" t="s">
        <v>435</v>
      </c>
      <c r="L173" s="17"/>
      <c r="M173" s="190"/>
      <c r="N173" s="18"/>
      <c r="O173" s="18"/>
      <c r="P173" s="18"/>
      <c r="Q173" s="18"/>
      <c r="R173" s="18"/>
      <c r="S173" s="18"/>
      <c r="T173" s="191"/>
      <c r="AT173" s="112" t="s">
        <v>83</v>
      </c>
      <c r="AU173" s="112" t="s">
        <v>84</v>
      </c>
    </row>
    <row r="174" spans="2:51" s="192" customFormat="1" ht="13.5" customHeight="1">
      <c r="B174" s="193"/>
      <c r="D174" s="132" t="s">
        <v>197</v>
      </c>
      <c r="E174" s="194"/>
      <c r="F174" s="195" t="s">
        <v>436</v>
      </c>
      <c r="H174" s="196">
        <f>3*3.5*2+3*2</f>
        <v>27</v>
      </c>
      <c r="L174" s="197"/>
      <c r="M174" s="198"/>
      <c r="N174" s="193"/>
      <c r="O174" s="193"/>
      <c r="P174" s="193"/>
      <c r="Q174" s="193"/>
      <c r="R174" s="193"/>
      <c r="S174" s="193"/>
      <c r="T174" s="199"/>
      <c r="AT174" s="200" t="s">
        <v>197</v>
      </c>
      <c r="AU174" s="200" t="s">
        <v>84</v>
      </c>
      <c r="AV174" s="192" t="s">
        <v>84</v>
      </c>
      <c r="AW174" s="192" t="s">
        <v>284</v>
      </c>
      <c r="AX174" s="192" t="s">
        <v>78</v>
      </c>
      <c r="AY174" s="200" t="s">
        <v>277</v>
      </c>
    </row>
    <row r="175" spans="2:63" s="120" customFormat="1" ht="29.25" customHeight="1">
      <c r="B175" s="121"/>
      <c r="D175" s="122" t="s">
        <v>75</v>
      </c>
      <c r="E175" s="151" t="s">
        <v>103</v>
      </c>
      <c r="F175" s="151" t="s">
        <v>437</v>
      </c>
      <c r="J175" s="152">
        <f>BK175</f>
        <v>0</v>
      </c>
      <c r="L175" s="179"/>
      <c r="M175" s="180"/>
      <c r="N175" s="121"/>
      <c r="O175" s="121"/>
      <c r="P175" s="181"/>
      <c r="Q175" s="121"/>
      <c r="R175" s="181"/>
      <c r="S175" s="121"/>
      <c r="T175" s="182"/>
      <c r="AR175" s="148" t="s">
        <v>78</v>
      </c>
      <c r="AT175" s="183" t="s">
        <v>75</v>
      </c>
      <c r="AU175" s="183" t="s">
        <v>78</v>
      </c>
      <c r="AY175" s="148" t="s">
        <v>277</v>
      </c>
      <c r="BK175" s="184">
        <f>SUM(BK176:BK177)</f>
        <v>0</v>
      </c>
    </row>
    <row r="176" spans="2:65" s="217" customFormat="1" ht="22.5" customHeight="1">
      <c r="B176" s="247"/>
      <c r="C176" s="126" t="s">
        <v>438</v>
      </c>
      <c r="D176" s="248" t="s">
        <v>79</v>
      </c>
      <c r="E176" s="249" t="s">
        <v>439</v>
      </c>
      <c r="F176" s="250" t="s">
        <v>440</v>
      </c>
      <c r="G176" s="251" t="s">
        <v>87</v>
      </c>
      <c r="H176" s="201">
        <v>160</v>
      </c>
      <c r="I176" s="252">
        <v>0</v>
      </c>
      <c r="J176" s="252">
        <f>ROUND(I176*H176,2)</f>
        <v>0</v>
      </c>
      <c r="K176" s="250"/>
      <c r="L176" s="221"/>
      <c r="M176" s="253"/>
      <c r="N176" s="254" t="s">
        <v>24</v>
      </c>
      <c r="O176" s="255"/>
      <c r="P176" s="255"/>
      <c r="Q176" s="255"/>
      <c r="R176" s="255"/>
      <c r="S176" s="255"/>
      <c r="T176" s="256"/>
      <c r="AR176" s="220" t="s">
        <v>91</v>
      </c>
      <c r="AT176" s="220" t="s">
        <v>79</v>
      </c>
      <c r="AU176" s="220" t="s">
        <v>84</v>
      </c>
      <c r="AY176" s="220" t="s">
        <v>277</v>
      </c>
      <c r="BE176" s="257">
        <f>IF(N176="základní",J176,0)</f>
        <v>0</v>
      </c>
      <c r="BF176" s="257">
        <f>IF(N176="snížená",J176,0)</f>
        <v>0</v>
      </c>
      <c r="BG176" s="257">
        <f>IF(N176="zákl. přenesená",J176,0)</f>
        <v>0</v>
      </c>
      <c r="BH176" s="257">
        <f>IF(N176="sníž. přenesená",J176,0)</f>
        <v>0</v>
      </c>
      <c r="BI176" s="257">
        <f>IF(N176="nulová",J176,0)</f>
        <v>0</v>
      </c>
      <c r="BJ176" s="220" t="s">
        <v>78</v>
      </c>
      <c r="BK176" s="257">
        <f>ROUND(I176*H176,2)</f>
        <v>0</v>
      </c>
      <c r="BL176" s="220" t="s">
        <v>91</v>
      </c>
      <c r="BM176" s="220" t="s">
        <v>441</v>
      </c>
    </row>
    <row r="177" spans="2:47" s="16" customFormat="1" ht="13.5" customHeight="1">
      <c r="B177" s="18"/>
      <c r="D177" s="132" t="s">
        <v>83</v>
      </c>
      <c r="F177" s="133" t="s">
        <v>442</v>
      </c>
      <c r="L177" s="17"/>
      <c r="M177" s="190"/>
      <c r="N177" s="18"/>
      <c r="O177" s="18"/>
      <c r="P177" s="18"/>
      <c r="Q177" s="18"/>
      <c r="R177" s="18"/>
      <c r="S177" s="18"/>
      <c r="T177" s="191"/>
      <c r="AT177" s="112" t="s">
        <v>83</v>
      </c>
      <c r="AU177" s="112" t="s">
        <v>84</v>
      </c>
    </row>
    <row r="178" spans="2:63" s="120" customFormat="1" ht="29.25" customHeight="1">
      <c r="B178" s="121"/>
      <c r="D178" s="122" t="s">
        <v>75</v>
      </c>
      <c r="E178" s="151" t="s">
        <v>106</v>
      </c>
      <c r="F178" s="151" t="s">
        <v>443</v>
      </c>
      <c r="J178" s="152">
        <f>BK178</f>
        <v>0</v>
      </c>
      <c r="L178" s="179"/>
      <c r="M178" s="180"/>
      <c r="N178" s="121"/>
      <c r="O178" s="121"/>
      <c r="P178" s="181"/>
      <c r="Q178" s="121"/>
      <c r="R178" s="181"/>
      <c r="S178" s="121"/>
      <c r="T178" s="182"/>
      <c r="AR178" s="148" t="s">
        <v>78</v>
      </c>
      <c r="AT178" s="183" t="s">
        <v>75</v>
      </c>
      <c r="AU178" s="183" t="s">
        <v>78</v>
      </c>
      <c r="AY178" s="148" t="s">
        <v>277</v>
      </c>
      <c r="BK178" s="184">
        <f>SUM(BK179:BK188)</f>
        <v>0</v>
      </c>
    </row>
    <row r="179" spans="2:65" s="16" customFormat="1" ht="22.5" customHeight="1">
      <c r="B179" s="125"/>
      <c r="C179" s="126" t="s">
        <v>444</v>
      </c>
      <c r="D179" s="126" t="s">
        <v>79</v>
      </c>
      <c r="E179" s="127" t="s">
        <v>445</v>
      </c>
      <c r="F179" s="128" t="s">
        <v>446</v>
      </c>
      <c r="G179" s="129" t="s">
        <v>87</v>
      </c>
      <c r="H179" s="130">
        <v>8</v>
      </c>
      <c r="I179" s="131">
        <v>0</v>
      </c>
      <c r="J179" s="131">
        <f aca="true" t="shared" si="10" ref="J179:J181">ROUND(I179*H179,2)</f>
        <v>0</v>
      </c>
      <c r="K179" s="128"/>
      <c r="L179" s="17"/>
      <c r="M179" s="185"/>
      <c r="N179" s="186" t="s">
        <v>24</v>
      </c>
      <c r="O179" s="187"/>
      <c r="P179" s="187"/>
      <c r="Q179" s="187"/>
      <c r="R179" s="187"/>
      <c r="S179" s="187"/>
      <c r="T179" s="188"/>
      <c r="AR179" s="112" t="s">
        <v>91</v>
      </c>
      <c r="AT179" s="112" t="s">
        <v>79</v>
      </c>
      <c r="AU179" s="112" t="s">
        <v>84</v>
      </c>
      <c r="AY179" s="112" t="s">
        <v>277</v>
      </c>
      <c r="BE179" s="189">
        <f aca="true" t="shared" si="11" ref="BE179:BE181">IF(N179="základní",J179,0)</f>
        <v>0</v>
      </c>
      <c r="BF179" s="189">
        <f aca="true" t="shared" si="12" ref="BF179:BF181">IF(N179="snížená",J179,0)</f>
        <v>0</v>
      </c>
      <c r="BG179" s="189">
        <f aca="true" t="shared" si="13" ref="BG179:BG181">IF(N179="zákl. přenesená",J179,0)</f>
        <v>0</v>
      </c>
      <c r="BH179" s="189">
        <f aca="true" t="shared" si="14" ref="BH179:BH181">IF(N179="sníž. přenesená",J179,0)</f>
        <v>0</v>
      </c>
      <c r="BI179" s="189">
        <f aca="true" t="shared" si="15" ref="BI179:BI181">IF(N179="nulová",J179,0)</f>
        <v>0</v>
      </c>
      <c r="BJ179" s="112" t="s">
        <v>78</v>
      </c>
      <c r="BK179" s="189">
        <f aca="true" t="shared" si="16" ref="BK179:BK181">ROUND(I179*H179,2)</f>
        <v>0</v>
      </c>
      <c r="BL179" s="112" t="s">
        <v>91</v>
      </c>
      <c r="BM179" s="112" t="s">
        <v>447</v>
      </c>
    </row>
    <row r="180" spans="2:65" s="16" customFormat="1" ht="22.5" customHeight="1">
      <c r="B180" s="125"/>
      <c r="C180" s="126" t="s">
        <v>448</v>
      </c>
      <c r="D180" s="126" t="s">
        <v>79</v>
      </c>
      <c r="E180" s="127" t="s">
        <v>449</v>
      </c>
      <c r="F180" s="128" t="s">
        <v>450</v>
      </c>
      <c r="G180" s="129" t="s">
        <v>87</v>
      </c>
      <c r="H180" s="130">
        <v>340</v>
      </c>
      <c r="I180" s="131">
        <v>0</v>
      </c>
      <c r="J180" s="131">
        <f t="shared" si="10"/>
        <v>0</v>
      </c>
      <c r="K180" s="128"/>
      <c r="L180" s="17"/>
      <c r="M180" s="185"/>
      <c r="N180" s="186" t="s">
        <v>24</v>
      </c>
      <c r="O180" s="187"/>
      <c r="P180" s="187"/>
      <c r="Q180" s="187"/>
      <c r="R180" s="187"/>
      <c r="S180" s="187"/>
      <c r="T180" s="188"/>
      <c r="AR180" s="112" t="s">
        <v>91</v>
      </c>
      <c r="AT180" s="112" t="s">
        <v>79</v>
      </c>
      <c r="AU180" s="112" t="s">
        <v>84</v>
      </c>
      <c r="AY180" s="112" t="s">
        <v>277</v>
      </c>
      <c r="BE180" s="189">
        <f t="shared" si="11"/>
        <v>0</v>
      </c>
      <c r="BF180" s="189">
        <f t="shared" si="12"/>
        <v>0</v>
      </c>
      <c r="BG180" s="189">
        <f t="shared" si="13"/>
        <v>0</v>
      </c>
      <c r="BH180" s="189">
        <f t="shared" si="14"/>
        <v>0</v>
      </c>
      <c r="BI180" s="189">
        <f t="shared" si="15"/>
        <v>0</v>
      </c>
      <c r="BJ180" s="112" t="s">
        <v>78</v>
      </c>
      <c r="BK180" s="189">
        <f t="shared" si="16"/>
        <v>0</v>
      </c>
      <c r="BL180" s="112" t="s">
        <v>91</v>
      </c>
      <c r="BM180" s="112" t="s">
        <v>451</v>
      </c>
    </row>
    <row r="181" spans="2:65" s="16" customFormat="1" ht="22.5" customHeight="1">
      <c r="B181" s="125"/>
      <c r="C181" s="126" t="s">
        <v>452</v>
      </c>
      <c r="D181" s="126" t="s">
        <v>79</v>
      </c>
      <c r="E181" s="127" t="s">
        <v>453</v>
      </c>
      <c r="F181" s="128" t="s">
        <v>454</v>
      </c>
      <c r="G181" s="129" t="s">
        <v>87</v>
      </c>
      <c r="H181" s="130">
        <v>13</v>
      </c>
      <c r="I181" s="131">
        <v>0</v>
      </c>
      <c r="J181" s="131">
        <f t="shared" si="10"/>
        <v>0</v>
      </c>
      <c r="K181" s="128"/>
      <c r="L181" s="17"/>
      <c r="M181" s="185"/>
      <c r="N181" s="186" t="s">
        <v>24</v>
      </c>
      <c r="O181" s="187"/>
      <c r="P181" s="187"/>
      <c r="Q181" s="187"/>
      <c r="R181" s="187"/>
      <c r="S181" s="187"/>
      <c r="T181" s="188"/>
      <c r="AR181" s="112" t="s">
        <v>91</v>
      </c>
      <c r="AT181" s="112" t="s">
        <v>79</v>
      </c>
      <c r="AU181" s="112" t="s">
        <v>84</v>
      </c>
      <c r="AY181" s="112" t="s">
        <v>277</v>
      </c>
      <c r="BE181" s="189">
        <f t="shared" si="11"/>
        <v>0</v>
      </c>
      <c r="BF181" s="189">
        <f t="shared" si="12"/>
        <v>0</v>
      </c>
      <c r="BG181" s="189">
        <f t="shared" si="13"/>
        <v>0</v>
      </c>
      <c r="BH181" s="189">
        <f t="shared" si="14"/>
        <v>0</v>
      </c>
      <c r="BI181" s="189">
        <f t="shared" si="15"/>
        <v>0</v>
      </c>
      <c r="BJ181" s="112" t="s">
        <v>78</v>
      </c>
      <c r="BK181" s="189">
        <f t="shared" si="16"/>
        <v>0</v>
      </c>
      <c r="BL181" s="112" t="s">
        <v>91</v>
      </c>
      <c r="BM181" s="112" t="s">
        <v>455</v>
      </c>
    </row>
    <row r="182" spans="2:47" s="16" customFormat="1" ht="27" customHeight="1">
      <c r="B182" s="18"/>
      <c r="D182" s="132" t="s">
        <v>83</v>
      </c>
      <c r="F182" s="133" t="s">
        <v>456</v>
      </c>
      <c r="L182" s="17"/>
      <c r="M182" s="190"/>
      <c r="N182" s="18"/>
      <c r="O182" s="18"/>
      <c r="P182" s="18"/>
      <c r="Q182" s="18"/>
      <c r="R182" s="18"/>
      <c r="S182" s="18"/>
      <c r="T182" s="191"/>
      <c r="AT182" s="112" t="s">
        <v>83</v>
      </c>
      <c r="AU182" s="112" t="s">
        <v>84</v>
      </c>
    </row>
    <row r="183" spans="2:65" s="16" customFormat="1" ht="22.5" customHeight="1">
      <c r="B183" s="125"/>
      <c r="C183" s="126" t="s">
        <v>457</v>
      </c>
      <c r="D183" s="126" t="s">
        <v>79</v>
      </c>
      <c r="E183" s="127" t="s">
        <v>458</v>
      </c>
      <c r="F183" s="128" t="s">
        <v>459</v>
      </c>
      <c r="G183" s="129" t="s">
        <v>87</v>
      </c>
      <c r="H183" s="130">
        <f>H185</f>
        <v>27</v>
      </c>
      <c r="I183" s="131">
        <v>0</v>
      </c>
      <c r="J183" s="131">
        <f>ROUND(I183*H183,2)</f>
        <v>0</v>
      </c>
      <c r="K183" s="128"/>
      <c r="L183" s="17"/>
      <c r="M183" s="185"/>
      <c r="N183" s="186" t="s">
        <v>24</v>
      </c>
      <c r="O183" s="187"/>
      <c r="P183" s="187"/>
      <c r="Q183" s="187"/>
      <c r="R183" s="187"/>
      <c r="S183" s="187"/>
      <c r="T183" s="188"/>
      <c r="AR183" s="112" t="s">
        <v>91</v>
      </c>
      <c r="AT183" s="112" t="s">
        <v>79</v>
      </c>
      <c r="AU183" s="112" t="s">
        <v>84</v>
      </c>
      <c r="AY183" s="112" t="s">
        <v>277</v>
      </c>
      <c r="BE183" s="189">
        <f>IF(N183="základní",J183,0)</f>
        <v>0</v>
      </c>
      <c r="BF183" s="189">
        <f>IF(N183="snížená",J183,0)</f>
        <v>0</v>
      </c>
      <c r="BG183" s="189">
        <f>IF(N183="zákl. přenesená",J183,0)</f>
        <v>0</v>
      </c>
      <c r="BH183" s="189">
        <f>IF(N183="sníž. přenesená",J183,0)</f>
        <v>0</v>
      </c>
      <c r="BI183" s="189">
        <f>IF(N183="nulová",J183,0)</f>
        <v>0</v>
      </c>
      <c r="BJ183" s="112" t="s">
        <v>78</v>
      </c>
      <c r="BK183" s="189">
        <f>ROUND(I183*H183,2)</f>
        <v>0</v>
      </c>
      <c r="BL183" s="112" t="s">
        <v>91</v>
      </c>
      <c r="BM183" s="112" t="s">
        <v>460</v>
      </c>
    </row>
    <row r="184" spans="2:47" s="16" customFormat="1" ht="13.5" customHeight="1">
      <c r="B184" s="18"/>
      <c r="D184" s="134" t="s">
        <v>83</v>
      </c>
      <c r="F184" s="135" t="s">
        <v>461</v>
      </c>
      <c r="L184" s="17"/>
      <c r="M184" s="190"/>
      <c r="N184" s="18"/>
      <c r="O184" s="18"/>
      <c r="P184" s="18"/>
      <c r="Q184" s="18"/>
      <c r="R184" s="18"/>
      <c r="S184" s="18"/>
      <c r="T184" s="191"/>
      <c r="AT184" s="112" t="s">
        <v>83</v>
      </c>
      <c r="AU184" s="112" t="s">
        <v>84</v>
      </c>
    </row>
    <row r="185" spans="2:51" s="192" customFormat="1" ht="13.5" customHeight="1">
      <c r="B185" s="193"/>
      <c r="D185" s="132" t="s">
        <v>197</v>
      </c>
      <c r="E185" s="194"/>
      <c r="F185" s="195" t="s">
        <v>436</v>
      </c>
      <c r="H185" s="196">
        <f>3*3.5*2+3*2</f>
        <v>27</v>
      </c>
      <c r="L185" s="197"/>
      <c r="M185" s="198"/>
      <c r="N185" s="193"/>
      <c r="O185" s="193"/>
      <c r="P185" s="193"/>
      <c r="Q185" s="193"/>
      <c r="R185" s="193"/>
      <c r="S185" s="193"/>
      <c r="T185" s="199"/>
      <c r="AT185" s="200" t="s">
        <v>197</v>
      </c>
      <c r="AU185" s="200" t="s">
        <v>84</v>
      </c>
      <c r="AV185" s="192" t="s">
        <v>84</v>
      </c>
      <c r="AW185" s="192" t="s">
        <v>284</v>
      </c>
      <c r="AX185" s="192" t="s">
        <v>78</v>
      </c>
      <c r="AY185" s="200" t="s">
        <v>277</v>
      </c>
    </row>
    <row r="186" spans="2:65" s="16" customFormat="1" ht="22.5" customHeight="1">
      <c r="B186" s="125"/>
      <c r="C186" s="126" t="s">
        <v>462</v>
      </c>
      <c r="D186" s="126" t="s">
        <v>79</v>
      </c>
      <c r="E186" s="127" t="s">
        <v>463</v>
      </c>
      <c r="F186" s="128" t="s">
        <v>464</v>
      </c>
      <c r="G186" s="129" t="s">
        <v>196</v>
      </c>
      <c r="H186" s="130">
        <v>1</v>
      </c>
      <c r="I186" s="131">
        <v>0</v>
      </c>
      <c r="J186" s="131">
        <f>ROUND(I186*H186,2)</f>
        <v>0</v>
      </c>
      <c r="K186" s="128"/>
      <c r="L186" s="17"/>
      <c r="M186" s="185"/>
      <c r="N186" s="186" t="s">
        <v>24</v>
      </c>
      <c r="O186" s="187"/>
      <c r="P186" s="187"/>
      <c r="Q186" s="187"/>
      <c r="R186" s="187"/>
      <c r="S186" s="187"/>
      <c r="T186" s="188"/>
      <c r="AR186" s="112" t="s">
        <v>91</v>
      </c>
      <c r="AT186" s="112" t="s">
        <v>79</v>
      </c>
      <c r="AU186" s="112" t="s">
        <v>84</v>
      </c>
      <c r="AY186" s="112" t="s">
        <v>277</v>
      </c>
      <c r="BE186" s="189">
        <f>IF(N186="základní",J186,0)</f>
        <v>0</v>
      </c>
      <c r="BF186" s="189">
        <f>IF(N186="snížená",J186,0)</f>
        <v>0</v>
      </c>
      <c r="BG186" s="189">
        <f>IF(N186="zákl. přenesená",J186,0)</f>
        <v>0</v>
      </c>
      <c r="BH186" s="189">
        <f>IF(N186="sníž. přenesená",J186,0)</f>
        <v>0</v>
      </c>
      <c r="BI186" s="189">
        <f>IF(N186="nulová",J186,0)</f>
        <v>0</v>
      </c>
      <c r="BJ186" s="112" t="s">
        <v>78</v>
      </c>
      <c r="BK186" s="189">
        <f>ROUND(I186*H186,2)</f>
        <v>0</v>
      </c>
      <c r="BL186" s="112" t="s">
        <v>91</v>
      </c>
      <c r="BM186" s="112" t="s">
        <v>465</v>
      </c>
    </row>
    <row r="187" spans="2:47" s="16" customFormat="1" ht="13.5" customHeight="1">
      <c r="B187" s="18"/>
      <c r="D187" s="132" t="s">
        <v>83</v>
      </c>
      <c r="F187" s="133" t="s">
        <v>466</v>
      </c>
      <c r="L187" s="17"/>
      <c r="M187" s="190"/>
      <c r="N187" s="18"/>
      <c r="O187" s="18"/>
      <c r="P187" s="18"/>
      <c r="Q187" s="18"/>
      <c r="R187" s="18"/>
      <c r="S187" s="18"/>
      <c r="T187" s="191"/>
      <c r="AT187" s="112" t="s">
        <v>83</v>
      </c>
      <c r="AU187" s="112" t="s">
        <v>84</v>
      </c>
    </row>
    <row r="188" spans="2:51" s="192" customFormat="1" ht="13.5" customHeight="1">
      <c r="B188" s="193"/>
      <c r="D188" s="132" t="s">
        <v>197</v>
      </c>
      <c r="E188" s="194"/>
      <c r="F188" s="195"/>
      <c r="H188" s="196"/>
      <c r="L188" s="197"/>
      <c r="M188" s="198"/>
      <c r="N188" s="193"/>
      <c r="O188" s="193"/>
      <c r="P188" s="193"/>
      <c r="Q188" s="193"/>
      <c r="R188" s="193"/>
      <c r="S188" s="193"/>
      <c r="T188" s="199"/>
      <c r="AT188" s="200" t="s">
        <v>197</v>
      </c>
      <c r="AU188" s="200" t="s">
        <v>84</v>
      </c>
      <c r="AV188" s="192" t="s">
        <v>84</v>
      </c>
      <c r="AW188" s="192" t="s">
        <v>284</v>
      </c>
      <c r="AX188" s="192" t="s">
        <v>78</v>
      </c>
      <c r="AY188" s="200" t="s">
        <v>277</v>
      </c>
    </row>
    <row r="189" spans="2:63" s="120" customFormat="1" ht="36.75" customHeight="1">
      <c r="B189" s="121"/>
      <c r="D189" s="148" t="s">
        <v>75</v>
      </c>
      <c r="E189" s="149" t="s">
        <v>242</v>
      </c>
      <c r="F189" s="149" t="s">
        <v>243</v>
      </c>
      <c r="J189" s="150">
        <f aca="true" t="shared" si="17" ref="J189:J190">BK189</f>
        <v>0</v>
      </c>
      <c r="L189" s="179"/>
      <c r="M189" s="180"/>
      <c r="N189" s="121"/>
      <c r="O189" s="121"/>
      <c r="P189" s="181"/>
      <c r="Q189" s="121"/>
      <c r="R189" s="181"/>
      <c r="S189" s="121"/>
      <c r="T189" s="182"/>
      <c r="AR189" s="148" t="s">
        <v>94</v>
      </c>
      <c r="AT189" s="183" t="s">
        <v>75</v>
      </c>
      <c r="AU189" s="183" t="s">
        <v>276</v>
      </c>
      <c r="AY189" s="148" t="s">
        <v>277</v>
      </c>
      <c r="BK189" s="184">
        <f>BK190</f>
        <v>0</v>
      </c>
    </row>
    <row r="190" spans="2:63" s="120" customFormat="1" ht="19.5" customHeight="1">
      <c r="B190" s="121"/>
      <c r="D190" s="122" t="s">
        <v>75</v>
      </c>
      <c r="E190" s="151" t="s">
        <v>467</v>
      </c>
      <c r="F190" s="151" t="s">
        <v>468</v>
      </c>
      <c r="J190" s="152">
        <f t="shared" si="17"/>
        <v>0</v>
      </c>
      <c r="L190" s="179"/>
      <c r="M190" s="180"/>
      <c r="N190" s="121"/>
      <c r="O190" s="121"/>
      <c r="P190" s="181"/>
      <c r="Q190" s="121"/>
      <c r="R190" s="181"/>
      <c r="S190" s="121"/>
      <c r="T190" s="182"/>
      <c r="AR190" s="148" t="s">
        <v>94</v>
      </c>
      <c r="AT190" s="183" t="s">
        <v>75</v>
      </c>
      <c r="AU190" s="183" t="s">
        <v>78</v>
      </c>
      <c r="AY190" s="148" t="s">
        <v>277</v>
      </c>
      <c r="BK190" s="184">
        <f>SUM(BK191:BK201)</f>
        <v>0</v>
      </c>
    </row>
    <row r="191" spans="2:65" s="16" customFormat="1" ht="22.5" customHeight="1">
      <c r="B191" s="125"/>
      <c r="C191" s="126" t="s">
        <v>469</v>
      </c>
      <c r="D191" s="126" t="s">
        <v>79</v>
      </c>
      <c r="E191" s="127" t="s">
        <v>470</v>
      </c>
      <c r="F191" s="128" t="s">
        <v>471</v>
      </c>
      <c r="G191" s="129" t="s">
        <v>248</v>
      </c>
      <c r="H191" s="130">
        <v>1</v>
      </c>
      <c r="I191" s="131">
        <v>0</v>
      </c>
      <c r="J191" s="131">
        <f>ROUND(I191*H191,2)</f>
        <v>0</v>
      </c>
      <c r="K191" s="128"/>
      <c r="L191" s="17"/>
      <c r="M191" s="185"/>
      <c r="N191" s="186" t="s">
        <v>24</v>
      </c>
      <c r="O191" s="187"/>
      <c r="P191" s="187"/>
      <c r="Q191" s="187"/>
      <c r="R191" s="187"/>
      <c r="S191" s="187"/>
      <c r="T191" s="188"/>
      <c r="AR191" s="112" t="s">
        <v>472</v>
      </c>
      <c r="AT191" s="112" t="s">
        <v>79</v>
      </c>
      <c r="AU191" s="112" t="s">
        <v>84</v>
      </c>
      <c r="AY191" s="112" t="s">
        <v>277</v>
      </c>
      <c r="BE191" s="189">
        <f>IF(N191="základní",J191,0)</f>
        <v>0</v>
      </c>
      <c r="BF191" s="189">
        <f>IF(N191="snížená",J191,0)</f>
        <v>0</v>
      </c>
      <c r="BG191" s="189">
        <f>IF(N191="zákl. přenesená",J191,0)</f>
        <v>0</v>
      </c>
      <c r="BH191" s="189">
        <f>IF(N191="sníž. přenesená",J191,0)</f>
        <v>0</v>
      </c>
      <c r="BI191" s="189">
        <f>IF(N191="nulová",J191,0)</f>
        <v>0</v>
      </c>
      <c r="BJ191" s="112" t="s">
        <v>78</v>
      </c>
      <c r="BK191" s="189">
        <f>ROUND(I191*H191,2)</f>
        <v>0</v>
      </c>
      <c r="BL191" s="112" t="s">
        <v>472</v>
      </c>
      <c r="BM191" s="112" t="s">
        <v>473</v>
      </c>
    </row>
    <row r="192" spans="2:47" s="16" customFormat="1" ht="13.5" customHeight="1">
      <c r="B192" s="18"/>
      <c r="D192" s="132" t="s">
        <v>83</v>
      </c>
      <c r="F192" s="133" t="s">
        <v>474</v>
      </c>
      <c r="L192" s="17"/>
      <c r="M192" s="190"/>
      <c r="N192" s="18"/>
      <c r="O192" s="18"/>
      <c r="P192" s="18"/>
      <c r="Q192" s="18"/>
      <c r="R192" s="18"/>
      <c r="S192" s="18"/>
      <c r="T192" s="191"/>
      <c r="AT192" s="112" t="s">
        <v>83</v>
      </c>
      <c r="AU192" s="112" t="s">
        <v>84</v>
      </c>
    </row>
    <row r="193" spans="2:65" s="16" customFormat="1" ht="22.5" customHeight="1">
      <c r="B193" s="125"/>
      <c r="C193" s="126" t="s">
        <v>475</v>
      </c>
      <c r="D193" s="126" t="s">
        <v>79</v>
      </c>
      <c r="E193" s="127" t="s">
        <v>476</v>
      </c>
      <c r="F193" s="128" t="s">
        <v>477</v>
      </c>
      <c r="G193" s="129" t="s">
        <v>248</v>
      </c>
      <c r="H193" s="130">
        <v>1</v>
      </c>
      <c r="I193" s="131">
        <v>0</v>
      </c>
      <c r="J193" s="131">
        <f>ROUND(I193*H193,2)</f>
        <v>0</v>
      </c>
      <c r="K193" s="128"/>
      <c r="L193" s="17"/>
      <c r="M193" s="185"/>
      <c r="N193" s="186" t="s">
        <v>24</v>
      </c>
      <c r="O193" s="187"/>
      <c r="P193" s="187"/>
      <c r="Q193" s="187"/>
      <c r="R193" s="187"/>
      <c r="S193" s="187"/>
      <c r="T193" s="188"/>
      <c r="AR193" s="112" t="s">
        <v>472</v>
      </c>
      <c r="AT193" s="112" t="s">
        <v>79</v>
      </c>
      <c r="AU193" s="112" t="s">
        <v>84</v>
      </c>
      <c r="AY193" s="112" t="s">
        <v>277</v>
      </c>
      <c r="BE193" s="189">
        <f>IF(N193="základní",J193,0)</f>
        <v>0</v>
      </c>
      <c r="BF193" s="189">
        <f>IF(N193="snížená",J193,0)</f>
        <v>0</v>
      </c>
      <c r="BG193" s="189">
        <f>IF(N193="zákl. přenesená",J193,0)</f>
        <v>0</v>
      </c>
      <c r="BH193" s="189">
        <f>IF(N193="sníž. přenesená",J193,0)</f>
        <v>0</v>
      </c>
      <c r="BI193" s="189">
        <f>IF(N193="nulová",J193,0)</f>
        <v>0</v>
      </c>
      <c r="BJ193" s="112" t="s">
        <v>78</v>
      </c>
      <c r="BK193" s="189">
        <f>ROUND(I193*H193,2)</f>
        <v>0</v>
      </c>
      <c r="BL193" s="112" t="s">
        <v>472</v>
      </c>
      <c r="BM193" s="112" t="s">
        <v>478</v>
      </c>
    </row>
    <row r="194" spans="2:47" s="16" customFormat="1" ht="13.5" customHeight="1">
      <c r="B194" s="18"/>
      <c r="D194" s="132" t="s">
        <v>83</v>
      </c>
      <c r="F194" s="133" t="s">
        <v>474</v>
      </c>
      <c r="L194" s="17"/>
      <c r="M194" s="190"/>
      <c r="N194" s="18"/>
      <c r="O194" s="18"/>
      <c r="P194" s="18"/>
      <c r="Q194" s="18"/>
      <c r="R194" s="18"/>
      <c r="S194" s="18"/>
      <c r="T194" s="191"/>
      <c r="AT194" s="112" t="s">
        <v>83</v>
      </c>
      <c r="AU194" s="112" t="s">
        <v>84</v>
      </c>
    </row>
    <row r="195" spans="2:65" s="16" customFormat="1" ht="22.5" customHeight="1">
      <c r="B195" s="125"/>
      <c r="C195" s="126" t="s">
        <v>479</v>
      </c>
      <c r="D195" s="126" t="s">
        <v>79</v>
      </c>
      <c r="E195" s="127" t="s">
        <v>480</v>
      </c>
      <c r="F195" s="128" t="s">
        <v>481</v>
      </c>
      <c r="G195" s="129" t="s">
        <v>87</v>
      </c>
      <c r="H195" s="130">
        <v>55</v>
      </c>
      <c r="I195" s="131">
        <v>0</v>
      </c>
      <c r="J195" s="131">
        <f>ROUND(I195*H195,2)</f>
        <v>0</v>
      </c>
      <c r="K195" s="128"/>
      <c r="L195" s="17"/>
      <c r="M195" s="185"/>
      <c r="N195" s="186" t="s">
        <v>24</v>
      </c>
      <c r="O195" s="187"/>
      <c r="P195" s="187"/>
      <c r="Q195" s="187"/>
      <c r="R195" s="187"/>
      <c r="S195" s="187"/>
      <c r="T195" s="188"/>
      <c r="AR195" s="112" t="s">
        <v>472</v>
      </c>
      <c r="AT195" s="112" t="s">
        <v>79</v>
      </c>
      <c r="AU195" s="112" t="s">
        <v>84</v>
      </c>
      <c r="AY195" s="112" t="s">
        <v>277</v>
      </c>
      <c r="BE195" s="189">
        <f>IF(N195="základní",J195,0)</f>
        <v>0</v>
      </c>
      <c r="BF195" s="189">
        <f>IF(N195="snížená",J195,0)</f>
        <v>0</v>
      </c>
      <c r="BG195" s="189">
        <f>IF(N195="zákl. přenesená",J195,0)</f>
        <v>0</v>
      </c>
      <c r="BH195" s="189">
        <f>IF(N195="sníž. přenesená",J195,0)</f>
        <v>0</v>
      </c>
      <c r="BI195" s="189">
        <f>IF(N195="nulová",J195,0)</f>
        <v>0</v>
      </c>
      <c r="BJ195" s="112" t="s">
        <v>78</v>
      </c>
      <c r="BK195" s="189">
        <f>ROUND(I195*H195,2)</f>
        <v>0</v>
      </c>
      <c r="BL195" s="112" t="s">
        <v>472</v>
      </c>
      <c r="BM195" s="112" t="s">
        <v>482</v>
      </c>
    </row>
    <row r="196" spans="2:47" s="16" customFormat="1" ht="13.5" customHeight="1">
      <c r="B196" s="18"/>
      <c r="D196" s="132" t="s">
        <v>83</v>
      </c>
      <c r="F196" s="133" t="s">
        <v>474</v>
      </c>
      <c r="L196" s="17"/>
      <c r="M196" s="190"/>
      <c r="N196" s="18"/>
      <c r="O196" s="18"/>
      <c r="P196" s="18"/>
      <c r="Q196" s="18"/>
      <c r="R196" s="18"/>
      <c r="S196" s="18"/>
      <c r="T196" s="191"/>
      <c r="AT196" s="112" t="s">
        <v>83</v>
      </c>
      <c r="AU196" s="112" t="s">
        <v>84</v>
      </c>
    </row>
    <row r="197" spans="2:65" s="16" customFormat="1" ht="22.5" customHeight="1">
      <c r="B197" s="125"/>
      <c r="C197" s="126" t="s">
        <v>483</v>
      </c>
      <c r="D197" s="126" t="s">
        <v>79</v>
      </c>
      <c r="E197" s="127" t="s">
        <v>484</v>
      </c>
      <c r="F197" s="128" t="s">
        <v>485</v>
      </c>
      <c r="G197" s="129" t="s">
        <v>248</v>
      </c>
      <c r="H197" s="130">
        <v>1</v>
      </c>
      <c r="I197" s="131">
        <v>0</v>
      </c>
      <c r="J197" s="131">
        <f>ROUND(I197*H197,2)</f>
        <v>0</v>
      </c>
      <c r="K197" s="128"/>
      <c r="L197" s="17"/>
      <c r="M197" s="185"/>
      <c r="N197" s="186" t="s">
        <v>24</v>
      </c>
      <c r="O197" s="187"/>
      <c r="P197" s="187"/>
      <c r="Q197" s="187"/>
      <c r="R197" s="187"/>
      <c r="S197" s="187"/>
      <c r="T197" s="188"/>
      <c r="AR197" s="112" t="s">
        <v>472</v>
      </c>
      <c r="AT197" s="112" t="s">
        <v>79</v>
      </c>
      <c r="AU197" s="112" t="s">
        <v>84</v>
      </c>
      <c r="AY197" s="112" t="s">
        <v>277</v>
      </c>
      <c r="BE197" s="189">
        <f>IF(N197="základní",J197,0)</f>
        <v>0</v>
      </c>
      <c r="BF197" s="189">
        <f>IF(N197="snížená",J197,0)</f>
        <v>0</v>
      </c>
      <c r="BG197" s="189">
        <f>IF(N197="zákl. přenesená",J197,0)</f>
        <v>0</v>
      </c>
      <c r="BH197" s="189">
        <f>IF(N197="sníž. přenesená",J197,0)</f>
        <v>0</v>
      </c>
      <c r="BI197" s="189">
        <f>IF(N197="nulová",J197,0)</f>
        <v>0</v>
      </c>
      <c r="BJ197" s="112" t="s">
        <v>78</v>
      </c>
      <c r="BK197" s="189">
        <f>ROUND(I197*H197,2)</f>
        <v>0</v>
      </c>
      <c r="BL197" s="112" t="s">
        <v>472</v>
      </c>
      <c r="BM197" s="112" t="s">
        <v>486</v>
      </c>
    </row>
    <row r="198" spans="2:47" s="16" customFormat="1" ht="13.5" customHeight="1">
      <c r="B198" s="18"/>
      <c r="D198" s="132" t="s">
        <v>83</v>
      </c>
      <c r="F198" s="133" t="s">
        <v>487</v>
      </c>
      <c r="L198" s="17"/>
      <c r="M198" s="190"/>
      <c r="N198" s="18"/>
      <c r="O198" s="18"/>
      <c r="P198" s="18"/>
      <c r="Q198" s="18"/>
      <c r="R198" s="18"/>
      <c r="S198" s="18"/>
      <c r="T198" s="191"/>
      <c r="AT198" s="112" t="s">
        <v>83</v>
      </c>
      <c r="AU198" s="112" t="s">
        <v>84</v>
      </c>
    </row>
    <row r="199" spans="2:65" s="16" customFormat="1" ht="22.5" customHeight="1">
      <c r="B199" s="125"/>
      <c r="C199" s="126" t="s">
        <v>488</v>
      </c>
      <c r="D199" s="126" t="s">
        <v>79</v>
      </c>
      <c r="E199" s="127" t="s">
        <v>489</v>
      </c>
      <c r="F199" s="128" t="s">
        <v>490</v>
      </c>
      <c r="G199" s="129" t="s">
        <v>87</v>
      </c>
      <c r="H199" s="130">
        <v>55</v>
      </c>
      <c r="I199" s="131">
        <v>0</v>
      </c>
      <c r="J199" s="131">
        <f>ROUND(I199*H199,2)</f>
        <v>0</v>
      </c>
      <c r="K199" s="128"/>
      <c r="L199" s="17"/>
      <c r="M199" s="185"/>
      <c r="N199" s="186" t="s">
        <v>24</v>
      </c>
      <c r="O199" s="187"/>
      <c r="P199" s="187"/>
      <c r="Q199" s="187"/>
      <c r="R199" s="187"/>
      <c r="S199" s="187"/>
      <c r="T199" s="188"/>
      <c r="AR199" s="112" t="s">
        <v>472</v>
      </c>
      <c r="AT199" s="112" t="s">
        <v>79</v>
      </c>
      <c r="AU199" s="112" t="s">
        <v>84</v>
      </c>
      <c r="AY199" s="112" t="s">
        <v>277</v>
      </c>
      <c r="BE199" s="189">
        <f>IF(N199="základní",J199,0)</f>
        <v>0</v>
      </c>
      <c r="BF199" s="189">
        <f>IF(N199="snížená",J199,0)</f>
        <v>0</v>
      </c>
      <c r="BG199" s="189">
        <f>IF(N199="zákl. přenesená",J199,0)</f>
        <v>0</v>
      </c>
      <c r="BH199" s="189">
        <f>IF(N199="sníž. přenesená",J199,0)</f>
        <v>0</v>
      </c>
      <c r="BI199" s="189">
        <f>IF(N199="nulová",J199,0)</f>
        <v>0</v>
      </c>
      <c r="BJ199" s="112" t="s">
        <v>78</v>
      </c>
      <c r="BK199" s="189">
        <f>ROUND(I199*H199,2)</f>
        <v>0</v>
      </c>
      <c r="BL199" s="112" t="s">
        <v>472</v>
      </c>
      <c r="BM199" s="112" t="s">
        <v>491</v>
      </c>
    </row>
    <row r="200" spans="2:47" s="16" customFormat="1" ht="13.5" customHeight="1">
      <c r="B200" s="18"/>
      <c r="D200" s="134" t="s">
        <v>83</v>
      </c>
      <c r="F200" s="135" t="s">
        <v>487</v>
      </c>
      <c r="L200" s="17"/>
      <c r="M200" s="258"/>
      <c r="N200" s="259"/>
      <c r="O200" s="259"/>
      <c r="P200" s="259"/>
      <c r="Q200" s="259"/>
      <c r="R200" s="259"/>
      <c r="S200" s="259"/>
      <c r="T200" s="260"/>
      <c r="AT200" s="112" t="s">
        <v>83</v>
      </c>
      <c r="AU200" s="112" t="s">
        <v>84</v>
      </c>
    </row>
    <row r="201" spans="2:65" s="16" customFormat="1" ht="22.5" customHeight="1">
      <c r="B201" s="125"/>
      <c r="C201" s="126"/>
      <c r="D201" s="126"/>
      <c r="E201" s="127"/>
      <c r="F201" s="128"/>
      <c r="G201" s="129"/>
      <c r="H201" s="130"/>
      <c r="I201" s="131"/>
      <c r="J201" s="131"/>
      <c r="K201" s="128"/>
      <c r="L201" s="17"/>
      <c r="M201" s="185"/>
      <c r="N201" s="186"/>
      <c r="O201" s="187"/>
      <c r="P201" s="187"/>
      <c r="Q201" s="187"/>
      <c r="R201" s="187"/>
      <c r="S201" s="187"/>
      <c r="T201" s="188"/>
      <c r="AR201" s="112"/>
      <c r="AT201" s="112"/>
      <c r="AU201" s="112"/>
      <c r="AY201" s="112"/>
      <c r="BE201" s="189"/>
      <c r="BF201" s="189"/>
      <c r="BG201" s="189"/>
      <c r="BH201" s="189"/>
      <c r="BI201" s="189"/>
      <c r="BJ201" s="112"/>
      <c r="BK201" s="189"/>
      <c r="BL201" s="112"/>
      <c r="BM201" s="112"/>
    </row>
    <row r="202" ht="13.5" customHeight="1">
      <c r="C202" s="1" t="s">
        <v>492</v>
      </c>
    </row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11805555555555555" right="0" top="0.4722222222222222" bottom="0.7479166666666666" header="0.5118055555555555" footer="0.5118055555555555"/>
  <pageSetup horizontalDpi="300" verticalDpi="300" orientation="landscape" paperSize="9" scale="105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2020-04-30T07:32:35Z</dcterms:modified>
  <cp:category/>
  <cp:version/>
  <cp:contentType/>
  <cp:contentStatus/>
  <cp:revision>35</cp:revision>
</cp:coreProperties>
</file>