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7880" windowHeight="10500" tabRatio="828" activeTab="5"/>
  </bookViews>
  <sheets>
    <sheet name="Rekapitulace stavby" sheetId="1" r:id="rId1"/>
    <sheet name="D.1.1 - ARCHITEKTONICKO S..." sheetId="2" r:id="rId2"/>
    <sheet name="D.1.4.1 - ZAŘÍZENÍ ZDRAVO..." sheetId="3" r:id="rId3"/>
    <sheet name="D.1.4.3 - ZAŘÍZENÍ SILNOP..." sheetId="4" r:id="rId4"/>
    <sheet name="D.1.4.5 - PLYNOVÁ ZAŘÍZENÍ" sheetId="5" r:id="rId5"/>
    <sheet name="VRN - VEDLEJŠÍ ROZPOČTOVÉ..." sheetId="6" r:id="rId6"/>
  </sheets>
  <definedNames>
    <definedName name="_xlnm._FilterDatabase" localSheetId="1" hidden="1">'D.1.1 - ARCHITEKTONICKO S...'!$C$134:$K$346</definedName>
    <definedName name="_xlnm._FilterDatabase" localSheetId="2" hidden="1">'D.1.4.1 - ZAŘÍZENÍ ZDRAVO...'!$C$132:$K$276</definedName>
    <definedName name="_xlnm._FilterDatabase" localSheetId="3" hidden="1">'D.1.4.3 - ZAŘÍZENÍ SILNOP...'!$C$126:$K$163</definedName>
    <definedName name="_xlnm._FilterDatabase" localSheetId="4" hidden="1">'D.1.4.5 - PLYNOVÁ ZAŘÍZENÍ'!$C$121:$K$125</definedName>
    <definedName name="_xlnm._FilterDatabase" localSheetId="5" hidden="1">'VRN - VEDLEJŠÍ ROZPOČTOVÉ...'!$C$118:$K$136</definedName>
    <definedName name="_xlnm.Print_Area" localSheetId="1">'D.1.1 - ARCHITEKTONICKO S...'!$C$4:$J$76,'D.1.1 - ARCHITEKTONICKO S...'!$C$82:$J$114,'D.1.1 - ARCHITEKTONICKO S...'!$C$120:$K$346</definedName>
    <definedName name="_xlnm.Print_Area" localSheetId="2">'D.1.4.1 - ZAŘÍZENÍ ZDRAVO...'!$C$4:$J$76,'D.1.4.1 - ZAŘÍZENÍ ZDRAVO...'!$C$82:$J$112,'D.1.4.1 - ZAŘÍZENÍ ZDRAVO...'!$C$118:$K$276</definedName>
    <definedName name="_xlnm.Print_Area" localSheetId="3">'D.1.4.3 - ZAŘÍZENÍ SILNOP...'!$C$4:$J$76,'D.1.4.3 - ZAŘÍZENÍ SILNOP...'!$C$82:$J$106,'D.1.4.3 - ZAŘÍZENÍ SILNOP...'!$C$112:$K$163</definedName>
    <definedName name="_xlnm.Print_Area" localSheetId="4">'D.1.4.5 - PLYNOVÁ ZAŘÍZENÍ'!$C$4:$J$76,'D.1.4.5 - PLYNOVÁ ZAŘÍZENÍ'!$C$82:$J$101,'D.1.4.5 - PLYNOVÁ ZAŘÍZENÍ'!$C$107:$K$125</definedName>
    <definedName name="_xlnm.Print_Area" localSheetId="0">'Rekapitulace stavby'!$D$4:$AO$76,'Rekapitulace stavby'!$C$82:$AQ$101</definedName>
    <definedName name="_xlnm.Print_Area" localSheetId="5">'VRN - VEDLEJŠÍ ROZPOČTOVÉ...'!$C$4:$J$76,'VRN - VEDLEJŠÍ ROZPOČTOVÉ...'!$C$82:$J$100,'VRN - VEDLEJŠÍ ROZPOČTOVÉ...'!$C$106:$K$136</definedName>
    <definedName name="_xlnm.Print_Titles" localSheetId="0">'Rekapitulace stavby'!$92:$92</definedName>
    <definedName name="_xlnm.Print_Titles" localSheetId="1">'D.1.1 - ARCHITEKTONICKO S...'!$134:$134</definedName>
    <definedName name="_xlnm.Print_Titles" localSheetId="2">'D.1.4.1 - ZAŘÍZENÍ ZDRAVO...'!$132:$132</definedName>
    <definedName name="_xlnm.Print_Titles" localSheetId="3">'D.1.4.3 - ZAŘÍZENÍ SILNOP...'!$126:$126</definedName>
    <definedName name="_xlnm.Print_Titles" localSheetId="4">'D.1.4.5 - PLYNOVÁ ZAŘÍZENÍ'!$121:$121</definedName>
    <definedName name="_xlnm.Print_Titles" localSheetId="5">'VRN - VEDLEJŠÍ ROZPOČTOVÉ...'!$118:$118</definedName>
  </definedNames>
  <calcPr calcId="152511"/>
</workbook>
</file>

<file path=xl/sharedStrings.xml><?xml version="1.0" encoding="utf-8"?>
<sst xmlns="http://schemas.openxmlformats.org/spreadsheetml/2006/main" count="5187" uniqueCount="837">
  <si>
    <t>Export Komplet</t>
  </si>
  <si>
    <t/>
  </si>
  <si>
    <t>2.0</t>
  </si>
  <si>
    <t>ZAMOK</t>
  </si>
  <si>
    <t>False</t>
  </si>
  <si>
    <t>{8cd22446-9b71-49fd-820b-ca453e2e31f3}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</si>
  <si>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</si>
  <si>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</si>
  <si>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</si>
  <si>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</si>
  <si>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</si>
  <si>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</si>
  <si>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</si>
  <si>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</si>
  <si>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202103-048a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</si>
  <si>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</si>
  <si>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</si>
  <si>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Rozšíření MŠ U Koupaliště – základová deska</t>
  </si>
  <si>
    <t>KSO:</t>
  </si>
  <si>
    <t>CC-CZ:</t>
  </si>
  <si>
    <t>Místo:</t>
  </si>
  <si>
    <t xml:space="preserve"> </t>
  </si>
  <si>
    <t>Datum:</t>
  </si>
  <si>
    <t>23. 3. 2021</t>
  </si>
  <si>
    <t>Zadavatel:</t>
  </si>
  <si>
    <t>IČ:</t>
  </si>
  <si>
    <t>00278653</t>
  </si>
  <si>
    <t>Město Česká Třebová</t>
  </si>
  <si>
    <t>DIČ:</t>
  </si>
  <si>
    <t>CZ00278653</t>
  </si>
  <si>
    <t>Uchazeč:</t>
  </si>
  <si>
    <t>Vyplň údaj</t>
  </si>
  <si>
    <t>Projektant:</t>
  </si>
  <si>
    <t>15036499</t>
  </si>
  <si>
    <t>K I P spol. s r.o.</t>
  </si>
  <si>
    <t>CZ15036499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</si>
  <si>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</si>
  <si>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</si>
  <si>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</si>
  <si>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</si>
  <si>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</si>
  <si>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</si>
  <si>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</si>
  <si>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</si>
  <si>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</si>
  <si>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</si>
  <si>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</si>
  <si>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</si>
  <si>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</si>
  <si>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</si>
  <si>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</si>
  <si>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</si>
  <si>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</si>
  <si>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</si>
  <si>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</si>
  <si>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</si>
  <si>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</si>
  <si>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</si>
  <si>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</si>
  <si>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</si>
  <si>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</si>
  <si>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</si>
  <si>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</si>
  <si>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</si>
  <si>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</si>
  <si>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</si>
  <si>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</si>
  <si>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</si>
  <si>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</si>
  <si>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</si>
  <si>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</si>
  <si>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</si>
  <si>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</si>
  <si>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</si>
  <si>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</si>
  <si>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</si>
  <si>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</si>
  <si>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</si>
  <si>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</si>
  <si>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</si>
  <si>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</si>
  <si>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</si>
  <si>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</si>
  <si>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01</t>
  </si>
  <si>
    <t>PŘÍSTAVBA</t>
  </si>
  <si>
    <t>STA</t>
  </si>
  <si>
    <t>1</t>
  </si>
  <si>
    <t>{e4b8c751-2ddf-46ca-b888-3caeccd9c29c}</t>
  </si>
  <si>
    <t>2</t>
  </si>
  <si>
    <t>/</t>
  </si>
  <si>
    <t>D.1.1</t>
  </si>
  <si>
    <t>ARCHITEKTONICKO STAVEBNÍ ŘEŠENÍ</t>
  </si>
  <si>
    <t>Soupis</t>
  </si>
  <si>
    <t>{882a4714-706b-4e86-978f-e3e82c76684f}</t>
  </si>
  <si>
    <t>D.1.4.1</t>
  </si>
  <si>
    <t>ZAŘÍZENÍ ZDRAVOTNĚ TECHNICKÝCH INSTALACÍ</t>
  </si>
  <si>
    <t>{c007b79b-c264-485f-a3b0-35cb9ad7a9d4}</t>
  </si>
  <si>
    <t>D.1.4.3</t>
  </si>
  <si>
    <t>ZAŘÍZENÍ SILNOPROUDÉ ELEKTROTECHNIKY, OCHRANA PŘED BLESKEM</t>
  </si>
  <si>
    <t>{aa58988a-7769-48e5-8830-56a1abd4439c}</t>
  </si>
  <si>
    <t>D.1.4.5</t>
  </si>
  <si>
    <t>PLYNOVÁ ZAŘÍZENÍ</t>
  </si>
  <si>
    <t>{19cff5e5-7e5f-4bab-8ea9-a3d138c7a6cb}</t>
  </si>
  <si>
    <t>VRN</t>
  </si>
  <si>
    <t>VEDLEJŠÍ ROZPOČTOVÉ NÁKLADY</t>
  </si>
  <si>
    <t>{af19c4b3-d16d-49b4-9143-089d8e0b4594}</t>
  </si>
  <si>
    <t>KRYCÍ LIST SOUPISU PRACÍ</t>
  </si>
  <si>
    <t>Objekt:</t>
  </si>
  <si>
    <t>SO 01 - PŘÍSTAVBA</t>
  </si>
  <si>
    <t>Soupis:</t>
  </si>
  <si>
    <t>D.1.1 - ARCHITEKTONICKO STAVEBNÍ ŘEŠENÍ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</si>
  <si>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</si>
  <si>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</si>
  <si>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</si>
  <si>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</si>
  <si>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</si>
  <si>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</si>
  <si>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</si>
  <si>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</si>
  <si>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</si>
  <si>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</si>
  <si>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</si>
  <si>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</si>
  <si>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</si>
  <si>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</si>
  <si>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</si>
  <si>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</si>
  <si>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</si>
  <si>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766 - Konstrukce truhlářské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</si>
  <si>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</si>
  <si>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</si>
  <si>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</si>
  <si>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</si>
  <si>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</si>
  <si>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</si>
  <si>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</si>
  <si>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</si>
  <si>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</si>
  <si>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</si>
  <si>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</si>
  <si>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</si>
  <si>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</si>
  <si>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</si>
  <si>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</si>
  <si>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</si>
  <si>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</si>
  <si>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</si>
  <si>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</si>
  <si>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</si>
  <si>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112101121</t>
  </si>
  <si>
    <t>Odstranění stromů jehličnatých průměru kmene do 300 mm</t>
  </si>
  <si>
    <t>kus</t>
  </si>
  <si>
    <t>4</t>
  </si>
  <si>
    <t>-700539139</t>
  </si>
  <si>
    <t>112251101</t>
  </si>
  <si>
    <t>Odstranění pařezů D do 300 mm</t>
  </si>
  <si>
    <t>1225939360</t>
  </si>
  <si>
    <t>3</t>
  </si>
  <si>
    <t>113106121</t>
  </si>
  <si>
    <t>Rozebrání dlažeb z betonových nebo kamenných dlaždic komunikací pro pěší ručně</t>
  </si>
  <si>
    <t>m2</t>
  </si>
  <si>
    <t>-226283075</t>
  </si>
  <si>
    <t>VV</t>
  </si>
  <si>
    <t>163-(7,3*7,6)</t>
  </si>
  <si>
    <t>113107342</t>
  </si>
  <si>
    <t>Odstranění podkladu živičného tl 100 mm strojně pl do 50 m2</t>
  </si>
  <si>
    <t>-337387725</t>
  </si>
  <si>
    <t>5</t>
  </si>
  <si>
    <t>131251104</t>
  </si>
  <si>
    <t>Hloubení jam nezapažených v hornině třídy těžitelnosti I, skupiny 3 objem do 500 m3 strojně</t>
  </si>
  <si>
    <t>m3</t>
  </si>
  <si>
    <t>148865346</t>
  </si>
  <si>
    <t>pod základové desky</t>
  </si>
  <si>
    <t>17,94*7,5*1,6</t>
  </si>
  <si>
    <t>7,5*8,97*1,6</t>
  </si>
  <si>
    <t>2,8*1,76*1,6</t>
  </si>
  <si>
    <t>"rozšíření pro podkladní beton"((17,94+2,8+2*0,25)*2+(7,5*2)*2)*0,25*1,6</t>
  </si>
  <si>
    <t>"svahování"((17,94+2,8+1,2*2+0,25*2)*2+(7,5+7,5+1,2*2)*2)*1,6*1,6/2</t>
  </si>
  <si>
    <t>Součet</t>
  </si>
  <si>
    <t>6</t>
  </si>
  <si>
    <t>132212111</t>
  </si>
  <si>
    <t>Hloubení rýh š do 800 mm v soudržných horninách třídy těžitelnosti I, skupiny 3 ručně</t>
  </si>
  <si>
    <t>653064319</t>
  </si>
  <si>
    <t>Odvedení vody z dešťového svodu</t>
  </si>
  <si>
    <t>11*0,85*0,4</t>
  </si>
  <si>
    <t>7</t>
  </si>
  <si>
    <t>175111201</t>
  </si>
  <si>
    <t>Obsypání objektu nad přilehlým původním terénem sypaninou bez prohození, uloženou do 3 m ručně</t>
  </si>
  <si>
    <t>561303047</t>
  </si>
  <si>
    <t>"vykopaná zemina"464,859</t>
  </si>
  <si>
    <t>"zeminová deska"-306,482</t>
  </si>
  <si>
    <t>"základové desky"-(44,975+51,689)</t>
  </si>
  <si>
    <t>8</t>
  </si>
  <si>
    <t>181411131</t>
  </si>
  <si>
    <t>Založení parkového trávníku výsevem plochy do 1000 m2 v rovině a ve svahu do 1:5</t>
  </si>
  <si>
    <t>241952602</t>
  </si>
  <si>
    <t>9</t>
  </si>
  <si>
    <t>M</t>
  </si>
  <si>
    <t>00572410</t>
  </si>
  <si>
    <t>osivo směs travní parková</t>
  </si>
  <si>
    <t>kg</t>
  </si>
  <si>
    <t>-879403549</t>
  </si>
  <si>
    <t>211*0,015 'Přepočtené koeficientem množství</t>
  </si>
  <si>
    <t>10</t>
  </si>
  <si>
    <t>181951111</t>
  </si>
  <si>
    <t>Úprava pláně v hornině třídy těžitelnosti I, skupiny 1 až 3 bez zhutnění</t>
  </si>
  <si>
    <t>831369725</t>
  </si>
  <si>
    <t>"po demolicích a v místě stavby"137</t>
  </si>
  <si>
    <t>"po teréních úpravách"74</t>
  </si>
  <si>
    <t>11</t>
  </si>
  <si>
    <t>182151111</t>
  </si>
  <si>
    <t>Svahování v zářezech v hornině třídy těžitelnosti I, skupiny 1 až 3</t>
  </si>
  <si>
    <t>-1958667389</t>
  </si>
  <si>
    <t>příkop pro odvod vody ze svodu</t>
  </si>
  <si>
    <t>1*2*11</t>
  </si>
  <si>
    <t>12</t>
  </si>
  <si>
    <t>183205112</t>
  </si>
  <si>
    <t>Založení záhonu v rovině a svahu do 1:5 zemina tř 3</t>
  </si>
  <si>
    <t>-1053136129</t>
  </si>
  <si>
    <t>13</t>
  </si>
  <si>
    <t>183211312</t>
  </si>
  <si>
    <t>Výsadba trvalek prostokořenných</t>
  </si>
  <si>
    <t>-1522681036</t>
  </si>
  <si>
    <t>"zrušení záhonů"37*7</t>
  </si>
  <si>
    <t>"popínavé rostliny"12</t>
  </si>
  <si>
    <t>14</t>
  </si>
  <si>
    <t>02660010.1</t>
  </si>
  <si>
    <t>Trvalky dle výběru investora</t>
  </si>
  <si>
    <t>278007564</t>
  </si>
  <si>
    <t>184103811</t>
  </si>
  <si>
    <t>Výsadba keřů se zřízením zářezů ve svahu do 1:2 vzdálenost zářezů do 1 m</t>
  </si>
  <si>
    <t>-147770616</t>
  </si>
  <si>
    <t>16</t>
  </si>
  <si>
    <t>0266034.1</t>
  </si>
  <si>
    <t>Keře dle výběru investora</t>
  </si>
  <si>
    <t>2045828057</t>
  </si>
  <si>
    <t>17</t>
  </si>
  <si>
    <t>185804312</t>
  </si>
  <si>
    <t>Zalití rostlin vodou plocha přes 20 m2</t>
  </si>
  <si>
    <t>1694379621</t>
  </si>
  <si>
    <t>18</t>
  </si>
  <si>
    <t>185805212</t>
  </si>
  <si>
    <t>Zrušení květinových výsadeb na záhonech trvalek</t>
  </si>
  <si>
    <t>1874342062</t>
  </si>
  <si>
    <t>Zakládání</t>
  </si>
  <si>
    <t>19</t>
  </si>
  <si>
    <t>273313611</t>
  </si>
  <si>
    <t>Základové desky z betonu tř. C 16/20</t>
  </si>
  <si>
    <t>-810463456</t>
  </si>
  <si>
    <t>17,94*7,5*0,1*2</t>
  </si>
  <si>
    <t>7,5*8,97*0,1*2</t>
  </si>
  <si>
    <t>2,8*1,76*0,1*2</t>
  </si>
  <si>
    <t>"rozšíření podkladního betonu"((17,94+2,8+2*0,25)*2+(7,5*2)*2)*0,25*0,1*2</t>
  </si>
  <si>
    <t>20</t>
  </si>
  <si>
    <t>273322611</t>
  </si>
  <si>
    <t>Základové desky ze ŽB se zvýšenými nároky na prostředí tř. C 30/37</t>
  </si>
  <si>
    <t>525870038</t>
  </si>
  <si>
    <t xml:space="preserve">- VŠECHNY OSTRÉ HRANY SE ZKOSÍ LIŠTOU 20/20mm </t>
  </si>
  <si>
    <t xml:space="preserve">- HRANY POD IZOLACÍ ZABROUSIT HRANY POD IZOLACÍ ZABROUSIT </t>
  </si>
  <si>
    <t>- OŠETŘOVÁNÍ DESKY 7 DNÍ PO BETONÁŽI  OŠETŘOVÁNÍ</t>
  </si>
  <si>
    <t>- ROVINATOST PODLAHY DLE DIN 18202 - TAB.3, ŘÁDEK 4, ODCHYLKA 9mm NA 4m MĚŘÍCÍ LATI</t>
  </si>
  <si>
    <t xml:space="preserve">- STROJNĚ HLAZENÝ POVRCH </t>
  </si>
  <si>
    <t>- ZAHRNUJE VEŠKERÉ NÁKLADY SPOJENÉ SO OBJEDNATELEM POŽADOVANÝMI PRACEMI</t>
  </si>
  <si>
    <t>dle PD</t>
  </si>
  <si>
    <t>základové desky</t>
  </si>
  <si>
    <t>17,94*7,5*0,25</t>
  </si>
  <si>
    <t>7,5*8,97*0,25</t>
  </si>
  <si>
    <t>2,8*1,76*0,25</t>
  </si>
  <si>
    <t>273351121</t>
  </si>
  <si>
    <t>Zřízení bednění základových desek</t>
  </si>
  <si>
    <t>1339140839</t>
  </si>
  <si>
    <t>"základová deska"((17,94+2,8)*2+(7,5+7,5)*2)*0,3</t>
  </si>
  <si>
    <t>"vrchní podkladní beton"((17,94+2,8+2*0,25)*2+(7,5*2+2*0,25)*2)*0,2</t>
  </si>
  <si>
    <t>22</t>
  </si>
  <si>
    <t>273351122</t>
  </si>
  <si>
    <t>Odstranění bednění základových desek</t>
  </si>
  <si>
    <t>-812388221</t>
  </si>
  <si>
    <t>36,14</t>
  </si>
  <si>
    <t>23</t>
  </si>
  <si>
    <t>273361821</t>
  </si>
  <si>
    <t>Výztuž základových desek betonářskou ocelí 10 505 (R)</t>
  </si>
  <si>
    <t>t</t>
  </si>
  <si>
    <t>119187179</t>
  </si>
  <si>
    <t xml:space="preserve"> - viz půdorys / detaily obecně</t>
  </si>
  <si>
    <t xml:space="preserve"> - dodávka a uložení výztuže desky, vč. spojovacích a distančních prvků</t>
  </si>
  <si>
    <t>(odečteno z AutoCADu) - před realizací nutno ověřit!</t>
  </si>
  <si>
    <t>pol.č. 3, 4, 5, 6 - betonářská výztuž R10</t>
  </si>
  <si>
    <t>zahrnuje veškeré náklady spojené s objednatelem požadovanými pracemi</t>
  </si>
  <si>
    <t>"celkem (t)"0,512</t>
  </si>
  <si>
    <t>24</t>
  </si>
  <si>
    <t>273362021</t>
  </si>
  <si>
    <t>Výztuž základových desek svařovanými sítěmi Kari</t>
  </si>
  <si>
    <t>317274318</t>
  </si>
  <si>
    <t xml:space="preserve"> - dodávka a uložení výztuže při horním i dolním povrchu desky, vč. distančních prvků</t>
  </si>
  <si>
    <t>pol.č. 1, 2 - KARI síť 10/150/150 - 2,0x3,0m - celkem 98+11 = 109ks sítí</t>
  </si>
  <si>
    <t>hmotnost 50,60 kg / 1 síť</t>
  </si>
  <si>
    <t>celkem 109x0,0506t = 5,52t</t>
  </si>
  <si>
    <t>109*0,0506</t>
  </si>
  <si>
    <t>25</t>
  </si>
  <si>
    <t>273500010</t>
  </si>
  <si>
    <t>Zřízení prostupů deskou 100/150 a 100/100</t>
  </si>
  <si>
    <t>-1412127399</t>
  </si>
  <si>
    <t>26</t>
  </si>
  <si>
    <t>6356111a</t>
  </si>
  <si>
    <t>Zeminová deska ze stabilizované zeminy vápenocementovou stabilizací</t>
  </si>
  <si>
    <t>-163937670</t>
  </si>
  <si>
    <t>hutněná po vrstvách</t>
  </si>
  <si>
    <t>Edef,2 = min. 60MPa, poměr Edef,2/Edef,1 ? 2,5</t>
  </si>
  <si>
    <t>ROVINATOST PODLOŽÍ ±10mm</t>
  </si>
  <si>
    <t>17,94*7,5*1,2</t>
  </si>
  <si>
    <t>7,5*8,97*1,2</t>
  </si>
  <si>
    <t>2,8*1,76*1,2</t>
  </si>
  <si>
    <t>svahování</t>
  </si>
  <si>
    <t>((17,94+2,8+1,2*2)*2+(7,5+7,5+1,2*2)*2)*1,2*1,2/2</t>
  </si>
  <si>
    <t>Svislé a kompletní konstrukce</t>
  </si>
  <si>
    <t>27</t>
  </si>
  <si>
    <t>311231115</t>
  </si>
  <si>
    <t>Zdivo nosné z cihel dl 290 mm P7 až 15 na SMS 5 MPa</t>
  </si>
  <si>
    <t>-1272630780</t>
  </si>
  <si>
    <t>zazdívka vybouraného okna na dveřmi</t>
  </si>
  <si>
    <t>0,9*1,2*0,3</t>
  </si>
  <si>
    <t>28</t>
  </si>
  <si>
    <t>317944321</t>
  </si>
  <si>
    <t>Válcované nosníky do č.12 dodatečně osazované do připravených otvorů</t>
  </si>
  <si>
    <t>-1540009195</t>
  </si>
  <si>
    <t>Nadpraží nových dveří</t>
  </si>
  <si>
    <t>2*1,3*11,1*1,1/1000</t>
  </si>
  <si>
    <t>29</t>
  </si>
  <si>
    <t>346244381</t>
  </si>
  <si>
    <t>Plentování jednostranné v do 200 mm válcovaných nosníků cihlami</t>
  </si>
  <si>
    <t>-1709397101</t>
  </si>
  <si>
    <t>0,12*2*1,3</t>
  </si>
  <si>
    <t>Vodorovné konstrukce</t>
  </si>
  <si>
    <t>30</t>
  </si>
  <si>
    <t>451577877</t>
  </si>
  <si>
    <t>Podklad nebo lože pod dlažbu vodorovný nebo do sklonu 1:5 ze štěrkopísku tl do 100 mm</t>
  </si>
  <si>
    <t>1920407617</t>
  </si>
  <si>
    <t>Komunikace pozemní</t>
  </si>
  <si>
    <t>31</t>
  </si>
  <si>
    <t>572331111</t>
  </si>
  <si>
    <t>Vyspravení krytu komunikací po překopech plochy přes 15 m2 obalovaným kamenivem tl 50 mm</t>
  </si>
  <si>
    <t>-1615753579</t>
  </si>
  <si>
    <t>32</t>
  </si>
  <si>
    <t>596811220</t>
  </si>
  <si>
    <t>Kladení betonové dlažby komunikací pro pěší do lože z kameniva vel do 0,25 m2 plochy do 50 m2</t>
  </si>
  <si>
    <t>-1843899893</t>
  </si>
  <si>
    <t>33</t>
  </si>
  <si>
    <t>59245320</t>
  </si>
  <si>
    <t>dlažba plošná betonová 400x400x45mm přírodní</t>
  </si>
  <si>
    <t>1838005368</t>
  </si>
  <si>
    <t>Úpravy povrchů, podlahy a osazování výplní</t>
  </si>
  <si>
    <t>34</t>
  </si>
  <si>
    <t>612325302</t>
  </si>
  <si>
    <t>Vápenocementová štuková omítka ostění nebo nadpraží</t>
  </si>
  <si>
    <t>-1622275062</t>
  </si>
  <si>
    <t>"ostění a nadpraží, vč. okolí"(2,02*2+1,2)*(0,3+0,3+0,3)</t>
  </si>
  <si>
    <t>"zazděné okno"1,2*0,9*2*1,2</t>
  </si>
  <si>
    <t>35</t>
  </si>
  <si>
    <t>622142001</t>
  </si>
  <si>
    <t>Potažení vnějších stěn sklovláknitým pletivem vtlačeným do tenkovrstvé hmoty</t>
  </si>
  <si>
    <t>-431858521</t>
  </si>
  <si>
    <t>((17,94+2,8)*2+(7,5+7,5)*2)*0,25</t>
  </si>
  <si>
    <t>36</t>
  </si>
  <si>
    <t>622211001</t>
  </si>
  <si>
    <t>Montáž kontaktního zateplení vnějších stěn lepením a mechanickým kotvením polystyrénových desek tl do 40 mm</t>
  </si>
  <si>
    <t>-517155380</t>
  </si>
  <si>
    <t>37</t>
  </si>
  <si>
    <t>28376012</t>
  </si>
  <si>
    <t>deska perimetrická fasádní soklová 150kPa λ=0,035 tl 40mm</t>
  </si>
  <si>
    <t>-209569398</t>
  </si>
  <si>
    <t>17,87*1,02 'Přepočtené koeficientem množství</t>
  </si>
  <si>
    <t>38</t>
  </si>
  <si>
    <t>622511111</t>
  </si>
  <si>
    <t>Tenkovrstvá akrylátová mozaiková střednězrnná omítka včetně penetrace vnějších stěn</t>
  </si>
  <si>
    <t>1454316543</t>
  </si>
  <si>
    <t>39</t>
  </si>
  <si>
    <t>632481213</t>
  </si>
  <si>
    <t>Separační vrstva z PE fólie</t>
  </si>
  <si>
    <t>1864540037</t>
  </si>
  <si>
    <t>17,94*7,5*3</t>
  </si>
  <si>
    <t>7,5*8,97*3</t>
  </si>
  <si>
    <t>2,8*1,76*3</t>
  </si>
  <si>
    <t>40</t>
  </si>
  <si>
    <t>637211121</t>
  </si>
  <si>
    <t>Okapový chodník z betonových dlaždic tl 40 mm kladených do písku se zalitím spár MC</t>
  </si>
  <si>
    <t>-1277284131</t>
  </si>
  <si>
    <t>Ostatní konstrukce a práce, bourání</t>
  </si>
  <si>
    <t>41</t>
  </si>
  <si>
    <t>916331112</t>
  </si>
  <si>
    <t>Osazení zahradního obrubníku betonového do lože z betonu s boční opěrou</t>
  </si>
  <si>
    <t>m</t>
  </si>
  <si>
    <t>1102999057</t>
  </si>
  <si>
    <t>75+6,2</t>
  </si>
  <si>
    <t>42</t>
  </si>
  <si>
    <t>59217002</t>
  </si>
  <si>
    <t>obrubník betonový zahradní šedý 1000x50x200mm</t>
  </si>
  <si>
    <t>597686139</t>
  </si>
  <si>
    <t>43</t>
  </si>
  <si>
    <t>59217012</t>
  </si>
  <si>
    <t>obrubník betonový zahradní 500x80x250mm</t>
  </si>
  <si>
    <t>-1279554751</t>
  </si>
  <si>
    <t>44</t>
  </si>
  <si>
    <t>961044111</t>
  </si>
  <si>
    <t>Bourání základů z betonu prostého</t>
  </si>
  <si>
    <t>-1578966124</t>
  </si>
  <si>
    <t>"základy pod zídkou"15*0,4*0,6</t>
  </si>
  <si>
    <t>45</t>
  </si>
  <si>
    <t>961055111</t>
  </si>
  <si>
    <t>Bourání základů ze ŽB</t>
  </si>
  <si>
    <t>-261117291</t>
  </si>
  <si>
    <t>Bazének</t>
  </si>
  <si>
    <t>"dno"7,3*7,6*0,3</t>
  </si>
  <si>
    <t>"boky"(7,3*2+7,6*2)*0,4*0,3+(5,5*4*0,4*0,2)</t>
  </si>
  <si>
    <t>46</t>
  </si>
  <si>
    <t>962032230</t>
  </si>
  <si>
    <t>Bourání zdiva z cihel pálených nebo vápenopískových na MV nebo MVC do 1 m3</t>
  </si>
  <si>
    <t>278929509</t>
  </si>
  <si>
    <t>vybourání parapetu pro osazení dveří</t>
  </si>
  <si>
    <t>0,3*1,2*2,02</t>
  </si>
  <si>
    <t>47</t>
  </si>
  <si>
    <t>962032254</t>
  </si>
  <si>
    <t>Bourání zdiva z tvárnic cementových na jakoukoli maltu přes 1 m3</t>
  </si>
  <si>
    <t>187922229</t>
  </si>
  <si>
    <t>"zídka kolem bazénku"15*1,5*0,3</t>
  </si>
  <si>
    <t>48</t>
  </si>
  <si>
    <t>967031132</t>
  </si>
  <si>
    <t>Přisekání rovných ostění v cihelném zdivu na MV nebo MVC</t>
  </si>
  <si>
    <t>-1048185160</t>
  </si>
  <si>
    <t>2,02*0,3*2</t>
  </si>
  <si>
    <t>49</t>
  </si>
  <si>
    <t>968082016</t>
  </si>
  <si>
    <t>Vybourání plastových rámů oken včetně křídel plochy přes 1 do 2 m2</t>
  </si>
  <si>
    <t>1906254838</t>
  </si>
  <si>
    <t>1,2*0,9</t>
  </si>
  <si>
    <t>997</t>
  </si>
  <si>
    <t>Přesun sutě</t>
  </si>
  <si>
    <t>50</t>
  </si>
  <si>
    <t>997013151</t>
  </si>
  <si>
    <t>Vnitrostaveništní doprava suti a vybouraných hmot pro budovy v do 6 m s omezením mechanizace</t>
  </si>
  <si>
    <t>-1977896758</t>
  </si>
  <si>
    <t>51</t>
  </si>
  <si>
    <t>997013501</t>
  </si>
  <si>
    <t>Odvoz suti a vybouraných hmot na skládku nebo meziskládku do 1 km se složením</t>
  </si>
  <si>
    <t>1557579255</t>
  </si>
  <si>
    <t>52</t>
  </si>
  <si>
    <t>997013509</t>
  </si>
  <si>
    <t>Příplatek k odvozu suti a vybouraných hmot na skládku ZKD 1 km přes 1 km</t>
  </si>
  <si>
    <t>1874207697</t>
  </si>
  <si>
    <t>108,909*14 'Přepočtené koeficientem množství</t>
  </si>
  <si>
    <t>53</t>
  </si>
  <si>
    <t>997013602</t>
  </si>
  <si>
    <t>Poplatek za uložení na skládce (skládkovné) stavebního odpadu železobetonového kód odpadu 17 01 01</t>
  </si>
  <si>
    <t>-630857546</t>
  </si>
  <si>
    <t>998</t>
  </si>
  <si>
    <t>Přesun hmot</t>
  </si>
  <si>
    <t>54</t>
  </si>
  <si>
    <t>998011001</t>
  </si>
  <si>
    <t>Přesun hmot pro budovy zděné v do 6 m</t>
  </si>
  <si>
    <t>1033280417</t>
  </si>
  <si>
    <t>PSV</t>
  </si>
  <si>
    <t>Práce a dodávky PSV</t>
  </si>
  <si>
    <t>711</t>
  </si>
  <si>
    <t>Izolace proti vodě, vlhkosti a plynům</t>
  </si>
  <si>
    <t>55</t>
  </si>
  <si>
    <t>711111001</t>
  </si>
  <si>
    <t>Provedení izolace proti zemní vlhkosti vodorovné za studena nátěrem penetračním</t>
  </si>
  <si>
    <t>-1024497434</t>
  </si>
  <si>
    <t>na podkladní beton - plocha desky</t>
  </si>
  <si>
    <t>17,94*7,5</t>
  </si>
  <si>
    <t>7,5*8,97</t>
  </si>
  <si>
    <t>2,8*1,76</t>
  </si>
  <si>
    <t>"rozšíření podkladního betonu"((17,94+2,8+2*0,25)*2+(7,5*2)*2)*0,25</t>
  </si>
  <si>
    <t>"ukončení desky na okraji"((17,94+2,8+2*0,25)*2+(7,5*2)*2)*0,25</t>
  </si>
  <si>
    <t>56</t>
  </si>
  <si>
    <t>11163150</t>
  </si>
  <si>
    <t>lak penetrační asfaltový</t>
  </si>
  <si>
    <t>-1181249876</t>
  </si>
  <si>
    <t>242,993*0,0003 'Přepočtené koeficientem množství</t>
  </si>
  <si>
    <t>57</t>
  </si>
  <si>
    <t>711112001</t>
  </si>
  <si>
    <t>Provedení izolace proti zemní vlhkosti svislé za studena nátěrem penetračním</t>
  </si>
  <si>
    <t>2058470177</t>
  </si>
  <si>
    <t>58</t>
  </si>
  <si>
    <t>-194922233</t>
  </si>
  <si>
    <t>8*0,00035 'Přepočtené koeficientem množství</t>
  </si>
  <si>
    <t>59</t>
  </si>
  <si>
    <t>711141559</t>
  </si>
  <si>
    <t>Provedení izolace proti zemní vlhkosti pásy přitavením vodorovné NAIP</t>
  </si>
  <si>
    <t>1555242274</t>
  </si>
  <si>
    <t>"ukončení desky na okraji"((17,94+2,8+2*0,25)*2+(7,5*2)*2)*0,6</t>
  </si>
  <si>
    <t>60</t>
  </si>
  <si>
    <t>62853004</t>
  </si>
  <si>
    <t>pás asfaltový natavitelný modifikovaný SBS tl 4,0mm s vložkou ze skleněné tkaniny a spalitelnou PE fólií nebo jemnozrnný minerálním posypem na horním povrchu</t>
  </si>
  <si>
    <t>1162132321</t>
  </si>
  <si>
    <t>268,361*1,15 'Přepočtené koeficientem množství</t>
  </si>
  <si>
    <t>61</t>
  </si>
  <si>
    <t>711142559</t>
  </si>
  <si>
    <t>Provedení izolace proti zemní vlhkosti pásy přitavením svislé NAIP</t>
  </si>
  <si>
    <t>-14597429</t>
  </si>
  <si>
    <t>62</t>
  </si>
  <si>
    <t>1412257758</t>
  </si>
  <si>
    <t>8*1,2 'Přepočtené koeficientem množství</t>
  </si>
  <si>
    <t>63</t>
  </si>
  <si>
    <t>711491273</t>
  </si>
  <si>
    <t>Provedení izolace proti tlakové vodě svislé z nopové folie</t>
  </si>
  <si>
    <t>-1784228890</t>
  </si>
  <si>
    <t>64</t>
  </si>
  <si>
    <t>28323005</t>
  </si>
  <si>
    <t>fólie profilovaná (nopová) drenážní HDPE s výškou nopů 8mm</t>
  </si>
  <si>
    <t>-1250476170</t>
  </si>
  <si>
    <t>65</t>
  </si>
  <si>
    <t>998711201</t>
  </si>
  <si>
    <t>Přesun hmot procentní pro izolace proti vodě, vlhkosti a plynům v objektech v do 6 m</t>
  </si>
  <si>
    <t>%</t>
  </si>
  <si>
    <t>433653862</t>
  </si>
  <si>
    <t>766</t>
  </si>
  <si>
    <t>Konstrukce truhlářské</t>
  </si>
  <si>
    <t>66</t>
  </si>
  <si>
    <t>766500010</t>
  </si>
  <si>
    <t>D+M protipožární dveře EI 30 DP1 C2, plné, bez požadavku na tepelnou techniku, 1000x1970 mm, vč. zárubně, kování a zámku</t>
  </si>
  <si>
    <t>-1535897219</t>
  </si>
  <si>
    <t>67</t>
  </si>
  <si>
    <t>998766201</t>
  </si>
  <si>
    <t>Přesun hmot procentní pro konstrukce truhlářské v objektech v do 6 m</t>
  </si>
  <si>
    <t>-1519676952</t>
  </si>
  <si>
    <t>783</t>
  </si>
  <si>
    <t>Dokončovací práce - nátěry</t>
  </si>
  <si>
    <t>68</t>
  </si>
  <si>
    <t>783500010</t>
  </si>
  <si>
    <t>Ošetřovací nátěr/nástřik pro čerstvé betony a vsypy</t>
  </si>
  <si>
    <t>283973722</t>
  </si>
  <si>
    <t>784</t>
  </si>
  <si>
    <t>Dokončovací práce - malby a tapety</t>
  </si>
  <si>
    <t>69</t>
  </si>
  <si>
    <t>784211001</t>
  </si>
  <si>
    <t>Jednonásobné bílé malby ze směsí za mokra výborně otěruvzdorných v místnostech výšky do 3,80 m</t>
  </si>
  <si>
    <t>64137606</t>
  </si>
  <si>
    <t>"malba po vybouraných dveřích"2*3,5</t>
  </si>
  <si>
    <t>D.1.4.1 - ZAŘÍZENÍ ZDRAVOTNĚ TECHNICKÝCH INSTALACÍ</t>
  </si>
  <si>
    <t>D1 - ZTI</t>
  </si>
  <si>
    <t xml:space="preserve">    13 - Hloubené vykopávky</t>
  </si>
  <si>
    <t xml:space="preserve">    16 - Přemístění výkopku</t>
  </si>
  <si>
    <t xml:space="preserve">    17 - Konstrukce ze zemin</t>
  </si>
  <si>
    <t xml:space="preserve">    19 - Hloubení pro podzemní stěny, ražení a hloubení důlní</t>
  </si>
  <si>
    <t xml:space="preserve">    45 - Podkladní a vedlejší konstrukce (kromě vozovek a železničního svršku)</t>
  </si>
  <si>
    <t xml:space="preserve">    57 - Kryty pozemních komunikací, letišť a ploch z kameniva nebo živičné</t>
  </si>
  <si>
    <t xml:space="preserve">    721 - Vnitřní kanalizace</t>
  </si>
  <si>
    <t xml:space="preserve">    722 - Vnitřní vodovod</t>
  </si>
  <si>
    <t xml:space="preserve">    89 - Ostatní konstrukce a práce na trubním vedení</t>
  </si>
  <si>
    <t xml:space="preserve">    97 - Prorážení otvorů a ostatní bourací práce</t>
  </si>
  <si>
    <t xml:space="preserve">    M46 - Zemní práce při montážích</t>
  </si>
  <si>
    <t xml:space="preserve">    S - Přesuny sutí</t>
  </si>
  <si>
    <t>D1</t>
  </si>
  <si>
    <t>ZTI</t>
  </si>
  <si>
    <t>Hloubené vykopávky</t>
  </si>
  <si>
    <t>132201211R00</t>
  </si>
  <si>
    <t>Hloubení rýh š.do 200 cm hor.3 do 100 m3,STROJNĚ</t>
  </si>
  <si>
    <t>"kanalizace venku" 0,9*0,8*22,0</t>
  </si>
  <si>
    <t>120001101R00</t>
  </si>
  <si>
    <t>Příplatek za ztížení vykopávky v blízkosti vedení</t>
  </si>
  <si>
    <t>132201219R00</t>
  </si>
  <si>
    <t>Přípl.za lepivost,hloubení rýh 200cm,hor.3,STROJNĚ</t>
  </si>
  <si>
    <t>7,5</t>
  </si>
  <si>
    <t>139711101R00</t>
  </si>
  <si>
    <t>Vykopávka v uzavřených prostorách v hor.1-4</t>
  </si>
  <si>
    <t>"vnitřní kanalizace" 0,6*0,45*(6,05+10,4+1,75+1,6+2,1)</t>
  </si>
  <si>
    <t>Přemístění výkopku</t>
  </si>
  <si>
    <t>167101101R00</t>
  </si>
  <si>
    <t>Nakládání výkopku z hor.1-4 v množství do 100 m3</t>
  </si>
  <si>
    <t>5,92</t>
  </si>
  <si>
    <t>162701105R00</t>
  </si>
  <si>
    <t>Vodorovné přemístění výkopku z hor.1-4 do 10000 m</t>
  </si>
  <si>
    <t>15,84+5,92</t>
  </si>
  <si>
    <t>162701109R00</t>
  </si>
  <si>
    <t>Příplatek k vod. přemístění hor.1-4 za další 1 km</t>
  </si>
  <si>
    <t>21,76*4</t>
  </si>
  <si>
    <t>162201203R00</t>
  </si>
  <si>
    <t>Vodorovné přemíst.výkopku, kolečko hor.1-4, do 10m</t>
  </si>
  <si>
    <t>162201210R00</t>
  </si>
  <si>
    <t>Příplatek za dalš.10 m, kolečko, výkop. z hor.1- 4</t>
  </si>
  <si>
    <t>Konstrukce ze zemin</t>
  </si>
  <si>
    <t>175101101RT2</t>
  </si>
  <si>
    <t>Obsyp potrubí bez prohození sypaniny</t>
  </si>
  <si>
    <t>s dodáním štěrkopísku frakce 0 - 22 mm</t>
  </si>
  <si>
    <t>15,94+5,92-3,3</t>
  </si>
  <si>
    <t>Hloubení pro podzemní stěny, ražení a hloubení důlní</t>
  </si>
  <si>
    <t>199000002R00</t>
  </si>
  <si>
    <t>Poplatek za skládku horniny 1- 4</t>
  </si>
  <si>
    <t>21,76</t>
  </si>
  <si>
    <t>Podkladní a vedlejší konstrukce (kromě vozovek a železničního svršku)</t>
  </si>
  <si>
    <t>451572111R00</t>
  </si>
  <si>
    <t>Lože pod potrubí z kameniva těženého 0 - 4 mm</t>
  </si>
  <si>
    <t>"kanalizace venku" 0,9*0,1*22,0</t>
  </si>
  <si>
    <t>"vnitřní kanalizace" 0,6*0,1*(6,05+10,4+1,75+1,6+2,1)</t>
  </si>
  <si>
    <t>Kryty pozemních komunikací, letišť a ploch z kameniva nebo živičné</t>
  </si>
  <si>
    <t>572952112R00</t>
  </si>
  <si>
    <t>Vyspravení krytu po překopu asf.betonem tl.do 7 cm, součást zpevněných ploch</t>
  </si>
  <si>
    <t>721</t>
  </si>
  <si>
    <t>Vnitřní kanalizace</t>
  </si>
  <si>
    <t>721176222R00</t>
  </si>
  <si>
    <t>Potrubí KG svodné (ležaté) v zemi D 110 x 3,2 mm</t>
  </si>
  <si>
    <t>14,7</t>
  </si>
  <si>
    <t>721176223R00</t>
  </si>
  <si>
    <t>Potrubí KG svodné (ležaté) v zemi D 125 x 3,2 mm</t>
  </si>
  <si>
    <t>21,5</t>
  </si>
  <si>
    <t>721176225R00</t>
  </si>
  <si>
    <t>Potrubí KG svodné (ležaté) v zemi D 200 x 4,9 mm</t>
  </si>
  <si>
    <t>13,7</t>
  </si>
  <si>
    <t>721176124R00</t>
  </si>
  <si>
    <t>Potrubí HT svodné (ležaté) v zemi D 75 x 1,9 mm</t>
  </si>
  <si>
    <t>721176125R00</t>
  </si>
  <si>
    <t>Potrubí HT svodné (ležaté) v zemi D 110 x 2,7 mm</t>
  </si>
  <si>
    <t>1,5</t>
  </si>
  <si>
    <t>721176126R00</t>
  </si>
  <si>
    <t>Potrubí HT svodné (ležaté) v zemi DN 125 x 3,1 mm</t>
  </si>
  <si>
    <t>0,5</t>
  </si>
  <si>
    <t>721194109R00</t>
  </si>
  <si>
    <t>Vyvedení odpadních výpustek D 110 x 2,3</t>
  </si>
  <si>
    <t>"ze země" 5</t>
  </si>
  <si>
    <t>721290112R00</t>
  </si>
  <si>
    <t>Zkouška těsnosti kanalizace vodou DN 200</t>
  </si>
  <si>
    <t>14,7+21,5+13,7+1+2,5</t>
  </si>
  <si>
    <t>998721101R00</t>
  </si>
  <si>
    <t>Přesun hmot pro vnitřní kanalizaci, výšky do 6 m</t>
  </si>
  <si>
    <t>722</t>
  </si>
  <si>
    <t>Vnitřní vodovod</t>
  </si>
  <si>
    <t>722172612R00</t>
  </si>
  <si>
    <t>Potrubí z PP RCT, D 25x3,5 mm, PN 16</t>
  </si>
  <si>
    <t>7,7</t>
  </si>
  <si>
    <t>722172613R00</t>
  </si>
  <si>
    <t>Potrubí z PP RCT D 32x4,4 mm, PN 16</t>
  </si>
  <si>
    <t>27,6</t>
  </si>
  <si>
    <t>722280106R00</t>
  </si>
  <si>
    <t>Tlaková zkouška vodovodního potrubí DN 32</t>
  </si>
  <si>
    <t>27,6+7,7</t>
  </si>
  <si>
    <t>722290234R00</t>
  </si>
  <si>
    <t>Proplach a dezinfekce vodovod.potrubí DN 80</t>
  </si>
  <si>
    <t>35,3</t>
  </si>
  <si>
    <t>722000021</t>
  </si>
  <si>
    <t>Pomocný materiál</t>
  </si>
  <si>
    <t>ks</t>
  </si>
  <si>
    <t>722181212RT9</t>
  </si>
  <si>
    <t>Izolace návleková  tl. stěny 9 mm</t>
  </si>
  <si>
    <t>vnitřní průměr 28 mm</t>
  </si>
  <si>
    <t>722181212RU2</t>
  </si>
  <si>
    <t>vnitřní průměr 35 mm</t>
  </si>
  <si>
    <t>722235112R00</t>
  </si>
  <si>
    <t>Kohout vod.kul., DN 20</t>
  </si>
  <si>
    <t>722235113R00</t>
  </si>
  <si>
    <t>Kohout vod.kul. DN 25</t>
  </si>
  <si>
    <t>722235143R00</t>
  </si>
  <si>
    <t>Kohout vod.kul.s odvodn. DN 25</t>
  </si>
  <si>
    <t>722131914R00</t>
  </si>
  <si>
    <t>Oprava-potrubí závitové,vsazení odbočky DN 32</t>
  </si>
  <si>
    <t>soubor</t>
  </si>
  <si>
    <t>998722101R00</t>
  </si>
  <si>
    <t>Přesun hmot pro vnitřní vodovod, výšky do 6 m</t>
  </si>
  <si>
    <t>89</t>
  </si>
  <si>
    <t>Ostatní konstrukce a práce na trubním vedení</t>
  </si>
  <si>
    <t>899711122R00</t>
  </si>
  <si>
    <t>Fólie výstražná z PVC šedá, šířka 30 cm</t>
  </si>
  <si>
    <t>70</t>
  </si>
  <si>
    <t>894431311RBB</t>
  </si>
  <si>
    <t>Šachta, D 425 mm, dl.šach.roury 1,50 m, přímá</t>
  </si>
  <si>
    <t>72</t>
  </si>
  <si>
    <t>dno KG D 160 mm, poklop šedá litina 40 t</t>
  </si>
  <si>
    <t>890000023</t>
  </si>
  <si>
    <t>Napojení do  stávající šachty  a další práce a materiál ve výkaze neuvedený avšak nezbytně nutný k řádnému zkompletování</t>
  </si>
  <si>
    <t>soub</t>
  </si>
  <si>
    <t>74</t>
  </si>
  <si>
    <t>97</t>
  </si>
  <si>
    <t>Prorážení otvorů a ostatní bourací práce</t>
  </si>
  <si>
    <t>971042261R00</t>
  </si>
  <si>
    <t>Vybourání otvorů zdi betonové 0,0225 m2, tl. 60 cm</t>
  </si>
  <si>
    <t>76</t>
  </si>
  <si>
    <t>M46</t>
  </si>
  <si>
    <t>Zemní práce při montážích</t>
  </si>
  <si>
    <t>460030081RT3</t>
  </si>
  <si>
    <t>Řezání spáry v asfaltu nebo betonu</t>
  </si>
  <si>
    <t>78</t>
  </si>
  <si>
    <t>v tloušťce vrstvy do 8-10 cm</t>
  </si>
  <si>
    <t>"kanalizace venku" 2,0+22,0*2</t>
  </si>
  <si>
    <t>460030073RT2</t>
  </si>
  <si>
    <t>Bourání živičných povrchů tl. vrstvy 10 - 15 cm</t>
  </si>
  <si>
    <t>80</t>
  </si>
  <si>
    <t>v ploše do 5 - 10 m2</t>
  </si>
  <si>
    <t>2,0*22,0</t>
  </si>
  <si>
    <t>S</t>
  </si>
  <si>
    <t>Přesuny sutí</t>
  </si>
  <si>
    <t>979082318R00</t>
  </si>
  <si>
    <t>Vodorovná doprava suti a hmot po suchu do 6000 m</t>
  </si>
  <si>
    <t>82</t>
  </si>
  <si>
    <t>2,2</t>
  </si>
  <si>
    <t>979087313R00</t>
  </si>
  <si>
    <t>Nakládání vybouraných trub na dopravní prostředek</t>
  </si>
  <si>
    <t>84</t>
  </si>
  <si>
    <t>979990112R00</t>
  </si>
  <si>
    <t>Poplatek za skládku suti-obal.kam.-asfalt do 30x30</t>
  </si>
  <si>
    <t>86</t>
  </si>
  <si>
    <t>D.1.4.3 - ZAŘÍZENÍ SILNOPROUDÉ ELEKTROTECHNIKY, OCHRANA PŘED BLESKEM</t>
  </si>
  <si>
    <t xml:space="preserve">21-M-01 - MONTÁŽE ELEKTROINSTALACE </t>
  </si>
  <si>
    <t xml:space="preserve">    D1 - úprava rozvaděče RH1/2</t>
  </si>
  <si>
    <t>21-M-02 - STAVEBNÍ PRÁCE ELEKTROINSTALACE</t>
  </si>
  <si>
    <t>21-M-03 - MATERIÁLY ELEKTROINSTALACE</t>
  </si>
  <si>
    <t>21-M-04 - MONTÁŽE OCHRANA PŘED BLESKEM</t>
  </si>
  <si>
    <t>21-M-05 - ZEMNÍ PRÁCE OCHRANA PŘED BLESKEM</t>
  </si>
  <si>
    <t>21-M-06 - MATERIÁLY OCHRANA PŘED BLESKEM</t>
  </si>
  <si>
    <t>21-M-01</t>
  </si>
  <si>
    <t xml:space="preserve">MONTÁŽE ELEKTROINSTALACE </t>
  </si>
  <si>
    <t>921000010</t>
  </si>
  <si>
    <t>vyhledání stávajících silových obvodů v rozvaděči RH1/2</t>
  </si>
  <si>
    <t>hod</t>
  </si>
  <si>
    <t>úprava rozvaděče RH1/2</t>
  </si>
  <si>
    <t>921000011</t>
  </si>
  <si>
    <t>ve 2.poli nahoře ve volném prostoru přimontovat DIN sběrnici</t>
  </si>
  <si>
    <t>921000012</t>
  </si>
  <si>
    <t>ze stáv.přípojnic AL40/5 napojit nový jitič 32A/3/B</t>
  </si>
  <si>
    <t>921000013</t>
  </si>
  <si>
    <t>vyvedení připojovacích vodičů CY10 do svorek RS16</t>
  </si>
  <si>
    <t>921000014</t>
  </si>
  <si>
    <t>jistič 32A/3/B 10kA</t>
  </si>
  <si>
    <t>921000015</t>
  </si>
  <si>
    <t>CYKY 4Jx10 VU</t>
  </si>
  <si>
    <t>921000016</t>
  </si>
  <si>
    <t>CYA16 žl/zel. VU</t>
  </si>
  <si>
    <t>921000017</t>
  </si>
  <si>
    <t>lišta LV 40x15 HD PU</t>
  </si>
  <si>
    <t>921000018</t>
  </si>
  <si>
    <t>ukonč.kab.smršt.zákl.do 5x4 mm2</t>
  </si>
  <si>
    <t>921000019</t>
  </si>
  <si>
    <t>ukonč.vodiče do 16mm2</t>
  </si>
  <si>
    <t>921000020</t>
  </si>
  <si>
    <t>výchozí revizní zpráva</t>
  </si>
  <si>
    <t>921000021</t>
  </si>
  <si>
    <t>projektová dokumentace sk.stavu po realizaci</t>
  </si>
  <si>
    <t>21-M-02</t>
  </si>
  <si>
    <t>STAVEBNÍ PRÁCE ELEKTROINSTALACE</t>
  </si>
  <si>
    <t>921000022</t>
  </si>
  <si>
    <t>vybourání otvoru do R=60mm tl.do 600mm v cih.zdi</t>
  </si>
  <si>
    <t>21-M-03</t>
  </si>
  <si>
    <t>MATERIÁLY ELEKTROINSTALACE</t>
  </si>
  <si>
    <t>921000023</t>
  </si>
  <si>
    <t>921000024</t>
  </si>
  <si>
    <t>CYKY 4Jx10</t>
  </si>
  <si>
    <t>921000025</t>
  </si>
  <si>
    <t>CYA16 žl/zel.</t>
  </si>
  <si>
    <t>921000026</t>
  </si>
  <si>
    <t>lišta LV 40x15 HD</t>
  </si>
  <si>
    <t>21-M-04</t>
  </si>
  <si>
    <t>MONTÁŽE OCHRANA PŘED BLESKEM</t>
  </si>
  <si>
    <t>921000027</t>
  </si>
  <si>
    <t>vyhledání stávající uzemňovací soustavy, svod č.2</t>
  </si>
  <si>
    <t>921000028</t>
  </si>
  <si>
    <t>pásek FeZn 30/4mm VU</t>
  </si>
  <si>
    <t>921000029</t>
  </si>
  <si>
    <t>drát FeZn 10mm VU</t>
  </si>
  <si>
    <t>921000030</t>
  </si>
  <si>
    <t>svorka spojovací drát-pásek do 2šrouby</t>
  </si>
  <si>
    <t>921000031</t>
  </si>
  <si>
    <t>pasivní ochrana, nátěr svorek v zemi</t>
  </si>
  <si>
    <t>921000032</t>
  </si>
  <si>
    <t>projektová dokumentace skutečného stavu</t>
  </si>
  <si>
    <t>921000033</t>
  </si>
  <si>
    <t>21-M-05</t>
  </si>
  <si>
    <t>ZEMNÍ PRÁCE OCHRANA PŘED BLESKEM</t>
  </si>
  <si>
    <t>921000034</t>
  </si>
  <si>
    <t>výkop rýhy š.350mmxhl.700mm tř.3</t>
  </si>
  <si>
    <t>921000035</t>
  </si>
  <si>
    <t>zához rýhy š.350mmxhl.700mm tř.3</t>
  </si>
  <si>
    <t>21-M-06</t>
  </si>
  <si>
    <t>MATERIÁLY OCHRANA PŘED BLESKEM</t>
  </si>
  <si>
    <t>921000036</t>
  </si>
  <si>
    <t>pásek FeZn 30/4mm</t>
  </si>
  <si>
    <t>921000037</t>
  </si>
  <si>
    <t>drát FeZn 10mm</t>
  </si>
  <si>
    <t>921000038</t>
  </si>
  <si>
    <t>D.1.4.5 - PLYNOVÁ ZAŘÍZENÍ</t>
  </si>
  <si>
    <t xml:space="preserve">    723 - Zdravotechnika - vnitřní plynovod</t>
  </si>
  <si>
    <t>723</t>
  </si>
  <si>
    <t>Zdravotechnika - vnitřní plynovod</t>
  </si>
  <si>
    <t>723000010</t>
  </si>
  <si>
    <t>Plynové zařízení</t>
  </si>
  <si>
    <t>2075879482</t>
  </si>
  <si>
    <t>VRN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</si>
  <si>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</si>
  <si>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</si>
  <si>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</si>
  <si>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Vedlejší rozpočtové náklady</t>
  </si>
  <si>
    <t>VRN1</t>
  </si>
  <si>
    <t>Průzkumné, geodetické a projektové práce</t>
  </si>
  <si>
    <t>011114R00</t>
  </si>
  <si>
    <t>Vytyčení trasy inž. sítí, ochrana stávajících vedení a zařízení před poškozením</t>
  </si>
  <si>
    <t>komplet</t>
  </si>
  <si>
    <t>1625004398</t>
  </si>
  <si>
    <t>012103000</t>
  </si>
  <si>
    <t>Geodetické práce před výstavbou</t>
  </si>
  <si>
    <t>kpl</t>
  </si>
  <si>
    <t>1024</t>
  </si>
  <si>
    <t>-2055718023</t>
  </si>
  <si>
    <t>012203000</t>
  </si>
  <si>
    <t>Geodetické práce při provádění stavby</t>
  </si>
  <si>
    <t>218233893</t>
  </si>
  <si>
    <t>012303000</t>
  </si>
  <si>
    <t>Geodetické práce po výstavbě</t>
  </si>
  <si>
    <t>-1963440161</t>
  </si>
  <si>
    <t>013254000</t>
  </si>
  <si>
    <t>Dokumentace skutečného provedení stavby (3x v tištěné verzi a 1x elektronicky)</t>
  </si>
  <si>
    <t>136680927</t>
  </si>
  <si>
    <t>013274000</t>
  </si>
  <si>
    <t>Pasportizace objektu před započetím prací</t>
  </si>
  <si>
    <t>-2051028115</t>
  </si>
  <si>
    <t>013284000</t>
  </si>
  <si>
    <t>Pasportizace objektu po provedení prací</t>
  </si>
  <si>
    <t>777255867</t>
  </si>
  <si>
    <t>043103R00</t>
  </si>
  <si>
    <t>Zkoušky, atesty a revize</t>
  </si>
  <si>
    <t>886432491</t>
  </si>
  <si>
    <t>043103R01</t>
  </si>
  <si>
    <t>Zkoušky, atesty a revize - únosnost zeminy a vlastnosti betonové desky</t>
  </si>
  <si>
    <t>-2058679117</t>
  </si>
  <si>
    <t>043194R00</t>
  </si>
  <si>
    <t>Fotodokumentace prováděného díla</t>
  </si>
  <si>
    <t>45564168</t>
  </si>
  <si>
    <t>VRN3</t>
  </si>
  <si>
    <t>Zařízení staveniště</t>
  </si>
  <si>
    <t>032002000</t>
  </si>
  <si>
    <t>Vybavení staveniště - zřízení a pronájem</t>
  </si>
  <si>
    <t>1701851842</t>
  </si>
  <si>
    <t>033002000</t>
  </si>
  <si>
    <t>Připojení staveniště na inženýrské sítě</t>
  </si>
  <si>
    <t>-544379034</t>
  </si>
  <si>
    <t>039002000</t>
  </si>
  <si>
    <t>Zrušení zařízení staveniště</t>
  </si>
  <si>
    <t>-1385459856</t>
  </si>
  <si>
    <t>799-24</t>
  </si>
  <si>
    <t>Zajištění čištění komunikací</t>
  </si>
  <si>
    <t>1627168314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</si>
</sst>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3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23"/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323"/>
      <c r="BD2" s="323"/>
      <c r="BE2" s="32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07" t="s">
        <v>14</v>
      </c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22"/>
      <c r="AQ5" s="22"/>
      <c r="AR5" s="20"/>
      <c r="BE5" s="304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09" t="s">
        <v>17</v>
      </c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22"/>
      <c r="AQ6" s="22"/>
      <c r="AR6" s="20"/>
      <c r="BE6" s="305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305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305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05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05"/>
      <c r="BS10" s="17" t="s">
        <v>6</v>
      </c>
    </row>
    <row r="11" spans="2:71" s="1" customFormat="1" ht="18.4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29</v>
      </c>
      <c r="AO11" s="22"/>
      <c r="AP11" s="22"/>
      <c r="AQ11" s="22"/>
      <c r="AR11" s="20"/>
      <c r="BE11" s="305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05"/>
      <c r="BS12" s="17" t="s">
        <v>6</v>
      </c>
    </row>
    <row r="13" spans="2:71" s="1" customFormat="1" ht="12" customHeight="1">
      <c r="B13" s="21"/>
      <c r="C13" s="22"/>
      <c r="D13" s="29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31</v>
      </c>
      <c r="AO13" s="22"/>
      <c r="AP13" s="22"/>
      <c r="AQ13" s="22"/>
      <c r="AR13" s="20"/>
      <c r="BE13" s="305"/>
      <c r="BS13" s="17" t="s">
        <v>6</v>
      </c>
    </row>
    <row r="14" spans="2:71" ht="12.75">
      <c r="B14" s="21"/>
      <c r="C14" s="22"/>
      <c r="D14" s="22"/>
      <c r="E14" s="310" t="s">
        <v>31</v>
      </c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29" t="s">
        <v>28</v>
      </c>
      <c r="AL14" s="22"/>
      <c r="AM14" s="22"/>
      <c r="AN14" s="31" t="s">
        <v>31</v>
      </c>
      <c r="AO14" s="22"/>
      <c r="AP14" s="22"/>
      <c r="AQ14" s="22"/>
      <c r="AR14" s="20"/>
      <c r="BE14" s="305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05"/>
      <c r="BS15" s="17" t="s">
        <v>4</v>
      </c>
    </row>
    <row r="16" spans="2:71" s="1" customFormat="1" ht="12" customHeight="1">
      <c r="B16" s="21"/>
      <c r="C16" s="22"/>
      <c r="D16" s="29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33</v>
      </c>
      <c r="AO16" s="22"/>
      <c r="AP16" s="22"/>
      <c r="AQ16" s="22"/>
      <c r="AR16" s="20"/>
      <c r="BE16" s="305"/>
      <c r="BS16" s="17" t="s">
        <v>4</v>
      </c>
    </row>
    <row r="17" spans="2:71" s="1" customFormat="1" ht="18.4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35</v>
      </c>
      <c r="AO17" s="22"/>
      <c r="AP17" s="22"/>
      <c r="AQ17" s="22"/>
      <c r="AR17" s="20"/>
      <c r="BE17" s="305"/>
      <c r="BS17" s="17" t="s">
        <v>36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05"/>
      <c r="BS18" s="17" t="s">
        <v>6</v>
      </c>
    </row>
    <row r="19" spans="2:71" s="1" customFormat="1" ht="12" customHeight="1">
      <c r="B19" s="21"/>
      <c r="C19" s="22"/>
      <c r="D19" s="29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05"/>
      <c r="BS19" s="17" t="s">
        <v>6</v>
      </c>
    </row>
    <row r="20" spans="2:71" s="1" customFormat="1" ht="18.4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05"/>
      <c r="BS20" s="17" t="s">
        <v>36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05"/>
    </row>
    <row r="22" spans="2:57" s="1" customFormat="1" ht="12" customHeight="1">
      <c r="B22" s="21"/>
      <c r="C22" s="22"/>
      <c r="D22" s="29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05"/>
    </row>
    <row r="23" spans="2:57" s="1" customFormat="1" ht="16.5" customHeight="1">
      <c r="B23" s="21"/>
      <c r="C23" s="22"/>
      <c r="D23" s="22"/>
      <c r="E23" s="312" t="s">
        <v>1</v>
      </c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22"/>
      <c r="AP23" s="22"/>
      <c r="AQ23" s="22"/>
      <c r="AR23" s="20"/>
      <c r="BE23" s="305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05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05"/>
    </row>
    <row r="26" spans="1:57" s="2" customFormat="1" ht="25.9" customHeight="1">
      <c r="A26" s="34"/>
      <c r="B26" s="35"/>
      <c r="C26" s="36"/>
      <c r="D26" s="37" t="s">
        <v>39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13">
        <f>ROUND(AG94,2)</f>
        <v>0</v>
      </c>
      <c r="AL26" s="314"/>
      <c r="AM26" s="314"/>
      <c r="AN26" s="314"/>
      <c r="AO26" s="314"/>
      <c r="AP26" s="36"/>
      <c r="AQ26" s="36"/>
      <c r="AR26" s="39"/>
      <c r="BE26" s="305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05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15" t="s">
        <v>40</v>
      </c>
      <c r="M28" s="315"/>
      <c r="N28" s="315"/>
      <c r="O28" s="315"/>
      <c r="P28" s="315"/>
      <c r="Q28" s="36"/>
      <c r="R28" s="36"/>
      <c r="S28" s="36"/>
      <c r="T28" s="36"/>
      <c r="U28" s="36"/>
      <c r="V28" s="36"/>
      <c r="W28" s="315" t="s">
        <v>41</v>
      </c>
      <c r="X28" s="315"/>
      <c r="Y28" s="315"/>
      <c r="Z28" s="315"/>
      <c r="AA28" s="315"/>
      <c r="AB28" s="315"/>
      <c r="AC28" s="315"/>
      <c r="AD28" s="315"/>
      <c r="AE28" s="315"/>
      <c r="AF28" s="36"/>
      <c r="AG28" s="36"/>
      <c r="AH28" s="36"/>
      <c r="AI28" s="36"/>
      <c r="AJ28" s="36"/>
      <c r="AK28" s="315" t="s">
        <v>42</v>
      </c>
      <c r="AL28" s="315"/>
      <c r="AM28" s="315"/>
      <c r="AN28" s="315"/>
      <c r="AO28" s="315"/>
      <c r="AP28" s="36"/>
      <c r="AQ28" s="36"/>
      <c r="AR28" s="39"/>
      <c r="BE28" s="305"/>
    </row>
    <row r="29" spans="2:57" s="3" customFormat="1" ht="14.45" customHeight="1">
      <c r="B29" s="40"/>
      <c r="C29" s="41"/>
      <c r="D29" s="29" t="s">
        <v>43</v>
      </c>
      <c r="E29" s="41"/>
      <c r="F29" s="29" t="s">
        <v>44</v>
      </c>
      <c r="G29" s="41"/>
      <c r="H29" s="41"/>
      <c r="I29" s="41"/>
      <c r="J29" s="41"/>
      <c r="K29" s="41"/>
      <c r="L29" s="318">
        <v>0.21</v>
      </c>
      <c r="M29" s="317"/>
      <c r="N29" s="317"/>
      <c r="O29" s="317"/>
      <c r="P29" s="317"/>
      <c r="Q29" s="41"/>
      <c r="R29" s="41"/>
      <c r="S29" s="41"/>
      <c r="T29" s="41"/>
      <c r="U29" s="41"/>
      <c r="V29" s="41"/>
      <c r="W29" s="316">
        <f>ROUND(AZ94,2)</f>
        <v>0</v>
      </c>
      <c r="X29" s="317"/>
      <c r="Y29" s="317"/>
      <c r="Z29" s="317"/>
      <c r="AA29" s="317"/>
      <c r="AB29" s="317"/>
      <c r="AC29" s="317"/>
      <c r="AD29" s="317"/>
      <c r="AE29" s="317"/>
      <c r="AF29" s="41"/>
      <c r="AG29" s="41"/>
      <c r="AH29" s="41"/>
      <c r="AI29" s="41"/>
      <c r="AJ29" s="41"/>
      <c r="AK29" s="316">
        <f>ROUND(AV94,2)</f>
        <v>0</v>
      </c>
      <c r="AL29" s="317"/>
      <c r="AM29" s="317"/>
      <c r="AN29" s="317"/>
      <c r="AO29" s="317"/>
      <c r="AP29" s="41"/>
      <c r="AQ29" s="41"/>
      <c r="AR29" s="42"/>
      <c r="BE29" s="306"/>
    </row>
    <row r="30" spans="2:57" s="3" customFormat="1" ht="14.45" customHeight="1">
      <c r="B30" s="40"/>
      <c r="C30" s="41"/>
      <c r="D30" s="41"/>
      <c r="E30" s="41"/>
      <c r="F30" s="29" t="s">
        <v>45</v>
      </c>
      <c r="G30" s="41"/>
      <c r="H30" s="41"/>
      <c r="I30" s="41"/>
      <c r="J30" s="41"/>
      <c r="K30" s="41"/>
      <c r="L30" s="318">
        <v>0.15</v>
      </c>
      <c r="M30" s="317"/>
      <c r="N30" s="317"/>
      <c r="O30" s="317"/>
      <c r="P30" s="317"/>
      <c r="Q30" s="41"/>
      <c r="R30" s="41"/>
      <c r="S30" s="41"/>
      <c r="T30" s="41"/>
      <c r="U30" s="41"/>
      <c r="V30" s="41"/>
      <c r="W30" s="316">
        <f>ROUND(BA94,2)</f>
        <v>0</v>
      </c>
      <c r="X30" s="317"/>
      <c r="Y30" s="317"/>
      <c r="Z30" s="317"/>
      <c r="AA30" s="317"/>
      <c r="AB30" s="317"/>
      <c r="AC30" s="317"/>
      <c r="AD30" s="317"/>
      <c r="AE30" s="317"/>
      <c r="AF30" s="41"/>
      <c r="AG30" s="41"/>
      <c r="AH30" s="41"/>
      <c r="AI30" s="41"/>
      <c r="AJ30" s="41"/>
      <c r="AK30" s="316">
        <f>ROUND(AW94,2)</f>
        <v>0</v>
      </c>
      <c r="AL30" s="317"/>
      <c r="AM30" s="317"/>
      <c r="AN30" s="317"/>
      <c r="AO30" s="317"/>
      <c r="AP30" s="41"/>
      <c r="AQ30" s="41"/>
      <c r="AR30" s="42"/>
      <c r="BE30" s="306"/>
    </row>
    <row r="31" spans="2:57" s="3" customFormat="1" ht="14.45" customHeight="1" hidden="1">
      <c r="B31" s="40"/>
      <c r="C31" s="41"/>
      <c r="D31" s="41"/>
      <c r="E31" s="41"/>
      <c r="F31" s="29" t="s">
        <v>46</v>
      </c>
      <c r="G31" s="41"/>
      <c r="H31" s="41"/>
      <c r="I31" s="41"/>
      <c r="J31" s="41"/>
      <c r="K31" s="41"/>
      <c r="L31" s="318">
        <v>0.21</v>
      </c>
      <c r="M31" s="317"/>
      <c r="N31" s="317"/>
      <c r="O31" s="317"/>
      <c r="P31" s="317"/>
      <c r="Q31" s="41"/>
      <c r="R31" s="41"/>
      <c r="S31" s="41"/>
      <c r="T31" s="41"/>
      <c r="U31" s="41"/>
      <c r="V31" s="41"/>
      <c r="W31" s="316">
        <f>ROUND(BB94,2)</f>
        <v>0</v>
      </c>
      <c r="X31" s="317"/>
      <c r="Y31" s="317"/>
      <c r="Z31" s="317"/>
      <c r="AA31" s="317"/>
      <c r="AB31" s="317"/>
      <c r="AC31" s="317"/>
      <c r="AD31" s="317"/>
      <c r="AE31" s="317"/>
      <c r="AF31" s="41"/>
      <c r="AG31" s="41"/>
      <c r="AH31" s="41"/>
      <c r="AI31" s="41"/>
      <c r="AJ31" s="41"/>
      <c r="AK31" s="316">
        <v>0</v>
      </c>
      <c r="AL31" s="317"/>
      <c r="AM31" s="317"/>
      <c r="AN31" s="317"/>
      <c r="AO31" s="317"/>
      <c r="AP31" s="41"/>
      <c r="AQ31" s="41"/>
      <c r="AR31" s="42"/>
      <c r="BE31" s="306"/>
    </row>
    <row r="32" spans="2:57" s="3" customFormat="1" ht="14.45" customHeight="1" hidden="1">
      <c r="B32" s="40"/>
      <c r="C32" s="41"/>
      <c r="D32" s="41"/>
      <c r="E32" s="41"/>
      <c r="F32" s="29" t="s">
        <v>47</v>
      </c>
      <c r="G32" s="41"/>
      <c r="H32" s="41"/>
      <c r="I32" s="41"/>
      <c r="J32" s="41"/>
      <c r="K32" s="41"/>
      <c r="L32" s="318">
        <v>0.15</v>
      </c>
      <c r="M32" s="317"/>
      <c r="N32" s="317"/>
      <c r="O32" s="317"/>
      <c r="P32" s="317"/>
      <c r="Q32" s="41"/>
      <c r="R32" s="41"/>
      <c r="S32" s="41"/>
      <c r="T32" s="41"/>
      <c r="U32" s="41"/>
      <c r="V32" s="41"/>
      <c r="W32" s="316">
        <f>ROUND(BC94,2)</f>
        <v>0</v>
      </c>
      <c r="X32" s="317"/>
      <c r="Y32" s="317"/>
      <c r="Z32" s="317"/>
      <c r="AA32" s="317"/>
      <c r="AB32" s="317"/>
      <c r="AC32" s="317"/>
      <c r="AD32" s="317"/>
      <c r="AE32" s="317"/>
      <c r="AF32" s="41"/>
      <c r="AG32" s="41"/>
      <c r="AH32" s="41"/>
      <c r="AI32" s="41"/>
      <c r="AJ32" s="41"/>
      <c r="AK32" s="316">
        <v>0</v>
      </c>
      <c r="AL32" s="317"/>
      <c r="AM32" s="317"/>
      <c r="AN32" s="317"/>
      <c r="AO32" s="317"/>
      <c r="AP32" s="41"/>
      <c r="AQ32" s="41"/>
      <c r="AR32" s="42"/>
      <c r="BE32" s="306"/>
    </row>
    <row r="33" spans="2:57" s="3" customFormat="1" ht="14.45" customHeight="1" hidden="1">
      <c r="B33" s="40"/>
      <c r="C33" s="41"/>
      <c r="D33" s="41"/>
      <c r="E33" s="41"/>
      <c r="F33" s="29" t="s">
        <v>48</v>
      </c>
      <c r="G33" s="41"/>
      <c r="H33" s="41"/>
      <c r="I33" s="41"/>
      <c r="J33" s="41"/>
      <c r="K33" s="41"/>
      <c r="L33" s="318">
        <v>0</v>
      </c>
      <c r="M33" s="317"/>
      <c r="N33" s="317"/>
      <c r="O33" s="317"/>
      <c r="P33" s="317"/>
      <c r="Q33" s="41"/>
      <c r="R33" s="41"/>
      <c r="S33" s="41"/>
      <c r="T33" s="41"/>
      <c r="U33" s="41"/>
      <c r="V33" s="41"/>
      <c r="W33" s="316">
        <f>ROUND(BD94,2)</f>
        <v>0</v>
      </c>
      <c r="X33" s="317"/>
      <c r="Y33" s="317"/>
      <c r="Z33" s="317"/>
      <c r="AA33" s="317"/>
      <c r="AB33" s="317"/>
      <c r="AC33" s="317"/>
      <c r="AD33" s="317"/>
      <c r="AE33" s="317"/>
      <c r="AF33" s="41"/>
      <c r="AG33" s="41"/>
      <c r="AH33" s="41"/>
      <c r="AI33" s="41"/>
      <c r="AJ33" s="41"/>
      <c r="AK33" s="316">
        <v>0</v>
      </c>
      <c r="AL33" s="317"/>
      <c r="AM33" s="317"/>
      <c r="AN33" s="317"/>
      <c r="AO33" s="317"/>
      <c r="AP33" s="41"/>
      <c r="AQ33" s="41"/>
      <c r="AR33" s="42"/>
      <c r="BE33" s="306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05"/>
    </row>
    <row r="35" spans="1:57" s="2" customFormat="1" ht="25.9" customHeight="1">
      <c r="A35" s="34"/>
      <c r="B35" s="35"/>
      <c r="C35" s="43"/>
      <c r="D35" s="44" t="s">
        <v>49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50</v>
      </c>
      <c r="U35" s="45"/>
      <c r="V35" s="45"/>
      <c r="W35" s="45"/>
      <c r="X35" s="322" t="s">
        <v>51</v>
      </c>
      <c r="Y35" s="320"/>
      <c r="Z35" s="320"/>
      <c r="AA35" s="320"/>
      <c r="AB35" s="320"/>
      <c r="AC35" s="45"/>
      <c r="AD35" s="45"/>
      <c r="AE35" s="45"/>
      <c r="AF35" s="45"/>
      <c r="AG35" s="45"/>
      <c r="AH35" s="45"/>
      <c r="AI35" s="45"/>
      <c r="AJ35" s="45"/>
      <c r="AK35" s="319">
        <f>SUM(AK26:AK33)</f>
        <v>0</v>
      </c>
      <c r="AL35" s="320"/>
      <c r="AM35" s="320"/>
      <c r="AN35" s="320"/>
      <c r="AO35" s="321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52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53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54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55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54</v>
      </c>
      <c r="AI60" s="38"/>
      <c r="AJ60" s="38"/>
      <c r="AK60" s="38"/>
      <c r="AL60" s="38"/>
      <c r="AM60" s="52" t="s">
        <v>55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56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57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54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55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54</v>
      </c>
      <c r="AI75" s="38"/>
      <c r="AJ75" s="38"/>
      <c r="AK75" s="38"/>
      <c r="AL75" s="38"/>
      <c r="AM75" s="52" t="s">
        <v>55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58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202103-048a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79" t="str">
        <f>K6</f>
        <v>Rozšíření MŠ U Koupaliště – základová deska</v>
      </c>
      <c r="M85" s="280"/>
      <c r="N85" s="280"/>
      <c r="O85" s="280"/>
      <c r="P85" s="280"/>
      <c r="Q85" s="280"/>
      <c r="R85" s="280"/>
      <c r="S85" s="280"/>
      <c r="T85" s="280"/>
      <c r="U85" s="280"/>
      <c r="V85" s="280"/>
      <c r="W85" s="280"/>
      <c r="X85" s="280"/>
      <c r="Y85" s="280"/>
      <c r="Z85" s="280"/>
      <c r="AA85" s="280"/>
      <c r="AB85" s="280"/>
      <c r="AC85" s="280"/>
      <c r="AD85" s="280"/>
      <c r="AE85" s="280"/>
      <c r="AF85" s="280"/>
      <c r="AG85" s="280"/>
      <c r="AH85" s="280"/>
      <c r="AI85" s="280"/>
      <c r="AJ85" s="280"/>
      <c r="AK85" s="280"/>
      <c r="AL85" s="280"/>
      <c r="AM85" s="280"/>
      <c r="AN85" s="280"/>
      <c r="AO85" s="280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81" t="str">
        <f>IF(AN8="","",AN8)</f>
        <v>23. 3. 2021</v>
      </c>
      <c r="AN87" s="281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Město Česká Třebová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32</v>
      </c>
      <c r="AJ89" s="36"/>
      <c r="AK89" s="36"/>
      <c r="AL89" s="36"/>
      <c r="AM89" s="288" t="str">
        <f>IF(E17="","",E17)</f>
        <v>K I P spol. s r.o.</v>
      </c>
      <c r="AN89" s="289"/>
      <c r="AO89" s="289"/>
      <c r="AP89" s="289"/>
      <c r="AQ89" s="36"/>
      <c r="AR89" s="39"/>
      <c r="AS89" s="282" t="s">
        <v>59</v>
      </c>
      <c r="AT89" s="283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30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37</v>
      </c>
      <c r="AJ90" s="36"/>
      <c r="AK90" s="36"/>
      <c r="AL90" s="36"/>
      <c r="AM90" s="288" t="str">
        <f>IF(E20="","",E20)</f>
        <v xml:space="preserve"> </v>
      </c>
      <c r="AN90" s="289"/>
      <c r="AO90" s="289"/>
      <c r="AP90" s="289"/>
      <c r="AQ90" s="36"/>
      <c r="AR90" s="39"/>
      <c r="AS90" s="284"/>
      <c r="AT90" s="285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86"/>
      <c r="AT91" s="287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90" t="s">
        <v>60</v>
      </c>
      <c r="D92" s="291"/>
      <c r="E92" s="291"/>
      <c r="F92" s="291"/>
      <c r="G92" s="291"/>
      <c r="H92" s="73"/>
      <c r="I92" s="293" t="s">
        <v>61</v>
      </c>
      <c r="J92" s="291"/>
      <c r="K92" s="291"/>
      <c r="L92" s="291"/>
      <c r="M92" s="291"/>
      <c r="N92" s="291"/>
      <c r="O92" s="291"/>
      <c r="P92" s="291"/>
      <c r="Q92" s="291"/>
      <c r="R92" s="291"/>
      <c r="S92" s="291"/>
      <c r="T92" s="291"/>
      <c r="U92" s="291"/>
      <c r="V92" s="291"/>
      <c r="W92" s="291"/>
      <c r="X92" s="291"/>
      <c r="Y92" s="291"/>
      <c r="Z92" s="291"/>
      <c r="AA92" s="291"/>
      <c r="AB92" s="291"/>
      <c r="AC92" s="291"/>
      <c r="AD92" s="291"/>
      <c r="AE92" s="291"/>
      <c r="AF92" s="291"/>
      <c r="AG92" s="292" t="s">
        <v>62</v>
      </c>
      <c r="AH92" s="291"/>
      <c r="AI92" s="291"/>
      <c r="AJ92" s="291"/>
      <c r="AK92" s="291"/>
      <c r="AL92" s="291"/>
      <c r="AM92" s="291"/>
      <c r="AN92" s="293" t="s">
        <v>63</v>
      </c>
      <c r="AO92" s="291"/>
      <c r="AP92" s="294"/>
      <c r="AQ92" s="74" t="s">
        <v>64</v>
      </c>
      <c r="AR92" s="39"/>
      <c r="AS92" s="75" t="s">
        <v>65</v>
      </c>
      <c r="AT92" s="76" t="s">
        <v>66</v>
      </c>
      <c r="AU92" s="76" t="s">
        <v>67</v>
      </c>
      <c r="AV92" s="76" t="s">
        <v>68</v>
      </c>
      <c r="AW92" s="76" t="s">
        <v>69</v>
      </c>
      <c r="AX92" s="76" t="s">
        <v>70</v>
      </c>
      <c r="AY92" s="76" t="s">
        <v>71</v>
      </c>
      <c r="AZ92" s="76" t="s">
        <v>72</v>
      </c>
      <c r="BA92" s="76" t="s">
        <v>73</v>
      </c>
      <c r="BB92" s="76" t="s">
        <v>74</v>
      </c>
      <c r="BC92" s="76" t="s">
        <v>75</v>
      </c>
      <c r="BD92" s="77" t="s">
        <v>76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77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302">
        <f>ROUND(AG95+AG100,2)</f>
        <v>0</v>
      </c>
      <c r="AH94" s="302"/>
      <c r="AI94" s="302"/>
      <c r="AJ94" s="302"/>
      <c r="AK94" s="302"/>
      <c r="AL94" s="302"/>
      <c r="AM94" s="302"/>
      <c r="AN94" s="303">
        <f aca="true" t="shared" si="0" ref="AN94:AN100">SUM(AG94,AT94)</f>
        <v>0</v>
      </c>
      <c r="AO94" s="303"/>
      <c r="AP94" s="303"/>
      <c r="AQ94" s="85" t="s">
        <v>1</v>
      </c>
      <c r="AR94" s="86"/>
      <c r="AS94" s="87">
        <f>ROUND(AS95+AS100,2)</f>
        <v>0</v>
      </c>
      <c r="AT94" s="88">
        <f aca="true" t="shared" si="1" ref="AT94:AT100">ROUND(SUM(AV94:AW94),2)</f>
        <v>0</v>
      </c>
      <c r="AU94" s="89">
        <f>ROUND(AU95+AU100,5)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ROUND(AZ95+AZ100,2)</f>
        <v>0</v>
      </c>
      <c r="BA94" s="88">
        <f>ROUND(BA95+BA100,2)</f>
        <v>0</v>
      </c>
      <c r="BB94" s="88">
        <f>ROUND(BB95+BB100,2)</f>
        <v>0</v>
      </c>
      <c r="BC94" s="88">
        <f>ROUND(BC95+BC100,2)</f>
        <v>0</v>
      </c>
      <c r="BD94" s="90">
        <f>ROUND(BD95+BD100,2)</f>
        <v>0</v>
      </c>
      <c r="BS94" s="91" t="s">
        <v>78</v>
      </c>
      <c r="BT94" s="91" t="s">
        <v>79</v>
      </c>
      <c r="BU94" s="92" t="s">
        <v>80</v>
      </c>
      <c r="BV94" s="91" t="s">
        <v>81</v>
      </c>
      <c r="BW94" s="91" t="s">
        <v>5</v>
      </c>
      <c r="BX94" s="91" t="s">
        <v>82</v>
      </c>
      <c r="CL94" s="91" t="s">
        <v>1</v>
      </c>
    </row>
    <row r="95" spans="2:91" s="7" customFormat="1" ht="16.5" customHeight="1">
      <c r="B95" s="93"/>
      <c r="C95" s="94"/>
      <c r="D95" s="298" t="s">
        <v>83</v>
      </c>
      <c r="E95" s="298"/>
      <c r="F95" s="298"/>
      <c r="G95" s="298"/>
      <c r="H95" s="298"/>
      <c r="I95" s="95"/>
      <c r="J95" s="298" t="s">
        <v>84</v>
      </c>
      <c r="K95" s="298"/>
      <c r="L95" s="298"/>
      <c r="M95" s="298"/>
      <c r="N95" s="298"/>
      <c r="O95" s="298"/>
      <c r="P95" s="298"/>
      <c r="Q95" s="298"/>
      <c r="R95" s="298"/>
      <c r="S95" s="298"/>
      <c r="T95" s="298"/>
      <c r="U95" s="298"/>
      <c r="V95" s="298"/>
      <c r="W95" s="298"/>
      <c r="X95" s="298"/>
      <c r="Y95" s="298"/>
      <c r="Z95" s="298"/>
      <c r="AA95" s="298"/>
      <c r="AB95" s="298"/>
      <c r="AC95" s="298"/>
      <c r="AD95" s="298"/>
      <c r="AE95" s="298"/>
      <c r="AF95" s="298"/>
      <c r="AG95" s="295">
        <f>ROUND(SUM(AG96:AG99),2)</f>
        <v>0</v>
      </c>
      <c r="AH95" s="296"/>
      <c r="AI95" s="296"/>
      <c r="AJ95" s="296"/>
      <c r="AK95" s="296"/>
      <c r="AL95" s="296"/>
      <c r="AM95" s="296"/>
      <c r="AN95" s="297">
        <f t="shared" si="0"/>
        <v>0</v>
      </c>
      <c r="AO95" s="296"/>
      <c r="AP95" s="296"/>
      <c r="AQ95" s="96" t="s">
        <v>85</v>
      </c>
      <c r="AR95" s="97"/>
      <c r="AS95" s="98">
        <f>ROUND(SUM(AS96:AS99),2)</f>
        <v>0</v>
      </c>
      <c r="AT95" s="99">
        <f t="shared" si="1"/>
        <v>0</v>
      </c>
      <c r="AU95" s="100">
        <f>ROUND(SUM(AU96:AU99),5)</f>
        <v>0</v>
      </c>
      <c r="AV95" s="99">
        <f>ROUND(AZ95*L29,2)</f>
        <v>0</v>
      </c>
      <c r="AW95" s="99">
        <f>ROUND(BA95*L30,2)</f>
        <v>0</v>
      </c>
      <c r="AX95" s="99">
        <f>ROUND(BB95*L29,2)</f>
        <v>0</v>
      </c>
      <c r="AY95" s="99">
        <f>ROUND(BC95*L30,2)</f>
        <v>0</v>
      </c>
      <c r="AZ95" s="99">
        <f>ROUND(SUM(AZ96:AZ99),2)</f>
        <v>0</v>
      </c>
      <c r="BA95" s="99">
        <f>ROUND(SUM(BA96:BA99),2)</f>
        <v>0</v>
      </c>
      <c r="BB95" s="99">
        <f>ROUND(SUM(BB96:BB99),2)</f>
        <v>0</v>
      </c>
      <c r="BC95" s="99">
        <f>ROUND(SUM(BC96:BC99),2)</f>
        <v>0</v>
      </c>
      <c r="BD95" s="101">
        <f>ROUND(SUM(BD96:BD99),2)</f>
        <v>0</v>
      </c>
      <c r="BS95" s="102" t="s">
        <v>78</v>
      </c>
      <c r="BT95" s="102" t="s">
        <v>86</v>
      </c>
      <c r="BU95" s="102" t="s">
        <v>80</v>
      </c>
      <c r="BV95" s="102" t="s">
        <v>81</v>
      </c>
      <c r="BW95" s="102" t="s">
        <v>87</v>
      </c>
      <c r="BX95" s="102" t="s">
        <v>5</v>
      </c>
      <c r="CL95" s="102" t="s">
        <v>1</v>
      </c>
      <c r="CM95" s="102" t="s">
        <v>88</v>
      </c>
    </row>
    <row r="96" spans="1:90" s="4" customFormat="1" ht="16.5" customHeight="1">
      <c r="A96" s="103" t="s">
        <v>89</v>
      </c>
      <c r="B96" s="58"/>
      <c r="C96" s="104"/>
      <c r="D96" s="104"/>
      <c r="E96" s="301" t="s">
        <v>90</v>
      </c>
      <c r="F96" s="301"/>
      <c r="G96" s="301"/>
      <c r="H96" s="301"/>
      <c r="I96" s="301"/>
      <c r="J96" s="104"/>
      <c r="K96" s="301" t="s">
        <v>91</v>
      </c>
      <c r="L96" s="301"/>
      <c r="M96" s="301"/>
      <c r="N96" s="301"/>
      <c r="O96" s="301"/>
      <c r="P96" s="301"/>
      <c r="Q96" s="301"/>
      <c r="R96" s="301"/>
      <c r="S96" s="301"/>
      <c r="T96" s="301"/>
      <c r="U96" s="301"/>
      <c r="V96" s="301"/>
      <c r="W96" s="301"/>
      <c r="X96" s="301"/>
      <c r="Y96" s="301"/>
      <c r="Z96" s="301"/>
      <c r="AA96" s="301"/>
      <c r="AB96" s="301"/>
      <c r="AC96" s="301"/>
      <c r="AD96" s="301"/>
      <c r="AE96" s="301"/>
      <c r="AF96" s="301"/>
      <c r="AG96" s="299">
        <f>'D.1.1 - ARCHITEKTONICKO S...'!J32</f>
        <v>0</v>
      </c>
      <c r="AH96" s="300"/>
      <c r="AI96" s="300"/>
      <c r="AJ96" s="300"/>
      <c r="AK96" s="300"/>
      <c r="AL96" s="300"/>
      <c r="AM96" s="300"/>
      <c r="AN96" s="299">
        <f t="shared" si="0"/>
        <v>0</v>
      </c>
      <c r="AO96" s="300"/>
      <c r="AP96" s="300"/>
      <c r="AQ96" s="105" t="s">
        <v>92</v>
      </c>
      <c r="AR96" s="60"/>
      <c r="AS96" s="106">
        <v>0</v>
      </c>
      <c r="AT96" s="107">
        <f t="shared" si="1"/>
        <v>0</v>
      </c>
      <c r="AU96" s="108">
        <f>'D.1.1 - ARCHITEKTONICKO S...'!P135</f>
        <v>0</v>
      </c>
      <c r="AV96" s="107">
        <f>'D.1.1 - ARCHITEKTONICKO S...'!J35</f>
        <v>0</v>
      </c>
      <c r="AW96" s="107">
        <f>'D.1.1 - ARCHITEKTONICKO S...'!J36</f>
        <v>0</v>
      </c>
      <c r="AX96" s="107">
        <f>'D.1.1 - ARCHITEKTONICKO S...'!J37</f>
        <v>0</v>
      </c>
      <c r="AY96" s="107">
        <f>'D.1.1 - ARCHITEKTONICKO S...'!J38</f>
        <v>0</v>
      </c>
      <c r="AZ96" s="107">
        <f>'D.1.1 - ARCHITEKTONICKO S...'!F35</f>
        <v>0</v>
      </c>
      <c r="BA96" s="107">
        <f>'D.1.1 - ARCHITEKTONICKO S...'!F36</f>
        <v>0</v>
      </c>
      <c r="BB96" s="107">
        <f>'D.1.1 - ARCHITEKTONICKO S...'!F37</f>
        <v>0</v>
      </c>
      <c r="BC96" s="107">
        <f>'D.1.1 - ARCHITEKTONICKO S...'!F38</f>
        <v>0</v>
      </c>
      <c r="BD96" s="109">
        <f>'D.1.1 - ARCHITEKTONICKO S...'!F39</f>
        <v>0</v>
      </c>
      <c r="BT96" s="110" t="s">
        <v>88</v>
      </c>
      <c r="BV96" s="110" t="s">
        <v>81</v>
      </c>
      <c r="BW96" s="110" t="s">
        <v>93</v>
      </c>
      <c r="BX96" s="110" t="s">
        <v>87</v>
      </c>
      <c r="CL96" s="110" t="s">
        <v>1</v>
      </c>
    </row>
    <row r="97" spans="1:90" s="4" customFormat="1" ht="23.25" customHeight="1">
      <c r="A97" s="103" t="s">
        <v>89</v>
      </c>
      <c r="B97" s="58"/>
      <c r="C97" s="104"/>
      <c r="D97" s="104"/>
      <c r="E97" s="301" t="s">
        <v>94</v>
      </c>
      <c r="F97" s="301"/>
      <c r="G97" s="301"/>
      <c r="H97" s="301"/>
      <c r="I97" s="301"/>
      <c r="J97" s="104"/>
      <c r="K97" s="301" t="s">
        <v>95</v>
      </c>
      <c r="L97" s="301"/>
      <c r="M97" s="301"/>
      <c r="N97" s="301"/>
      <c r="O97" s="301"/>
      <c r="P97" s="301"/>
      <c r="Q97" s="301"/>
      <c r="R97" s="301"/>
      <c r="S97" s="301"/>
      <c r="T97" s="301"/>
      <c r="U97" s="301"/>
      <c r="V97" s="301"/>
      <c r="W97" s="301"/>
      <c r="X97" s="301"/>
      <c r="Y97" s="301"/>
      <c r="Z97" s="301"/>
      <c r="AA97" s="301"/>
      <c r="AB97" s="301"/>
      <c r="AC97" s="301"/>
      <c r="AD97" s="301"/>
      <c r="AE97" s="301"/>
      <c r="AF97" s="301"/>
      <c r="AG97" s="299">
        <f>'D.1.4.1 - ZAŘÍZENÍ ZDRAVO...'!J32</f>
        <v>0</v>
      </c>
      <c r="AH97" s="300"/>
      <c r="AI97" s="300"/>
      <c r="AJ97" s="300"/>
      <c r="AK97" s="300"/>
      <c r="AL97" s="300"/>
      <c r="AM97" s="300"/>
      <c r="AN97" s="299">
        <f t="shared" si="0"/>
        <v>0</v>
      </c>
      <c r="AO97" s="300"/>
      <c r="AP97" s="300"/>
      <c r="AQ97" s="105" t="s">
        <v>92</v>
      </c>
      <c r="AR97" s="60"/>
      <c r="AS97" s="106">
        <v>0</v>
      </c>
      <c r="AT97" s="107">
        <f t="shared" si="1"/>
        <v>0</v>
      </c>
      <c r="AU97" s="108">
        <f>'D.1.4.1 - ZAŘÍZENÍ ZDRAVO...'!P133</f>
        <v>0</v>
      </c>
      <c r="AV97" s="107">
        <f>'D.1.4.1 - ZAŘÍZENÍ ZDRAVO...'!J35</f>
        <v>0</v>
      </c>
      <c r="AW97" s="107">
        <f>'D.1.4.1 - ZAŘÍZENÍ ZDRAVO...'!J36</f>
        <v>0</v>
      </c>
      <c r="AX97" s="107">
        <f>'D.1.4.1 - ZAŘÍZENÍ ZDRAVO...'!J37</f>
        <v>0</v>
      </c>
      <c r="AY97" s="107">
        <f>'D.1.4.1 - ZAŘÍZENÍ ZDRAVO...'!J38</f>
        <v>0</v>
      </c>
      <c r="AZ97" s="107">
        <f>'D.1.4.1 - ZAŘÍZENÍ ZDRAVO...'!F35</f>
        <v>0</v>
      </c>
      <c r="BA97" s="107">
        <f>'D.1.4.1 - ZAŘÍZENÍ ZDRAVO...'!F36</f>
        <v>0</v>
      </c>
      <c r="BB97" s="107">
        <f>'D.1.4.1 - ZAŘÍZENÍ ZDRAVO...'!F37</f>
        <v>0</v>
      </c>
      <c r="BC97" s="107">
        <f>'D.1.4.1 - ZAŘÍZENÍ ZDRAVO...'!F38</f>
        <v>0</v>
      </c>
      <c r="BD97" s="109">
        <f>'D.1.4.1 - ZAŘÍZENÍ ZDRAVO...'!F39</f>
        <v>0</v>
      </c>
      <c r="BT97" s="110" t="s">
        <v>88</v>
      </c>
      <c r="BV97" s="110" t="s">
        <v>81</v>
      </c>
      <c r="BW97" s="110" t="s">
        <v>96</v>
      </c>
      <c r="BX97" s="110" t="s">
        <v>87</v>
      </c>
      <c r="CL97" s="110" t="s">
        <v>1</v>
      </c>
    </row>
    <row r="98" spans="1:90" s="4" customFormat="1" ht="35.25" customHeight="1">
      <c r="A98" s="103" t="s">
        <v>89</v>
      </c>
      <c r="B98" s="58"/>
      <c r="C98" s="104"/>
      <c r="D98" s="104"/>
      <c r="E98" s="301" t="s">
        <v>97</v>
      </c>
      <c r="F98" s="301"/>
      <c r="G98" s="301"/>
      <c r="H98" s="301"/>
      <c r="I98" s="301"/>
      <c r="J98" s="104"/>
      <c r="K98" s="301" t="s">
        <v>98</v>
      </c>
      <c r="L98" s="301"/>
      <c r="M98" s="301"/>
      <c r="N98" s="301"/>
      <c r="O98" s="301"/>
      <c r="P98" s="301"/>
      <c r="Q98" s="301"/>
      <c r="R98" s="301"/>
      <c r="S98" s="301"/>
      <c r="T98" s="301"/>
      <c r="U98" s="301"/>
      <c r="V98" s="301"/>
      <c r="W98" s="301"/>
      <c r="X98" s="301"/>
      <c r="Y98" s="301"/>
      <c r="Z98" s="301"/>
      <c r="AA98" s="301"/>
      <c r="AB98" s="301"/>
      <c r="AC98" s="301"/>
      <c r="AD98" s="301"/>
      <c r="AE98" s="301"/>
      <c r="AF98" s="301"/>
      <c r="AG98" s="299">
        <f>'D.1.4.3 - ZAŘÍZENÍ SILNOP...'!J32</f>
        <v>0</v>
      </c>
      <c r="AH98" s="300"/>
      <c r="AI98" s="300"/>
      <c r="AJ98" s="300"/>
      <c r="AK98" s="300"/>
      <c r="AL98" s="300"/>
      <c r="AM98" s="300"/>
      <c r="AN98" s="299">
        <f t="shared" si="0"/>
        <v>0</v>
      </c>
      <c r="AO98" s="300"/>
      <c r="AP98" s="300"/>
      <c r="AQ98" s="105" t="s">
        <v>92</v>
      </c>
      <c r="AR98" s="60"/>
      <c r="AS98" s="106">
        <v>0</v>
      </c>
      <c r="AT98" s="107">
        <f t="shared" si="1"/>
        <v>0</v>
      </c>
      <c r="AU98" s="108">
        <f>'D.1.4.3 - ZAŘÍZENÍ SILNOP...'!P127</f>
        <v>0</v>
      </c>
      <c r="AV98" s="107">
        <f>'D.1.4.3 - ZAŘÍZENÍ SILNOP...'!J35</f>
        <v>0</v>
      </c>
      <c r="AW98" s="107">
        <f>'D.1.4.3 - ZAŘÍZENÍ SILNOP...'!J36</f>
        <v>0</v>
      </c>
      <c r="AX98" s="107">
        <f>'D.1.4.3 - ZAŘÍZENÍ SILNOP...'!J37</f>
        <v>0</v>
      </c>
      <c r="AY98" s="107">
        <f>'D.1.4.3 - ZAŘÍZENÍ SILNOP...'!J38</f>
        <v>0</v>
      </c>
      <c r="AZ98" s="107">
        <f>'D.1.4.3 - ZAŘÍZENÍ SILNOP...'!F35</f>
        <v>0</v>
      </c>
      <c r="BA98" s="107">
        <f>'D.1.4.3 - ZAŘÍZENÍ SILNOP...'!F36</f>
        <v>0</v>
      </c>
      <c r="BB98" s="107">
        <f>'D.1.4.3 - ZAŘÍZENÍ SILNOP...'!F37</f>
        <v>0</v>
      </c>
      <c r="BC98" s="107">
        <f>'D.1.4.3 - ZAŘÍZENÍ SILNOP...'!F38</f>
        <v>0</v>
      </c>
      <c r="BD98" s="109">
        <f>'D.1.4.3 - ZAŘÍZENÍ SILNOP...'!F39</f>
        <v>0</v>
      </c>
      <c r="BT98" s="110" t="s">
        <v>88</v>
      </c>
      <c r="BV98" s="110" t="s">
        <v>81</v>
      </c>
      <c r="BW98" s="110" t="s">
        <v>99</v>
      </c>
      <c r="BX98" s="110" t="s">
        <v>87</v>
      </c>
      <c r="CL98" s="110" t="s">
        <v>1</v>
      </c>
    </row>
    <row r="99" spans="1:90" s="4" customFormat="1" ht="16.5" customHeight="1">
      <c r="A99" s="103" t="s">
        <v>89</v>
      </c>
      <c r="B99" s="58"/>
      <c r="C99" s="104"/>
      <c r="D99" s="104"/>
      <c r="E99" s="301" t="s">
        <v>100</v>
      </c>
      <c r="F99" s="301"/>
      <c r="G99" s="301"/>
      <c r="H99" s="301"/>
      <c r="I99" s="301"/>
      <c r="J99" s="104"/>
      <c r="K99" s="301" t="s">
        <v>101</v>
      </c>
      <c r="L99" s="301"/>
      <c r="M99" s="301"/>
      <c r="N99" s="301"/>
      <c r="O99" s="301"/>
      <c r="P99" s="301"/>
      <c r="Q99" s="301"/>
      <c r="R99" s="301"/>
      <c r="S99" s="301"/>
      <c r="T99" s="301"/>
      <c r="U99" s="301"/>
      <c r="V99" s="301"/>
      <c r="W99" s="301"/>
      <c r="X99" s="301"/>
      <c r="Y99" s="301"/>
      <c r="Z99" s="301"/>
      <c r="AA99" s="301"/>
      <c r="AB99" s="301"/>
      <c r="AC99" s="301"/>
      <c r="AD99" s="301"/>
      <c r="AE99" s="301"/>
      <c r="AF99" s="301"/>
      <c r="AG99" s="299">
        <f>'D.1.4.5 - PLYNOVÁ ZAŘÍZENÍ'!J32</f>
        <v>0</v>
      </c>
      <c r="AH99" s="300"/>
      <c r="AI99" s="300"/>
      <c r="AJ99" s="300"/>
      <c r="AK99" s="300"/>
      <c r="AL99" s="300"/>
      <c r="AM99" s="300"/>
      <c r="AN99" s="299">
        <f t="shared" si="0"/>
        <v>0</v>
      </c>
      <c r="AO99" s="300"/>
      <c r="AP99" s="300"/>
      <c r="AQ99" s="105" t="s">
        <v>92</v>
      </c>
      <c r="AR99" s="60"/>
      <c r="AS99" s="106">
        <v>0</v>
      </c>
      <c r="AT99" s="107">
        <f t="shared" si="1"/>
        <v>0</v>
      </c>
      <c r="AU99" s="108">
        <f>'D.1.4.5 - PLYNOVÁ ZAŘÍZENÍ'!P122</f>
        <v>0</v>
      </c>
      <c r="AV99" s="107">
        <f>'D.1.4.5 - PLYNOVÁ ZAŘÍZENÍ'!J35</f>
        <v>0</v>
      </c>
      <c r="AW99" s="107">
        <f>'D.1.4.5 - PLYNOVÁ ZAŘÍZENÍ'!J36</f>
        <v>0</v>
      </c>
      <c r="AX99" s="107">
        <f>'D.1.4.5 - PLYNOVÁ ZAŘÍZENÍ'!J37</f>
        <v>0</v>
      </c>
      <c r="AY99" s="107">
        <f>'D.1.4.5 - PLYNOVÁ ZAŘÍZENÍ'!J38</f>
        <v>0</v>
      </c>
      <c r="AZ99" s="107">
        <f>'D.1.4.5 - PLYNOVÁ ZAŘÍZENÍ'!F35</f>
        <v>0</v>
      </c>
      <c r="BA99" s="107">
        <f>'D.1.4.5 - PLYNOVÁ ZAŘÍZENÍ'!F36</f>
        <v>0</v>
      </c>
      <c r="BB99" s="107">
        <f>'D.1.4.5 - PLYNOVÁ ZAŘÍZENÍ'!F37</f>
        <v>0</v>
      </c>
      <c r="BC99" s="107">
        <f>'D.1.4.5 - PLYNOVÁ ZAŘÍZENÍ'!F38</f>
        <v>0</v>
      </c>
      <c r="BD99" s="109">
        <f>'D.1.4.5 - PLYNOVÁ ZAŘÍZENÍ'!F39</f>
        <v>0</v>
      </c>
      <c r="BT99" s="110" t="s">
        <v>88</v>
      </c>
      <c r="BV99" s="110" t="s">
        <v>81</v>
      </c>
      <c r="BW99" s="110" t="s">
        <v>102</v>
      </c>
      <c r="BX99" s="110" t="s">
        <v>87</v>
      </c>
      <c r="CL99" s="110" t="s">
        <v>1</v>
      </c>
    </row>
    <row r="100" spans="1:91" s="7" customFormat="1" ht="16.5" customHeight="1">
      <c r="A100" s="103" t="s">
        <v>89</v>
      </c>
      <c r="B100" s="93"/>
      <c r="C100" s="94"/>
      <c r="D100" s="298" t="s">
        <v>103</v>
      </c>
      <c r="E100" s="298"/>
      <c r="F100" s="298"/>
      <c r="G100" s="298"/>
      <c r="H100" s="298"/>
      <c r="I100" s="95"/>
      <c r="J100" s="298" t="s">
        <v>104</v>
      </c>
      <c r="K100" s="298"/>
      <c r="L100" s="298"/>
      <c r="M100" s="298"/>
      <c r="N100" s="298"/>
      <c r="O100" s="298"/>
      <c r="P100" s="298"/>
      <c r="Q100" s="298"/>
      <c r="R100" s="298"/>
      <c r="S100" s="298"/>
      <c r="T100" s="298"/>
      <c r="U100" s="298"/>
      <c r="V100" s="298"/>
      <c r="W100" s="298"/>
      <c r="X100" s="298"/>
      <c r="Y100" s="298"/>
      <c r="Z100" s="298"/>
      <c r="AA100" s="298"/>
      <c r="AB100" s="298"/>
      <c r="AC100" s="298"/>
      <c r="AD100" s="298"/>
      <c r="AE100" s="298"/>
      <c r="AF100" s="298"/>
      <c r="AG100" s="297">
        <f>'VRN - VEDLEJŠÍ ROZPOČTOVÉ...'!J30</f>
        <v>0</v>
      </c>
      <c r="AH100" s="296"/>
      <c r="AI100" s="296"/>
      <c r="AJ100" s="296"/>
      <c r="AK100" s="296"/>
      <c r="AL100" s="296"/>
      <c r="AM100" s="296"/>
      <c r="AN100" s="297">
        <f t="shared" si="0"/>
        <v>0</v>
      </c>
      <c r="AO100" s="296"/>
      <c r="AP100" s="296"/>
      <c r="AQ100" s="96" t="s">
        <v>85</v>
      </c>
      <c r="AR100" s="97"/>
      <c r="AS100" s="111">
        <v>0</v>
      </c>
      <c r="AT100" s="112">
        <f t="shared" si="1"/>
        <v>0</v>
      </c>
      <c r="AU100" s="113">
        <f>'VRN - VEDLEJŠÍ ROZPOČTOVÉ...'!P119</f>
        <v>0</v>
      </c>
      <c r="AV100" s="112">
        <f>'VRN - VEDLEJŠÍ ROZPOČTOVÉ...'!J33</f>
        <v>0</v>
      </c>
      <c r="AW100" s="112">
        <f>'VRN - VEDLEJŠÍ ROZPOČTOVÉ...'!J34</f>
        <v>0</v>
      </c>
      <c r="AX100" s="112">
        <f>'VRN - VEDLEJŠÍ ROZPOČTOVÉ...'!J35</f>
        <v>0</v>
      </c>
      <c r="AY100" s="112">
        <f>'VRN - VEDLEJŠÍ ROZPOČTOVÉ...'!J36</f>
        <v>0</v>
      </c>
      <c r="AZ100" s="112">
        <f>'VRN - VEDLEJŠÍ ROZPOČTOVÉ...'!F33</f>
        <v>0</v>
      </c>
      <c r="BA100" s="112">
        <f>'VRN - VEDLEJŠÍ ROZPOČTOVÉ...'!F34</f>
        <v>0</v>
      </c>
      <c r="BB100" s="112">
        <f>'VRN - VEDLEJŠÍ ROZPOČTOVÉ...'!F35</f>
        <v>0</v>
      </c>
      <c r="BC100" s="112">
        <f>'VRN - VEDLEJŠÍ ROZPOČTOVÉ...'!F36</f>
        <v>0</v>
      </c>
      <c r="BD100" s="114">
        <f>'VRN - VEDLEJŠÍ ROZPOČTOVÉ...'!F37</f>
        <v>0</v>
      </c>
      <c r="BT100" s="102" t="s">
        <v>86</v>
      </c>
      <c r="BV100" s="102" t="s">
        <v>81</v>
      </c>
      <c r="BW100" s="102" t="s">
        <v>105</v>
      </c>
      <c r="BX100" s="102" t="s">
        <v>5</v>
      </c>
      <c r="CL100" s="102" t="s">
        <v>1</v>
      </c>
      <c r="CM100" s="102" t="s">
        <v>88</v>
      </c>
    </row>
    <row r="101" spans="1:57" s="2" customFormat="1" ht="30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9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</row>
    <row r="102" spans="1:57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39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</sheetData>
  <sheetProtection algorithmName="SHA-512" hashValue="6R7CbMpK1B0D+D9CDWBEOCzIHuxEKZFn6kIM9MhfowY5uAgm2McwGPQYSocBC/a7feUcNQVec9FLL+4CSCM2/w==" saltValue="v5ARIWqCTC5g2e/OxjkpS+gcD8EdeAhllVHvTGL7JkuWcIJ3l5/UCdIrtd+t9VU2o0N873ti/rrpDnyrq/vmOg==" spinCount="100000" sheet="1" objects="1" scenarios="1" formatColumns="0" formatRows="0"/>
  <mergeCells count="62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N100:AP100"/>
    <mergeCell ref="AG100:AM100"/>
    <mergeCell ref="D100:H100"/>
    <mergeCell ref="J100:AF100"/>
    <mergeCell ref="AG94:AM94"/>
    <mergeCell ref="AN94:AP94"/>
    <mergeCell ref="AG98:AM98"/>
    <mergeCell ref="AN98:AP98"/>
    <mergeCell ref="E98:I98"/>
    <mergeCell ref="K98:AF98"/>
    <mergeCell ref="AN99:AP99"/>
    <mergeCell ref="AG99:AM99"/>
    <mergeCell ref="E99:I99"/>
    <mergeCell ref="K99:AF99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L85:AO85"/>
    <mergeCell ref="AM87:AN87"/>
    <mergeCell ref="AS89:AT91"/>
    <mergeCell ref="AM89:AP89"/>
    <mergeCell ref="AM90:AP90"/>
  </mergeCells>
  <hyperlinks>
    <hyperlink ref="A96" location="'D.1.1 - ARCHITEKTONICKO S...'!C2" display="/"/>
    <hyperlink ref="A97" location="'D.1.4.1 - ZAŘÍZENÍ ZDRAVO...'!C2" display="/"/>
    <hyperlink ref="A98" location="'D.1.4.3 - ZAŘÍZENÍ SILNOP...'!C2" display="/"/>
    <hyperlink ref="A99" location="'D.1.4.5 - PLYNOVÁ ZAŘÍZENÍ'!C2" display="/"/>
    <hyperlink ref="A100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47"/>
  <sheetViews>
    <sheetView showGridLines="0" workbookViewId="0" topLeftCell="A313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AT2" s="17" t="s">
        <v>93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88</v>
      </c>
    </row>
    <row r="4" spans="2:46" s="1" customFormat="1" ht="24.95" customHeight="1">
      <c r="B4" s="20"/>
      <c r="D4" s="119" t="s">
        <v>106</v>
      </c>
      <c r="I4" s="115"/>
      <c r="L4" s="20"/>
      <c r="M4" s="120" t="s">
        <v>10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1" t="s">
        <v>16</v>
      </c>
      <c r="I6" s="115"/>
      <c r="L6" s="20"/>
    </row>
    <row r="7" spans="2:12" s="1" customFormat="1" ht="16.5" customHeight="1">
      <c r="B7" s="20"/>
      <c r="E7" s="324" t="str">
        <f>'Rekapitulace stavby'!K6</f>
        <v>Rozšíření MŠ U Koupaliště – základová deska</v>
      </c>
      <c r="F7" s="325"/>
      <c r="G7" s="325"/>
      <c r="H7" s="325"/>
      <c r="I7" s="115"/>
      <c r="L7" s="20"/>
    </row>
    <row r="8" spans="2:12" s="1" customFormat="1" ht="12" customHeight="1">
      <c r="B8" s="20"/>
      <c r="D8" s="121" t="s">
        <v>107</v>
      </c>
      <c r="I8" s="115"/>
      <c r="L8" s="20"/>
    </row>
    <row r="9" spans="1:31" s="2" customFormat="1" ht="16.5" customHeight="1">
      <c r="A9" s="34"/>
      <c r="B9" s="39"/>
      <c r="C9" s="34"/>
      <c r="D9" s="34"/>
      <c r="E9" s="324" t="s">
        <v>108</v>
      </c>
      <c r="F9" s="326"/>
      <c r="G9" s="326"/>
      <c r="H9" s="326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1" t="s">
        <v>109</v>
      </c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27" t="s">
        <v>110</v>
      </c>
      <c r="F11" s="326"/>
      <c r="G11" s="326"/>
      <c r="H11" s="326"/>
      <c r="I11" s="122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122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1" t="s">
        <v>18</v>
      </c>
      <c r="E13" s="34"/>
      <c r="F13" s="110" t="s">
        <v>1</v>
      </c>
      <c r="G13" s="34"/>
      <c r="H13" s="34"/>
      <c r="I13" s="123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1" t="s">
        <v>20</v>
      </c>
      <c r="E14" s="34"/>
      <c r="F14" s="110" t="s">
        <v>21</v>
      </c>
      <c r="G14" s="34"/>
      <c r="H14" s="34"/>
      <c r="I14" s="123" t="s">
        <v>22</v>
      </c>
      <c r="J14" s="124" t="str">
        <f>'Rekapitulace stavby'!AN8</f>
        <v>23. 3. 2021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122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1" t="s">
        <v>24</v>
      </c>
      <c r="E16" s="34"/>
      <c r="F16" s="34"/>
      <c r="G16" s="34"/>
      <c r="H16" s="34"/>
      <c r="I16" s="123" t="s">
        <v>25</v>
      </c>
      <c r="J16" s="110" t="s">
        <v>26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27</v>
      </c>
      <c r="F17" s="34"/>
      <c r="G17" s="34"/>
      <c r="H17" s="34"/>
      <c r="I17" s="123" t="s">
        <v>28</v>
      </c>
      <c r="J17" s="110" t="s">
        <v>29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122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1" t="s">
        <v>30</v>
      </c>
      <c r="E19" s="34"/>
      <c r="F19" s="34"/>
      <c r="G19" s="34"/>
      <c r="H19" s="34"/>
      <c r="I19" s="123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8" t="str">
        <f>'Rekapitulace stavby'!E14</f>
        <v>Vyplň údaj</v>
      </c>
      <c r="F20" s="329"/>
      <c r="G20" s="329"/>
      <c r="H20" s="329"/>
      <c r="I20" s="123" t="s">
        <v>28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122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1" t="s">
        <v>32</v>
      </c>
      <c r="E22" s="34"/>
      <c r="F22" s="34"/>
      <c r="G22" s="34"/>
      <c r="H22" s="34"/>
      <c r="I22" s="123" t="s">
        <v>25</v>
      </c>
      <c r="J22" s="110" t="s">
        <v>33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34</v>
      </c>
      <c r="F23" s="34"/>
      <c r="G23" s="34"/>
      <c r="H23" s="34"/>
      <c r="I23" s="123" t="s">
        <v>28</v>
      </c>
      <c r="J23" s="110" t="s">
        <v>35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122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1" t="s">
        <v>37</v>
      </c>
      <c r="E25" s="34"/>
      <c r="F25" s="34"/>
      <c r="G25" s="34"/>
      <c r="H25" s="34"/>
      <c r="I25" s="123" t="s">
        <v>25</v>
      </c>
      <c r="J25" s="110" t="str">
        <f>IF('Rekapitulace stavby'!AN19="","",'Rekapitulace stavby'!AN19)</f>
        <v/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23" t="s">
        <v>28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122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1" t="s">
        <v>38</v>
      </c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5"/>
      <c r="B29" s="126"/>
      <c r="C29" s="125"/>
      <c r="D29" s="125"/>
      <c r="E29" s="330" t="s">
        <v>1</v>
      </c>
      <c r="F29" s="330"/>
      <c r="G29" s="330"/>
      <c r="H29" s="330"/>
      <c r="I29" s="127"/>
      <c r="J29" s="125"/>
      <c r="K29" s="125"/>
      <c r="L29" s="128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122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1" t="s">
        <v>39</v>
      </c>
      <c r="E32" s="34"/>
      <c r="F32" s="34"/>
      <c r="G32" s="34"/>
      <c r="H32" s="34"/>
      <c r="I32" s="122"/>
      <c r="J32" s="132">
        <f>ROUND(J135,2)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9"/>
      <c r="E33" s="129"/>
      <c r="F33" s="129"/>
      <c r="G33" s="129"/>
      <c r="H33" s="129"/>
      <c r="I33" s="130"/>
      <c r="J33" s="129"/>
      <c r="K33" s="129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33" t="s">
        <v>41</v>
      </c>
      <c r="G34" s="34"/>
      <c r="H34" s="34"/>
      <c r="I34" s="134" t="s">
        <v>40</v>
      </c>
      <c r="J34" s="133" t="s">
        <v>42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35" t="s">
        <v>43</v>
      </c>
      <c r="E35" s="121" t="s">
        <v>44</v>
      </c>
      <c r="F35" s="136">
        <f>ROUND((SUM(BE135:BE346)),2)</f>
        <v>0</v>
      </c>
      <c r="G35" s="34"/>
      <c r="H35" s="34"/>
      <c r="I35" s="137">
        <v>0.21</v>
      </c>
      <c r="J35" s="136">
        <f>ROUND(((SUM(BE135:BE346))*I35),2)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1" t="s">
        <v>45</v>
      </c>
      <c r="F36" s="136">
        <f>ROUND((SUM(BF135:BF346)),2)</f>
        <v>0</v>
      </c>
      <c r="G36" s="34"/>
      <c r="H36" s="34"/>
      <c r="I36" s="137">
        <v>0.15</v>
      </c>
      <c r="J36" s="136">
        <f>ROUND(((SUM(BF135:BF346))*I36),2)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1" t="s">
        <v>46</v>
      </c>
      <c r="F37" s="136">
        <f>ROUND((SUM(BG135:BG346)),2)</f>
        <v>0</v>
      </c>
      <c r="G37" s="34"/>
      <c r="H37" s="34"/>
      <c r="I37" s="137">
        <v>0.21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1" t="s">
        <v>47</v>
      </c>
      <c r="F38" s="136">
        <f>ROUND((SUM(BH135:BH346)),2)</f>
        <v>0</v>
      </c>
      <c r="G38" s="34"/>
      <c r="H38" s="34"/>
      <c r="I38" s="137">
        <v>0.15</v>
      </c>
      <c r="J38" s="136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1" t="s">
        <v>48</v>
      </c>
      <c r="F39" s="136">
        <f>ROUND((SUM(BI135:BI346)),2)</f>
        <v>0</v>
      </c>
      <c r="G39" s="34"/>
      <c r="H39" s="34"/>
      <c r="I39" s="137">
        <v>0</v>
      </c>
      <c r="J39" s="136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8"/>
      <c r="D41" s="139" t="s">
        <v>49</v>
      </c>
      <c r="E41" s="140"/>
      <c r="F41" s="140"/>
      <c r="G41" s="141" t="s">
        <v>50</v>
      </c>
      <c r="H41" s="142" t="s">
        <v>51</v>
      </c>
      <c r="I41" s="143"/>
      <c r="J41" s="144">
        <f>SUM(J32:J39)</f>
        <v>0</v>
      </c>
      <c r="K41" s="145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122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6" t="s">
        <v>52</v>
      </c>
      <c r="E50" s="147"/>
      <c r="F50" s="147"/>
      <c r="G50" s="146" t="s">
        <v>53</v>
      </c>
      <c r="H50" s="147"/>
      <c r="I50" s="148"/>
      <c r="J50" s="147"/>
      <c r="K50" s="147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9" t="s">
        <v>54</v>
      </c>
      <c r="E61" s="150"/>
      <c r="F61" s="151" t="s">
        <v>55</v>
      </c>
      <c r="G61" s="149" t="s">
        <v>54</v>
      </c>
      <c r="H61" s="150"/>
      <c r="I61" s="152"/>
      <c r="J61" s="153" t="s">
        <v>55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6" t="s">
        <v>56</v>
      </c>
      <c r="E65" s="154"/>
      <c r="F65" s="154"/>
      <c r="G65" s="146" t="s">
        <v>57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9" t="s">
        <v>54</v>
      </c>
      <c r="E76" s="150"/>
      <c r="F76" s="151" t="s">
        <v>55</v>
      </c>
      <c r="G76" s="149" t="s">
        <v>54</v>
      </c>
      <c r="H76" s="150"/>
      <c r="I76" s="152"/>
      <c r="J76" s="153" t="s">
        <v>55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111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31" t="str">
        <f>E7</f>
        <v>Rozšíření MŠ U Koupaliště – základová deska</v>
      </c>
      <c r="F85" s="332"/>
      <c r="G85" s="332"/>
      <c r="H85" s="332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107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31" t="s">
        <v>108</v>
      </c>
      <c r="F87" s="333"/>
      <c r="G87" s="333"/>
      <c r="H87" s="333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109</v>
      </c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79" t="str">
        <f>E11</f>
        <v>D.1.1 - ARCHITEKTONICKO STAVEBNÍ ŘEŠENÍ</v>
      </c>
      <c r="F89" s="333"/>
      <c r="G89" s="333"/>
      <c r="H89" s="333"/>
      <c r="I89" s="122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 xml:space="preserve"> </v>
      </c>
      <c r="G91" s="36"/>
      <c r="H91" s="36"/>
      <c r="I91" s="123" t="s">
        <v>22</v>
      </c>
      <c r="J91" s="66" t="str">
        <f>IF(J14="","",J14)</f>
        <v>23. 3. 2021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2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24</v>
      </c>
      <c r="D93" s="36"/>
      <c r="E93" s="36"/>
      <c r="F93" s="27" t="str">
        <f>E17</f>
        <v>Město Česká Třebová</v>
      </c>
      <c r="G93" s="36"/>
      <c r="H93" s="36"/>
      <c r="I93" s="123" t="s">
        <v>32</v>
      </c>
      <c r="J93" s="32" t="str">
        <f>E23</f>
        <v>K I P spol. s r.o.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30</v>
      </c>
      <c r="D94" s="36"/>
      <c r="E94" s="36"/>
      <c r="F94" s="27" t="str">
        <f>IF(E20="","",E20)</f>
        <v>Vyplň údaj</v>
      </c>
      <c r="G94" s="36"/>
      <c r="H94" s="36"/>
      <c r="I94" s="123" t="s">
        <v>37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2" t="s">
        <v>112</v>
      </c>
      <c r="D96" s="163"/>
      <c r="E96" s="163"/>
      <c r="F96" s="163"/>
      <c r="G96" s="163"/>
      <c r="H96" s="163"/>
      <c r="I96" s="164"/>
      <c r="J96" s="165" t="s">
        <v>113</v>
      </c>
      <c r="K96" s="163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2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6" t="s">
        <v>114</v>
      </c>
      <c r="D98" s="36"/>
      <c r="E98" s="36"/>
      <c r="F98" s="36"/>
      <c r="G98" s="36"/>
      <c r="H98" s="36"/>
      <c r="I98" s="122"/>
      <c r="J98" s="84">
        <f>J135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115</v>
      </c>
    </row>
    <row r="99" spans="2:12" s="9" customFormat="1" ht="24.95" customHeight="1">
      <c r="B99" s="167"/>
      <c r="C99" s="168"/>
      <c r="D99" s="169" t="s">
        <v>116</v>
      </c>
      <c r="E99" s="170"/>
      <c r="F99" s="170"/>
      <c r="G99" s="170"/>
      <c r="H99" s="170"/>
      <c r="I99" s="171"/>
      <c r="J99" s="172">
        <f>J136</f>
        <v>0</v>
      </c>
      <c r="K99" s="168"/>
      <c r="L99" s="173"/>
    </row>
    <row r="100" spans="2:12" s="10" customFormat="1" ht="19.9" customHeight="1">
      <c r="B100" s="174"/>
      <c r="C100" s="104"/>
      <c r="D100" s="175" t="s">
        <v>117</v>
      </c>
      <c r="E100" s="176"/>
      <c r="F100" s="176"/>
      <c r="G100" s="176"/>
      <c r="H100" s="176"/>
      <c r="I100" s="177"/>
      <c r="J100" s="178">
        <f>J137</f>
        <v>0</v>
      </c>
      <c r="K100" s="104"/>
      <c r="L100" s="179"/>
    </row>
    <row r="101" spans="2:12" s="10" customFormat="1" ht="19.9" customHeight="1">
      <c r="B101" s="174"/>
      <c r="C101" s="104"/>
      <c r="D101" s="175" t="s">
        <v>118</v>
      </c>
      <c r="E101" s="176"/>
      <c r="F101" s="176"/>
      <c r="G101" s="176"/>
      <c r="H101" s="176"/>
      <c r="I101" s="177"/>
      <c r="J101" s="178">
        <f>J182</f>
        <v>0</v>
      </c>
      <c r="K101" s="104"/>
      <c r="L101" s="179"/>
    </row>
    <row r="102" spans="2:12" s="10" customFormat="1" ht="19.9" customHeight="1">
      <c r="B102" s="174"/>
      <c r="C102" s="104"/>
      <c r="D102" s="175" t="s">
        <v>119</v>
      </c>
      <c r="E102" s="176"/>
      <c r="F102" s="176"/>
      <c r="G102" s="176"/>
      <c r="H102" s="176"/>
      <c r="I102" s="177"/>
      <c r="J102" s="178">
        <f>J237</f>
        <v>0</v>
      </c>
      <c r="K102" s="104"/>
      <c r="L102" s="179"/>
    </row>
    <row r="103" spans="2:12" s="10" customFormat="1" ht="19.9" customHeight="1">
      <c r="B103" s="174"/>
      <c r="C103" s="104"/>
      <c r="D103" s="175" t="s">
        <v>120</v>
      </c>
      <c r="E103" s="176"/>
      <c r="F103" s="176"/>
      <c r="G103" s="176"/>
      <c r="H103" s="176"/>
      <c r="I103" s="177"/>
      <c r="J103" s="178">
        <f>J246</f>
        <v>0</v>
      </c>
      <c r="K103" s="104"/>
      <c r="L103" s="179"/>
    </row>
    <row r="104" spans="2:12" s="10" customFormat="1" ht="19.9" customHeight="1">
      <c r="B104" s="174"/>
      <c r="C104" s="104"/>
      <c r="D104" s="175" t="s">
        <v>121</v>
      </c>
      <c r="E104" s="176"/>
      <c r="F104" s="176"/>
      <c r="G104" s="176"/>
      <c r="H104" s="176"/>
      <c r="I104" s="177"/>
      <c r="J104" s="178">
        <f>J248</f>
        <v>0</v>
      </c>
      <c r="K104" s="104"/>
      <c r="L104" s="179"/>
    </row>
    <row r="105" spans="2:12" s="10" customFormat="1" ht="19.9" customHeight="1">
      <c r="B105" s="174"/>
      <c r="C105" s="104"/>
      <c r="D105" s="175" t="s">
        <v>122</v>
      </c>
      <c r="E105" s="176"/>
      <c r="F105" s="176"/>
      <c r="G105" s="176"/>
      <c r="H105" s="176"/>
      <c r="I105" s="177"/>
      <c r="J105" s="178">
        <f>J252</f>
        <v>0</v>
      </c>
      <c r="K105" s="104"/>
      <c r="L105" s="179"/>
    </row>
    <row r="106" spans="2:12" s="10" customFormat="1" ht="19.9" customHeight="1">
      <c r="B106" s="174"/>
      <c r="C106" s="104"/>
      <c r="D106" s="175" t="s">
        <v>123</v>
      </c>
      <c r="E106" s="176"/>
      <c r="F106" s="176"/>
      <c r="G106" s="176"/>
      <c r="H106" s="176"/>
      <c r="I106" s="177"/>
      <c r="J106" s="178">
        <f>J271</f>
        <v>0</v>
      </c>
      <c r="K106" s="104"/>
      <c r="L106" s="179"/>
    </row>
    <row r="107" spans="2:12" s="10" customFormat="1" ht="19.9" customHeight="1">
      <c r="B107" s="174"/>
      <c r="C107" s="104"/>
      <c r="D107" s="175" t="s">
        <v>124</v>
      </c>
      <c r="E107" s="176"/>
      <c r="F107" s="176"/>
      <c r="G107" s="176"/>
      <c r="H107" s="176"/>
      <c r="I107" s="177"/>
      <c r="J107" s="178">
        <f>J292</f>
        <v>0</v>
      </c>
      <c r="K107" s="104"/>
      <c r="L107" s="179"/>
    </row>
    <row r="108" spans="2:12" s="10" customFormat="1" ht="19.9" customHeight="1">
      <c r="B108" s="174"/>
      <c r="C108" s="104"/>
      <c r="D108" s="175" t="s">
        <v>125</v>
      </c>
      <c r="E108" s="176"/>
      <c r="F108" s="176"/>
      <c r="G108" s="176"/>
      <c r="H108" s="176"/>
      <c r="I108" s="177"/>
      <c r="J108" s="178">
        <f>J298</f>
        <v>0</v>
      </c>
      <c r="K108" s="104"/>
      <c r="L108" s="179"/>
    </row>
    <row r="109" spans="2:12" s="9" customFormat="1" ht="24.95" customHeight="1">
      <c r="B109" s="167"/>
      <c r="C109" s="168"/>
      <c r="D109" s="169" t="s">
        <v>126</v>
      </c>
      <c r="E109" s="170"/>
      <c r="F109" s="170"/>
      <c r="G109" s="170"/>
      <c r="H109" s="170"/>
      <c r="I109" s="171"/>
      <c r="J109" s="172">
        <f>J300</f>
        <v>0</v>
      </c>
      <c r="K109" s="168"/>
      <c r="L109" s="173"/>
    </row>
    <row r="110" spans="2:12" s="10" customFormat="1" ht="19.9" customHeight="1">
      <c r="B110" s="174"/>
      <c r="C110" s="104"/>
      <c r="D110" s="175" t="s">
        <v>127</v>
      </c>
      <c r="E110" s="176"/>
      <c r="F110" s="176"/>
      <c r="G110" s="176"/>
      <c r="H110" s="176"/>
      <c r="I110" s="177"/>
      <c r="J110" s="178">
        <f>J301</f>
        <v>0</v>
      </c>
      <c r="K110" s="104"/>
      <c r="L110" s="179"/>
    </row>
    <row r="111" spans="2:12" s="10" customFormat="1" ht="19.9" customHeight="1">
      <c r="B111" s="174"/>
      <c r="C111" s="104"/>
      <c r="D111" s="175" t="s">
        <v>128</v>
      </c>
      <c r="E111" s="176"/>
      <c r="F111" s="176"/>
      <c r="G111" s="176"/>
      <c r="H111" s="176"/>
      <c r="I111" s="177"/>
      <c r="J111" s="178">
        <f>J334</f>
        <v>0</v>
      </c>
      <c r="K111" s="104"/>
      <c r="L111" s="179"/>
    </row>
    <row r="112" spans="2:12" s="10" customFormat="1" ht="19.9" customHeight="1">
      <c r="B112" s="174"/>
      <c r="C112" s="104"/>
      <c r="D112" s="175" t="s">
        <v>129</v>
      </c>
      <c r="E112" s="176"/>
      <c r="F112" s="176"/>
      <c r="G112" s="176"/>
      <c r="H112" s="176"/>
      <c r="I112" s="177"/>
      <c r="J112" s="178">
        <f>J337</f>
        <v>0</v>
      </c>
      <c r="K112" s="104"/>
      <c r="L112" s="179"/>
    </row>
    <row r="113" spans="2:12" s="10" customFormat="1" ht="19.9" customHeight="1">
      <c r="B113" s="174"/>
      <c r="C113" s="104"/>
      <c r="D113" s="175" t="s">
        <v>130</v>
      </c>
      <c r="E113" s="176"/>
      <c r="F113" s="176"/>
      <c r="G113" s="176"/>
      <c r="H113" s="176"/>
      <c r="I113" s="177"/>
      <c r="J113" s="178">
        <f>J344</f>
        <v>0</v>
      </c>
      <c r="K113" s="104"/>
      <c r="L113" s="179"/>
    </row>
    <row r="114" spans="1:31" s="2" customFormat="1" ht="21.75" customHeight="1">
      <c r="A114" s="34"/>
      <c r="B114" s="35"/>
      <c r="C114" s="36"/>
      <c r="D114" s="36"/>
      <c r="E114" s="36"/>
      <c r="F114" s="36"/>
      <c r="G114" s="36"/>
      <c r="H114" s="36"/>
      <c r="I114" s="122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54"/>
      <c r="C115" s="55"/>
      <c r="D115" s="55"/>
      <c r="E115" s="55"/>
      <c r="F115" s="55"/>
      <c r="G115" s="55"/>
      <c r="H115" s="55"/>
      <c r="I115" s="158"/>
      <c r="J115" s="55"/>
      <c r="K115" s="55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9" spans="1:31" s="2" customFormat="1" ht="6.95" customHeight="1">
      <c r="A119" s="34"/>
      <c r="B119" s="56"/>
      <c r="C119" s="57"/>
      <c r="D119" s="57"/>
      <c r="E119" s="57"/>
      <c r="F119" s="57"/>
      <c r="G119" s="57"/>
      <c r="H119" s="57"/>
      <c r="I119" s="161"/>
      <c r="J119" s="57"/>
      <c r="K119" s="57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24.95" customHeight="1">
      <c r="A120" s="34"/>
      <c r="B120" s="35"/>
      <c r="C120" s="23" t="s">
        <v>131</v>
      </c>
      <c r="D120" s="36"/>
      <c r="E120" s="36"/>
      <c r="F120" s="36"/>
      <c r="G120" s="36"/>
      <c r="H120" s="36"/>
      <c r="I120" s="122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122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16</v>
      </c>
      <c r="D122" s="36"/>
      <c r="E122" s="36"/>
      <c r="F122" s="36"/>
      <c r="G122" s="36"/>
      <c r="H122" s="36"/>
      <c r="I122" s="122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6.5" customHeight="1">
      <c r="A123" s="34"/>
      <c r="B123" s="35"/>
      <c r="C123" s="36"/>
      <c r="D123" s="36"/>
      <c r="E123" s="331" t="str">
        <f>E7</f>
        <v>Rozšíření MŠ U Koupaliště – základová deska</v>
      </c>
      <c r="F123" s="332"/>
      <c r="G123" s="332"/>
      <c r="H123" s="332"/>
      <c r="I123" s="122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2:12" s="1" customFormat="1" ht="12" customHeight="1">
      <c r="B124" s="21"/>
      <c r="C124" s="29" t="s">
        <v>107</v>
      </c>
      <c r="D124" s="22"/>
      <c r="E124" s="22"/>
      <c r="F124" s="22"/>
      <c r="G124" s="22"/>
      <c r="H124" s="22"/>
      <c r="I124" s="115"/>
      <c r="J124" s="22"/>
      <c r="K124" s="22"/>
      <c r="L124" s="20"/>
    </row>
    <row r="125" spans="1:31" s="2" customFormat="1" ht="16.5" customHeight="1">
      <c r="A125" s="34"/>
      <c r="B125" s="35"/>
      <c r="C125" s="36"/>
      <c r="D125" s="36"/>
      <c r="E125" s="331" t="s">
        <v>108</v>
      </c>
      <c r="F125" s="333"/>
      <c r="G125" s="333"/>
      <c r="H125" s="333"/>
      <c r="I125" s="122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2" customHeight="1">
      <c r="A126" s="34"/>
      <c r="B126" s="35"/>
      <c r="C126" s="29" t="s">
        <v>109</v>
      </c>
      <c r="D126" s="36"/>
      <c r="E126" s="36"/>
      <c r="F126" s="36"/>
      <c r="G126" s="36"/>
      <c r="H126" s="36"/>
      <c r="I126" s="122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6.5" customHeight="1">
      <c r="A127" s="34"/>
      <c r="B127" s="35"/>
      <c r="C127" s="36"/>
      <c r="D127" s="36"/>
      <c r="E127" s="279" t="str">
        <f>E11</f>
        <v>D.1.1 - ARCHITEKTONICKO STAVEBNÍ ŘEŠENÍ</v>
      </c>
      <c r="F127" s="333"/>
      <c r="G127" s="333"/>
      <c r="H127" s="333"/>
      <c r="I127" s="122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6.95" customHeight="1">
      <c r="A128" s="34"/>
      <c r="B128" s="35"/>
      <c r="C128" s="36"/>
      <c r="D128" s="36"/>
      <c r="E128" s="36"/>
      <c r="F128" s="36"/>
      <c r="G128" s="36"/>
      <c r="H128" s="36"/>
      <c r="I128" s="122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2" customHeight="1">
      <c r="A129" s="34"/>
      <c r="B129" s="35"/>
      <c r="C129" s="29" t="s">
        <v>20</v>
      </c>
      <c r="D129" s="36"/>
      <c r="E129" s="36"/>
      <c r="F129" s="27" t="str">
        <f>F14</f>
        <v xml:space="preserve"> </v>
      </c>
      <c r="G129" s="36"/>
      <c r="H129" s="36"/>
      <c r="I129" s="123" t="s">
        <v>22</v>
      </c>
      <c r="J129" s="66" t="str">
        <f>IF(J14="","",J14)</f>
        <v>23. 3. 2021</v>
      </c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6.95" customHeight="1">
      <c r="A130" s="34"/>
      <c r="B130" s="35"/>
      <c r="C130" s="36"/>
      <c r="D130" s="36"/>
      <c r="E130" s="36"/>
      <c r="F130" s="36"/>
      <c r="G130" s="36"/>
      <c r="H130" s="36"/>
      <c r="I130" s="122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15.2" customHeight="1">
      <c r="A131" s="34"/>
      <c r="B131" s="35"/>
      <c r="C131" s="29" t="s">
        <v>24</v>
      </c>
      <c r="D131" s="36"/>
      <c r="E131" s="36"/>
      <c r="F131" s="27" t="str">
        <f>E17</f>
        <v>Město Česká Třebová</v>
      </c>
      <c r="G131" s="36"/>
      <c r="H131" s="36"/>
      <c r="I131" s="123" t="s">
        <v>32</v>
      </c>
      <c r="J131" s="32" t="str">
        <f>E23</f>
        <v>K I P spol. s r.o.</v>
      </c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15.2" customHeight="1">
      <c r="A132" s="34"/>
      <c r="B132" s="35"/>
      <c r="C132" s="29" t="s">
        <v>30</v>
      </c>
      <c r="D132" s="36"/>
      <c r="E132" s="36"/>
      <c r="F132" s="27" t="str">
        <f>IF(E20="","",E20)</f>
        <v>Vyplň údaj</v>
      </c>
      <c r="G132" s="36"/>
      <c r="H132" s="36"/>
      <c r="I132" s="123" t="s">
        <v>37</v>
      </c>
      <c r="J132" s="32" t="str">
        <f>E26</f>
        <v xml:space="preserve"> </v>
      </c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10.35" customHeight="1">
      <c r="A133" s="34"/>
      <c r="B133" s="35"/>
      <c r="C133" s="36"/>
      <c r="D133" s="36"/>
      <c r="E133" s="36"/>
      <c r="F133" s="36"/>
      <c r="G133" s="36"/>
      <c r="H133" s="36"/>
      <c r="I133" s="122"/>
      <c r="J133" s="36"/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11" customFormat="1" ht="29.25" customHeight="1">
      <c r="A134" s="180"/>
      <c r="B134" s="181"/>
      <c r="C134" s="182" t="s">
        <v>132</v>
      </c>
      <c r="D134" s="183" t="s">
        <v>64</v>
      </c>
      <c r="E134" s="183" t="s">
        <v>60</v>
      </c>
      <c r="F134" s="183" t="s">
        <v>61</v>
      </c>
      <c r="G134" s="183" t="s">
        <v>133</v>
      </c>
      <c r="H134" s="183" t="s">
        <v>134</v>
      </c>
      <c r="I134" s="184" t="s">
        <v>135</v>
      </c>
      <c r="J134" s="185" t="s">
        <v>113</v>
      </c>
      <c r="K134" s="186" t="s">
        <v>136</v>
      </c>
      <c r="L134" s="187"/>
      <c r="M134" s="75" t="s">
        <v>1</v>
      </c>
      <c r="N134" s="76" t="s">
        <v>43</v>
      </c>
      <c r="O134" s="76" t="s">
        <v>137</v>
      </c>
      <c r="P134" s="76" t="s">
        <v>138</v>
      </c>
      <c r="Q134" s="76" t="s">
        <v>139</v>
      </c>
      <c r="R134" s="76" t="s">
        <v>140</v>
      </c>
      <c r="S134" s="76" t="s">
        <v>141</v>
      </c>
      <c r="T134" s="77" t="s">
        <v>142</v>
      </c>
      <c r="U134" s="180"/>
      <c r="V134" s="180"/>
      <c r="W134" s="180"/>
      <c r="X134" s="180"/>
      <c r="Y134" s="180"/>
      <c r="Z134" s="180"/>
      <c r="AA134" s="180"/>
      <c r="AB134" s="180"/>
      <c r="AC134" s="180"/>
      <c r="AD134" s="180"/>
      <c r="AE134" s="180"/>
    </row>
    <row r="135" spans="1:63" s="2" customFormat="1" ht="22.9" customHeight="1">
      <c r="A135" s="34"/>
      <c r="B135" s="35"/>
      <c r="C135" s="82" t="s">
        <v>143</v>
      </c>
      <c r="D135" s="36"/>
      <c r="E135" s="36"/>
      <c r="F135" s="36"/>
      <c r="G135" s="36"/>
      <c r="H135" s="36"/>
      <c r="I135" s="122"/>
      <c r="J135" s="188">
        <f>BK135</f>
        <v>0</v>
      </c>
      <c r="K135" s="36"/>
      <c r="L135" s="39"/>
      <c r="M135" s="78"/>
      <c r="N135" s="189"/>
      <c r="O135" s="79"/>
      <c r="P135" s="190">
        <f>P136+P300</f>
        <v>0</v>
      </c>
      <c r="Q135" s="79"/>
      <c r="R135" s="190">
        <f>R136+R300</f>
        <v>867.45074107</v>
      </c>
      <c r="S135" s="79"/>
      <c r="T135" s="191">
        <f>T136+T300</f>
        <v>108.90858000000001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78</v>
      </c>
      <c r="AU135" s="17" t="s">
        <v>115</v>
      </c>
      <c r="BK135" s="192">
        <f>BK136+BK300</f>
        <v>0</v>
      </c>
    </row>
    <row r="136" spans="2:63" s="12" customFormat="1" ht="25.9" customHeight="1">
      <c r="B136" s="193"/>
      <c r="C136" s="194"/>
      <c r="D136" s="195" t="s">
        <v>78</v>
      </c>
      <c r="E136" s="196" t="s">
        <v>144</v>
      </c>
      <c r="F136" s="196" t="s">
        <v>145</v>
      </c>
      <c r="G136" s="194"/>
      <c r="H136" s="194"/>
      <c r="I136" s="197"/>
      <c r="J136" s="198">
        <f>BK136</f>
        <v>0</v>
      </c>
      <c r="K136" s="194"/>
      <c r="L136" s="199"/>
      <c r="M136" s="200"/>
      <c r="N136" s="201"/>
      <c r="O136" s="201"/>
      <c r="P136" s="202">
        <f>P137+P182+P237+P246+P248+P252+P271+P292+P298</f>
        <v>0</v>
      </c>
      <c r="Q136" s="201"/>
      <c r="R136" s="202">
        <f>R137+R182+R237+R246+R248+R252+R271+R292+R298</f>
        <v>865.54172567</v>
      </c>
      <c r="S136" s="201"/>
      <c r="T136" s="203">
        <f>T137+T182+T237+T246+T248+T252+T271+T292+T298</f>
        <v>108.90858000000001</v>
      </c>
      <c r="AR136" s="204" t="s">
        <v>86</v>
      </c>
      <c r="AT136" s="205" t="s">
        <v>78</v>
      </c>
      <c r="AU136" s="205" t="s">
        <v>79</v>
      </c>
      <c r="AY136" s="204" t="s">
        <v>146</v>
      </c>
      <c r="BK136" s="206">
        <f>BK137+BK182+BK237+BK246+BK248+BK252+BK271+BK292+BK298</f>
        <v>0</v>
      </c>
    </row>
    <row r="137" spans="2:63" s="12" customFormat="1" ht="22.9" customHeight="1">
      <c r="B137" s="193"/>
      <c r="C137" s="194"/>
      <c r="D137" s="195" t="s">
        <v>78</v>
      </c>
      <c r="E137" s="207" t="s">
        <v>86</v>
      </c>
      <c r="F137" s="207" t="s">
        <v>147</v>
      </c>
      <c r="G137" s="194"/>
      <c r="H137" s="194"/>
      <c r="I137" s="197"/>
      <c r="J137" s="208">
        <f>BK137</f>
        <v>0</v>
      </c>
      <c r="K137" s="194"/>
      <c r="L137" s="199"/>
      <c r="M137" s="200"/>
      <c r="N137" s="201"/>
      <c r="O137" s="201"/>
      <c r="P137" s="202">
        <f>SUM(P138:P181)</f>
        <v>0</v>
      </c>
      <c r="Q137" s="201"/>
      <c r="R137" s="202">
        <f>SUM(R138:R181)</f>
        <v>0.044565</v>
      </c>
      <c r="S137" s="201"/>
      <c r="T137" s="203">
        <f>SUM(T138:T181)</f>
        <v>34.0176</v>
      </c>
      <c r="AR137" s="204" t="s">
        <v>86</v>
      </c>
      <c r="AT137" s="205" t="s">
        <v>78</v>
      </c>
      <c r="AU137" s="205" t="s">
        <v>86</v>
      </c>
      <c r="AY137" s="204" t="s">
        <v>146</v>
      </c>
      <c r="BK137" s="206">
        <f>SUM(BK138:BK181)</f>
        <v>0</v>
      </c>
    </row>
    <row r="138" spans="1:65" s="2" customFormat="1" ht="21.75" customHeight="1">
      <c r="A138" s="34"/>
      <c r="B138" s="35"/>
      <c r="C138" s="209" t="s">
        <v>86</v>
      </c>
      <c r="D138" s="209" t="s">
        <v>148</v>
      </c>
      <c r="E138" s="210" t="s">
        <v>149</v>
      </c>
      <c r="F138" s="211" t="s">
        <v>150</v>
      </c>
      <c r="G138" s="212" t="s">
        <v>151</v>
      </c>
      <c r="H138" s="213">
        <v>4</v>
      </c>
      <c r="I138" s="214"/>
      <c r="J138" s="215">
        <f>ROUND(I138*H138,2)</f>
        <v>0</v>
      </c>
      <c r="K138" s="216"/>
      <c r="L138" s="39"/>
      <c r="M138" s="217" t="s">
        <v>1</v>
      </c>
      <c r="N138" s="218" t="s">
        <v>44</v>
      </c>
      <c r="O138" s="71"/>
      <c r="P138" s="219">
        <f>O138*H138</f>
        <v>0</v>
      </c>
      <c r="Q138" s="219">
        <v>0</v>
      </c>
      <c r="R138" s="219">
        <f>Q138*H138</f>
        <v>0</v>
      </c>
      <c r="S138" s="219">
        <v>0</v>
      </c>
      <c r="T138" s="220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21" t="s">
        <v>152</v>
      </c>
      <c r="AT138" s="221" t="s">
        <v>148</v>
      </c>
      <c r="AU138" s="221" t="s">
        <v>88</v>
      </c>
      <c r="AY138" s="17" t="s">
        <v>146</v>
      </c>
      <c r="BE138" s="222">
        <f>IF(N138="základní",J138,0)</f>
        <v>0</v>
      </c>
      <c r="BF138" s="222">
        <f>IF(N138="snížená",J138,0)</f>
        <v>0</v>
      </c>
      <c r="BG138" s="222">
        <f>IF(N138="zákl. přenesená",J138,0)</f>
        <v>0</v>
      </c>
      <c r="BH138" s="222">
        <f>IF(N138="sníž. přenesená",J138,0)</f>
        <v>0</v>
      </c>
      <c r="BI138" s="222">
        <f>IF(N138="nulová",J138,0)</f>
        <v>0</v>
      </c>
      <c r="BJ138" s="17" t="s">
        <v>86</v>
      </c>
      <c r="BK138" s="222">
        <f>ROUND(I138*H138,2)</f>
        <v>0</v>
      </c>
      <c r="BL138" s="17" t="s">
        <v>152</v>
      </c>
      <c r="BM138" s="221" t="s">
        <v>153</v>
      </c>
    </row>
    <row r="139" spans="1:65" s="2" customFormat="1" ht="16.5" customHeight="1">
      <c r="A139" s="34"/>
      <c r="B139" s="35"/>
      <c r="C139" s="209" t="s">
        <v>88</v>
      </c>
      <c r="D139" s="209" t="s">
        <v>148</v>
      </c>
      <c r="E139" s="210" t="s">
        <v>154</v>
      </c>
      <c r="F139" s="211" t="s">
        <v>155</v>
      </c>
      <c r="G139" s="212" t="s">
        <v>151</v>
      </c>
      <c r="H139" s="213">
        <v>4</v>
      </c>
      <c r="I139" s="214"/>
      <c r="J139" s="215">
        <f>ROUND(I139*H139,2)</f>
        <v>0</v>
      </c>
      <c r="K139" s="216"/>
      <c r="L139" s="39"/>
      <c r="M139" s="217" t="s">
        <v>1</v>
      </c>
      <c r="N139" s="218" t="s">
        <v>44</v>
      </c>
      <c r="O139" s="71"/>
      <c r="P139" s="219">
        <f>O139*H139</f>
        <v>0</v>
      </c>
      <c r="Q139" s="219">
        <v>0</v>
      </c>
      <c r="R139" s="219">
        <f>Q139*H139</f>
        <v>0</v>
      </c>
      <c r="S139" s="219">
        <v>0</v>
      </c>
      <c r="T139" s="220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21" t="s">
        <v>152</v>
      </c>
      <c r="AT139" s="221" t="s">
        <v>148</v>
      </c>
      <c r="AU139" s="221" t="s">
        <v>88</v>
      </c>
      <c r="AY139" s="17" t="s">
        <v>146</v>
      </c>
      <c r="BE139" s="222">
        <f>IF(N139="základní",J139,0)</f>
        <v>0</v>
      </c>
      <c r="BF139" s="222">
        <f>IF(N139="snížená",J139,0)</f>
        <v>0</v>
      </c>
      <c r="BG139" s="222">
        <f>IF(N139="zákl. přenesená",J139,0)</f>
        <v>0</v>
      </c>
      <c r="BH139" s="222">
        <f>IF(N139="sníž. přenesená",J139,0)</f>
        <v>0</v>
      </c>
      <c r="BI139" s="222">
        <f>IF(N139="nulová",J139,0)</f>
        <v>0</v>
      </c>
      <c r="BJ139" s="17" t="s">
        <v>86</v>
      </c>
      <c r="BK139" s="222">
        <f>ROUND(I139*H139,2)</f>
        <v>0</v>
      </c>
      <c r="BL139" s="17" t="s">
        <v>152</v>
      </c>
      <c r="BM139" s="221" t="s">
        <v>156</v>
      </c>
    </row>
    <row r="140" spans="1:65" s="2" customFormat="1" ht="21.75" customHeight="1">
      <c r="A140" s="34"/>
      <c r="B140" s="35"/>
      <c r="C140" s="209" t="s">
        <v>157</v>
      </c>
      <c r="D140" s="209" t="s">
        <v>148</v>
      </c>
      <c r="E140" s="210" t="s">
        <v>158</v>
      </c>
      <c r="F140" s="211" t="s">
        <v>159</v>
      </c>
      <c r="G140" s="212" t="s">
        <v>160</v>
      </c>
      <c r="H140" s="213">
        <v>107.52</v>
      </c>
      <c r="I140" s="214"/>
      <c r="J140" s="215">
        <f>ROUND(I140*H140,2)</f>
        <v>0</v>
      </c>
      <c r="K140" s="216"/>
      <c r="L140" s="39"/>
      <c r="M140" s="217" t="s">
        <v>1</v>
      </c>
      <c r="N140" s="218" t="s">
        <v>44</v>
      </c>
      <c r="O140" s="71"/>
      <c r="P140" s="219">
        <f>O140*H140</f>
        <v>0</v>
      </c>
      <c r="Q140" s="219">
        <v>0</v>
      </c>
      <c r="R140" s="219">
        <f>Q140*H140</f>
        <v>0</v>
      </c>
      <c r="S140" s="219">
        <v>0.255</v>
      </c>
      <c r="T140" s="220">
        <f>S140*H140</f>
        <v>27.4176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21" t="s">
        <v>152</v>
      </c>
      <c r="AT140" s="221" t="s">
        <v>148</v>
      </c>
      <c r="AU140" s="221" t="s">
        <v>88</v>
      </c>
      <c r="AY140" s="17" t="s">
        <v>146</v>
      </c>
      <c r="BE140" s="222">
        <f>IF(N140="základní",J140,0)</f>
        <v>0</v>
      </c>
      <c r="BF140" s="222">
        <f>IF(N140="snížená",J140,0)</f>
        <v>0</v>
      </c>
      <c r="BG140" s="222">
        <f>IF(N140="zákl. přenesená",J140,0)</f>
        <v>0</v>
      </c>
      <c r="BH140" s="222">
        <f>IF(N140="sníž. přenesená",J140,0)</f>
        <v>0</v>
      </c>
      <c r="BI140" s="222">
        <f>IF(N140="nulová",J140,0)</f>
        <v>0</v>
      </c>
      <c r="BJ140" s="17" t="s">
        <v>86</v>
      </c>
      <c r="BK140" s="222">
        <f>ROUND(I140*H140,2)</f>
        <v>0</v>
      </c>
      <c r="BL140" s="17" t="s">
        <v>152</v>
      </c>
      <c r="BM140" s="221" t="s">
        <v>161</v>
      </c>
    </row>
    <row r="141" spans="2:51" s="13" customFormat="1" ht="11.25">
      <c r="B141" s="223"/>
      <c r="C141" s="224"/>
      <c r="D141" s="225" t="s">
        <v>162</v>
      </c>
      <c r="E141" s="226" t="s">
        <v>1</v>
      </c>
      <c r="F141" s="227" t="s">
        <v>163</v>
      </c>
      <c r="G141" s="224"/>
      <c r="H141" s="228">
        <v>107.52</v>
      </c>
      <c r="I141" s="229"/>
      <c r="J141" s="224"/>
      <c r="K141" s="224"/>
      <c r="L141" s="230"/>
      <c r="M141" s="231"/>
      <c r="N141" s="232"/>
      <c r="O141" s="232"/>
      <c r="P141" s="232"/>
      <c r="Q141" s="232"/>
      <c r="R141" s="232"/>
      <c r="S141" s="232"/>
      <c r="T141" s="233"/>
      <c r="AT141" s="234" t="s">
        <v>162</v>
      </c>
      <c r="AU141" s="234" t="s">
        <v>88</v>
      </c>
      <c r="AV141" s="13" t="s">
        <v>88</v>
      </c>
      <c r="AW141" s="13" t="s">
        <v>36</v>
      </c>
      <c r="AX141" s="13" t="s">
        <v>86</v>
      </c>
      <c r="AY141" s="234" t="s">
        <v>146</v>
      </c>
    </row>
    <row r="142" spans="1:65" s="2" customFormat="1" ht="21.75" customHeight="1">
      <c r="A142" s="34"/>
      <c r="B142" s="35"/>
      <c r="C142" s="209" t="s">
        <v>152</v>
      </c>
      <c r="D142" s="209" t="s">
        <v>148</v>
      </c>
      <c r="E142" s="210" t="s">
        <v>164</v>
      </c>
      <c r="F142" s="211" t="s">
        <v>165</v>
      </c>
      <c r="G142" s="212" t="s">
        <v>160</v>
      </c>
      <c r="H142" s="213">
        <v>30</v>
      </c>
      <c r="I142" s="214"/>
      <c r="J142" s="215">
        <f>ROUND(I142*H142,2)</f>
        <v>0</v>
      </c>
      <c r="K142" s="216"/>
      <c r="L142" s="39"/>
      <c r="M142" s="217" t="s">
        <v>1</v>
      </c>
      <c r="N142" s="218" t="s">
        <v>44</v>
      </c>
      <c r="O142" s="71"/>
      <c r="P142" s="219">
        <f>O142*H142</f>
        <v>0</v>
      </c>
      <c r="Q142" s="219">
        <v>0</v>
      </c>
      <c r="R142" s="219">
        <f>Q142*H142</f>
        <v>0</v>
      </c>
      <c r="S142" s="219">
        <v>0.22</v>
      </c>
      <c r="T142" s="220">
        <f>S142*H142</f>
        <v>6.6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21" t="s">
        <v>152</v>
      </c>
      <c r="AT142" s="221" t="s">
        <v>148</v>
      </c>
      <c r="AU142" s="221" t="s">
        <v>88</v>
      </c>
      <c r="AY142" s="17" t="s">
        <v>146</v>
      </c>
      <c r="BE142" s="222">
        <f>IF(N142="základní",J142,0)</f>
        <v>0</v>
      </c>
      <c r="BF142" s="222">
        <f>IF(N142="snížená",J142,0)</f>
        <v>0</v>
      </c>
      <c r="BG142" s="222">
        <f>IF(N142="zákl. přenesená",J142,0)</f>
        <v>0</v>
      </c>
      <c r="BH142" s="222">
        <f>IF(N142="sníž. přenesená",J142,0)</f>
        <v>0</v>
      </c>
      <c r="BI142" s="222">
        <f>IF(N142="nulová",J142,0)</f>
        <v>0</v>
      </c>
      <c r="BJ142" s="17" t="s">
        <v>86</v>
      </c>
      <c r="BK142" s="222">
        <f>ROUND(I142*H142,2)</f>
        <v>0</v>
      </c>
      <c r="BL142" s="17" t="s">
        <v>152</v>
      </c>
      <c r="BM142" s="221" t="s">
        <v>166</v>
      </c>
    </row>
    <row r="143" spans="1:65" s="2" customFormat="1" ht="21.75" customHeight="1">
      <c r="A143" s="34"/>
      <c r="B143" s="35"/>
      <c r="C143" s="209" t="s">
        <v>167</v>
      </c>
      <c r="D143" s="209" t="s">
        <v>148</v>
      </c>
      <c r="E143" s="210" t="s">
        <v>168</v>
      </c>
      <c r="F143" s="211" t="s">
        <v>169</v>
      </c>
      <c r="G143" s="212" t="s">
        <v>170</v>
      </c>
      <c r="H143" s="213">
        <v>464.859</v>
      </c>
      <c r="I143" s="214"/>
      <c r="J143" s="215">
        <f>ROUND(I143*H143,2)</f>
        <v>0</v>
      </c>
      <c r="K143" s="216"/>
      <c r="L143" s="39"/>
      <c r="M143" s="217" t="s">
        <v>1</v>
      </c>
      <c r="N143" s="218" t="s">
        <v>44</v>
      </c>
      <c r="O143" s="71"/>
      <c r="P143" s="219">
        <f>O143*H143</f>
        <v>0</v>
      </c>
      <c r="Q143" s="219">
        <v>0</v>
      </c>
      <c r="R143" s="219">
        <f>Q143*H143</f>
        <v>0</v>
      </c>
      <c r="S143" s="219">
        <v>0</v>
      </c>
      <c r="T143" s="220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21" t="s">
        <v>152</v>
      </c>
      <c r="AT143" s="221" t="s">
        <v>148</v>
      </c>
      <c r="AU143" s="221" t="s">
        <v>88</v>
      </c>
      <c r="AY143" s="17" t="s">
        <v>146</v>
      </c>
      <c r="BE143" s="222">
        <f>IF(N143="základní",J143,0)</f>
        <v>0</v>
      </c>
      <c r="BF143" s="222">
        <f>IF(N143="snížená",J143,0)</f>
        <v>0</v>
      </c>
      <c r="BG143" s="222">
        <f>IF(N143="zákl. přenesená",J143,0)</f>
        <v>0</v>
      </c>
      <c r="BH143" s="222">
        <f>IF(N143="sníž. přenesená",J143,0)</f>
        <v>0</v>
      </c>
      <c r="BI143" s="222">
        <f>IF(N143="nulová",J143,0)</f>
        <v>0</v>
      </c>
      <c r="BJ143" s="17" t="s">
        <v>86</v>
      </c>
      <c r="BK143" s="222">
        <f>ROUND(I143*H143,2)</f>
        <v>0</v>
      </c>
      <c r="BL143" s="17" t="s">
        <v>152</v>
      </c>
      <c r="BM143" s="221" t="s">
        <v>171</v>
      </c>
    </row>
    <row r="144" spans="2:51" s="14" customFormat="1" ht="11.25">
      <c r="B144" s="235"/>
      <c r="C144" s="236"/>
      <c r="D144" s="225" t="s">
        <v>162</v>
      </c>
      <c r="E144" s="237" t="s">
        <v>1</v>
      </c>
      <c r="F144" s="238" t="s">
        <v>172</v>
      </c>
      <c r="G144" s="236"/>
      <c r="H144" s="237" t="s">
        <v>1</v>
      </c>
      <c r="I144" s="239"/>
      <c r="J144" s="236"/>
      <c r="K144" s="236"/>
      <c r="L144" s="240"/>
      <c r="M144" s="241"/>
      <c r="N144" s="242"/>
      <c r="O144" s="242"/>
      <c r="P144" s="242"/>
      <c r="Q144" s="242"/>
      <c r="R144" s="242"/>
      <c r="S144" s="242"/>
      <c r="T144" s="243"/>
      <c r="AT144" s="244" t="s">
        <v>162</v>
      </c>
      <c r="AU144" s="244" t="s">
        <v>88</v>
      </c>
      <c r="AV144" s="14" t="s">
        <v>86</v>
      </c>
      <c r="AW144" s="14" t="s">
        <v>36</v>
      </c>
      <c r="AX144" s="14" t="s">
        <v>79</v>
      </c>
      <c r="AY144" s="244" t="s">
        <v>146</v>
      </c>
    </row>
    <row r="145" spans="2:51" s="13" customFormat="1" ht="11.25">
      <c r="B145" s="223"/>
      <c r="C145" s="224"/>
      <c r="D145" s="225" t="s">
        <v>162</v>
      </c>
      <c r="E145" s="226" t="s">
        <v>1</v>
      </c>
      <c r="F145" s="227" t="s">
        <v>173</v>
      </c>
      <c r="G145" s="224"/>
      <c r="H145" s="228">
        <v>215.28</v>
      </c>
      <c r="I145" s="229"/>
      <c r="J145" s="224"/>
      <c r="K145" s="224"/>
      <c r="L145" s="230"/>
      <c r="M145" s="231"/>
      <c r="N145" s="232"/>
      <c r="O145" s="232"/>
      <c r="P145" s="232"/>
      <c r="Q145" s="232"/>
      <c r="R145" s="232"/>
      <c r="S145" s="232"/>
      <c r="T145" s="233"/>
      <c r="AT145" s="234" t="s">
        <v>162</v>
      </c>
      <c r="AU145" s="234" t="s">
        <v>88</v>
      </c>
      <c r="AV145" s="13" t="s">
        <v>88</v>
      </c>
      <c r="AW145" s="13" t="s">
        <v>36</v>
      </c>
      <c r="AX145" s="13" t="s">
        <v>79</v>
      </c>
      <c r="AY145" s="234" t="s">
        <v>146</v>
      </c>
    </row>
    <row r="146" spans="2:51" s="13" customFormat="1" ht="11.25">
      <c r="B146" s="223"/>
      <c r="C146" s="224"/>
      <c r="D146" s="225" t="s">
        <v>162</v>
      </c>
      <c r="E146" s="226" t="s">
        <v>1</v>
      </c>
      <c r="F146" s="227" t="s">
        <v>174</v>
      </c>
      <c r="G146" s="224"/>
      <c r="H146" s="228">
        <v>107.64</v>
      </c>
      <c r="I146" s="229"/>
      <c r="J146" s="224"/>
      <c r="K146" s="224"/>
      <c r="L146" s="230"/>
      <c r="M146" s="231"/>
      <c r="N146" s="232"/>
      <c r="O146" s="232"/>
      <c r="P146" s="232"/>
      <c r="Q146" s="232"/>
      <c r="R146" s="232"/>
      <c r="S146" s="232"/>
      <c r="T146" s="233"/>
      <c r="AT146" s="234" t="s">
        <v>162</v>
      </c>
      <c r="AU146" s="234" t="s">
        <v>88</v>
      </c>
      <c r="AV146" s="13" t="s">
        <v>88</v>
      </c>
      <c r="AW146" s="13" t="s">
        <v>36</v>
      </c>
      <c r="AX146" s="13" t="s">
        <v>79</v>
      </c>
      <c r="AY146" s="234" t="s">
        <v>146</v>
      </c>
    </row>
    <row r="147" spans="2:51" s="13" customFormat="1" ht="11.25">
      <c r="B147" s="223"/>
      <c r="C147" s="224"/>
      <c r="D147" s="225" t="s">
        <v>162</v>
      </c>
      <c r="E147" s="226" t="s">
        <v>1</v>
      </c>
      <c r="F147" s="227" t="s">
        <v>175</v>
      </c>
      <c r="G147" s="224"/>
      <c r="H147" s="228">
        <v>7.885</v>
      </c>
      <c r="I147" s="229"/>
      <c r="J147" s="224"/>
      <c r="K147" s="224"/>
      <c r="L147" s="230"/>
      <c r="M147" s="231"/>
      <c r="N147" s="232"/>
      <c r="O147" s="232"/>
      <c r="P147" s="232"/>
      <c r="Q147" s="232"/>
      <c r="R147" s="232"/>
      <c r="S147" s="232"/>
      <c r="T147" s="233"/>
      <c r="AT147" s="234" t="s">
        <v>162</v>
      </c>
      <c r="AU147" s="234" t="s">
        <v>88</v>
      </c>
      <c r="AV147" s="13" t="s">
        <v>88</v>
      </c>
      <c r="AW147" s="13" t="s">
        <v>36</v>
      </c>
      <c r="AX147" s="13" t="s">
        <v>79</v>
      </c>
      <c r="AY147" s="234" t="s">
        <v>146</v>
      </c>
    </row>
    <row r="148" spans="2:51" s="13" customFormat="1" ht="22.5">
      <c r="B148" s="223"/>
      <c r="C148" s="224"/>
      <c r="D148" s="225" t="s">
        <v>162</v>
      </c>
      <c r="E148" s="226" t="s">
        <v>1</v>
      </c>
      <c r="F148" s="227" t="s">
        <v>176</v>
      </c>
      <c r="G148" s="224"/>
      <c r="H148" s="228">
        <v>28.992</v>
      </c>
      <c r="I148" s="229"/>
      <c r="J148" s="224"/>
      <c r="K148" s="224"/>
      <c r="L148" s="230"/>
      <c r="M148" s="231"/>
      <c r="N148" s="232"/>
      <c r="O148" s="232"/>
      <c r="P148" s="232"/>
      <c r="Q148" s="232"/>
      <c r="R148" s="232"/>
      <c r="S148" s="232"/>
      <c r="T148" s="233"/>
      <c r="AT148" s="234" t="s">
        <v>162</v>
      </c>
      <c r="AU148" s="234" t="s">
        <v>88</v>
      </c>
      <c r="AV148" s="13" t="s">
        <v>88</v>
      </c>
      <c r="AW148" s="13" t="s">
        <v>36</v>
      </c>
      <c r="AX148" s="13" t="s">
        <v>79</v>
      </c>
      <c r="AY148" s="234" t="s">
        <v>146</v>
      </c>
    </row>
    <row r="149" spans="2:51" s="13" customFormat="1" ht="22.5">
      <c r="B149" s="223"/>
      <c r="C149" s="224"/>
      <c r="D149" s="225" t="s">
        <v>162</v>
      </c>
      <c r="E149" s="226" t="s">
        <v>1</v>
      </c>
      <c r="F149" s="227" t="s">
        <v>177</v>
      </c>
      <c r="G149" s="224"/>
      <c r="H149" s="228">
        <v>105.062</v>
      </c>
      <c r="I149" s="229"/>
      <c r="J149" s="224"/>
      <c r="K149" s="224"/>
      <c r="L149" s="230"/>
      <c r="M149" s="231"/>
      <c r="N149" s="232"/>
      <c r="O149" s="232"/>
      <c r="P149" s="232"/>
      <c r="Q149" s="232"/>
      <c r="R149" s="232"/>
      <c r="S149" s="232"/>
      <c r="T149" s="233"/>
      <c r="AT149" s="234" t="s">
        <v>162</v>
      </c>
      <c r="AU149" s="234" t="s">
        <v>88</v>
      </c>
      <c r="AV149" s="13" t="s">
        <v>88</v>
      </c>
      <c r="AW149" s="13" t="s">
        <v>36</v>
      </c>
      <c r="AX149" s="13" t="s">
        <v>79</v>
      </c>
      <c r="AY149" s="234" t="s">
        <v>146</v>
      </c>
    </row>
    <row r="150" spans="2:51" s="15" customFormat="1" ht="11.25">
      <c r="B150" s="245"/>
      <c r="C150" s="246"/>
      <c r="D150" s="225" t="s">
        <v>162</v>
      </c>
      <c r="E150" s="247" t="s">
        <v>1</v>
      </c>
      <c r="F150" s="248" t="s">
        <v>178</v>
      </c>
      <c r="G150" s="246"/>
      <c r="H150" s="249">
        <v>464.85900000000004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AT150" s="255" t="s">
        <v>162</v>
      </c>
      <c r="AU150" s="255" t="s">
        <v>88</v>
      </c>
      <c r="AV150" s="15" t="s">
        <v>152</v>
      </c>
      <c r="AW150" s="15" t="s">
        <v>36</v>
      </c>
      <c r="AX150" s="15" t="s">
        <v>86</v>
      </c>
      <c r="AY150" s="255" t="s">
        <v>146</v>
      </c>
    </row>
    <row r="151" spans="1:65" s="2" customFormat="1" ht="21.75" customHeight="1">
      <c r="A151" s="34"/>
      <c r="B151" s="35"/>
      <c r="C151" s="209" t="s">
        <v>179</v>
      </c>
      <c r="D151" s="209" t="s">
        <v>148</v>
      </c>
      <c r="E151" s="210" t="s">
        <v>180</v>
      </c>
      <c r="F151" s="211" t="s">
        <v>181</v>
      </c>
      <c r="G151" s="212" t="s">
        <v>170</v>
      </c>
      <c r="H151" s="213">
        <v>3.74</v>
      </c>
      <c r="I151" s="214"/>
      <c r="J151" s="215">
        <f>ROUND(I151*H151,2)</f>
        <v>0</v>
      </c>
      <c r="K151" s="216"/>
      <c r="L151" s="39"/>
      <c r="M151" s="217" t="s">
        <v>1</v>
      </c>
      <c r="N151" s="218" t="s">
        <v>44</v>
      </c>
      <c r="O151" s="71"/>
      <c r="P151" s="219">
        <f>O151*H151</f>
        <v>0</v>
      </c>
      <c r="Q151" s="219">
        <v>0</v>
      </c>
      <c r="R151" s="219">
        <f>Q151*H151</f>
        <v>0</v>
      </c>
      <c r="S151" s="219">
        <v>0</v>
      </c>
      <c r="T151" s="220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21" t="s">
        <v>152</v>
      </c>
      <c r="AT151" s="221" t="s">
        <v>148</v>
      </c>
      <c r="AU151" s="221" t="s">
        <v>88</v>
      </c>
      <c r="AY151" s="17" t="s">
        <v>146</v>
      </c>
      <c r="BE151" s="222">
        <f>IF(N151="základní",J151,0)</f>
        <v>0</v>
      </c>
      <c r="BF151" s="222">
        <f>IF(N151="snížená",J151,0)</f>
        <v>0</v>
      </c>
      <c r="BG151" s="222">
        <f>IF(N151="zákl. přenesená",J151,0)</f>
        <v>0</v>
      </c>
      <c r="BH151" s="222">
        <f>IF(N151="sníž. přenesená",J151,0)</f>
        <v>0</v>
      </c>
      <c r="BI151" s="222">
        <f>IF(N151="nulová",J151,0)</f>
        <v>0</v>
      </c>
      <c r="BJ151" s="17" t="s">
        <v>86</v>
      </c>
      <c r="BK151" s="222">
        <f>ROUND(I151*H151,2)</f>
        <v>0</v>
      </c>
      <c r="BL151" s="17" t="s">
        <v>152</v>
      </c>
      <c r="BM151" s="221" t="s">
        <v>182</v>
      </c>
    </row>
    <row r="152" spans="2:51" s="14" customFormat="1" ht="11.25">
      <c r="B152" s="235"/>
      <c r="C152" s="236"/>
      <c r="D152" s="225" t="s">
        <v>162</v>
      </c>
      <c r="E152" s="237" t="s">
        <v>1</v>
      </c>
      <c r="F152" s="238" t="s">
        <v>183</v>
      </c>
      <c r="G152" s="236"/>
      <c r="H152" s="237" t="s">
        <v>1</v>
      </c>
      <c r="I152" s="239"/>
      <c r="J152" s="236"/>
      <c r="K152" s="236"/>
      <c r="L152" s="240"/>
      <c r="M152" s="241"/>
      <c r="N152" s="242"/>
      <c r="O152" s="242"/>
      <c r="P152" s="242"/>
      <c r="Q152" s="242"/>
      <c r="R152" s="242"/>
      <c r="S152" s="242"/>
      <c r="T152" s="243"/>
      <c r="AT152" s="244" t="s">
        <v>162</v>
      </c>
      <c r="AU152" s="244" t="s">
        <v>88</v>
      </c>
      <c r="AV152" s="14" t="s">
        <v>86</v>
      </c>
      <c r="AW152" s="14" t="s">
        <v>36</v>
      </c>
      <c r="AX152" s="14" t="s">
        <v>79</v>
      </c>
      <c r="AY152" s="244" t="s">
        <v>146</v>
      </c>
    </row>
    <row r="153" spans="2:51" s="13" customFormat="1" ht="11.25">
      <c r="B153" s="223"/>
      <c r="C153" s="224"/>
      <c r="D153" s="225" t="s">
        <v>162</v>
      </c>
      <c r="E153" s="226" t="s">
        <v>1</v>
      </c>
      <c r="F153" s="227" t="s">
        <v>184</v>
      </c>
      <c r="G153" s="224"/>
      <c r="H153" s="228">
        <v>3.74</v>
      </c>
      <c r="I153" s="229"/>
      <c r="J153" s="224"/>
      <c r="K153" s="224"/>
      <c r="L153" s="230"/>
      <c r="M153" s="231"/>
      <c r="N153" s="232"/>
      <c r="O153" s="232"/>
      <c r="P153" s="232"/>
      <c r="Q153" s="232"/>
      <c r="R153" s="232"/>
      <c r="S153" s="232"/>
      <c r="T153" s="233"/>
      <c r="AT153" s="234" t="s">
        <v>162</v>
      </c>
      <c r="AU153" s="234" t="s">
        <v>88</v>
      </c>
      <c r="AV153" s="13" t="s">
        <v>88</v>
      </c>
      <c r="AW153" s="13" t="s">
        <v>36</v>
      </c>
      <c r="AX153" s="13" t="s">
        <v>86</v>
      </c>
      <c r="AY153" s="234" t="s">
        <v>146</v>
      </c>
    </row>
    <row r="154" spans="1:65" s="2" customFormat="1" ht="21.75" customHeight="1">
      <c r="A154" s="34"/>
      <c r="B154" s="35"/>
      <c r="C154" s="209" t="s">
        <v>185</v>
      </c>
      <c r="D154" s="209" t="s">
        <v>148</v>
      </c>
      <c r="E154" s="210" t="s">
        <v>186</v>
      </c>
      <c r="F154" s="211" t="s">
        <v>187</v>
      </c>
      <c r="G154" s="212" t="s">
        <v>170</v>
      </c>
      <c r="H154" s="213">
        <v>61.713</v>
      </c>
      <c r="I154" s="214"/>
      <c r="J154" s="215">
        <f>ROUND(I154*H154,2)</f>
        <v>0</v>
      </c>
      <c r="K154" s="216"/>
      <c r="L154" s="39"/>
      <c r="M154" s="217" t="s">
        <v>1</v>
      </c>
      <c r="N154" s="218" t="s">
        <v>44</v>
      </c>
      <c r="O154" s="71"/>
      <c r="P154" s="219">
        <f>O154*H154</f>
        <v>0</v>
      </c>
      <c r="Q154" s="219">
        <v>0</v>
      </c>
      <c r="R154" s="219">
        <f>Q154*H154</f>
        <v>0</v>
      </c>
      <c r="S154" s="219">
        <v>0</v>
      </c>
      <c r="T154" s="220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21" t="s">
        <v>152</v>
      </c>
      <c r="AT154" s="221" t="s">
        <v>148</v>
      </c>
      <c r="AU154" s="221" t="s">
        <v>88</v>
      </c>
      <c r="AY154" s="17" t="s">
        <v>146</v>
      </c>
      <c r="BE154" s="222">
        <f>IF(N154="základní",J154,0)</f>
        <v>0</v>
      </c>
      <c r="BF154" s="222">
        <f>IF(N154="snížená",J154,0)</f>
        <v>0</v>
      </c>
      <c r="BG154" s="222">
        <f>IF(N154="zákl. přenesená",J154,0)</f>
        <v>0</v>
      </c>
      <c r="BH154" s="222">
        <f>IF(N154="sníž. přenesená",J154,0)</f>
        <v>0</v>
      </c>
      <c r="BI154" s="222">
        <f>IF(N154="nulová",J154,0)</f>
        <v>0</v>
      </c>
      <c r="BJ154" s="17" t="s">
        <v>86</v>
      </c>
      <c r="BK154" s="222">
        <f>ROUND(I154*H154,2)</f>
        <v>0</v>
      </c>
      <c r="BL154" s="17" t="s">
        <v>152</v>
      </c>
      <c r="BM154" s="221" t="s">
        <v>188</v>
      </c>
    </row>
    <row r="155" spans="2:51" s="13" customFormat="1" ht="11.25">
      <c r="B155" s="223"/>
      <c r="C155" s="224"/>
      <c r="D155" s="225" t="s">
        <v>162</v>
      </c>
      <c r="E155" s="226" t="s">
        <v>1</v>
      </c>
      <c r="F155" s="227" t="s">
        <v>189</v>
      </c>
      <c r="G155" s="224"/>
      <c r="H155" s="228">
        <v>464.859</v>
      </c>
      <c r="I155" s="229"/>
      <c r="J155" s="224"/>
      <c r="K155" s="224"/>
      <c r="L155" s="230"/>
      <c r="M155" s="231"/>
      <c r="N155" s="232"/>
      <c r="O155" s="232"/>
      <c r="P155" s="232"/>
      <c r="Q155" s="232"/>
      <c r="R155" s="232"/>
      <c r="S155" s="232"/>
      <c r="T155" s="233"/>
      <c r="AT155" s="234" t="s">
        <v>162</v>
      </c>
      <c r="AU155" s="234" t="s">
        <v>88</v>
      </c>
      <c r="AV155" s="13" t="s">
        <v>88</v>
      </c>
      <c r="AW155" s="13" t="s">
        <v>36</v>
      </c>
      <c r="AX155" s="13" t="s">
        <v>79</v>
      </c>
      <c r="AY155" s="234" t="s">
        <v>146</v>
      </c>
    </row>
    <row r="156" spans="2:51" s="13" customFormat="1" ht="11.25">
      <c r="B156" s="223"/>
      <c r="C156" s="224"/>
      <c r="D156" s="225" t="s">
        <v>162</v>
      </c>
      <c r="E156" s="226" t="s">
        <v>1</v>
      </c>
      <c r="F156" s="227" t="s">
        <v>190</v>
      </c>
      <c r="G156" s="224"/>
      <c r="H156" s="228">
        <v>-306.482</v>
      </c>
      <c r="I156" s="229"/>
      <c r="J156" s="224"/>
      <c r="K156" s="224"/>
      <c r="L156" s="230"/>
      <c r="M156" s="231"/>
      <c r="N156" s="232"/>
      <c r="O156" s="232"/>
      <c r="P156" s="232"/>
      <c r="Q156" s="232"/>
      <c r="R156" s="232"/>
      <c r="S156" s="232"/>
      <c r="T156" s="233"/>
      <c r="AT156" s="234" t="s">
        <v>162</v>
      </c>
      <c r="AU156" s="234" t="s">
        <v>88</v>
      </c>
      <c r="AV156" s="13" t="s">
        <v>88</v>
      </c>
      <c r="AW156" s="13" t="s">
        <v>36</v>
      </c>
      <c r="AX156" s="13" t="s">
        <v>79</v>
      </c>
      <c r="AY156" s="234" t="s">
        <v>146</v>
      </c>
    </row>
    <row r="157" spans="2:51" s="13" customFormat="1" ht="11.25">
      <c r="B157" s="223"/>
      <c r="C157" s="224"/>
      <c r="D157" s="225" t="s">
        <v>162</v>
      </c>
      <c r="E157" s="226" t="s">
        <v>1</v>
      </c>
      <c r="F157" s="227" t="s">
        <v>191</v>
      </c>
      <c r="G157" s="224"/>
      <c r="H157" s="228">
        <v>-96.664</v>
      </c>
      <c r="I157" s="229"/>
      <c r="J157" s="224"/>
      <c r="K157" s="224"/>
      <c r="L157" s="230"/>
      <c r="M157" s="231"/>
      <c r="N157" s="232"/>
      <c r="O157" s="232"/>
      <c r="P157" s="232"/>
      <c r="Q157" s="232"/>
      <c r="R157" s="232"/>
      <c r="S157" s="232"/>
      <c r="T157" s="233"/>
      <c r="AT157" s="234" t="s">
        <v>162</v>
      </c>
      <c r="AU157" s="234" t="s">
        <v>88</v>
      </c>
      <c r="AV157" s="13" t="s">
        <v>88</v>
      </c>
      <c r="AW157" s="13" t="s">
        <v>36</v>
      </c>
      <c r="AX157" s="13" t="s">
        <v>79</v>
      </c>
      <c r="AY157" s="234" t="s">
        <v>146</v>
      </c>
    </row>
    <row r="158" spans="2:51" s="15" customFormat="1" ht="11.25">
      <c r="B158" s="245"/>
      <c r="C158" s="246"/>
      <c r="D158" s="225" t="s">
        <v>162</v>
      </c>
      <c r="E158" s="247" t="s">
        <v>1</v>
      </c>
      <c r="F158" s="248" t="s">
        <v>178</v>
      </c>
      <c r="G158" s="246"/>
      <c r="H158" s="249">
        <v>61.71299999999995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AT158" s="255" t="s">
        <v>162</v>
      </c>
      <c r="AU158" s="255" t="s">
        <v>88</v>
      </c>
      <c r="AV158" s="15" t="s">
        <v>152</v>
      </c>
      <c r="AW158" s="15" t="s">
        <v>36</v>
      </c>
      <c r="AX158" s="15" t="s">
        <v>86</v>
      </c>
      <c r="AY158" s="255" t="s">
        <v>146</v>
      </c>
    </row>
    <row r="159" spans="1:65" s="2" customFormat="1" ht="21.75" customHeight="1">
      <c r="A159" s="34"/>
      <c r="B159" s="35"/>
      <c r="C159" s="209" t="s">
        <v>192</v>
      </c>
      <c r="D159" s="209" t="s">
        <v>148</v>
      </c>
      <c r="E159" s="210" t="s">
        <v>193</v>
      </c>
      <c r="F159" s="211" t="s">
        <v>194</v>
      </c>
      <c r="G159" s="212" t="s">
        <v>160</v>
      </c>
      <c r="H159" s="213">
        <v>211</v>
      </c>
      <c r="I159" s="214"/>
      <c r="J159" s="215">
        <f>ROUND(I159*H159,2)</f>
        <v>0</v>
      </c>
      <c r="K159" s="216"/>
      <c r="L159" s="39"/>
      <c r="M159" s="217" t="s">
        <v>1</v>
      </c>
      <c r="N159" s="218" t="s">
        <v>44</v>
      </c>
      <c r="O159" s="71"/>
      <c r="P159" s="219">
        <f>O159*H159</f>
        <v>0</v>
      </c>
      <c r="Q159" s="219">
        <v>0</v>
      </c>
      <c r="R159" s="219">
        <f>Q159*H159</f>
        <v>0</v>
      </c>
      <c r="S159" s="219">
        <v>0</v>
      </c>
      <c r="T159" s="220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21" t="s">
        <v>152</v>
      </c>
      <c r="AT159" s="221" t="s">
        <v>148</v>
      </c>
      <c r="AU159" s="221" t="s">
        <v>88</v>
      </c>
      <c r="AY159" s="17" t="s">
        <v>146</v>
      </c>
      <c r="BE159" s="222">
        <f>IF(N159="základní",J159,0)</f>
        <v>0</v>
      </c>
      <c r="BF159" s="222">
        <f>IF(N159="snížená",J159,0)</f>
        <v>0</v>
      </c>
      <c r="BG159" s="222">
        <f>IF(N159="zákl. přenesená",J159,0)</f>
        <v>0</v>
      </c>
      <c r="BH159" s="222">
        <f>IF(N159="sníž. přenesená",J159,0)</f>
        <v>0</v>
      </c>
      <c r="BI159" s="222">
        <f>IF(N159="nulová",J159,0)</f>
        <v>0</v>
      </c>
      <c r="BJ159" s="17" t="s">
        <v>86</v>
      </c>
      <c r="BK159" s="222">
        <f>ROUND(I159*H159,2)</f>
        <v>0</v>
      </c>
      <c r="BL159" s="17" t="s">
        <v>152</v>
      </c>
      <c r="BM159" s="221" t="s">
        <v>195</v>
      </c>
    </row>
    <row r="160" spans="1:65" s="2" customFormat="1" ht="16.5" customHeight="1">
      <c r="A160" s="34"/>
      <c r="B160" s="35"/>
      <c r="C160" s="256" t="s">
        <v>196</v>
      </c>
      <c r="D160" s="256" t="s">
        <v>197</v>
      </c>
      <c r="E160" s="257" t="s">
        <v>198</v>
      </c>
      <c r="F160" s="258" t="s">
        <v>199</v>
      </c>
      <c r="G160" s="259" t="s">
        <v>200</v>
      </c>
      <c r="H160" s="260">
        <v>3.165</v>
      </c>
      <c r="I160" s="261"/>
      <c r="J160" s="262">
        <f>ROUND(I160*H160,2)</f>
        <v>0</v>
      </c>
      <c r="K160" s="263"/>
      <c r="L160" s="264"/>
      <c r="M160" s="265" t="s">
        <v>1</v>
      </c>
      <c r="N160" s="266" t="s">
        <v>44</v>
      </c>
      <c r="O160" s="71"/>
      <c r="P160" s="219">
        <f>O160*H160</f>
        <v>0</v>
      </c>
      <c r="Q160" s="219">
        <v>0.001</v>
      </c>
      <c r="R160" s="219">
        <f>Q160*H160</f>
        <v>0.0031650000000000003</v>
      </c>
      <c r="S160" s="219">
        <v>0</v>
      </c>
      <c r="T160" s="220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21" t="s">
        <v>192</v>
      </c>
      <c r="AT160" s="221" t="s">
        <v>197</v>
      </c>
      <c r="AU160" s="221" t="s">
        <v>88</v>
      </c>
      <c r="AY160" s="17" t="s">
        <v>146</v>
      </c>
      <c r="BE160" s="222">
        <f>IF(N160="základní",J160,0)</f>
        <v>0</v>
      </c>
      <c r="BF160" s="222">
        <f>IF(N160="snížená",J160,0)</f>
        <v>0</v>
      </c>
      <c r="BG160" s="222">
        <f>IF(N160="zákl. přenesená",J160,0)</f>
        <v>0</v>
      </c>
      <c r="BH160" s="222">
        <f>IF(N160="sníž. přenesená",J160,0)</f>
        <v>0</v>
      </c>
      <c r="BI160" s="222">
        <f>IF(N160="nulová",J160,0)</f>
        <v>0</v>
      </c>
      <c r="BJ160" s="17" t="s">
        <v>86</v>
      </c>
      <c r="BK160" s="222">
        <f>ROUND(I160*H160,2)</f>
        <v>0</v>
      </c>
      <c r="BL160" s="17" t="s">
        <v>152</v>
      </c>
      <c r="BM160" s="221" t="s">
        <v>201</v>
      </c>
    </row>
    <row r="161" spans="2:51" s="13" customFormat="1" ht="11.25">
      <c r="B161" s="223"/>
      <c r="C161" s="224"/>
      <c r="D161" s="225" t="s">
        <v>162</v>
      </c>
      <c r="E161" s="224"/>
      <c r="F161" s="227" t="s">
        <v>202</v>
      </c>
      <c r="G161" s="224"/>
      <c r="H161" s="228">
        <v>3.165</v>
      </c>
      <c r="I161" s="229"/>
      <c r="J161" s="224"/>
      <c r="K161" s="224"/>
      <c r="L161" s="230"/>
      <c r="M161" s="231"/>
      <c r="N161" s="232"/>
      <c r="O161" s="232"/>
      <c r="P161" s="232"/>
      <c r="Q161" s="232"/>
      <c r="R161" s="232"/>
      <c r="S161" s="232"/>
      <c r="T161" s="233"/>
      <c r="AT161" s="234" t="s">
        <v>162</v>
      </c>
      <c r="AU161" s="234" t="s">
        <v>88</v>
      </c>
      <c r="AV161" s="13" t="s">
        <v>88</v>
      </c>
      <c r="AW161" s="13" t="s">
        <v>4</v>
      </c>
      <c r="AX161" s="13" t="s">
        <v>86</v>
      </c>
      <c r="AY161" s="234" t="s">
        <v>146</v>
      </c>
    </row>
    <row r="162" spans="1:65" s="2" customFormat="1" ht="21.75" customHeight="1">
      <c r="A162" s="34"/>
      <c r="B162" s="35"/>
      <c r="C162" s="209" t="s">
        <v>203</v>
      </c>
      <c r="D162" s="209" t="s">
        <v>148</v>
      </c>
      <c r="E162" s="210" t="s">
        <v>204</v>
      </c>
      <c r="F162" s="211" t="s">
        <v>205</v>
      </c>
      <c r="G162" s="212" t="s">
        <v>160</v>
      </c>
      <c r="H162" s="213">
        <v>211</v>
      </c>
      <c r="I162" s="214"/>
      <c r="J162" s="215">
        <f>ROUND(I162*H162,2)</f>
        <v>0</v>
      </c>
      <c r="K162" s="216"/>
      <c r="L162" s="39"/>
      <c r="M162" s="217" t="s">
        <v>1</v>
      </c>
      <c r="N162" s="218" t="s">
        <v>44</v>
      </c>
      <c r="O162" s="71"/>
      <c r="P162" s="219">
        <f>O162*H162</f>
        <v>0</v>
      </c>
      <c r="Q162" s="219">
        <v>0</v>
      </c>
      <c r="R162" s="219">
        <f>Q162*H162</f>
        <v>0</v>
      </c>
      <c r="S162" s="219">
        <v>0</v>
      </c>
      <c r="T162" s="220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21" t="s">
        <v>152</v>
      </c>
      <c r="AT162" s="221" t="s">
        <v>148</v>
      </c>
      <c r="AU162" s="221" t="s">
        <v>88</v>
      </c>
      <c r="AY162" s="17" t="s">
        <v>146</v>
      </c>
      <c r="BE162" s="222">
        <f>IF(N162="základní",J162,0)</f>
        <v>0</v>
      </c>
      <c r="BF162" s="222">
        <f>IF(N162="snížená",J162,0)</f>
        <v>0</v>
      </c>
      <c r="BG162" s="222">
        <f>IF(N162="zákl. přenesená",J162,0)</f>
        <v>0</v>
      </c>
      <c r="BH162" s="222">
        <f>IF(N162="sníž. přenesená",J162,0)</f>
        <v>0</v>
      </c>
      <c r="BI162" s="222">
        <f>IF(N162="nulová",J162,0)</f>
        <v>0</v>
      </c>
      <c r="BJ162" s="17" t="s">
        <v>86</v>
      </c>
      <c r="BK162" s="222">
        <f>ROUND(I162*H162,2)</f>
        <v>0</v>
      </c>
      <c r="BL162" s="17" t="s">
        <v>152</v>
      </c>
      <c r="BM162" s="221" t="s">
        <v>206</v>
      </c>
    </row>
    <row r="163" spans="2:51" s="13" customFormat="1" ht="11.25">
      <c r="B163" s="223"/>
      <c r="C163" s="224"/>
      <c r="D163" s="225" t="s">
        <v>162</v>
      </c>
      <c r="E163" s="226" t="s">
        <v>1</v>
      </c>
      <c r="F163" s="227" t="s">
        <v>207</v>
      </c>
      <c r="G163" s="224"/>
      <c r="H163" s="228">
        <v>137</v>
      </c>
      <c r="I163" s="229"/>
      <c r="J163" s="224"/>
      <c r="K163" s="224"/>
      <c r="L163" s="230"/>
      <c r="M163" s="231"/>
      <c r="N163" s="232"/>
      <c r="O163" s="232"/>
      <c r="P163" s="232"/>
      <c r="Q163" s="232"/>
      <c r="R163" s="232"/>
      <c r="S163" s="232"/>
      <c r="T163" s="233"/>
      <c r="AT163" s="234" t="s">
        <v>162</v>
      </c>
      <c r="AU163" s="234" t="s">
        <v>88</v>
      </c>
      <c r="AV163" s="13" t="s">
        <v>88</v>
      </c>
      <c r="AW163" s="13" t="s">
        <v>36</v>
      </c>
      <c r="AX163" s="13" t="s">
        <v>79</v>
      </c>
      <c r="AY163" s="234" t="s">
        <v>146</v>
      </c>
    </row>
    <row r="164" spans="2:51" s="13" customFormat="1" ht="11.25">
      <c r="B164" s="223"/>
      <c r="C164" s="224"/>
      <c r="D164" s="225" t="s">
        <v>162</v>
      </c>
      <c r="E164" s="226" t="s">
        <v>1</v>
      </c>
      <c r="F164" s="227" t="s">
        <v>208</v>
      </c>
      <c r="G164" s="224"/>
      <c r="H164" s="228">
        <v>74</v>
      </c>
      <c r="I164" s="229"/>
      <c r="J164" s="224"/>
      <c r="K164" s="224"/>
      <c r="L164" s="230"/>
      <c r="M164" s="231"/>
      <c r="N164" s="232"/>
      <c r="O164" s="232"/>
      <c r="P164" s="232"/>
      <c r="Q164" s="232"/>
      <c r="R164" s="232"/>
      <c r="S164" s="232"/>
      <c r="T164" s="233"/>
      <c r="AT164" s="234" t="s">
        <v>162</v>
      </c>
      <c r="AU164" s="234" t="s">
        <v>88</v>
      </c>
      <c r="AV164" s="13" t="s">
        <v>88</v>
      </c>
      <c r="AW164" s="13" t="s">
        <v>36</v>
      </c>
      <c r="AX164" s="13" t="s">
        <v>79</v>
      </c>
      <c r="AY164" s="234" t="s">
        <v>146</v>
      </c>
    </row>
    <row r="165" spans="2:51" s="15" customFormat="1" ht="11.25">
      <c r="B165" s="245"/>
      <c r="C165" s="246"/>
      <c r="D165" s="225" t="s">
        <v>162</v>
      </c>
      <c r="E165" s="247" t="s">
        <v>1</v>
      </c>
      <c r="F165" s="248" t="s">
        <v>178</v>
      </c>
      <c r="G165" s="246"/>
      <c r="H165" s="249">
        <v>211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AT165" s="255" t="s">
        <v>162</v>
      </c>
      <c r="AU165" s="255" t="s">
        <v>88</v>
      </c>
      <c r="AV165" s="15" t="s">
        <v>152</v>
      </c>
      <c r="AW165" s="15" t="s">
        <v>36</v>
      </c>
      <c r="AX165" s="15" t="s">
        <v>86</v>
      </c>
      <c r="AY165" s="255" t="s">
        <v>146</v>
      </c>
    </row>
    <row r="166" spans="1:65" s="2" customFormat="1" ht="21.75" customHeight="1">
      <c r="A166" s="34"/>
      <c r="B166" s="35"/>
      <c r="C166" s="209" t="s">
        <v>209</v>
      </c>
      <c r="D166" s="209" t="s">
        <v>148</v>
      </c>
      <c r="E166" s="210" t="s">
        <v>210</v>
      </c>
      <c r="F166" s="211" t="s">
        <v>211</v>
      </c>
      <c r="G166" s="212" t="s">
        <v>160</v>
      </c>
      <c r="H166" s="213">
        <v>22</v>
      </c>
      <c r="I166" s="214"/>
      <c r="J166" s="215">
        <f>ROUND(I166*H166,2)</f>
        <v>0</v>
      </c>
      <c r="K166" s="216"/>
      <c r="L166" s="39"/>
      <c r="M166" s="217" t="s">
        <v>1</v>
      </c>
      <c r="N166" s="218" t="s">
        <v>44</v>
      </c>
      <c r="O166" s="71"/>
      <c r="P166" s="219">
        <f>O166*H166</f>
        <v>0</v>
      </c>
      <c r="Q166" s="219">
        <v>0</v>
      </c>
      <c r="R166" s="219">
        <f>Q166*H166</f>
        <v>0</v>
      </c>
      <c r="S166" s="219">
        <v>0</v>
      </c>
      <c r="T166" s="220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21" t="s">
        <v>152</v>
      </c>
      <c r="AT166" s="221" t="s">
        <v>148</v>
      </c>
      <c r="AU166" s="221" t="s">
        <v>88</v>
      </c>
      <c r="AY166" s="17" t="s">
        <v>146</v>
      </c>
      <c r="BE166" s="222">
        <f>IF(N166="základní",J166,0)</f>
        <v>0</v>
      </c>
      <c r="BF166" s="222">
        <f>IF(N166="snížená",J166,0)</f>
        <v>0</v>
      </c>
      <c r="BG166" s="222">
        <f>IF(N166="zákl. přenesená",J166,0)</f>
        <v>0</v>
      </c>
      <c r="BH166" s="222">
        <f>IF(N166="sníž. přenesená",J166,0)</f>
        <v>0</v>
      </c>
      <c r="BI166" s="222">
        <f>IF(N166="nulová",J166,0)</f>
        <v>0</v>
      </c>
      <c r="BJ166" s="17" t="s">
        <v>86</v>
      </c>
      <c r="BK166" s="222">
        <f>ROUND(I166*H166,2)</f>
        <v>0</v>
      </c>
      <c r="BL166" s="17" t="s">
        <v>152</v>
      </c>
      <c r="BM166" s="221" t="s">
        <v>212</v>
      </c>
    </row>
    <row r="167" spans="2:51" s="14" customFormat="1" ht="11.25">
      <c r="B167" s="235"/>
      <c r="C167" s="236"/>
      <c r="D167" s="225" t="s">
        <v>162</v>
      </c>
      <c r="E167" s="237" t="s">
        <v>1</v>
      </c>
      <c r="F167" s="238" t="s">
        <v>213</v>
      </c>
      <c r="G167" s="236"/>
      <c r="H167" s="237" t="s">
        <v>1</v>
      </c>
      <c r="I167" s="239"/>
      <c r="J167" s="236"/>
      <c r="K167" s="236"/>
      <c r="L167" s="240"/>
      <c r="M167" s="241"/>
      <c r="N167" s="242"/>
      <c r="O167" s="242"/>
      <c r="P167" s="242"/>
      <c r="Q167" s="242"/>
      <c r="R167" s="242"/>
      <c r="S167" s="242"/>
      <c r="T167" s="243"/>
      <c r="AT167" s="244" t="s">
        <v>162</v>
      </c>
      <c r="AU167" s="244" t="s">
        <v>88</v>
      </c>
      <c r="AV167" s="14" t="s">
        <v>86</v>
      </c>
      <c r="AW167" s="14" t="s">
        <v>36</v>
      </c>
      <c r="AX167" s="14" t="s">
        <v>79</v>
      </c>
      <c r="AY167" s="244" t="s">
        <v>146</v>
      </c>
    </row>
    <row r="168" spans="2:51" s="13" customFormat="1" ht="11.25">
      <c r="B168" s="223"/>
      <c r="C168" s="224"/>
      <c r="D168" s="225" t="s">
        <v>162</v>
      </c>
      <c r="E168" s="226" t="s">
        <v>1</v>
      </c>
      <c r="F168" s="227" t="s">
        <v>214</v>
      </c>
      <c r="G168" s="224"/>
      <c r="H168" s="228">
        <v>22</v>
      </c>
      <c r="I168" s="229"/>
      <c r="J168" s="224"/>
      <c r="K168" s="224"/>
      <c r="L168" s="230"/>
      <c r="M168" s="231"/>
      <c r="N168" s="232"/>
      <c r="O168" s="232"/>
      <c r="P168" s="232"/>
      <c r="Q168" s="232"/>
      <c r="R168" s="232"/>
      <c r="S168" s="232"/>
      <c r="T168" s="233"/>
      <c r="AT168" s="234" t="s">
        <v>162</v>
      </c>
      <c r="AU168" s="234" t="s">
        <v>88</v>
      </c>
      <c r="AV168" s="13" t="s">
        <v>88</v>
      </c>
      <c r="AW168" s="13" t="s">
        <v>36</v>
      </c>
      <c r="AX168" s="13" t="s">
        <v>86</v>
      </c>
      <c r="AY168" s="234" t="s">
        <v>146</v>
      </c>
    </row>
    <row r="169" spans="1:65" s="2" customFormat="1" ht="16.5" customHeight="1">
      <c r="A169" s="34"/>
      <c r="B169" s="35"/>
      <c r="C169" s="209" t="s">
        <v>215</v>
      </c>
      <c r="D169" s="209" t="s">
        <v>148</v>
      </c>
      <c r="E169" s="210" t="s">
        <v>216</v>
      </c>
      <c r="F169" s="211" t="s">
        <v>217</v>
      </c>
      <c r="G169" s="212" t="s">
        <v>160</v>
      </c>
      <c r="H169" s="213">
        <v>37</v>
      </c>
      <c r="I169" s="214"/>
      <c r="J169" s="215">
        <f>ROUND(I169*H169,2)</f>
        <v>0</v>
      </c>
      <c r="K169" s="216"/>
      <c r="L169" s="39"/>
      <c r="M169" s="217" t="s">
        <v>1</v>
      </c>
      <c r="N169" s="218" t="s">
        <v>44</v>
      </c>
      <c r="O169" s="71"/>
      <c r="P169" s="219">
        <f>O169*H169</f>
        <v>0</v>
      </c>
      <c r="Q169" s="219">
        <v>0</v>
      </c>
      <c r="R169" s="219">
        <f>Q169*H169</f>
        <v>0</v>
      </c>
      <c r="S169" s="219">
        <v>0</v>
      </c>
      <c r="T169" s="220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21" t="s">
        <v>152</v>
      </c>
      <c r="AT169" s="221" t="s">
        <v>148</v>
      </c>
      <c r="AU169" s="221" t="s">
        <v>88</v>
      </c>
      <c r="AY169" s="17" t="s">
        <v>146</v>
      </c>
      <c r="BE169" s="222">
        <f>IF(N169="základní",J169,0)</f>
        <v>0</v>
      </c>
      <c r="BF169" s="222">
        <f>IF(N169="snížená",J169,0)</f>
        <v>0</v>
      </c>
      <c r="BG169" s="222">
        <f>IF(N169="zákl. přenesená",J169,0)</f>
        <v>0</v>
      </c>
      <c r="BH169" s="222">
        <f>IF(N169="sníž. přenesená",J169,0)</f>
        <v>0</v>
      </c>
      <c r="BI169" s="222">
        <f>IF(N169="nulová",J169,0)</f>
        <v>0</v>
      </c>
      <c r="BJ169" s="17" t="s">
        <v>86</v>
      </c>
      <c r="BK169" s="222">
        <f>ROUND(I169*H169,2)</f>
        <v>0</v>
      </c>
      <c r="BL169" s="17" t="s">
        <v>152</v>
      </c>
      <c r="BM169" s="221" t="s">
        <v>218</v>
      </c>
    </row>
    <row r="170" spans="1:65" s="2" customFormat="1" ht="16.5" customHeight="1">
      <c r="A170" s="34"/>
      <c r="B170" s="35"/>
      <c r="C170" s="209" t="s">
        <v>219</v>
      </c>
      <c r="D170" s="209" t="s">
        <v>148</v>
      </c>
      <c r="E170" s="210" t="s">
        <v>220</v>
      </c>
      <c r="F170" s="211" t="s">
        <v>221</v>
      </c>
      <c r="G170" s="212" t="s">
        <v>151</v>
      </c>
      <c r="H170" s="213">
        <v>271</v>
      </c>
      <c r="I170" s="214"/>
      <c r="J170" s="215">
        <f>ROUND(I170*H170,2)</f>
        <v>0</v>
      </c>
      <c r="K170" s="216"/>
      <c r="L170" s="39"/>
      <c r="M170" s="217" t="s">
        <v>1</v>
      </c>
      <c r="N170" s="218" t="s">
        <v>44</v>
      </c>
      <c r="O170" s="71"/>
      <c r="P170" s="219">
        <f>O170*H170</f>
        <v>0</v>
      </c>
      <c r="Q170" s="219">
        <v>0</v>
      </c>
      <c r="R170" s="219">
        <f>Q170*H170</f>
        <v>0</v>
      </c>
      <c r="S170" s="219">
        <v>0</v>
      </c>
      <c r="T170" s="220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21" t="s">
        <v>152</v>
      </c>
      <c r="AT170" s="221" t="s">
        <v>148</v>
      </c>
      <c r="AU170" s="221" t="s">
        <v>88</v>
      </c>
      <c r="AY170" s="17" t="s">
        <v>146</v>
      </c>
      <c r="BE170" s="222">
        <f>IF(N170="základní",J170,0)</f>
        <v>0</v>
      </c>
      <c r="BF170" s="222">
        <f>IF(N170="snížená",J170,0)</f>
        <v>0</v>
      </c>
      <c r="BG170" s="222">
        <f>IF(N170="zákl. přenesená",J170,0)</f>
        <v>0</v>
      </c>
      <c r="BH170" s="222">
        <f>IF(N170="sníž. přenesená",J170,0)</f>
        <v>0</v>
      </c>
      <c r="BI170" s="222">
        <f>IF(N170="nulová",J170,0)</f>
        <v>0</v>
      </c>
      <c r="BJ170" s="17" t="s">
        <v>86</v>
      </c>
      <c r="BK170" s="222">
        <f>ROUND(I170*H170,2)</f>
        <v>0</v>
      </c>
      <c r="BL170" s="17" t="s">
        <v>152</v>
      </c>
      <c r="BM170" s="221" t="s">
        <v>222</v>
      </c>
    </row>
    <row r="171" spans="2:51" s="13" customFormat="1" ht="11.25">
      <c r="B171" s="223"/>
      <c r="C171" s="224"/>
      <c r="D171" s="225" t="s">
        <v>162</v>
      </c>
      <c r="E171" s="226" t="s">
        <v>1</v>
      </c>
      <c r="F171" s="227" t="s">
        <v>223</v>
      </c>
      <c r="G171" s="224"/>
      <c r="H171" s="228">
        <v>259</v>
      </c>
      <c r="I171" s="229"/>
      <c r="J171" s="224"/>
      <c r="K171" s="224"/>
      <c r="L171" s="230"/>
      <c r="M171" s="231"/>
      <c r="N171" s="232"/>
      <c r="O171" s="232"/>
      <c r="P171" s="232"/>
      <c r="Q171" s="232"/>
      <c r="R171" s="232"/>
      <c r="S171" s="232"/>
      <c r="T171" s="233"/>
      <c r="AT171" s="234" t="s">
        <v>162</v>
      </c>
      <c r="AU171" s="234" t="s">
        <v>88</v>
      </c>
      <c r="AV171" s="13" t="s">
        <v>88</v>
      </c>
      <c r="AW171" s="13" t="s">
        <v>36</v>
      </c>
      <c r="AX171" s="13" t="s">
        <v>79</v>
      </c>
      <c r="AY171" s="234" t="s">
        <v>146</v>
      </c>
    </row>
    <row r="172" spans="2:51" s="13" customFormat="1" ht="11.25">
      <c r="B172" s="223"/>
      <c r="C172" s="224"/>
      <c r="D172" s="225" t="s">
        <v>162</v>
      </c>
      <c r="E172" s="226" t="s">
        <v>1</v>
      </c>
      <c r="F172" s="227" t="s">
        <v>224</v>
      </c>
      <c r="G172" s="224"/>
      <c r="H172" s="228">
        <v>12</v>
      </c>
      <c r="I172" s="229"/>
      <c r="J172" s="224"/>
      <c r="K172" s="224"/>
      <c r="L172" s="230"/>
      <c r="M172" s="231"/>
      <c r="N172" s="232"/>
      <c r="O172" s="232"/>
      <c r="P172" s="232"/>
      <c r="Q172" s="232"/>
      <c r="R172" s="232"/>
      <c r="S172" s="232"/>
      <c r="T172" s="233"/>
      <c r="AT172" s="234" t="s">
        <v>162</v>
      </c>
      <c r="AU172" s="234" t="s">
        <v>88</v>
      </c>
      <c r="AV172" s="13" t="s">
        <v>88</v>
      </c>
      <c r="AW172" s="13" t="s">
        <v>36</v>
      </c>
      <c r="AX172" s="13" t="s">
        <v>79</v>
      </c>
      <c r="AY172" s="234" t="s">
        <v>146</v>
      </c>
    </row>
    <row r="173" spans="2:51" s="15" customFormat="1" ht="11.25">
      <c r="B173" s="245"/>
      <c r="C173" s="246"/>
      <c r="D173" s="225" t="s">
        <v>162</v>
      </c>
      <c r="E173" s="247" t="s">
        <v>1</v>
      </c>
      <c r="F173" s="248" t="s">
        <v>178</v>
      </c>
      <c r="G173" s="246"/>
      <c r="H173" s="249">
        <v>271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AT173" s="255" t="s">
        <v>162</v>
      </c>
      <c r="AU173" s="255" t="s">
        <v>88</v>
      </c>
      <c r="AV173" s="15" t="s">
        <v>152</v>
      </c>
      <c r="AW173" s="15" t="s">
        <v>36</v>
      </c>
      <c r="AX173" s="15" t="s">
        <v>86</v>
      </c>
      <c r="AY173" s="255" t="s">
        <v>146</v>
      </c>
    </row>
    <row r="174" spans="1:65" s="2" customFormat="1" ht="16.5" customHeight="1">
      <c r="A174" s="34"/>
      <c r="B174" s="35"/>
      <c r="C174" s="256" t="s">
        <v>225</v>
      </c>
      <c r="D174" s="256" t="s">
        <v>197</v>
      </c>
      <c r="E174" s="257" t="s">
        <v>226</v>
      </c>
      <c r="F174" s="258" t="s">
        <v>227</v>
      </c>
      <c r="G174" s="259" t="s">
        <v>151</v>
      </c>
      <c r="H174" s="260">
        <v>271</v>
      </c>
      <c r="I174" s="261"/>
      <c r="J174" s="262">
        <f>ROUND(I174*H174,2)</f>
        <v>0</v>
      </c>
      <c r="K174" s="263"/>
      <c r="L174" s="264"/>
      <c r="M174" s="265" t="s">
        <v>1</v>
      </c>
      <c r="N174" s="266" t="s">
        <v>44</v>
      </c>
      <c r="O174" s="71"/>
      <c r="P174" s="219">
        <f>O174*H174</f>
        <v>0</v>
      </c>
      <c r="Q174" s="219">
        <v>0</v>
      </c>
      <c r="R174" s="219">
        <f>Q174*H174</f>
        <v>0</v>
      </c>
      <c r="S174" s="219">
        <v>0</v>
      </c>
      <c r="T174" s="220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21" t="s">
        <v>192</v>
      </c>
      <c r="AT174" s="221" t="s">
        <v>197</v>
      </c>
      <c r="AU174" s="221" t="s">
        <v>88</v>
      </c>
      <c r="AY174" s="17" t="s">
        <v>146</v>
      </c>
      <c r="BE174" s="222">
        <f>IF(N174="základní",J174,0)</f>
        <v>0</v>
      </c>
      <c r="BF174" s="222">
        <f>IF(N174="snížená",J174,0)</f>
        <v>0</v>
      </c>
      <c r="BG174" s="222">
        <f>IF(N174="zákl. přenesená",J174,0)</f>
        <v>0</v>
      </c>
      <c r="BH174" s="222">
        <f>IF(N174="sníž. přenesená",J174,0)</f>
        <v>0</v>
      </c>
      <c r="BI174" s="222">
        <f>IF(N174="nulová",J174,0)</f>
        <v>0</v>
      </c>
      <c r="BJ174" s="17" t="s">
        <v>86</v>
      </c>
      <c r="BK174" s="222">
        <f>ROUND(I174*H174,2)</f>
        <v>0</v>
      </c>
      <c r="BL174" s="17" t="s">
        <v>152</v>
      </c>
      <c r="BM174" s="221" t="s">
        <v>228</v>
      </c>
    </row>
    <row r="175" spans="1:65" s="2" customFormat="1" ht="21.75" customHeight="1">
      <c r="A175" s="34"/>
      <c r="B175" s="35"/>
      <c r="C175" s="209" t="s">
        <v>8</v>
      </c>
      <c r="D175" s="209" t="s">
        <v>148</v>
      </c>
      <c r="E175" s="210" t="s">
        <v>229</v>
      </c>
      <c r="F175" s="211" t="s">
        <v>230</v>
      </c>
      <c r="G175" s="212" t="s">
        <v>160</v>
      </c>
      <c r="H175" s="213">
        <v>4</v>
      </c>
      <c r="I175" s="214"/>
      <c r="J175" s="215">
        <f>ROUND(I175*H175,2)</f>
        <v>0</v>
      </c>
      <c r="K175" s="216"/>
      <c r="L175" s="39"/>
      <c r="M175" s="217" t="s">
        <v>1</v>
      </c>
      <c r="N175" s="218" t="s">
        <v>44</v>
      </c>
      <c r="O175" s="71"/>
      <c r="P175" s="219">
        <f>O175*H175</f>
        <v>0</v>
      </c>
      <c r="Q175" s="219">
        <v>0.00035</v>
      </c>
      <c r="R175" s="219">
        <f>Q175*H175</f>
        <v>0.0014</v>
      </c>
      <c r="S175" s="219">
        <v>0</v>
      </c>
      <c r="T175" s="220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21" t="s">
        <v>152</v>
      </c>
      <c r="AT175" s="221" t="s">
        <v>148</v>
      </c>
      <c r="AU175" s="221" t="s">
        <v>88</v>
      </c>
      <c r="AY175" s="17" t="s">
        <v>146</v>
      </c>
      <c r="BE175" s="222">
        <f>IF(N175="základní",J175,0)</f>
        <v>0</v>
      </c>
      <c r="BF175" s="222">
        <f>IF(N175="snížená",J175,0)</f>
        <v>0</v>
      </c>
      <c r="BG175" s="222">
        <f>IF(N175="zákl. přenesená",J175,0)</f>
        <v>0</v>
      </c>
      <c r="BH175" s="222">
        <f>IF(N175="sníž. přenesená",J175,0)</f>
        <v>0</v>
      </c>
      <c r="BI175" s="222">
        <f>IF(N175="nulová",J175,0)</f>
        <v>0</v>
      </c>
      <c r="BJ175" s="17" t="s">
        <v>86</v>
      </c>
      <c r="BK175" s="222">
        <f>ROUND(I175*H175,2)</f>
        <v>0</v>
      </c>
      <c r="BL175" s="17" t="s">
        <v>152</v>
      </c>
      <c r="BM175" s="221" t="s">
        <v>231</v>
      </c>
    </row>
    <row r="176" spans="1:65" s="2" customFormat="1" ht="16.5" customHeight="1">
      <c r="A176" s="34"/>
      <c r="B176" s="35"/>
      <c r="C176" s="256" t="s">
        <v>232</v>
      </c>
      <c r="D176" s="256" t="s">
        <v>197</v>
      </c>
      <c r="E176" s="257" t="s">
        <v>233</v>
      </c>
      <c r="F176" s="258" t="s">
        <v>234</v>
      </c>
      <c r="G176" s="259" t="s">
        <v>151</v>
      </c>
      <c r="H176" s="260">
        <v>4</v>
      </c>
      <c r="I176" s="261"/>
      <c r="J176" s="262">
        <f>ROUND(I176*H176,2)</f>
        <v>0</v>
      </c>
      <c r="K176" s="263"/>
      <c r="L176" s="264"/>
      <c r="M176" s="265" t="s">
        <v>1</v>
      </c>
      <c r="N176" s="266" t="s">
        <v>44</v>
      </c>
      <c r="O176" s="71"/>
      <c r="P176" s="219">
        <f>O176*H176</f>
        <v>0</v>
      </c>
      <c r="Q176" s="219">
        <v>0.01</v>
      </c>
      <c r="R176" s="219">
        <f>Q176*H176</f>
        <v>0.04</v>
      </c>
      <c r="S176" s="219">
        <v>0</v>
      </c>
      <c r="T176" s="220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21" t="s">
        <v>192</v>
      </c>
      <c r="AT176" s="221" t="s">
        <v>197</v>
      </c>
      <c r="AU176" s="221" t="s">
        <v>88</v>
      </c>
      <c r="AY176" s="17" t="s">
        <v>146</v>
      </c>
      <c r="BE176" s="222">
        <f>IF(N176="základní",J176,0)</f>
        <v>0</v>
      </c>
      <c r="BF176" s="222">
        <f>IF(N176="snížená",J176,0)</f>
        <v>0</v>
      </c>
      <c r="BG176" s="222">
        <f>IF(N176="zákl. přenesená",J176,0)</f>
        <v>0</v>
      </c>
      <c r="BH176" s="222">
        <f>IF(N176="sníž. přenesená",J176,0)</f>
        <v>0</v>
      </c>
      <c r="BI176" s="222">
        <f>IF(N176="nulová",J176,0)</f>
        <v>0</v>
      </c>
      <c r="BJ176" s="17" t="s">
        <v>86</v>
      </c>
      <c r="BK176" s="222">
        <f>ROUND(I176*H176,2)</f>
        <v>0</v>
      </c>
      <c r="BL176" s="17" t="s">
        <v>152</v>
      </c>
      <c r="BM176" s="221" t="s">
        <v>235</v>
      </c>
    </row>
    <row r="177" spans="1:65" s="2" customFormat="1" ht="16.5" customHeight="1">
      <c r="A177" s="34"/>
      <c r="B177" s="35"/>
      <c r="C177" s="209" t="s">
        <v>236</v>
      </c>
      <c r="D177" s="209" t="s">
        <v>148</v>
      </c>
      <c r="E177" s="210" t="s">
        <v>237</v>
      </c>
      <c r="F177" s="211" t="s">
        <v>238</v>
      </c>
      <c r="G177" s="212" t="s">
        <v>170</v>
      </c>
      <c r="H177" s="213">
        <v>10</v>
      </c>
      <c r="I177" s="214"/>
      <c r="J177" s="215">
        <f>ROUND(I177*H177,2)</f>
        <v>0</v>
      </c>
      <c r="K177" s="216"/>
      <c r="L177" s="39"/>
      <c r="M177" s="217" t="s">
        <v>1</v>
      </c>
      <c r="N177" s="218" t="s">
        <v>44</v>
      </c>
      <c r="O177" s="71"/>
      <c r="P177" s="219">
        <f>O177*H177</f>
        <v>0</v>
      </c>
      <c r="Q177" s="219">
        <v>0</v>
      </c>
      <c r="R177" s="219">
        <f>Q177*H177</f>
        <v>0</v>
      </c>
      <c r="S177" s="219">
        <v>0</v>
      </c>
      <c r="T177" s="220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21" t="s">
        <v>152</v>
      </c>
      <c r="AT177" s="221" t="s">
        <v>148</v>
      </c>
      <c r="AU177" s="221" t="s">
        <v>88</v>
      </c>
      <c r="AY177" s="17" t="s">
        <v>146</v>
      </c>
      <c r="BE177" s="222">
        <f>IF(N177="základní",J177,0)</f>
        <v>0</v>
      </c>
      <c r="BF177" s="222">
        <f>IF(N177="snížená",J177,0)</f>
        <v>0</v>
      </c>
      <c r="BG177" s="222">
        <f>IF(N177="zákl. přenesená",J177,0)</f>
        <v>0</v>
      </c>
      <c r="BH177" s="222">
        <f>IF(N177="sníž. přenesená",J177,0)</f>
        <v>0</v>
      </c>
      <c r="BI177" s="222">
        <f>IF(N177="nulová",J177,0)</f>
        <v>0</v>
      </c>
      <c r="BJ177" s="17" t="s">
        <v>86</v>
      </c>
      <c r="BK177" s="222">
        <f>ROUND(I177*H177,2)</f>
        <v>0</v>
      </c>
      <c r="BL177" s="17" t="s">
        <v>152</v>
      </c>
      <c r="BM177" s="221" t="s">
        <v>239</v>
      </c>
    </row>
    <row r="178" spans="1:65" s="2" customFormat="1" ht="16.5" customHeight="1">
      <c r="A178" s="34"/>
      <c r="B178" s="35"/>
      <c r="C178" s="209" t="s">
        <v>240</v>
      </c>
      <c r="D178" s="209" t="s">
        <v>148</v>
      </c>
      <c r="E178" s="210" t="s">
        <v>241</v>
      </c>
      <c r="F178" s="211" t="s">
        <v>242</v>
      </c>
      <c r="G178" s="212" t="s">
        <v>151</v>
      </c>
      <c r="H178" s="213">
        <v>271</v>
      </c>
      <c r="I178" s="214"/>
      <c r="J178" s="215">
        <f>ROUND(I178*H178,2)</f>
        <v>0</v>
      </c>
      <c r="K178" s="216"/>
      <c r="L178" s="39"/>
      <c r="M178" s="217" t="s">
        <v>1</v>
      </c>
      <c r="N178" s="218" t="s">
        <v>44</v>
      </c>
      <c r="O178" s="71"/>
      <c r="P178" s="219">
        <f>O178*H178</f>
        <v>0</v>
      </c>
      <c r="Q178" s="219">
        <v>0</v>
      </c>
      <c r="R178" s="219">
        <f>Q178*H178</f>
        <v>0</v>
      </c>
      <c r="S178" s="219">
        <v>0</v>
      </c>
      <c r="T178" s="220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21" t="s">
        <v>152</v>
      </c>
      <c r="AT178" s="221" t="s">
        <v>148</v>
      </c>
      <c r="AU178" s="221" t="s">
        <v>88</v>
      </c>
      <c r="AY178" s="17" t="s">
        <v>146</v>
      </c>
      <c r="BE178" s="222">
        <f>IF(N178="základní",J178,0)</f>
        <v>0</v>
      </c>
      <c r="BF178" s="222">
        <f>IF(N178="snížená",J178,0)</f>
        <v>0</v>
      </c>
      <c r="BG178" s="222">
        <f>IF(N178="zákl. přenesená",J178,0)</f>
        <v>0</v>
      </c>
      <c r="BH178" s="222">
        <f>IF(N178="sníž. přenesená",J178,0)</f>
        <v>0</v>
      </c>
      <c r="BI178" s="222">
        <f>IF(N178="nulová",J178,0)</f>
        <v>0</v>
      </c>
      <c r="BJ178" s="17" t="s">
        <v>86</v>
      </c>
      <c r="BK178" s="222">
        <f>ROUND(I178*H178,2)</f>
        <v>0</v>
      </c>
      <c r="BL178" s="17" t="s">
        <v>152</v>
      </c>
      <c r="BM178" s="221" t="s">
        <v>243</v>
      </c>
    </row>
    <row r="179" spans="2:51" s="13" customFormat="1" ht="11.25">
      <c r="B179" s="223"/>
      <c r="C179" s="224"/>
      <c r="D179" s="225" t="s">
        <v>162</v>
      </c>
      <c r="E179" s="226" t="s">
        <v>1</v>
      </c>
      <c r="F179" s="227" t="s">
        <v>223</v>
      </c>
      <c r="G179" s="224"/>
      <c r="H179" s="228">
        <v>259</v>
      </c>
      <c r="I179" s="229"/>
      <c r="J179" s="224"/>
      <c r="K179" s="224"/>
      <c r="L179" s="230"/>
      <c r="M179" s="231"/>
      <c r="N179" s="232"/>
      <c r="O179" s="232"/>
      <c r="P179" s="232"/>
      <c r="Q179" s="232"/>
      <c r="R179" s="232"/>
      <c r="S179" s="232"/>
      <c r="T179" s="233"/>
      <c r="AT179" s="234" t="s">
        <v>162</v>
      </c>
      <c r="AU179" s="234" t="s">
        <v>88</v>
      </c>
      <c r="AV179" s="13" t="s">
        <v>88</v>
      </c>
      <c r="AW179" s="13" t="s">
        <v>36</v>
      </c>
      <c r="AX179" s="13" t="s">
        <v>79</v>
      </c>
      <c r="AY179" s="234" t="s">
        <v>146</v>
      </c>
    </row>
    <row r="180" spans="2:51" s="13" customFormat="1" ht="11.25">
      <c r="B180" s="223"/>
      <c r="C180" s="224"/>
      <c r="D180" s="225" t="s">
        <v>162</v>
      </c>
      <c r="E180" s="226" t="s">
        <v>1</v>
      </c>
      <c r="F180" s="227" t="s">
        <v>224</v>
      </c>
      <c r="G180" s="224"/>
      <c r="H180" s="228">
        <v>12</v>
      </c>
      <c r="I180" s="229"/>
      <c r="J180" s="224"/>
      <c r="K180" s="224"/>
      <c r="L180" s="230"/>
      <c r="M180" s="231"/>
      <c r="N180" s="232"/>
      <c r="O180" s="232"/>
      <c r="P180" s="232"/>
      <c r="Q180" s="232"/>
      <c r="R180" s="232"/>
      <c r="S180" s="232"/>
      <c r="T180" s="233"/>
      <c r="AT180" s="234" t="s">
        <v>162</v>
      </c>
      <c r="AU180" s="234" t="s">
        <v>88</v>
      </c>
      <c r="AV180" s="13" t="s">
        <v>88</v>
      </c>
      <c r="AW180" s="13" t="s">
        <v>36</v>
      </c>
      <c r="AX180" s="13" t="s">
        <v>79</v>
      </c>
      <c r="AY180" s="234" t="s">
        <v>146</v>
      </c>
    </row>
    <row r="181" spans="2:51" s="15" customFormat="1" ht="11.25">
      <c r="B181" s="245"/>
      <c r="C181" s="246"/>
      <c r="D181" s="225" t="s">
        <v>162</v>
      </c>
      <c r="E181" s="247" t="s">
        <v>1</v>
      </c>
      <c r="F181" s="248" t="s">
        <v>178</v>
      </c>
      <c r="G181" s="246"/>
      <c r="H181" s="249">
        <v>271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AT181" s="255" t="s">
        <v>162</v>
      </c>
      <c r="AU181" s="255" t="s">
        <v>88</v>
      </c>
      <c r="AV181" s="15" t="s">
        <v>152</v>
      </c>
      <c r="AW181" s="15" t="s">
        <v>36</v>
      </c>
      <c r="AX181" s="15" t="s">
        <v>86</v>
      </c>
      <c r="AY181" s="255" t="s">
        <v>146</v>
      </c>
    </row>
    <row r="182" spans="2:63" s="12" customFormat="1" ht="22.9" customHeight="1">
      <c r="B182" s="193"/>
      <c r="C182" s="194"/>
      <c r="D182" s="195" t="s">
        <v>78</v>
      </c>
      <c r="E182" s="207" t="s">
        <v>88</v>
      </c>
      <c r="F182" s="207" t="s">
        <v>244</v>
      </c>
      <c r="G182" s="194"/>
      <c r="H182" s="194"/>
      <c r="I182" s="197"/>
      <c r="J182" s="208">
        <f>BK182</f>
        <v>0</v>
      </c>
      <c r="K182" s="194"/>
      <c r="L182" s="199"/>
      <c r="M182" s="200"/>
      <c r="N182" s="201"/>
      <c r="O182" s="201"/>
      <c r="P182" s="202">
        <f>SUM(P183:P236)</f>
        <v>0</v>
      </c>
      <c r="Q182" s="201"/>
      <c r="R182" s="202">
        <f>SUM(R183:R236)</f>
        <v>835.2704303</v>
      </c>
      <c r="S182" s="201"/>
      <c r="T182" s="203">
        <f>SUM(T183:T236)</f>
        <v>0</v>
      </c>
      <c r="AR182" s="204" t="s">
        <v>86</v>
      </c>
      <c r="AT182" s="205" t="s">
        <v>78</v>
      </c>
      <c r="AU182" s="205" t="s">
        <v>86</v>
      </c>
      <c r="AY182" s="204" t="s">
        <v>146</v>
      </c>
      <c r="BK182" s="206">
        <f>SUM(BK183:BK236)</f>
        <v>0</v>
      </c>
    </row>
    <row r="183" spans="1:65" s="2" customFormat="1" ht="16.5" customHeight="1">
      <c r="A183" s="34"/>
      <c r="B183" s="35"/>
      <c r="C183" s="209" t="s">
        <v>245</v>
      </c>
      <c r="D183" s="209" t="s">
        <v>148</v>
      </c>
      <c r="E183" s="210" t="s">
        <v>246</v>
      </c>
      <c r="F183" s="211" t="s">
        <v>247</v>
      </c>
      <c r="G183" s="212" t="s">
        <v>170</v>
      </c>
      <c r="H183" s="213">
        <v>44.975</v>
      </c>
      <c r="I183" s="214"/>
      <c r="J183" s="215">
        <f>ROUND(I183*H183,2)</f>
        <v>0</v>
      </c>
      <c r="K183" s="216"/>
      <c r="L183" s="39"/>
      <c r="M183" s="217" t="s">
        <v>1</v>
      </c>
      <c r="N183" s="218" t="s">
        <v>44</v>
      </c>
      <c r="O183" s="71"/>
      <c r="P183" s="219">
        <f>O183*H183</f>
        <v>0</v>
      </c>
      <c r="Q183" s="219">
        <v>2.25634</v>
      </c>
      <c r="R183" s="219">
        <f>Q183*H183</f>
        <v>101.47889149999999</v>
      </c>
      <c r="S183" s="219">
        <v>0</v>
      </c>
      <c r="T183" s="220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21" t="s">
        <v>152</v>
      </c>
      <c r="AT183" s="221" t="s">
        <v>148</v>
      </c>
      <c r="AU183" s="221" t="s">
        <v>88</v>
      </c>
      <c r="AY183" s="17" t="s">
        <v>146</v>
      </c>
      <c r="BE183" s="222">
        <f>IF(N183="základní",J183,0)</f>
        <v>0</v>
      </c>
      <c r="BF183" s="222">
        <f>IF(N183="snížená",J183,0)</f>
        <v>0</v>
      </c>
      <c r="BG183" s="222">
        <f>IF(N183="zákl. přenesená",J183,0)</f>
        <v>0</v>
      </c>
      <c r="BH183" s="222">
        <f>IF(N183="sníž. přenesená",J183,0)</f>
        <v>0</v>
      </c>
      <c r="BI183" s="222">
        <f>IF(N183="nulová",J183,0)</f>
        <v>0</v>
      </c>
      <c r="BJ183" s="17" t="s">
        <v>86</v>
      </c>
      <c r="BK183" s="222">
        <f>ROUND(I183*H183,2)</f>
        <v>0</v>
      </c>
      <c r="BL183" s="17" t="s">
        <v>152</v>
      </c>
      <c r="BM183" s="221" t="s">
        <v>248</v>
      </c>
    </row>
    <row r="184" spans="2:51" s="14" customFormat="1" ht="11.25">
      <c r="B184" s="235"/>
      <c r="C184" s="236"/>
      <c r="D184" s="225" t="s">
        <v>162</v>
      </c>
      <c r="E184" s="237" t="s">
        <v>1</v>
      </c>
      <c r="F184" s="238" t="s">
        <v>172</v>
      </c>
      <c r="G184" s="236"/>
      <c r="H184" s="237" t="s">
        <v>1</v>
      </c>
      <c r="I184" s="239"/>
      <c r="J184" s="236"/>
      <c r="K184" s="236"/>
      <c r="L184" s="240"/>
      <c r="M184" s="241"/>
      <c r="N184" s="242"/>
      <c r="O184" s="242"/>
      <c r="P184" s="242"/>
      <c r="Q184" s="242"/>
      <c r="R184" s="242"/>
      <c r="S184" s="242"/>
      <c r="T184" s="243"/>
      <c r="AT184" s="244" t="s">
        <v>162</v>
      </c>
      <c r="AU184" s="244" t="s">
        <v>88</v>
      </c>
      <c r="AV184" s="14" t="s">
        <v>86</v>
      </c>
      <c r="AW184" s="14" t="s">
        <v>36</v>
      </c>
      <c r="AX184" s="14" t="s">
        <v>79</v>
      </c>
      <c r="AY184" s="244" t="s">
        <v>146</v>
      </c>
    </row>
    <row r="185" spans="2:51" s="13" customFormat="1" ht="11.25">
      <c r="B185" s="223"/>
      <c r="C185" s="224"/>
      <c r="D185" s="225" t="s">
        <v>162</v>
      </c>
      <c r="E185" s="226" t="s">
        <v>1</v>
      </c>
      <c r="F185" s="227" t="s">
        <v>249</v>
      </c>
      <c r="G185" s="224"/>
      <c r="H185" s="228">
        <v>26.91</v>
      </c>
      <c r="I185" s="229"/>
      <c r="J185" s="224"/>
      <c r="K185" s="224"/>
      <c r="L185" s="230"/>
      <c r="M185" s="231"/>
      <c r="N185" s="232"/>
      <c r="O185" s="232"/>
      <c r="P185" s="232"/>
      <c r="Q185" s="232"/>
      <c r="R185" s="232"/>
      <c r="S185" s="232"/>
      <c r="T185" s="233"/>
      <c r="AT185" s="234" t="s">
        <v>162</v>
      </c>
      <c r="AU185" s="234" t="s">
        <v>88</v>
      </c>
      <c r="AV185" s="13" t="s">
        <v>88</v>
      </c>
      <c r="AW185" s="13" t="s">
        <v>36</v>
      </c>
      <c r="AX185" s="13" t="s">
        <v>79</v>
      </c>
      <c r="AY185" s="234" t="s">
        <v>146</v>
      </c>
    </row>
    <row r="186" spans="2:51" s="13" customFormat="1" ht="11.25">
      <c r="B186" s="223"/>
      <c r="C186" s="224"/>
      <c r="D186" s="225" t="s">
        <v>162</v>
      </c>
      <c r="E186" s="226" t="s">
        <v>1</v>
      </c>
      <c r="F186" s="227" t="s">
        <v>250</v>
      </c>
      <c r="G186" s="224"/>
      <c r="H186" s="228">
        <v>13.455</v>
      </c>
      <c r="I186" s="229"/>
      <c r="J186" s="224"/>
      <c r="K186" s="224"/>
      <c r="L186" s="230"/>
      <c r="M186" s="231"/>
      <c r="N186" s="232"/>
      <c r="O186" s="232"/>
      <c r="P186" s="232"/>
      <c r="Q186" s="232"/>
      <c r="R186" s="232"/>
      <c r="S186" s="232"/>
      <c r="T186" s="233"/>
      <c r="AT186" s="234" t="s">
        <v>162</v>
      </c>
      <c r="AU186" s="234" t="s">
        <v>88</v>
      </c>
      <c r="AV186" s="13" t="s">
        <v>88</v>
      </c>
      <c r="AW186" s="13" t="s">
        <v>36</v>
      </c>
      <c r="AX186" s="13" t="s">
        <v>79</v>
      </c>
      <c r="AY186" s="234" t="s">
        <v>146</v>
      </c>
    </row>
    <row r="187" spans="2:51" s="13" customFormat="1" ht="11.25">
      <c r="B187" s="223"/>
      <c r="C187" s="224"/>
      <c r="D187" s="225" t="s">
        <v>162</v>
      </c>
      <c r="E187" s="226" t="s">
        <v>1</v>
      </c>
      <c r="F187" s="227" t="s">
        <v>251</v>
      </c>
      <c r="G187" s="224"/>
      <c r="H187" s="228">
        <v>0.986</v>
      </c>
      <c r="I187" s="229"/>
      <c r="J187" s="224"/>
      <c r="K187" s="224"/>
      <c r="L187" s="230"/>
      <c r="M187" s="231"/>
      <c r="N187" s="232"/>
      <c r="O187" s="232"/>
      <c r="P187" s="232"/>
      <c r="Q187" s="232"/>
      <c r="R187" s="232"/>
      <c r="S187" s="232"/>
      <c r="T187" s="233"/>
      <c r="AT187" s="234" t="s">
        <v>162</v>
      </c>
      <c r="AU187" s="234" t="s">
        <v>88</v>
      </c>
      <c r="AV187" s="13" t="s">
        <v>88</v>
      </c>
      <c r="AW187" s="13" t="s">
        <v>36</v>
      </c>
      <c r="AX187" s="13" t="s">
        <v>79</v>
      </c>
      <c r="AY187" s="234" t="s">
        <v>146</v>
      </c>
    </row>
    <row r="188" spans="2:51" s="13" customFormat="1" ht="22.5">
      <c r="B188" s="223"/>
      <c r="C188" s="224"/>
      <c r="D188" s="225" t="s">
        <v>162</v>
      </c>
      <c r="E188" s="226" t="s">
        <v>1</v>
      </c>
      <c r="F188" s="227" t="s">
        <v>252</v>
      </c>
      <c r="G188" s="224"/>
      <c r="H188" s="228">
        <v>3.624</v>
      </c>
      <c r="I188" s="229"/>
      <c r="J188" s="224"/>
      <c r="K188" s="224"/>
      <c r="L188" s="230"/>
      <c r="M188" s="231"/>
      <c r="N188" s="232"/>
      <c r="O188" s="232"/>
      <c r="P188" s="232"/>
      <c r="Q188" s="232"/>
      <c r="R188" s="232"/>
      <c r="S188" s="232"/>
      <c r="T188" s="233"/>
      <c r="AT188" s="234" t="s">
        <v>162</v>
      </c>
      <c r="AU188" s="234" t="s">
        <v>88</v>
      </c>
      <c r="AV188" s="13" t="s">
        <v>88</v>
      </c>
      <c r="AW188" s="13" t="s">
        <v>36</v>
      </c>
      <c r="AX188" s="13" t="s">
        <v>79</v>
      </c>
      <c r="AY188" s="234" t="s">
        <v>146</v>
      </c>
    </row>
    <row r="189" spans="2:51" s="15" customFormat="1" ht="11.25">
      <c r="B189" s="245"/>
      <c r="C189" s="246"/>
      <c r="D189" s="225" t="s">
        <v>162</v>
      </c>
      <c r="E189" s="247" t="s">
        <v>1</v>
      </c>
      <c r="F189" s="248" t="s">
        <v>178</v>
      </c>
      <c r="G189" s="246"/>
      <c r="H189" s="249">
        <v>44.975</v>
      </c>
      <c r="I189" s="250"/>
      <c r="J189" s="246"/>
      <c r="K189" s="246"/>
      <c r="L189" s="251"/>
      <c r="M189" s="252"/>
      <c r="N189" s="253"/>
      <c r="O189" s="253"/>
      <c r="P189" s="253"/>
      <c r="Q189" s="253"/>
      <c r="R189" s="253"/>
      <c r="S189" s="253"/>
      <c r="T189" s="254"/>
      <c r="AT189" s="255" t="s">
        <v>162</v>
      </c>
      <c r="AU189" s="255" t="s">
        <v>88</v>
      </c>
      <c r="AV189" s="15" t="s">
        <v>152</v>
      </c>
      <c r="AW189" s="15" t="s">
        <v>36</v>
      </c>
      <c r="AX189" s="15" t="s">
        <v>86</v>
      </c>
      <c r="AY189" s="255" t="s">
        <v>146</v>
      </c>
    </row>
    <row r="190" spans="1:65" s="2" customFormat="1" ht="21.75" customHeight="1">
      <c r="A190" s="34"/>
      <c r="B190" s="35"/>
      <c r="C190" s="209" t="s">
        <v>253</v>
      </c>
      <c r="D190" s="209" t="s">
        <v>148</v>
      </c>
      <c r="E190" s="210" t="s">
        <v>254</v>
      </c>
      <c r="F190" s="211" t="s">
        <v>255</v>
      </c>
      <c r="G190" s="212" t="s">
        <v>170</v>
      </c>
      <c r="H190" s="213">
        <v>51.689</v>
      </c>
      <c r="I190" s="214"/>
      <c r="J190" s="215">
        <f>ROUND(I190*H190,2)</f>
        <v>0</v>
      </c>
      <c r="K190" s="216"/>
      <c r="L190" s="39"/>
      <c r="M190" s="217" t="s">
        <v>1</v>
      </c>
      <c r="N190" s="218" t="s">
        <v>44</v>
      </c>
      <c r="O190" s="71"/>
      <c r="P190" s="219">
        <f>O190*H190</f>
        <v>0</v>
      </c>
      <c r="Q190" s="219">
        <v>2.45329</v>
      </c>
      <c r="R190" s="219">
        <f>Q190*H190</f>
        <v>126.80810681</v>
      </c>
      <c r="S190" s="219">
        <v>0</v>
      </c>
      <c r="T190" s="220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21" t="s">
        <v>152</v>
      </c>
      <c r="AT190" s="221" t="s">
        <v>148</v>
      </c>
      <c r="AU190" s="221" t="s">
        <v>88</v>
      </c>
      <c r="AY190" s="17" t="s">
        <v>146</v>
      </c>
      <c r="BE190" s="222">
        <f>IF(N190="základní",J190,0)</f>
        <v>0</v>
      </c>
      <c r="BF190" s="222">
        <f>IF(N190="snížená",J190,0)</f>
        <v>0</v>
      </c>
      <c r="BG190" s="222">
        <f>IF(N190="zákl. přenesená",J190,0)</f>
        <v>0</v>
      </c>
      <c r="BH190" s="222">
        <f>IF(N190="sníž. přenesená",J190,0)</f>
        <v>0</v>
      </c>
      <c r="BI190" s="222">
        <f>IF(N190="nulová",J190,0)</f>
        <v>0</v>
      </c>
      <c r="BJ190" s="17" t="s">
        <v>86</v>
      </c>
      <c r="BK190" s="222">
        <f>ROUND(I190*H190,2)</f>
        <v>0</v>
      </c>
      <c r="BL190" s="17" t="s">
        <v>152</v>
      </c>
      <c r="BM190" s="221" t="s">
        <v>256</v>
      </c>
    </row>
    <row r="191" spans="2:51" s="14" customFormat="1" ht="11.25">
      <c r="B191" s="235"/>
      <c r="C191" s="236"/>
      <c r="D191" s="225" t="s">
        <v>162</v>
      </c>
      <c r="E191" s="237" t="s">
        <v>1</v>
      </c>
      <c r="F191" s="238" t="s">
        <v>257</v>
      </c>
      <c r="G191" s="236"/>
      <c r="H191" s="237" t="s">
        <v>1</v>
      </c>
      <c r="I191" s="239"/>
      <c r="J191" s="236"/>
      <c r="K191" s="236"/>
      <c r="L191" s="240"/>
      <c r="M191" s="241"/>
      <c r="N191" s="242"/>
      <c r="O191" s="242"/>
      <c r="P191" s="242"/>
      <c r="Q191" s="242"/>
      <c r="R191" s="242"/>
      <c r="S191" s="242"/>
      <c r="T191" s="243"/>
      <c r="AT191" s="244" t="s">
        <v>162</v>
      </c>
      <c r="AU191" s="244" t="s">
        <v>88</v>
      </c>
      <c r="AV191" s="14" t="s">
        <v>86</v>
      </c>
      <c r="AW191" s="14" t="s">
        <v>36</v>
      </c>
      <c r="AX191" s="14" t="s">
        <v>79</v>
      </c>
      <c r="AY191" s="244" t="s">
        <v>146</v>
      </c>
    </row>
    <row r="192" spans="2:51" s="14" customFormat="1" ht="22.5">
      <c r="B192" s="235"/>
      <c r="C192" s="236"/>
      <c r="D192" s="225" t="s">
        <v>162</v>
      </c>
      <c r="E192" s="237" t="s">
        <v>1</v>
      </c>
      <c r="F192" s="238" t="s">
        <v>258</v>
      </c>
      <c r="G192" s="236"/>
      <c r="H192" s="237" t="s">
        <v>1</v>
      </c>
      <c r="I192" s="239"/>
      <c r="J192" s="236"/>
      <c r="K192" s="236"/>
      <c r="L192" s="240"/>
      <c r="M192" s="241"/>
      <c r="N192" s="242"/>
      <c r="O192" s="242"/>
      <c r="P192" s="242"/>
      <c r="Q192" s="242"/>
      <c r="R192" s="242"/>
      <c r="S192" s="242"/>
      <c r="T192" s="243"/>
      <c r="AT192" s="244" t="s">
        <v>162</v>
      </c>
      <c r="AU192" s="244" t="s">
        <v>88</v>
      </c>
      <c r="AV192" s="14" t="s">
        <v>86</v>
      </c>
      <c r="AW192" s="14" t="s">
        <v>36</v>
      </c>
      <c r="AX192" s="14" t="s">
        <v>79</v>
      </c>
      <c r="AY192" s="244" t="s">
        <v>146</v>
      </c>
    </row>
    <row r="193" spans="2:51" s="14" customFormat="1" ht="11.25">
      <c r="B193" s="235"/>
      <c r="C193" s="236"/>
      <c r="D193" s="225" t="s">
        <v>162</v>
      </c>
      <c r="E193" s="237" t="s">
        <v>1</v>
      </c>
      <c r="F193" s="238" t="s">
        <v>259</v>
      </c>
      <c r="G193" s="236"/>
      <c r="H193" s="237" t="s">
        <v>1</v>
      </c>
      <c r="I193" s="239"/>
      <c r="J193" s="236"/>
      <c r="K193" s="236"/>
      <c r="L193" s="240"/>
      <c r="M193" s="241"/>
      <c r="N193" s="242"/>
      <c r="O193" s="242"/>
      <c r="P193" s="242"/>
      <c r="Q193" s="242"/>
      <c r="R193" s="242"/>
      <c r="S193" s="242"/>
      <c r="T193" s="243"/>
      <c r="AT193" s="244" t="s">
        <v>162</v>
      </c>
      <c r="AU193" s="244" t="s">
        <v>88</v>
      </c>
      <c r="AV193" s="14" t="s">
        <v>86</v>
      </c>
      <c r="AW193" s="14" t="s">
        <v>36</v>
      </c>
      <c r="AX193" s="14" t="s">
        <v>79</v>
      </c>
      <c r="AY193" s="244" t="s">
        <v>146</v>
      </c>
    </row>
    <row r="194" spans="2:51" s="14" customFormat="1" ht="22.5">
      <c r="B194" s="235"/>
      <c r="C194" s="236"/>
      <c r="D194" s="225" t="s">
        <v>162</v>
      </c>
      <c r="E194" s="237" t="s">
        <v>1</v>
      </c>
      <c r="F194" s="238" t="s">
        <v>260</v>
      </c>
      <c r="G194" s="236"/>
      <c r="H194" s="237" t="s">
        <v>1</v>
      </c>
      <c r="I194" s="239"/>
      <c r="J194" s="236"/>
      <c r="K194" s="236"/>
      <c r="L194" s="240"/>
      <c r="M194" s="241"/>
      <c r="N194" s="242"/>
      <c r="O194" s="242"/>
      <c r="P194" s="242"/>
      <c r="Q194" s="242"/>
      <c r="R194" s="242"/>
      <c r="S194" s="242"/>
      <c r="T194" s="243"/>
      <c r="AT194" s="244" t="s">
        <v>162</v>
      </c>
      <c r="AU194" s="244" t="s">
        <v>88</v>
      </c>
      <c r="AV194" s="14" t="s">
        <v>86</v>
      </c>
      <c r="AW194" s="14" t="s">
        <v>36</v>
      </c>
      <c r="AX194" s="14" t="s">
        <v>79</v>
      </c>
      <c r="AY194" s="244" t="s">
        <v>146</v>
      </c>
    </row>
    <row r="195" spans="2:51" s="14" customFormat="1" ht="11.25">
      <c r="B195" s="235"/>
      <c r="C195" s="236"/>
      <c r="D195" s="225" t="s">
        <v>162</v>
      </c>
      <c r="E195" s="237" t="s">
        <v>1</v>
      </c>
      <c r="F195" s="238" t="s">
        <v>261</v>
      </c>
      <c r="G195" s="236"/>
      <c r="H195" s="237" t="s">
        <v>1</v>
      </c>
      <c r="I195" s="239"/>
      <c r="J195" s="236"/>
      <c r="K195" s="236"/>
      <c r="L195" s="240"/>
      <c r="M195" s="241"/>
      <c r="N195" s="242"/>
      <c r="O195" s="242"/>
      <c r="P195" s="242"/>
      <c r="Q195" s="242"/>
      <c r="R195" s="242"/>
      <c r="S195" s="242"/>
      <c r="T195" s="243"/>
      <c r="AT195" s="244" t="s">
        <v>162</v>
      </c>
      <c r="AU195" s="244" t="s">
        <v>88</v>
      </c>
      <c r="AV195" s="14" t="s">
        <v>86</v>
      </c>
      <c r="AW195" s="14" t="s">
        <v>36</v>
      </c>
      <c r="AX195" s="14" t="s">
        <v>79</v>
      </c>
      <c r="AY195" s="244" t="s">
        <v>146</v>
      </c>
    </row>
    <row r="196" spans="2:51" s="14" customFormat="1" ht="22.5">
      <c r="B196" s="235"/>
      <c r="C196" s="236"/>
      <c r="D196" s="225" t="s">
        <v>162</v>
      </c>
      <c r="E196" s="237" t="s">
        <v>1</v>
      </c>
      <c r="F196" s="238" t="s">
        <v>262</v>
      </c>
      <c r="G196" s="236"/>
      <c r="H196" s="237" t="s">
        <v>1</v>
      </c>
      <c r="I196" s="239"/>
      <c r="J196" s="236"/>
      <c r="K196" s="236"/>
      <c r="L196" s="240"/>
      <c r="M196" s="241"/>
      <c r="N196" s="242"/>
      <c r="O196" s="242"/>
      <c r="P196" s="242"/>
      <c r="Q196" s="242"/>
      <c r="R196" s="242"/>
      <c r="S196" s="242"/>
      <c r="T196" s="243"/>
      <c r="AT196" s="244" t="s">
        <v>162</v>
      </c>
      <c r="AU196" s="244" t="s">
        <v>88</v>
      </c>
      <c r="AV196" s="14" t="s">
        <v>86</v>
      </c>
      <c r="AW196" s="14" t="s">
        <v>36</v>
      </c>
      <c r="AX196" s="14" t="s">
        <v>79</v>
      </c>
      <c r="AY196" s="244" t="s">
        <v>146</v>
      </c>
    </row>
    <row r="197" spans="2:51" s="14" customFormat="1" ht="11.25">
      <c r="B197" s="235"/>
      <c r="C197" s="236"/>
      <c r="D197" s="225" t="s">
        <v>162</v>
      </c>
      <c r="E197" s="237" t="s">
        <v>1</v>
      </c>
      <c r="F197" s="238" t="s">
        <v>263</v>
      </c>
      <c r="G197" s="236"/>
      <c r="H197" s="237" t="s">
        <v>1</v>
      </c>
      <c r="I197" s="239"/>
      <c r="J197" s="236"/>
      <c r="K197" s="236"/>
      <c r="L197" s="240"/>
      <c r="M197" s="241"/>
      <c r="N197" s="242"/>
      <c r="O197" s="242"/>
      <c r="P197" s="242"/>
      <c r="Q197" s="242"/>
      <c r="R197" s="242"/>
      <c r="S197" s="242"/>
      <c r="T197" s="243"/>
      <c r="AT197" s="244" t="s">
        <v>162</v>
      </c>
      <c r="AU197" s="244" t="s">
        <v>88</v>
      </c>
      <c r="AV197" s="14" t="s">
        <v>86</v>
      </c>
      <c r="AW197" s="14" t="s">
        <v>36</v>
      </c>
      <c r="AX197" s="14" t="s">
        <v>79</v>
      </c>
      <c r="AY197" s="244" t="s">
        <v>146</v>
      </c>
    </row>
    <row r="198" spans="2:51" s="14" customFormat="1" ht="11.25">
      <c r="B198" s="235"/>
      <c r="C198" s="236"/>
      <c r="D198" s="225" t="s">
        <v>162</v>
      </c>
      <c r="E198" s="237" t="s">
        <v>1</v>
      </c>
      <c r="F198" s="238" t="s">
        <v>264</v>
      </c>
      <c r="G198" s="236"/>
      <c r="H198" s="237" t="s">
        <v>1</v>
      </c>
      <c r="I198" s="239"/>
      <c r="J198" s="236"/>
      <c r="K198" s="236"/>
      <c r="L198" s="240"/>
      <c r="M198" s="241"/>
      <c r="N198" s="242"/>
      <c r="O198" s="242"/>
      <c r="P198" s="242"/>
      <c r="Q198" s="242"/>
      <c r="R198" s="242"/>
      <c r="S198" s="242"/>
      <c r="T198" s="243"/>
      <c r="AT198" s="244" t="s">
        <v>162</v>
      </c>
      <c r="AU198" s="244" t="s">
        <v>88</v>
      </c>
      <c r="AV198" s="14" t="s">
        <v>86</v>
      </c>
      <c r="AW198" s="14" t="s">
        <v>36</v>
      </c>
      <c r="AX198" s="14" t="s">
        <v>79</v>
      </c>
      <c r="AY198" s="244" t="s">
        <v>146</v>
      </c>
    </row>
    <row r="199" spans="2:51" s="13" customFormat="1" ht="11.25">
      <c r="B199" s="223"/>
      <c r="C199" s="224"/>
      <c r="D199" s="225" t="s">
        <v>162</v>
      </c>
      <c r="E199" s="226" t="s">
        <v>1</v>
      </c>
      <c r="F199" s="227" t="s">
        <v>265</v>
      </c>
      <c r="G199" s="224"/>
      <c r="H199" s="228">
        <v>33.638</v>
      </c>
      <c r="I199" s="229"/>
      <c r="J199" s="224"/>
      <c r="K199" s="224"/>
      <c r="L199" s="230"/>
      <c r="M199" s="231"/>
      <c r="N199" s="232"/>
      <c r="O199" s="232"/>
      <c r="P199" s="232"/>
      <c r="Q199" s="232"/>
      <c r="R199" s="232"/>
      <c r="S199" s="232"/>
      <c r="T199" s="233"/>
      <c r="AT199" s="234" t="s">
        <v>162</v>
      </c>
      <c r="AU199" s="234" t="s">
        <v>88</v>
      </c>
      <c r="AV199" s="13" t="s">
        <v>88</v>
      </c>
      <c r="AW199" s="13" t="s">
        <v>36</v>
      </c>
      <c r="AX199" s="13" t="s">
        <v>79</v>
      </c>
      <c r="AY199" s="234" t="s">
        <v>146</v>
      </c>
    </row>
    <row r="200" spans="2:51" s="13" customFormat="1" ht="11.25">
      <c r="B200" s="223"/>
      <c r="C200" s="224"/>
      <c r="D200" s="225" t="s">
        <v>162</v>
      </c>
      <c r="E200" s="226" t="s">
        <v>1</v>
      </c>
      <c r="F200" s="227" t="s">
        <v>266</v>
      </c>
      <c r="G200" s="224"/>
      <c r="H200" s="228">
        <v>16.819</v>
      </c>
      <c r="I200" s="229"/>
      <c r="J200" s="224"/>
      <c r="K200" s="224"/>
      <c r="L200" s="230"/>
      <c r="M200" s="231"/>
      <c r="N200" s="232"/>
      <c r="O200" s="232"/>
      <c r="P200" s="232"/>
      <c r="Q200" s="232"/>
      <c r="R200" s="232"/>
      <c r="S200" s="232"/>
      <c r="T200" s="233"/>
      <c r="AT200" s="234" t="s">
        <v>162</v>
      </c>
      <c r="AU200" s="234" t="s">
        <v>88</v>
      </c>
      <c r="AV200" s="13" t="s">
        <v>88</v>
      </c>
      <c r="AW200" s="13" t="s">
        <v>36</v>
      </c>
      <c r="AX200" s="13" t="s">
        <v>79</v>
      </c>
      <c r="AY200" s="234" t="s">
        <v>146</v>
      </c>
    </row>
    <row r="201" spans="2:51" s="13" customFormat="1" ht="11.25">
      <c r="B201" s="223"/>
      <c r="C201" s="224"/>
      <c r="D201" s="225" t="s">
        <v>162</v>
      </c>
      <c r="E201" s="226" t="s">
        <v>1</v>
      </c>
      <c r="F201" s="227" t="s">
        <v>267</v>
      </c>
      <c r="G201" s="224"/>
      <c r="H201" s="228">
        <v>1.232</v>
      </c>
      <c r="I201" s="229"/>
      <c r="J201" s="224"/>
      <c r="K201" s="224"/>
      <c r="L201" s="230"/>
      <c r="M201" s="231"/>
      <c r="N201" s="232"/>
      <c r="O201" s="232"/>
      <c r="P201" s="232"/>
      <c r="Q201" s="232"/>
      <c r="R201" s="232"/>
      <c r="S201" s="232"/>
      <c r="T201" s="233"/>
      <c r="AT201" s="234" t="s">
        <v>162</v>
      </c>
      <c r="AU201" s="234" t="s">
        <v>88</v>
      </c>
      <c r="AV201" s="13" t="s">
        <v>88</v>
      </c>
      <c r="AW201" s="13" t="s">
        <v>36</v>
      </c>
      <c r="AX201" s="13" t="s">
        <v>79</v>
      </c>
      <c r="AY201" s="234" t="s">
        <v>146</v>
      </c>
    </row>
    <row r="202" spans="2:51" s="15" customFormat="1" ht="11.25">
      <c r="B202" s="245"/>
      <c r="C202" s="246"/>
      <c r="D202" s="225" t="s">
        <v>162</v>
      </c>
      <c r="E202" s="247" t="s">
        <v>1</v>
      </c>
      <c r="F202" s="248" t="s">
        <v>178</v>
      </c>
      <c r="G202" s="246"/>
      <c r="H202" s="249">
        <v>51.68899999999999</v>
      </c>
      <c r="I202" s="250"/>
      <c r="J202" s="246"/>
      <c r="K202" s="246"/>
      <c r="L202" s="251"/>
      <c r="M202" s="252"/>
      <c r="N202" s="253"/>
      <c r="O202" s="253"/>
      <c r="P202" s="253"/>
      <c r="Q202" s="253"/>
      <c r="R202" s="253"/>
      <c r="S202" s="253"/>
      <c r="T202" s="254"/>
      <c r="AT202" s="255" t="s">
        <v>162</v>
      </c>
      <c r="AU202" s="255" t="s">
        <v>88</v>
      </c>
      <c r="AV202" s="15" t="s">
        <v>152</v>
      </c>
      <c r="AW202" s="15" t="s">
        <v>36</v>
      </c>
      <c r="AX202" s="15" t="s">
        <v>86</v>
      </c>
      <c r="AY202" s="255" t="s">
        <v>146</v>
      </c>
    </row>
    <row r="203" spans="1:65" s="2" customFormat="1" ht="16.5" customHeight="1">
      <c r="A203" s="34"/>
      <c r="B203" s="35"/>
      <c r="C203" s="209" t="s">
        <v>7</v>
      </c>
      <c r="D203" s="209" t="s">
        <v>148</v>
      </c>
      <c r="E203" s="210" t="s">
        <v>268</v>
      </c>
      <c r="F203" s="211" t="s">
        <v>269</v>
      </c>
      <c r="G203" s="212" t="s">
        <v>160</v>
      </c>
      <c r="H203" s="213">
        <v>36.14</v>
      </c>
      <c r="I203" s="214"/>
      <c r="J203" s="215">
        <f>ROUND(I203*H203,2)</f>
        <v>0</v>
      </c>
      <c r="K203" s="216"/>
      <c r="L203" s="39"/>
      <c r="M203" s="217" t="s">
        <v>1</v>
      </c>
      <c r="N203" s="218" t="s">
        <v>44</v>
      </c>
      <c r="O203" s="71"/>
      <c r="P203" s="219">
        <f>O203*H203</f>
        <v>0</v>
      </c>
      <c r="Q203" s="219">
        <v>0.00247</v>
      </c>
      <c r="R203" s="219">
        <f>Q203*H203</f>
        <v>0.0892658</v>
      </c>
      <c r="S203" s="219">
        <v>0</v>
      </c>
      <c r="T203" s="220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21" t="s">
        <v>152</v>
      </c>
      <c r="AT203" s="221" t="s">
        <v>148</v>
      </c>
      <c r="AU203" s="221" t="s">
        <v>88</v>
      </c>
      <c r="AY203" s="17" t="s">
        <v>146</v>
      </c>
      <c r="BE203" s="222">
        <f>IF(N203="základní",J203,0)</f>
        <v>0</v>
      </c>
      <c r="BF203" s="222">
        <f>IF(N203="snížená",J203,0)</f>
        <v>0</v>
      </c>
      <c r="BG203" s="222">
        <f>IF(N203="zákl. přenesená",J203,0)</f>
        <v>0</v>
      </c>
      <c r="BH203" s="222">
        <f>IF(N203="sníž. přenesená",J203,0)</f>
        <v>0</v>
      </c>
      <c r="BI203" s="222">
        <f>IF(N203="nulová",J203,0)</f>
        <v>0</v>
      </c>
      <c r="BJ203" s="17" t="s">
        <v>86</v>
      </c>
      <c r="BK203" s="222">
        <f>ROUND(I203*H203,2)</f>
        <v>0</v>
      </c>
      <c r="BL203" s="17" t="s">
        <v>152</v>
      </c>
      <c r="BM203" s="221" t="s">
        <v>270</v>
      </c>
    </row>
    <row r="204" spans="2:51" s="14" customFormat="1" ht="11.25">
      <c r="B204" s="235"/>
      <c r="C204" s="236"/>
      <c r="D204" s="225" t="s">
        <v>162</v>
      </c>
      <c r="E204" s="237" t="s">
        <v>1</v>
      </c>
      <c r="F204" s="238" t="s">
        <v>172</v>
      </c>
      <c r="G204" s="236"/>
      <c r="H204" s="237" t="s">
        <v>1</v>
      </c>
      <c r="I204" s="239"/>
      <c r="J204" s="236"/>
      <c r="K204" s="236"/>
      <c r="L204" s="240"/>
      <c r="M204" s="241"/>
      <c r="N204" s="242"/>
      <c r="O204" s="242"/>
      <c r="P204" s="242"/>
      <c r="Q204" s="242"/>
      <c r="R204" s="242"/>
      <c r="S204" s="242"/>
      <c r="T204" s="243"/>
      <c r="AT204" s="244" t="s">
        <v>162</v>
      </c>
      <c r="AU204" s="244" t="s">
        <v>88</v>
      </c>
      <c r="AV204" s="14" t="s">
        <v>86</v>
      </c>
      <c r="AW204" s="14" t="s">
        <v>36</v>
      </c>
      <c r="AX204" s="14" t="s">
        <v>79</v>
      </c>
      <c r="AY204" s="244" t="s">
        <v>146</v>
      </c>
    </row>
    <row r="205" spans="2:51" s="13" customFormat="1" ht="11.25">
      <c r="B205" s="223"/>
      <c r="C205" s="224"/>
      <c r="D205" s="225" t="s">
        <v>162</v>
      </c>
      <c r="E205" s="226" t="s">
        <v>1</v>
      </c>
      <c r="F205" s="227" t="s">
        <v>271</v>
      </c>
      <c r="G205" s="224"/>
      <c r="H205" s="228">
        <v>21.444</v>
      </c>
      <c r="I205" s="229"/>
      <c r="J205" s="224"/>
      <c r="K205" s="224"/>
      <c r="L205" s="230"/>
      <c r="M205" s="231"/>
      <c r="N205" s="232"/>
      <c r="O205" s="232"/>
      <c r="P205" s="232"/>
      <c r="Q205" s="232"/>
      <c r="R205" s="232"/>
      <c r="S205" s="232"/>
      <c r="T205" s="233"/>
      <c r="AT205" s="234" t="s">
        <v>162</v>
      </c>
      <c r="AU205" s="234" t="s">
        <v>88</v>
      </c>
      <c r="AV205" s="13" t="s">
        <v>88</v>
      </c>
      <c r="AW205" s="13" t="s">
        <v>36</v>
      </c>
      <c r="AX205" s="13" t="s">
        <v>79</v>
      </c>
      <c r="AY205" s="234" t="s">
        <v>146</v>
      </c>
    </row>
    <row r="206" spans="2:51" s="13" customFormat="1" ht="22.5">
      <c r="B206" s="223"/>
      <c r="C206" s="224"/>
      <c r="D206" s="225" t="s">
        <v>162</v>
      </c>
      <c r="E206" s="226" t="s">
        <v>1</v>
      </c>
      <c r="F206" s="227" t="s">
        <v>272</v>
      </c>
      <c r="G206" s="224"/>
      <c r="H206" s="228">
        <v>14.696</v>
      </c>
      <c r="I206" s="229"/>
      <c r="J206" s="224"/>
      <c r="K206" s="224"/>
      <c r="L206" s="230"/>
      <c r="M206" s="231"/>
      <c r="N206" s="232"/>
      <c r="O206" s="232"/>
      <c r="P206" s="232"/>
      <c r="Q206" s="232"/>
      <c r="R206" s="232"/>
      <c r="S206" s="232"/>
      <c r="T206" s="233"/>
      <c r="AT206" s="234" t="s">
        <v>162</v>
      </c>
      <c r="AU206" s="234" t="s">
        <v>88</v>
      </c>
      <c r="AV206" s="13" t="s">
        <v>88</v>
      </c>
      <c r="AW206" s="13" t="s">
        <v>36</v>
      </c>
      <c r="AX206" s="13" t="s">
        <v>79</v>
      </c>
      <c r="AY206" s="234" t="s">
        <v>146</v>
      </c>
    </row>
    <row r="207" spans="2:51" s="15" customFormat="1" ht="11.25">
      <c r="B207" s="245"/>
      <c r="C207" s="246"/>
      <c r="D207" s="225" t="s">
        <v>162</v>
      </c>
      <c r="E207" s="247" t="s">
        <v>1</v>
      </c>
      <c r="F207" s="248" t="s">
        <v>178</v>
      </c>
      <c r="G207" s="246"/>
      <c r="H207" s="249">
        <v>36.14</v>
      </c>
      <c r="I207" s="250"/>
      <c r="J207" s="246"/>
      <c r="K207" s="246"/>
      <c r="L207" s="251"/>
      <c r="M207" s="252"/>
      <c r="N207" s="253"/>
      <c r="O207" s="253"/>
      <c r="P207" s="253"/>
      <c r="Q207" s="253"/>
      <c r="R207" s="253"/>
      <c r="S207" s="253"/>
      <c r="T207" s="254"/>
      <c r="AT207" s="255" t="s">
        <v>162</v>
      </c>
      <c r="AU207" s="255" t="s">
        <v>88</v>
      </c>
      <c r="AV207" s="15" t="s">
        <v>152</v>
      </c>
      <c r="AW207" s="15" t="s">
        <v>36</v>
      </c>
      <c r="AX207" s="15" t="s">
        <v>86</v>
      </c>
      <c r="AY207" s="255" t="s">
        <v>146</v>
      </c>
    </row>
    <row r="208" spans="1:65" s="2" customFormat="1" ht="16.5" customHeight="1">
      <c r="A208" s="34"/>
      <c r="B208" s="35"/>
      <c r="C208" s="209" t="s">
        <v>273</v>
      </c>
      <c r="D208" s="209" t="s">
        <v>148</v>
      </c>
      <c r="E208" s="210" t="s">
        <v>274</v>
      </c>
      <c r="F208" s="211" t="s">
        <v>275</v>
      </c>
      <c r="G208" s="212" t="s">
        <v>160</v>
      </c>
      <c r="H208" s="213">
        <v>36.14</v>
      </c>
      <c r="I208" s="214"/>
      <c r="J208" s="215">
        <f>ROUND(I208*H208,2)</f>
        <v>0</v>
      </c>
      <c r="K208" s="216"/>
      <c r="L208" s="39"/>
      <c r="M208" s="217" t="s">
        <v>1</v>
      </c>
      <c r="N208" s="218" t="s">
        <v>44</v>
      </c>
      <c r="O208" s="71"/>
      <c r="P208" s="219">
        <f>O208*H208</f>
        <v>0</v>
      </c>
      <c r="Q208" s="219">
        <v>0</v>
      </c>
      <c r="R208" s="219">
        <f>Q208*H208</f>
        <v>0</v>
      </c>
      <c r="S208" s="219">
        <v>0</v>
      </c>
      <c r="T208" s="220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21" t="s">
        <v>152</v>
      </c>
      <c r="AT208" s="221" t="s">
        <v>148</v>
      </c>
      <c r="AU208" s="221" t="s">
        <v>88</v>
      </c>
      <c r="AY208" s="17" t="s">
        <v>146</v>
      </c>
      <c r="BE208" s="222">
        <f>IF(N208="základní",J208,0)</f>
        <v>0</v>
      </c>
      <c r="BF208" s="222">
        <f>IF(N208="snížená",J208,0)</f>
        <v>0</v>
      </c>
      <c r="BG208" s="222">
        <f>IF(N208="zákl. přenesená",J208,0)</f>
        <v>0</v>
      </c>
      <c r="BH208" s="222">
        <f>IF(N208="sníž. přenesená",J208,0)</f>
        <v>0</v>
      </c>
      <c r="BI208" s="222">
        <f>IF(N208="nulová",J208,0)</f>
        <v>0</v>
      </c>
      <c r="BJ208" s="17" t="s">
        <v>86</v>
      </c>
      <c r="BK208" s="222">
        <f>ROUND(I208*H208,2)</f>
        <v>0</v>
      </c>
      <c r="BL208" s="17" t="s">
        <v>152</v>
      </c>
      <c r="BM208" s="221" t="s">
        <v>276</v>
      </c>
    </row>
    <row r="209" spans="2:51" s="13" customFormat="1" ht="11.25">
      <c r="B209" s="223"/>
      <c r="C209" s="224"/>
      <c r="D209" s="225" t="s">
        <v>162</v>
      </c>
      <c r="E209" s="226" t="s">
        <v>1</v>
      </c>
      <c r="F209" s="227" t="s">
        <v>277</v>
      </c>
      <c r="G209" s="224"/>
      <c r="H209" s="228">
        <v>36.14</v>
      </c>
      <c r="I209" s="229"/>
      <c r="J209" s="224"/>
      <c r="K209" s="224"/>
      <c r="L209" s="230"/>
      <c r="M209" s="231"/>
      <c r="N209" s="232"/>
      <c r="O209" s="232"/>
      <c r="P209" s="232"/>
      <c r="Q209" s="232"/>
      <c r="R209" s="232"/>
      <c r="S209" s="232"/>
      <c r="T209" s="233"/>
      <c r="AT209" s="234" t="s">
        <v>162</v>
      </c>
      <c r="AU209" s="234" t="s">
        <v>88</v>
      </c>
      <c r="AV209" s="13" t="s">
        <v>88</v>
      </c>
      <c r="AW209" s="13" t="s">
        <v>36</v>
      </c>
      <c r="AX209" s="13" t="s">
        <v>86</v>
      </c>
      <c r="AY209" s="234" t="s">
        <v>146</v>
      </c>
    </row>
    <row r="210" spans="1:65" s="2" customFormat="1" ht="16.5" customHeight="1">
      <c r="A210" s="34"/>
      <c r="B210" s="35"/>
      <c r="C210" s="209" t="s">
        <v>278</v>
      </c>
      <c r="D210" s="209" t="s">
        <v>148</v>
      </c>
      <c r="E210" s="210" t="s">
        <v>279</v>
      </c>
      <c r="F210" s="211" t="s">
        <v>280</v>
      </c>
      <c r="G210" s="212" t="s">
        <v>281</v>
      </c>
      <c r="H210" s="213">
        <v>0.512</v>
      </c>
      <c r="I210" s="214"/>
      <c r="J210" s="215">
        <f>ROUND(I210*H210,2)</f>
        <v>0</v>
      </c>
      <c r="K210" s="216"/>
      <c r="L210" s="39"/>
      <c r="M210" s="217" t="s">
        <v>1</v>
      </c>
      <c r="N210" s="218" t="s">
        <v>44</v>
      </c>
      <c r="O210" s="71"/>
      <c r="P210" s="219">
        <f>O210*H210</f>
        <v>0</v>
      </c>
      <c r="Q210" s="219">
        <v>1.06017</v>
      </c>
      <c r="R210" s="219">
        <f>Q210*H210</f>
        <v>0.54280704</v>
      </c>
      <c r="S210" s="219">
        <v>0</v>
      </c>
      <c r="T210" s="220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21" t="s">
        <v>152</v>
      </c>
      <c r="AT210" s="221" t="s">
        <v>148</v>
      </c>
      <c r="AU210" s="221" t="s">
        <v>88</v>
      </c>
      <c r="AY210" s="17" t="s">
        <v>146</v>
      </c>
      <c r="BE210" s="222">
        <f>IF(N210="základní",J210,0)</f>
        <v>0</v>
      </c>
      <c r="BF210" s="222">
        <f>IF(N210="snížená",J210,0)</f>
        <v>0</v>
      </c>
      <c r="BG210" s="222">
        <f>IF(N210="zákl. přenesená",J210,0)</f>
        <v>0</v>
      </c>
      <c r="BH210" s="222">
        <f>IF(N210="sníž. přenesená",J210,0)</f>
        <v>0</v>
      </c>
      <c r="BI210" s="222">
        <f>IF(N210="nulová",J210,0)</f>
        <v>0</v>
      </c>
      <c r="BJ210" s="17" t="s">
        <v>86</v>
      </c>
      <c r="BK210" s="222">
        <f>ROUND(I210*H210,2)</f>
        <v>0</v>
      </c>
      <c r="BL210" s="17" t="s">
        <v>152</v>
      </c>
      <c r="BM210" s="221" t="s">
        <v>282</v>
      </c>
    </row>
    <row r="211" spans="2:51" s="14" customFormat="1" ht="11.25">
      <c r="B211" s="235"/>
      <c r="C211" s="236"/>
      <c r="D211" s="225" t="s">
        <v>162</v>
      </c>
      <c r="E211" s="237" t="s">
        <v>1</v>
      </c>
      <c r="F211" s="238" t="s">
        <v>283</v>
      </c>
      <c r="G211" s="236"/>
      <c r="H211" s="237" t="s">
        <v>1</v>
      </c>
      <c r="I211" s="239"/>
      <c r="J211" s="236"/>
      <c r="K211" s="236"/>
      <c r="L211" s="240"/>
      <c r="M211" s="241"/>
      <c r="N211" s="242"/>
      <c r="O211" s="242"/>
      <c r="P211" s="242"/>
      <c r="Q211" s="242"/>
      <c r="R211" s="242"/>
      <c r="S211" s="242"/>
      <c r="T211" s="243"/>
      <c r="AT211" s="244" t="s">
        <v>162</v>
      </c>
      <c r="AU211" s="244" t="s">
        <v>88</v>
      </c>
      <c r="AV211" s="14" t="s">
        <v>86</v>
      </c>
      <c r="AW211" s="14" t="s">
        <v>36</v>
      </c>
      <c r="AX211" s="14" t="s">
        <v>79</v>
      </c>
      <c r="AY211" s="244" t="s">
        <v>146</v>
      </c>
    </row>
    <row r="212" spans="2:51" s="14" customFormat="1" ht="22.5">
      <c r="B212" s="235"/>
      <c r="C212" s="236"/>
      <c r="D212" s="225" t="s">
        <v>162</v>
      </c>
      <c r="E212" s="237" t="s">
        <v>1</v>
      </c>
      <c r="F212" s="238" t="s">
        <v>284</v>
      </c>
      <c r="G212" s="236"/>
      <c r="H212" s="237" t="s">
        <v>1</v>
      </c>
      <c r="I212" s="239"/>
      <c r="J212" s="236"/>
      <c r="K212" s="236"/>
      <c r="L212" s="240"/>
      <c r="M212" s="241"/>
      <c r="N212" s="242"/>
      <c r="O212" s="242"/>
      <c r="P212" s="242"/>
      <c r="Q212" s="242"/>
      <c r="R212" s="242"/>
      <c r="S212" s="242"/>
      <c r="T212" s="243"/>
      <c r="AT212" s="244" t="s">
        <v>162</v>
      </c>
      <c r="AU212" s="244" t="s">
        <v>88</v>
      </c>
      <c r="AV212" s="14" t="s">
        <v>86</v>
      </c>
      <c r="AW212" s="14" t="s">
        <v>36</v>
      </c>
      <c r="AX212" s="14" t="s">
        <v>79</v>
      </c>
      <c r="AY212" s="244" t="s">
        <v>146</v>
      </c>
    </row>
    <row r="213" spans="2:51" s="14" customFormat="1" ht="11.25">
      <c r="B213" s="235"/>
      <c r="C213" s="236"/>
      <c r="D213" s="225" t="s">
        <v>162</v>
      </c>
      <c r="E213" s="237" t="s">
        <v>1</v>
      </c>
      <c r="F213" s="238" t="s">
        <v>285</v>
      </c>
      <c r="G213" s="236"/>
      <c r="H213" s="237" t="s">
        <v>1</v>
      </c>
      <c r="I213" s="239"/>
      <c r="J213" s="236"/>
      <c r="K213" s="236"/>
      <c r="L213" s="240"/>
      <c r="M213" s="241"/>
      <c r="N213" s="242"/>
      <c r="O213" s="242"/>
      <c r="P213" s="242"/>
      <c r="Q213" s="242"/>
      <c r="R213" s="242"/>
      <c r="S213" s="242"/>
      <c r="T213" s="243"/>
      <c r="AT213" s="244" t="s">
        <v>162</v>
      </c>
      <c r="AU213" s="244" t="s">
        <v>88</v>
      </c>
      <c r="AV213" s="14" t="s">
        <v>86</v>
      </c>
      <c r="AW213" s="14" t="s">
        <v>36</v>
      </c>
      <c r="AX213" s="14" t="s">
        <v>79</v>
      </c>
      <c r="AY213" s="244" t="s">
        <v>146</v>
      </c>
    </row>
    <row r="214" spans="2:51" s="14" customFormat="1" ht="11.25">
      <c r="B214" s="235"/>
      <c r="C214" s="236"/>
      <c r="D214" s="225" t="s">
        <v>162</v>
      </c>
      <c r="E214" s="237" t="s">
        <v>1</v>
      </c>
      <c r="F214" s="238" t="s">
        <v>286</v>
      </c>
      <c r="G214" s="236"/>
      <c r="H214" s="237" t="s">
        <v>1</v>
      </c>
      <c r="I214" s="239"/>
      <c r="J214" s="236"/>
      <c r="K214" s="236"/>
      <c r="L214" s="240"/>
      <c r="M214" s="241"/>
      <c r="N214" s="242"/>
      <c r="O214" s="242"/>
      <c r="P214" s="242"/>
      <c r="Q214" s="242"/>
      <c r="R214" s="242"/>
      <c r="S214" s="242"/>
      <c r="T214" s="243"/>
      <c r="AT214" s="244" t="s">
        <v>162</v>
      </c>
      <c r="AU214" s="244" t="s">
        <v>88</v>
      </c>
      <c r="AV214" s="14" t="s">
        <v>86</v>
      </c>
      <c r="AW214" s="14" t="s">
        <v>36</v>
      </c>
      <c r="AX214" s="14" t="s">
        <v>79</v>
      </c>
      <c r="AY214" s="244" t="s">
        <v>146</v>
      </c>
    </row>
    <row r="215" spans="2:51" s="14" customFormat="1" ht="22.5">
      <c r="B215" s="235"/>
      <c r="C215" s="236"/>
      <c r="D215" s="225" t="s">
        <v>162</v>
      </c>
      <c r="E215" s="237" t="s">
        <v>1</v>
      </c>
      <c r="F215" s="238" t="s">
        <v>287</v>
      </c>
      <c r="G215" s="236"/>
      <c r="H215" s="237" t="s">
        <v>1</v>
      </c>
      <c r="I215" s="239"/>
      <c r="J215" s="236"/>
      <c r="K215" s="236"/>
      <c r="L215" s="240"/>
      <c r="M215" s="241"/>
      <c r="N215" s="242"/>
      <c r="O215" s="242"/>
      <c r="P215" s="242"/>
      <c r="Q215" s="242"/>
      <c r="R215" s="242"/>
      <c r="S215" s="242"/>
      <c r="T215" s="243"/>
      <c r="AT215" s="244" t="s">
        <v>162</v>
      </c>
      <c r="AU215" s="244" t="s">
        <v>88</v>
      </c>
      <c r="AV215" s="14" t="s">
        <v>86</v>
      </c>
      <c r="AW215" s="14" t="s">
        <v>36</v>
      </c>
      <c r="AX215" s="14" t="s">
        <v>79</v>
      </c>
      <c r="AY215" s="244" t="s">
        <v>146</v>
      </c>
    </row>
    <row r="216" spans="2:51" s="13" customFormat="1" ht="11.25">
      <c r="B216" s="223"/>
      <c r="C216" s="224"/>
      <c r="D216" s="225" t="s">
        <v>162</v>
      </c>
      <c r="E216" s="226" t="s">
        <v>1</v>
      </c>
      <c r="F216" s="227" t="s">
        <v>288</v>
      </c>
      <c r="G216" s="224"/>
      <c r="H216" s="228">
        <v>0.512</v>
      </c>
      <c r="I216" s="229"/>
      <c r="J216" s="224"/>
      <c r="K216" s="224"/>
      <c r="L216" s="230"/>
      <c r="M216" s="231"/>
      <c r="N216" s="232"/>
      <c r="O216" s="232"/>
      <c r="P216" s="232"/>
      <c r="Q216" s="232"/>
      <c r="R216" s="232"/>
      <c r="S216" s="232"/>
      <c r="T216" s="233"/>
      <c r="AT216" s="234" t="s">
        <v>162</v>
      </c>
      <c r="AU216" s="234" t="s">
        <v>88</v>
      </c>
      <c r="AV216" s="13" t="s">
        <v>88</v>
      </c>
      <c r="AW216" s="13" t="s">
        <v>36</v>
      </c>
      <c r="AX216" s="13" t="s">
        <v>86</v>
      </c>
      <c r="AY216" s="234" t="s">
        <v>146</v>
      </c>
    </row>
    <row r="217" spans="1:65" s="2" customFormat="1" ht="16.5" customHeight="1">
      <c r="A217" s="34"/>
      <c r="B217" s="35"/>
      <c r="C217" s="209" t="s">
        <v>289</v>
      </c>
      <c r="D217" s="209" t="s">
        <v>148</v>
      </c>
      <c r="E217" s="210" t="s">
        <v>290</v>
      </c>
      <c r="F217" s="211" t="s">
        <v>291</v>
      </c>
      <c r="G217" s="212" t="s">
        <v>281</v>
      </c>
      <c r="H217" s="213">
        <v>5.515</v>
      </c>
      <c r="I217" s="214"/>
      <c r="J217" s="215">
        <f>ROUND(I217*H217,2)</f>
        <v>0</v>
      </c>
      <c r="K217" s="216"/>
      <c r="L217" s="39"/>
      <c r="M217" s="217" t="s">
        <v>1</v>
      </c>
      <c r="N217" s="218" t="s">
        <v>44</v>
      </c>
      <c r="O217" s="71"/>
      <c r="P217" s="219">
        <f>O217*H217</f>
        <v>0</v>
      </c>
      <c r="Q217" s="219">
        <v>1.06277</v>
      </c>
      <c r="R217" s="219">
        <f>Q217*H217</f>
        <v>5.86117655</v>
      </c>
      <c r="S217" s="219">
        <v>0</v>
      </c>
      <c r="T217" s="220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21" t="s">
        <v>152</v>
      </c>
      <c r="AT217" s="221" t="s">
        <v>148</v>
      </c>
      <c r="AU217" s="221" t="s">
        <v>88</v>
      </c>
      <c r="AY217" s="17" t="s">
        <v>146</v>
      </c>
      <c r="BE217" s="222">
        <f>IF(N217="základní",J217,0)</f>
        <v>0</v>
      </c>
      <c r="BF217" s="222">
        <f>IF(N217="snížená",J217,0)</f>
        <v>0</v>
      </c>
      <c r="BG217" s="222">
        <f>IF(N217="zákl. přenesená",J217,0)</f>
        <v>0</v>
      </c>
      <c r="BH217" s="222">
        <f>IF(N217="sníž. přenesená",J217,0)</f>
        <v>0</v>
      </c>
      <c r="BI217" s="222">
        <f>IF(N217="nulová",J217,0)</f>
        <v>0</v>
      </c>
      <c r="BJ217" s="17" t="s">
        <v>86</v>
      </c>
      <c r="BK217" s="222">
        <f>ROUND(I217*H217,2)</f>
        <v>0</v>
      </c>
      <c r="BL217" s="17" t="s">
        <v>152</v>
      </c>
      <c r="BM217" s="221" t="s">
        <v>292</v>
      </c>
    </row>
    <row r="218" spans="2:51" s="14" customFormat="1" ht="11.25">
      <c r="B218" s="235"/>
      <c r="C218" s="236"/>
      <c r="D218" s="225" t="s">
        <v>162</v>
      </c>
      <c r="E218" s="237" t="s">
        <v>1</v>
      </c>
      <c r="F218" s="238" t="s">
        <v>283</v>
      </c>
      <c r="G218" s="236"/>
      <c r="H218" s="237" t="s">
        <v>1</v>
      </c>
      <c r="I218" s="239"/>
      <c r="J218" s="236"/>
      <c r="K218" s="236"/>
      <c r="L218" s="240"/>
      <c r="M218" s="241"/>
      <c r="N218" s="242"/>
      <c r="O218" s="242"/>
      <c r="P218" s="242"/>
      <c r="Q218" s="242"/>
      <c r="R218" s="242"/>
      <c r="S218" s="242"/>
      <c r="T218" s="243"/>
      <c r="AT218" s="244" t="s">
        <v>162</v>
      </c>
      <c r="AU218" s="244" t="s">
        <v>88</v>
      </c>
      <c r="AV218" s="14" t="s">
        <v>86</v>
      </c>
      <c r="AW218" s="14" t="s">
        <v>36</v>
      </c>
      <c r="AX218" s="14" t="s">
        <v>79</v>
      </c>
      <c r="AY218" s="244" t="s">
        <v>146</v>
      </c>
    </row>
    <row r="219" spans="2:51" s="14" customFormat="1" ht="22.5">
      <c r="B219" s="235"/>
      <c r="C219" s="236"/>
      <c r="D219" s="225" t="s">
        <v>162</v>
      </c>
      <c r="E219" s="237" t="s">
        <v>1</v>
      </c>
      <c r="F219" s="238" t="s">
        <v>293</v>
      </c>
      <c r="G219" s="236"/>
      <c r="H219" s="237" t="s">
        <v>1</v>
      </c>
      <c r="I219" s="239"/>
      <c r="J219" s="236"/>
      <c r="K219" s="236"/>
      <c r="L219" s="240"/>
      <c r="M219" s="241"/>
      <c r="N219" s="242"/>
      <c r="O219" s="242"/>
      <c r="P219" s="242"/>
      <c r="Q219" s="242"/>
      <c r="R219" s="242"/>
      <c r="S219" s="242"/>
      <c r="T219" s="243"/>
      <c r="AT219" s="244" t="s">
        <v>162</v>
      </c>
      <c r="AU219" s="244" t="s">
        <v>88</v>
      </c>
      <c r="AV219" s="14" t="s">
        <v>86</v>
      </c>
      <c r="AW219" s="14" t="s">
        <v>36</v>
      </c>
      <c r="AX219" s="14" t="s">
        <v>79</v>
      </c>
      <c r="AY219" s="244" t="s">
        <v>146</v>
      </c>
    </row>
    <row r="220" spans="2:51" s="14" customFormat="1" ht="11.25">
      <c r="B220" s="235"/>
      <c r="C220" s="236"/>
      <c r="D220" s="225" t="s">
        <v>162</v>
      </c>
      <c r="E220" s="237" t="s">
        <v>1</v>
      </c>
      <c r="F220" s="238" t="s">
        <v>285</v>
      </c>
      <c r="G220" s="236"/>
      <c r="H220" s="237" t="s">
        <v>1</v>
      </c>
      <c r="I220" s="239"/>
      <c r="J220" s="236"/>
      <c r="K220" s="236"/>
      <c r="L220" s="240"/>
      <c r="M220" s="241"/>
      <c r="N220" s="242"/>
      <c r="O220" s="242"/>
      <c r="P220" s="242"/>
      <c r="Q220" s="242"/>
      <c r="R220" s="242"/>
      <c r="S220" s="242"/>
      <c r="T220" s="243"/>
      <c r="AT220" s="244" t="s">
        <v>162</v>
      </c>
      <c r="AU220" s="244" t="s">
        <v>88</v>
      </c>
      <c r="AV220" s="14" t="s">
        <v>86</v>
      </c>
      <c r="AW220" s="14" t="s">
        <v>36</v>
      </c>
      <c r="AX220" s="14" t="s">
        <v>79</v>
      </c>
      <c r="AY220" s="244" t="s">
        <v>146</v>
      </c>
    </row>
    <row r="221" spans="2:51" s="14" customFormat="1" ht="22.5">
      <c r="B221" s="235"/>
      <c r="C221" s="236"/>
      <c r="D221" s="225" t="s">
        <v>162</v>
      </c>
      <c r="E221" s="237" t="s">
        <v>1</v>
      </c>
      <c r="F221" s="238" t="s">
        <v>294</v>
      </c>
      <c r="G221" s="236"/>
      <c r="H221" s="237" t="s">
        <v>1</v>
      </c>
      <c r="I221" s="239"/>
      <c r="J221" s="236"/>
      <c r="K221" s="236"/>
      <c r="L221" s="240"/>
      <c r="M221" s="241"/>
      <c r="N221" s="242"/>
      <c r="O221" s="242"/>
      <c r="P221" s="242"/>
      <c r="Q221" s="242"/>
      <c r="R221" s="242"/>
      <c r="S221" s="242"/>
      <c r="T221" s="243"/>
      <c r="AT221" s="244" t="s">
        <v>162</v>
      </c>
      <c r="AU221" s="244" t="s">
        <v>88</v>
      </c>
      <c r="AV221" s="14" t="s">
        <v>86</v>
      </c>
      <c r="AW221" s="14" t="s">
        <v>36</v>
      </c>
      <c r="AX221" s="14" t="s">
        <v>79</v>
      </c>
      <c r="AY221" s="244" t="s">
        <v>146</v>
      </c>
    </row>
    <row r="222" spans="2:51" s="14" customFormat="1" ht="11.25">
      <c r="B222" s="235"/>
      <c r="C222" s="236"/>
      <c r="D222" s="225" t="s">
        <v>162</v>
      </c>
      <c r="E222" s="237" t="s">
        <v>1</v>
      </c>
      <c r="F222" s="238" t="s">
        <v>295</v>
      </c>
      <c r="G222" s="236"/>
      <c r="H222" s="237" t="s">
        <v>1</v>
      </c>
      <c r="I222" s="239"/>
      <c r="J222" s="236"/>
      <c r="K222" s="236"/>
      <c r="L222" s="240"/>
      <c r="M222" s="241"/>
      <c r="N222" s="242"/>
      <c r="O222" s="242"/>
      <c r="P222" s="242"/>
      <c r="Q222" s="242"/>
      <c r="R222" s="242"/>
      <c r="S222" s="242"/>
      <c r="T222" s="243"/>
      <c r="AT222" s="244" t="s">
        <v>162</v>
      </c>
      <c r="AU222" s="244" t="s">
        <v>88</v>
      </c>
      <c r="AV222" s="14" t="s">
        <v>86</v>
      </c>
      <c r="AW222" s="14" t="s">
        <v>36</v>
      </c>
      <c r="AX222" s="14" t="s">
        <v>79</v>
      </c>
      <c r="AY222" s="244" t="s">
        <v>146</v>
      </c>
    </row>
    <row r="223" spans="2:51" s="14" customFormat="1" ht="11.25">
      <c r="B223" s="235"/>
      <c r="C223" s="236"/>
      <c r="D223" s="225" t="s">
        <v>162</v>
      </c>
      <c r="E223" s="237" t="s">
        <v>1</v>
      </c>
      <c r="F223" s="238" t="s">
        <v>296</v>
      </c>
      <c r="G223" s="236"/>
      <c r="H223" s="237" t="s">
        <v>1</v>
      </c>
      <c r="I223" s="239"/>
      <c r="J223" s="236"/>
      <c r="K223" s="236"/>
      <c r="L223" s="240"/>
      <c r="M223" s="241"/>
      <c r="N223" s="242"/>
      <c r="O223" s="242"/>
      <c r="P223" s="242"/>
      <c r="Q223" s="242"/>
      <c r="R223" s="242"/>
      <c r="S223" s="242"/>
      <c r="T223" s="243"/>
      <c r="AT223" s="244" t="s">
        <v>162</v>
      </c>
      <c r="AU223" s="244" t="s">
        <v>88</v>
      </c>
      <c r="AV223" s="14" t="s">
        <v>86</v>
      </c>
      <c r="AW223" s="14" t="s">
        <v>36</v>
      </c>
      <c r="AX223" s="14" t="s">
        <v>79</v>
      </c>
      <c r="AY223" s="244" t="s">
        <v>146</v>
      </c>
    </row>
    <row r="224" spans="2:51" s="13" customFormat="1" ht="11.25">
      <c r="B224" s="223"/>
      <c r="C224" s="224"/>
      <c r="D224" s="225" t="s">
        <v>162</v>
      </c>
      <c r="E224" s="226" t="s">
        <v>1</v>
      </c>
      <c r="F224" s="227" t="s">
        <v>297</v>
      </c>
      <c r="G224" s="224"/>
      <c r="H224" s="228">
        <v>5.515</v>
      </c>
      <c r="I224" s="229"/>
      <c r="J224" s="224"/>
      <c r="K224" s="224"/>
      <c r="L224" s="230"/>
      <c r="M224" s="231"/>
      <c r="N224" s="232"/>
      <c r="O224" s="232"/>
      <c r="P224" s="232"/>
      <c r="Q224" s="232"/>
      <c r="R224" s="232"/>
      <c r="S224" s="232"/>
      <c r="T224" s="233"/>
      <c r="AT224" s="234" t="s">
        <v>162</v>
      </c>
      <c r="AU224" s="234" t="s">
        <v>88</v>
      </c>
      <c r="AV224" s="13" t="s">
        <v>88</v>
      </c>
      <c r="AW224" s="13" t="s">
        <v>36</v>
      </c>
      <c r="AX224" s="13" t="s">
        <v>86</v>
      </c>
      <c r="AY224" s="234" t="s">
        <v>146</v>
      </c>
    </row>
    <row r="225" spans="1:65" s="2" customFormat="1" ht="16.5" customHeight="1">
      <c r="A225" s="34"/>
      <c r="B225" s="35"/>
      <c r="C225" s="209" t="s">
        <v>298</v>
      </c>
      <c r="D225" s="209" t="s">
        <v>148</v>
      </c>
      <c r="E225" s="210" t="s">
        <v>299</v>
      </c>
      <c r="F225" s="211" t="s">
        <v>300</v>
      </c>
      <c r="G225" s="212" t="s">
        <v>151</v>
      </c>
      <c r="H225" s="213">
        <v>5</v>
      </c>
      <c r="I225" s="214"/>
      <c r="J225" s="215">
        <f>ROUND(I225*H225,2)</f>
        <v>0</v>
      </c>
      <c r="K225" s="216"/>
      <c r="L225" s="39"/>
      <c r="M225" s="217" t="s">
        <v>1</v>
      </c>
      <c r="N225" s="218" t="s">
        <v>44</v>
      </c>
      <c r="O225" s="71"/>
      <c r="P225" s="219">
        <f>O225*H225</f>
        <v>0</v>
      </c>
      <c r="Q225" s="219">
        <v>0</v>
      </c>
      <c r="R225" s="219">
        <f>Q225*H225</f>
        <v>0</v>
      </c>
      <c r="S225" s="219">
        <v>0</v>
      </c>
      <c r="T225" s="220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21" t="s">
        <v>152</v>
      </c>
      <c r="AT225" s="221" t="s">
        <v>148</v>
      </c>
      <c r="AU225" s="221" t="s">
        <v>88</v>
      </c>
      <c r="AY225" s="17" t="s">
        <v>146</v>
      </c>
      <c r="BE225" s="222">
        <f>IF(N225="základní",J225,0)</f>
        <v>0</v>
      </c>
      <c r="BF225" s="222">
        <f>IF(N225="snížená",J225,0)</f>
        <v>0</v>
      </c>
      <c r="BG225" s="222">
        <f>IF(N225="zákl. přenesená",J225,0)</f>
        <v>0</v>
      </c>
      <c r="BH225" s="222">
        <f>IF(N225="sníž. přenesená",J225,0)</f>
        <v>0</v>
      </c>
      <c r="BI225" s="222">
        <f>IF(N225="nulová",J225,0)</f>
        <v>0</v>
      </c>
      <c r="BJ225" s="17" t="s">
        <v>86</v>
      </c>
      <c r="BK225" s="222">
        <f>ROUND(I225*H225,2)</f>
        <v>0</v>
      </c>
      <c r="BL225" s="17" t="s">
        <v>152</v>
      </c>
      <c r="BM225" s="221" t="s">
        <v>301</v>
      </c>
    </row>
    <row r="226" spans="1:65" s="2" customFormat="1" ht="21.75" customHeight="1">
      <c r="A226" s="34"/>
      <c r="B226" s="35"/>
      <c r="C226" s="209" t="s">
        <v>302</v>
      </c>
      <c r="D226" s="209" t="s">
        <v>148</v>
      </c>
      <c r="E226" s="210" t="s">
        <v>303</v>
      </c>
      <c r="F226" s="211" t="s">
        <v>304</v>
      </c>
      <c r="G226" s="212" t="s">
        <v>170</v>
      </c>
      <c r="H226" s="213">
        <v>306.482</v>
      </c>
      <c r="I226" s="214"/>
      <c r="J226" s="215">
        <f>ROUND(I226*H226,2)</f>
        <v>0</v>
      </c>
      <c r="K226" s="216"/>
      <c r="L226" s="39"/>
      <c r="M226" s="217" t="s">
        <v>1</v>
      </c>
      <c r="N226" s="218" t="s">
        <v>44</v>
      </c>
      <c r="O226" s="71"/>
      <c r="P226" s="219">
        <f>O226*H226</f>
        <v>0</v>
      </c>
      <c r="Q226" s="219">
        <v>1.9593</v>
      </c>
      <c r="R226" s="219">
        <f>Q226*H226</f>
        <v>600.4901826</v>
      </c>
      <c r="S226" s="219">
        <v>0</v>
      </c>
      <c r="T226" s="220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21" t="s">
        <v>152</v>
      </c>
      <c r="AT226" s="221" t="s">
        <v>148</v>
      </c>
      <c r="AU226" s="221" t="s">
        <v>88</v>
      </c>
      <c r="AY226" s="17" t="s">
        <v>146</v>
      </c>
      <c r="BE226" s="222">
        <f>IF(N226="základní",J226,0)</f>
        <v>0</v>
      </c>
      <c r="BF226" s="222">
        <f>IF(N226="snížená",J226,0)</f>
        <v>0</v>
      </c>
      <c r="BG226" s="222">
        <f>IF(N226="zákl. přenesená",J226,0)</f>
        <v>0</v>
      </c>
      <c r="BH226" s="222">
        <f>IF(N226="sníž. přenesená",J226,0)</f>
        <v>0</v>
      </c>
      <c r="BI226" s="222">
        <f>IF(N226="nulová",J226,0)</f>
        <v>0</v>
      </c>
      <c r="BJ226" s="17" t="s">
        <v>86</v>
      </c>
      <c r="BK226" s="222">
        <f>ROUND(I226*H226,2)</f>
        <v>0</v>
      </c>
      <c r="BL226" s="17" t="s">
        <v>152</v>
      </c>
      <c r="BM226" s="221" t="s">
        <v>305</v>
      </c>
    </row>
    <row r="227" spans="2:51" s="14" customFormat="1" ht="11.25">
      <c r="B227" s="235"/>
      <c r="C227" s="236"/>
      <c r="D227" s="225" t="s">
        <v>162</v>
      </c>
      <c r="E227" s="237" t="s">
        <v>1</v>
      </c>
      <c r="F227" s="238" t="s">
        <v>306</v>
      </c>
      <c r="G227" s="236"/>
      <c r="H227" s="237" t="s">
        <v>1</v>
      </c>
      <c r="I227" s="239"/>
      <c r="J227" s="236"/>
      <c r="K227" s="236"/>
      <c r="L227" s="240"/>
      <c r="M227" s="241"/>
      <c r="N227" s="242"/>
      <c r="O227" s="242"/>
      <c r="P227" s="242"/>
      <c r="Q227" s="242"/>
      <c r="R227" s="242"/>
      <c r="S227" s="242"/>
      <c r="T227" s="243"/>
      <c r="AT227" s="244" t="s">
        <v>162</v>
      </c>
      <c r="AU227" s="244" t="s">
        <v>88</v>
      </c>
      <c r="AV227" s="14" t="s">
        <v>86</v>
      </c>
      <c r="AW227" s="14" t="s">
        <v>36</v>
      </c>
      <c r="AX227" s="14" t="s">
        <v>79</v>
      </c>
      <c r="AY227" s="244" t="s">
        <v>146</v>
      </c>
    </row>
    <row r="228" spans="2:51" s="14" customFormat="1" ht="11.25">
      <c r="B228" s="235"/>
      <c r="C228" s="236"/>
      <c r="D228" s="225" t="s">
        <v>162</v>
      </c>
      <c r="E228" s="237" t="s">
        <v>1</v>
      </c>
      <c r="F228" s="238" t="s">
        <v>307</v>
      </c>
      <c r="G228" s="236"/>
      <c r="H228" s="237" t="s">
        <v>1</v>
      </c>
      <c r="I228" s="239"/>
      <c r="J228" s="236"/>
      <c r="K228" s="236"/>
      <c r="L228" s="240"/>
      <c r="M228" s="241"/>
      <c r="N228" s="242"/>
      <c r="O228" s="242"/>
      <c r="P228" s="242"/>
      <c r="Q228" s="242"/>
      <c r="R228" s="242"/>
      <c r="S228" s="242"/>
      <c r="T228" s="243"/>
      <c r="AT228" s="244" t="s">
        <v>162</v>
      </c>
      <c r="AU228" s="244" t="s">
        <v>88</v>
      </c>
      <c r="AV228" s="14" t="s">
        <v>86</v>
      </c>
      <c r="AW228" s="14" t="s">
        <v>36</v>
      </c>
      <c r="AX228" s="14" t="s">
        <v>79</v>
      </c>
      <c r="AY228" s="244" t="s">
        <v>146</v>
      </c>
    </row>
    <row r="229" spans="2:51" s="14" customFormat="1" ht="11.25">
      <c r="B229" s="235"/>
      <c r="C229" s="236"/>
      <c r="D229" s="225" t="s">
        <v>162</v>
      </c>
      <c r="E229" s="237" t="s">
        <v>1</v>
      </c>
      <c r="F229" s="238" t="s">
        <v>308</v>
      </c>
      <c r="G229" s="236"/>
      <c r="H229" s="237" t="s">
        <v>1</v>
      </c>
      <c r="I229" s="239"/>
      <c r="J229" s="236"/>
      <c r="K229" s="236"/>
      <c r="L229" s="240"/>
      <c r="M229" s="241"/>
      <c r="N229" s="242"/>
      <c r="O229" s="242"/>
      <c r="P229" s="242"/>
      <c r="Q229" s="242"/>
      <c r="R229" s="242"/>
      <c r="S229" s="242"/>
      <c r="T229" s="243"/>
      <c r="AT229" s="244" t="s">
        <v>162</v>
      </c>
      <c r="AU229" s="244" t="s">
        <v>88</v>
      </c>
      <c r="AV229" s="14" t="s">
        <v>86</v>
      </c>
      <c r="AW229" s="14" t="s">
        <v>36</v>
      </c>
      <c r="AX229" s="14" t="s">
        <v>79</v>
      </c>
      <c r="AY229" s="244" t="s">
        <v>146</v>
      </c>
    </row>
    <row r="230" spans="2:51" s="14" customFormat="1" ht="11.25">
      <c r="B230" s="235"/>
      <c r="C230" s="236"/>
      <c r="D230" s="225" t="s">
        <v>162</v>
      </c>
      <c r="E230" s="237" t="s">
        <v>1</v>
      </c>
      <c r="F230" s="238" t="s">
        <v>172</v>
      </c>
      <c r="G230" s="236"/>
      <c r="H230" s="237" t="s">
        <v>1</v>
      </c>
      <c r="I230" s="239"/>
      <c r="J230" s="236"/>
      <c r="K230" s="236"/>
      <c r="L230" s="240"/>
      <c r="M230" s="241"/>
      <c r="N230" s="242"/>
      <c r="O230" s="242"/>
      <c r="P230" s="242"/>
      <c r="Q230" s="242"/>
      <c r="R230" s="242"/>
      <c r="S230" s="242"/>
      <c r="T230" s="243"/>
      <c r="AT230" s="244" t="s">
        <v>162</v>
      </c>
      <c r="AU230" s="244" t="s">
        <v>88</v>
      </c>
      <c r="AV230" s="14" t="s">
        <v>86</v>
      </c>
      <c r="AW230" s="14" t="s">
        <v>36</v>
      </c>
      <c r="AX230" s="14" t="s">
        <v>79</v>
      </c>
      <c r="AY230" s="244" t="s">
        <v>146</v>
      </c>
    </row>
    <row r="231" spans="2:51" s="13" customFormat="1" ht="11.25">
      <c r="B231" s="223"/>
      <c r="C231" s="224"/>
      <c r="D231" s="225" t="s">
        <v>162</v>
      </c>
      <c r="E231" s="226" t="s">
        <v>1</v>
      </c>
      <c r="F231" s="227" t="s">
        <v>309</v>
      </c>
      <c r="G231" s="224"/>
      <c r="H231" s="228">
        <v>161.46</v>
      </c>
      <c r="I231" s="229"/>
      <c r="J231" s="224"/>
      <c r="K231" s="224"/>
      <c r="L231" s="230"/>
      <c r="M231" s="231"/>
      <c r="N231" s="232"/>
      <c r="O231" s="232"/>
      <c r="P231" s="232"/>
      <c r="Q231" s="232"/>
      <c r="R231" s="232"/>
      <c r="S231" s="232"/>
      <c r="T231" s="233"/>
      <c r="AT231" s="234" t="s">
        <v>162</v>
      </c>
      <c r="AU231" s="234" t="s">
        <v>88</v>
      </c>
      <c r="AV231" s="13" t="s">
        <v>88</v>
      </c>
      <c r="AW231" s="13" t="s">
        <v>36</v>
      </c>
      <c r="AX231" s="13" t="s">
        <v>79</v>
      </c>
      <c r="AY231" s="234" t="s">
        <v>146</v>
      </c>
    </row>
    <row r="232" spans="2:51" s="13" customFormat="1" ht="11.25">
      <c r="B232" s="223"/>
      <c r="C232" s="224"/>
      <c r="D232" s="225" t="s">
        <v>162</v>
      </c>
      <c r="E232" s="226" t="s">
        <v>1</v>
      </c>
      <c r="F232" s="227" t="s">
        <v>310</v>
      </c>
      <c r="G232" s="224"/>
      <c r="H232" s="228">
        <v>80.73</v>
      </c>
      <c r="I232" s="229"/>
      <c r="J232" s="224"/>
      <c r="K232" s="224"/>
      <c r="L232" s="230"/>
      <c r="M232" s="231"/>
      <c r="N232" s="232"/>
      <c r="O232" s="232"/>
      <c r="P232" s="232"/>
      <c r="Q232" s="232"/>
      <c r="R232" s="232"/>
      <c r="S232" s="232"/>
      <c r="T232" s="233"/>
      <c r="AT232" s="234" t="s">
        <v>162</v>
      </c>
      <c r="AU232" s="234" t="s">
        <v>88</v>
      </c>
      <c r="AV232" s="13" t="s">
        <v>88</v>
      </c>
      <c r="AW232" s="13" t="s">
        <v>36</v>
      </c>
      <c r="AX232" s="13" t="s">
        <v>79</v>
      </c>
      <c r="AY232" s="234" t="s">
        <v>146</v>
      </c>
    </row>
    <row r="233" spans="2:51" s="13" customFormat="1" ht="11.25">
      <c r="B233" s="223"/>
      <c r="C233" s="224"/>
      <c r="D233" s="225" t="s">
        <v>162</v>
      </c>
      <c r="E233" s="226" t="s">
        <v>1</v>
      </c>
      <c r="F233" s="227" t="s">
        <v>311</v>
      </c>
      <c r="G233" s="224"/>
      <c r="H233" s="228">
        <v>5.914</v>
      </c>
      <c r="I233" s="229"/>
      <c r="J233" s="224"/>
      <c r="K233" s="224"/>
      <c r="L233" s="230"/>
      <c r="M233" s="231"/>
      <c r="N233" s="232"/>
      <c r="O233" s="232"/>
      <c r="P233" s="232"/>
      <c r="Q233" s="232"/>
      <c r="R233" s="232"/>
      <c r="S233" s="232"/>
      <c r="T233" s="233"/>
      <c r="AT233" s="234" t="s">
        <v>162</v>
      </c>
      <c r="AU233" s="234" t="s">
        <v>88</v>
      </c>
      <c r="AV233" s="13" t="s">
        <v>88</v>
      </c>
      <c r="AW233" s="13" t="s">
        <v>36</v>
      </c>
      <c r="AX233" s="13" t="s">
        <v>79</v>
      </c>
      <c r="AY233" s="234" t="s">
        <v>146</v>
      </c>
    </row>
    <row r="234" spans="2:51" s="14" customFormat="1" ht="11.25">
      <c r="B234" s="235"/>
      <c r="C234" s="236"/>
      <c r="D234" s="225" t="s">
        <v>162</v>
      </c>
      <c r="E234" s="237" t="s">
        <v>1</v>
      </c>
      <c r="F234" s="238" t="s">
        <v>312</v>
      </c>
      <c r="G234" s="236"/>
      <c r="H234" s="237" t="s">
        <v>1</v>
      </c>
      <c r="I234" s="239"/>
      <c r="J234" s="236"/>
      <c r="K234" s="236"/>
      <c r="L234" s="240"/>
      <c r="M234" s="241"/>
      <c r="N234" s="242"/>
      <c r="O234" s="242"/>
      <c r="P234" s="242"/>
      <c r="Q234" s="242"/>
      <c r="R234" s="242"/>
      <c r="S234" s="242"/>
      <c r="T234" s="243"/>
      <c r="AT234" s="244" t="s">
        <v>162</v>
      </c>
      <c r="AU234" s="244" t="s">
        <v>88</v>
      </c>
      <c r="AV234" s="14" t="s">
        <v>86</v>
      </c>
      <c r="AW234" s="14" t="s">
        <v>36</v>
      </c>
      <c r="AX234" s="14" t="s">
        <v>79</v>
      </c>
      <c r="AY234" s="244" t="s">
        <v>146</v>
      </c>
    </row>
    <row r="235" spans="2:51" s="13" customFormat="1" ht="11.25">
      <c r="B235" s="223"/>
      <c r="C235" s="224"/>
      <c r="D235" s="225" t="s">
        <v>162</v>
      </c>
      <c r="E235" s="226" t="s">
        <v>1</v>
      </c>
      <c r="F235" s="227" t="s">
        <v>313</v>
      </c>
      <c r="G235" s="224"/>
      <c r="H235" s="228">
        <v>58.378</v>
      </c>
      <c r="I235" s="229"/>
      <c r="J235" s="224"/>
      <c r="K235" s="224"/>
      <c r="L235" s="230"/>
      <c r="M235" s="231"/>
      <c r="N235" s="232"/>
      <c r="O235" s="232"/>
      <c r="P235" s="232"/>
      <c r="Q235" s="232"/>
      <c r="R235" s="232"/>
      <c r="S235" s="232"/>
      <c r="T235" s="233"/>
      <c r="AT235" s="234" t="s">
        <v>162</v>
      </c>
      <c r="AU235" s="234" t="s">
        <v>88</v>
      </c>
      <c r="AV235" s="13" t="s">
        <v>88</v>
      </c>
      <c r="AW235" s="13" t="s">
        <v>36</v>
      </c>
      <c r="AX235" s="13" t="s">
        <v>79</v>
      </c>
      <c r="AY235" s="234" t="s">
        <v>146</v>
      </c>
    </row>
    <row r="236" spans="2:51" s="15" customFormat="1" ht="11.25">
      <c r="B236" s="245"/>
      <c r="C236" s="246"/>
      <c r="D236" s="225" t="s">
        <v>162</v>
      </c>
      <c r="E236" s="247" t="s">
        <v>1</v>
      </c>
      <c r="F236" s="248" t="s">
        <v>178</v>
      </c>
      <c r="G236" s="246"/>
      <c r="H236" s="249">
        <v>306.48199999999997</v>
      </c>
      <c r="I236" s="250"/>
      <c r="J236" s="246"/>
      <c r="K236" s="246"/>
      <c r="L236" s="251"/>
      <c r="M236" s="252"/>
      <c r="N236" s="253"/>
      <c r="O236" s="253"/>
      <c r="P236" s="253"/>
      <c r="Q236" s="253"/>
      <c r="R236" s="253"/>
      <c r="S236" s="253"/>
      <c r="T236" s="254"/>
      <c r="AT236" s="255" t="s">
        <v>162</v>
      </c>
      <c r="AU236" s="255" t="s">
        <v>88</v>
      </c>
      <c r="AV236" s="15" t="s">
        <v>152</v>
      </c>
      <c r="AW236" s="15" t="s">
        <v>36</v>
      </c>
      <c r="AX236" s="15" t="s">
        <v>86</v>
      </c>
      <c r="AY236" s="255" t="s">
        <v>146</v>
      </c>
    </row>
    <row r="237" spans="2:63" s="12" customFormat="1" ht="22.9" customHeight="1">
      <c r="B237" s="193"/>
      <c r="C237" s="194"/>
      <c r="D237" s="195" t="s">
        <v>78</v>
      </c>
      <c r="E237" s="207" t="s">
        <v>157</v>
      </c>
      <c r="F237" s="207" t="s">
        <v>314</v>
      </c>
      <c r="G237" s="194"/>
      <c r="H237" s="194"/>
      <c r="I237" s="197"/>
      <c r="J237" s="208">
        <f>BK237</f>
        <v>0</v>
      </c>
      <c r="K237" s="194"/>
      <c r="L237" s="199"/>
      <c r="M237" s="200"/>
      <c r="N237" s="201"/>
      <c r="O237" s="201"/>
      <c r="P237" s="202">
        <f>SUM(P238:P245)</f>
        <v>0</v>
      </c>
      <c r="Q237" s="201"/>
      <c r="R237" s="202">
        <f>SUM(R238:R245)</f>
        <v>0.6181061600000001</v>
      </c>
      <c r="S237" s="201"/>
      <c r="T237" s="203">
        <f>SUM(T238:T245)</f>
        <v>0</v>
      </c>
      <c r="AR237" s="204" t="s">
        <v>86</v>
      </c>
      <c r="AT237" s="205" t="s">
        <v>78</v>
      </c>
      <c r="AU237" s="205" t="s">
        <v>86</v>
      </c>
      <c r="AY237" s="204" t="s">
        <v>146</v>
      </c>
      <c r="BK237" s="206">
        <f>SUM(BK238:BK245)</f>
        <v>0</v>
      </c>
    </row>
    <row r="238" spans="1:65" s="2" customFormat="1" ht="16.5" customHeight="1">
      <c r="A238" s="34"/>
      <c r="B238" s="35"/>
      <c r="C238" s="209" t="s">
        <v>315</v>
      </c>
      <c r="D238" s="209" t="s">
        <v>148</v>
      </c>
      <c r="E238" s="210" t="s">
        <v>316</v>
      </c>
      <c r="F238" s="211" t="s">
        <v>317</v>
      </c>
      <c r="G238" s="212" t="s">
        <v>170</v>
      </c>
      <c r="H238" s="213">
        <v>0.324</v>
      </c>
      <c r="I238" s="214"/>
      <c r="J238" s="215">
        <f>ROUND(I238*H238,2)</f>
        <v>0</v>
      </c>
      <c r="K238" s="216"/>
      <c r="L238" s="39"/>
      <c r="M238" s="217" t="s">
        <v>1</v>
      </c>
      <c r="N238" s="218" t="s">
        <v>44</v>
      </c>
      <c r="O238" s="71"/>
      <c r="P238" s="219">
        <f>O238*H238</f>
        <v>0</v>
      </c>
      <c r="Q238" s="219">
        <v>1.6285</v>
      </c>
      <c r="R238" s="219">
        <f>Q238*H238</f>
        <v>0.527634</v>
      </c>
      <c r="S238" s="219">
        <v>0</v>
      </c>
      <c r="T238" s="220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21" t="s">
        <v>152</v>
      </c>
      <c r="AT238" s="221" t="s">
        <v>148</v>
      </c>
      <c r="AU238" s="221" t="s">
        <v>88</v>
      </c>
      <c r="AY238" s="17" t="s">
        <v>146</v>
      </c>
      <c r="BE238" s="222">
        <f>IF(N238="základní",J238,0)</f>
        <v>0</v>
      </c>
      <c r="BF238" s="222">
        <f>IF(N238="snížená",J238,0)</f>
        <v>0</v>
      </c>
      <c r="BG238" s="222">
        <f>IF(N238="zákl. přenesená",J238,0)</f>
        <v>0</v>
      </c>
      <c r="BH238" s="222">
        <f>IF(N238="sníž. přenesená",J238,0)</f>
        <v>0</v>
      </c>
      <c r="BI238" s="222">
        <f>IF(N238="nulová",J238,0)</f>
        <v>0</v>
      </c>
      <c r="BJ238" s="17" t="s">
        <v>86</v>
      </c>
      <c r="BK238" s="222">
        <f>ROUND(I238*H238,2)</f>
        <v>0</v>
      </c>
      <c r="BL238" s="17" t="s">
        <v>152</v>
      </c>
      <c r="BM238" s="221" t="s">
        <v>318</v>
      </c>
    </row>
    <row r="239" spans="2:51" s="14" customFormat="1" ht="11.25">
      <c r="B239" s="235"/>
      <c r="C239" s="236"/>
      <c r="D239" s="225" t="s">
        <v>162</v>
      </c>
      <c r="E239" s="237" t="s">
        <v>1</v>
      </c>
      <c r="F239" s="238" t="s">
        <v>319</v>
      </c>
      <c r="G239" s="236"/>
      <c r="H239" s="237" t="s">
        <v>1</v>
      </c>
      <c r="I239" s="239"/>
      <c r="J239" s="236"/>
      <c r="K239" s="236"/>
      <c r="L239" s="240"/>
      <c r="M239" s="241"/>
      <c r="N239" s="242"/>
      <c r="O239" s="242"/>
      <c r="P239" s="242"/>
      <c r="Q239" s="242"/>
      <c r="R239" s="242"/>
      <c r="S239" s="242"/>
      <c r="T239" s="243"/>
      <c r="AT239" s="244" t="s">
        <v>162</v>
      </c>
      <c r="AU239" s="244" t="s">
        <v>88</v>
      </c>
      <c r="AV239" s="14" t="s">
        <v>86</v>
      </c>
      <c r="AW239" s="14" t="s">
        <v>36</v>
      </c>
      <c r="AX239" s="14" t="s">
        <v>79</v>
      </c>
      <c r="AY239" s="244" t="s">
        <v>146</v>
      </c>
    </row>
    <row r="240" spans="2:51" s="13" customFormat="1" ht="11.25">
      <c r="B240" s="223"/>
      <c r="C240" s="224"/>
      <c r="D240" s="225" t="s">
        <v>162</v>
      </c>
      <c r="E240" s="226" t="s">
        <v>1</v>
      </c>
      <c r="F240" s="227" t="s">
        <v>320</v>
      </c>
      <c r="G240" s="224"/>
      <c r="H240" s="228">
        <v>0.324</v>
      </c>
      <c r="I240" s="229"/>
      <c r="J240" s="224"/>
      <c r="K240" s="224"/>
      <c r="L240" s="230"/>
      <c r="M240" s="231"/>
      <c r="N240" s="232"/>
      <c r="O240" s="232"/>
      <c r="P240" s="232"/>
      <c r="Q240" s="232"/>
      <c r="R240" s="232"/>
      <c r="S240" s="232"/>
      <c r="T240" s="233"/>
      <c r="AT240" s="234" t="s">
        <v>162</v>
      </c>
      <c r="AU240" s="234" t="s">
        <v>88</v>
      </c>
      <c r="AV240" s="13" t="s">
        <v>88</v>
      </c>
      <c r="AW240" s="13" t="s">
        <v>36</v>
      </c>
      <c r="AX240" s="13" t="s">
        <v>86</v>
      </c>
      <c r="AY240" s="234" t="s">
        <v>146</v>
      </c>
    </row>
    <row r="241" spans="1:65" s="2" customFormat="1" ht="21.75" customHeight="1">
      <c r="A241" s="34"/>
      <c r="B241" s="35"/>
      <c r="C241" s="209" t="s">
        <v>321</v>
      </c>
      <c r="D241" s="209" t="s">
        <v>148</v>
      </c>
      <c r="E241" s="210" t="s">
        <v>322</v>
      </c>
      <c r="F241" s="211" t="s">
        <v>323</v>
      </c>
      <c r="G241" s="212" t="s">
        <v>281</v>
      </c>
      <c r="H241" s="213">
        <v>0.032</v>
      </c>
      <c r="I241" s="214"/>
      <c r="J241" s="215">
        <f>ROUND(I241*H241,2)</f>
        <v>0</v>
      </c>
      <c r="K241" s="216"/>
      <c r="L241" s="39"/>
      <c r="M241" s="217" t="s">
        <v>1</v>
      </c>
      <c r="N241" s="218" t="s">
        <v>44</v>
      </c>
      <c r="O241" s="71"/>
      <c r="P241" s="219">
        <f>O241*H241</f>
        <v>0</v>
      </c>
      <c r="Q241" s="219">
        <v>1.09</v>
      </c>
      <c r="R241" s="219">
        <f>Q241*H241</f>
        <v>0.03488</v>
      </c>
      <c r="S241" s="219">
        <v>0</v>
      </c>
      <c r="T241" s="220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21" t="s">
        <v>152</v>
      </c>
      <c r="AT241" s="221" t="s">
        <v>148</v>
      </c>
      <c r="AU241" s="221" t="s">
        <v>88</v>
      </c>
      <c r="AY241" s="17" t="s">
        <v>146</v>
      </c>
      <c r="BE241" s="222">
        <f>IF(N241="základní",J241,0)</f>
        <v>0</v>
      </c>
      <c r="BF241" s="222">
        <f>IF(N241="snížená",J241,0)</f>
        <v>0</v>
      </c>
      <c r="BG241" s="222">
        <f>IF(N241="zákl. přenesená",J241,0)</f>
        <v>0</v>
      </c>
      <c r="BH241" s="222">
        <f>IF(N241="sníž. přenesená",J241,0)</f>
        <v>0</v>
      </c>
      <c r="BI241" s="222">
        <f>IF(N241="nulová",J241,0)</f>
        <v>0</v>
      </c>
      <c r="BJ241" s="17" t="s">
        <v>86</v>
      </c>
      <c r="BK241" s="222">
        <f>ROUND(I241*H241,2)</f>
        <v>0</v>
      </c>
      <c r="BL241" s="17" t="s">
        <v>152</v>
      </c>
      <c r="BM241" s="221" t="s">
        <v>324</v>
      </c>
    </row>
    <row r="242" spans="2:51" s="14" customFormat="1" ht="11.25">
      <c r="B242" s="235"/>
      <c r="C242" s="236"/>
      <c r="D242" s="225" t="s">
        <v>162</v>
      </c>
      <c r="E242" s="237" t="s">
        <v>1</v>
      </c>
      <c r="F242" s="238" t="s">
        <v>325</v>
      </c>
      <c r="G242" s="236"/>
      <c r="H242" s="237" t="s">
        <v>1</v>
      </c>
      <c r="I242" s="239"/>
      <c r="J242" s="236"/>
      <c r="K242" s="236"/>
      <c r="L242" s="240"/>
      <c r="M242" s="241"/>
      <c r="N242" s="242"/>
      <c r="O242" s="242"/>
      <c r="P242" s="242"/>
      <c r="Q242" s="242"/>
      <c r="R242" s="242"/>
      <c r="S242" s="242"/>
      <c r="T242" s="243"/>
      <c r="AT242" s="244" t="s">
        <v>162</v>
      </c>
      <c r="AU242" s="244" t="s">
        <v>88</v>
      </c>
      <c r="AV242" s="14" t="s">
        <v>86</v>
      </c>
      <c r="AW242" s="14" t="s">
        <v>36</v>
      </c>
      <c r="AX242" s="14" t="s">
        <v>79</v>
      </c>
      <c r="AY242" s="244" t="s">
        <v>146</v>
      </c>
    </row>
    <row r="243" spans="2:51" s="13" customFormat="1" ht="11.25">
      <c r="B243" s="223"/>
      <c r="C243" s="224"/>
      <c r="D243" s="225" t="s">
        <v>162</v>
      </c>
      <c r="E243" s="226" t="s">
        <v>1</v>
      </c>
      <c r="F243" s="227" t="s">
        <v>326</v>
      </c>
      <c r="G243" s="224"/>
      <c r="H243" s="228">
        <v>0.032</v>
      </c>
      <c r="I243" s="229"/>
      <c r="J243" s="224"/>
      <c r="K243" s="224"/>
      <c r="L243" s="230"/>
      <c r="M243" s="231"/>
      <c r="N243" s="232"/>
      <c r="O243" s="232"/>
      <c r="P243" s="232"/>
      <c r="Q243" s="232"/>
      <c r="R243" s="232"/>
      <c r="S243" s="232"/>
      <c r="T243" s="233"/>
      <c r="AT243" s="234" t="s">
        <v>162</v>
      </c>
      <c r="AU243" s="234" t="s">
        <v>88</v>
      </c>
      <c r="AV243" s="13" t="s">
        <v>88</v>
      </c>
      <c r="AW243" s="13" t="s">
        <v>36</v>
      </c>
      <c r="AX243" s="13" t="s">
        <v>86</v>
      </c>
      <c r="AY243" s="234" t="s">
        <v>146</v>
      </c>
    </row>
    <row r="244" spans="1:65" s="2" customFormat="1" ht="21.75" customHeight="1">
      <c r="A244" s="34"/>
      <c r="B244" s="35"/>
      <c r="C244" s="209" t="s">
        <v>327</v>
      </c>
      <c r="D244" s="209" t="s">
        <v>148</v>
      </c>
      <c r="E244" s="210" t="s">
        <v>328</v>
      </c>
      <c r="F244" s="211" t="s">
        <v>329</v>
      </c>
      <c r="G244" s="212" t="s">
        <v>160</v>
      </c>
      <c r="H244" s="213">
        <v>0.312</v>
      </c>
      <c r="I244" s="214"/>
      <c r="J244" s="215">
        <f>ROUND(I244*H244,2)</f>
        <v>0</v>
      </c>
      <c r="K244" s="216"/>
      <c r="L244" s="39"/>
      <c r="M244" s="217" t="s">
        <v>1</v>
      </c>
      <c r="N244" s="218" t="s">
        <v>44</v>
      </c>
      <c r="O244" s="71"/>
      <c r="P244" s="219">
        <f>O244*H244</f>
        <v>0</v>
      </c>
      <c r="Q244" s="219">
        <v>0.17818</v>
      </c>
      <c r="R244" s="219">
        <f>Q244*H244</f>
        <v>0.05559216</v>
      </c>
      <c r="S244" s="219">
        <v>0</v>
      </c>
      <c r="T244" s="220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21" t="s">
        <v>152</v>
      </c>
      <c r="AT244" s="221" t="s">
        <v>148</v>
      </c>
      <c r="AU244" s="221" t="s">
        <v>88</v>
      </c>
      <c r="AY244" s="17" t="s">
        <v>146</v>
      </c>
      <c r="BE244" s="222">
        <f>IF(N244="základní",J244,0)</f>
        <v>0</v>
      </c>
      <c r="BF244" s="222">
        <f>IF(N244="snížená",J244,0)</f>
        <v>0</v>
      </c>
      <c r="BG244" s="222">
        <f>IF(N244="zákl. přenesená",J244,0)</f>
        <v>0</v>
      </c>
      <c r="BH244" s="222">
        <f>IF(N244="sníž. přenesená",J244,0)</f>
        <v>0</v>
      </c>
      <c r="BI244" s="222">
        <f>IF(N244="nulová",J244,0)</f>
        <v>0</v>
      </c>
      <c r="BJ244" s="17" t="s">
        <v>86</v>
      </c>
      <c r="BK244" s="222">
        <f>ROUND(I244*H244,2)</f>
        <v>0</v>
      </c>
      <c r="BL244" s="17" t="s">
        <v>152</v>
      </c>
      <c r="BM244" s="221" t="s">
        <v>330</v>
      </c>
    </row>
    <row r="245" spans="2:51" s="13" customFormat="1" ht="11.25">
      <c r="B245" s="223"/>
      <c r="C245" s="224"/>
      <c r="D245" s="225" t="s">
        <v>162</v>
      </c>
      <c r="E245" s="226" t="s">
        <v>1</v>
      </c>
      <c r="F245" s="227" t="s">
        <v>331</v>
      </c>
      <c r="G245" s="224"/>
      <c r="H245" s="228">
        <v>0.312</v>
      </c>
      <c r="I245" s="229"/>
      <c r="J245" s="224"/>
      <c r="K245" s="224"/>
      <c r="L245" s="230"/>
      <c r="M245" s="231"/>
      <c r="N245" s="232"/>
      <c r="O245" s="232"/>
      <c r="P245" s="232"/>
      <c r="Q245" s="232"/>
      <c r="R245" s="232"/>
      <c r="S245" s="232"/>
      <c r="T245" s="233"/>
      <c r="AT245" s="234" t="s">
        <v>162</v>
      </c>
      <c r="AU245" s="234" t="s">
        <v>88</v>
      </c>
      <c r="AV245" s="13" t="s">
        <v>88</v>
      </c>
      <c r="AW245" s="13" t="s">
        <v>36</v>
      </c>
      <c r="AX245" s="13" t="s">
        <v>86</v>
      </c>
      <c r="AY245" s="234" t="s">
        <v>146</v>
      </c>
    </row>
    <row r="246" spans="2:63" s="12" customFormat="1" ht="22.9" customHeight="1">
      <c r="B246" s="193"/>
      <c r="C246" s="194"/>
      <c r="D246" s="195" t="s">
        <v>78</v>
      </c>
      <c r="E246" s="207" t="s">
        <v>152</v>
      </c>
      <c r="F246" s="207" t="s">
        <v>332</v>
      </c>
      <c r="G246" s="194"/>
      <c r="H246" s="194"/>
      <c r="I246" s="197"/>
      <c r="J246" s="208">
        <f>BK246</f>
        <v>0</v>
      </c>
      <c r="K246" s="194"/>
      <c r="L246" s="199"/>
      <c r="M246" s="200"/>
      <c r="N246" s="201"/>
      <c r="O246" s="201"/>
      <c r="P246" s="202">
        <f>P247</f>
        <v>0</v>
      </c>
      <c r="Q246" s="201"/>
      <c r="R246" s="202">
        <f>R247</f>
        <v>0</v>
      </c>
      <c r="S246" s="201"/>
      <c r="T246" s="203">
        <f>T247</f>
        <v>0</v>
      </c>
      <c r="AR246" s="204" t="s">
        <v>86</v>
      </c>
      <c r="AT246" s="205" t="s">
        <v>78</v>
      </c>
      <c r="AU246" s="205" t="s">
        <v>86</v>
      </c>
      <c r="AY246" s="204" t="s">
        <v>146</v>
      </c>
      <c r="BK246" s="206">
        <f>BK247</f>
        <v>0</v>
      </c>
    </row>
    <row r="247" spans="1:65" s="2" customFormat="1" ht="21.75" customHeight="1">
      <c r="A247" s="34"/>
      <c r="B247" s="35"/>
      <c r="C247" s="209" t="s">
        <v>333</v>
      </c>
      <c r="D247" s="209" t="s">
        <v>148</v>
      </c>
      <c r="E247" s="210" t="s">
        <v>334</v>
      </c>
      <c r="F247" s="211" t="s">
        <v>335</v>
      </c>
      <c r="G247" s="212" t="s">
        <v>160</v>
      </c>
      <c r="H247" s="213">
        <v>20</v>
      </c>
      <c r="I247" s="214"/>
      <c r="J247" s="215">
        <f>ROUND(I247*H247,2)</f>
        <v>0</v>
      </c>
      <c r="K247" s="216"/>
      <c r="L247" s="39"/>
      <c r="M247" s="217" t="s">
        <v>1</v>
      </c>
      <c r="N247" s="218" t="s">
        <v>44</v>
      </c>
      <c r="O247" s="71"/>
      <c r="P247" s="219">
        <f>O247*H247</f>
        <v>0</v>
      </c>
      <c r="Q247" s="219">
        <v>0</v>
      </c>
      <c r="R247" s="219">
        <f>Q247*H247</f>
        <v>0</v>
      </c>
      <c r="S247" s="219">
        <v>0</v>
      </c>
      <c r="T247" s="220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21" t="s">
        <v>152</v>
      </c>
      <c r="AT247" s="221" t="s">
        <v>148</v>
      </c>
      <c r="AU247" s="221" t="s">
        <v>88</v>
      </c>
      <c r="AY247" s="17" t="s">
        <v>146</v>
      </c>
      <c r="BE247" s="222">
        <f>IF(N247="základní",J247,0)</f>
        <v>0</v>
      </c>
      <c r="BF247" s="222">
        <f>IF(N247="snížená",J247,0)</f>
        <v>0</v>
      </c>
      <c r="BG247" s="222">
        <f>IF(N247="zákl. přenesená",J247,0)</f>
        <v>0</v>
      </c>
      <c r="BH247" s="222">
        <f>IF(N247="sníž. přenesená",J247,0)</f>
        <v>0</v>
      </c>
      <c r="BI247" s="222">
        <f>IF(N247="nulová",J247,0)</f>
        <v>0</v>
      </c>
      <c r="BJ247" s="17" t="s">
        <v>86</v>
      </c>
      <c r="BK247" s="222">
        <f>ROUND(I247*H247,2)</f>
        <v>0</v>
      </c>
      <c r="BL247" s="17" t="s">
        <v>152</v>
      </c>
      <c r="BM247" s="221" t="s">
        <v>336</v>
      </c>
    </row>
    <row r="248" spans="2:63" s="12" customFormat="1" ht="22.9" customHeight="1">
      <c r="B248" s="193"/>
      <c r="C248" s="194"/>
      <c r="D248" s="195" t="s">
        <v>78</v>
      </c>
      <c r="E248" s="207" t="s">
        <v>167</v>
      </c>
      <c r="F248" s="207" t="s">
        <v>337</v>
      </c>
      <c r="G248" s="194"/>
      <c r="H248" s="194"/>
      <c r="I248" s="197"/>
      <c r="J248" s="208">
        <f>BK248</f>
        <v>0</v>
      </c>
      <c r="K248" s="194"/>
      <c r="L248" s="199"/>
      <c r="M248" s="200"/>
      <c r="N248" s="201"/>
      <c r="O248" s="201"/>
      <c r="P248" s="202">
        <f>SUM(P249:P251)</f>
        <v>0</v>
      </c>
      <c r="Q248" s="201"/>
      <c r="R248" s="202">
        <f>SUM(R249:R251)</f>
        <v>11.847760000000001</v>
      </c>
      <c r="S248" s="201"/>
      <c r="T248" s="203">
        <f>SUM(T249:T251)</f>
        <v>0</v>
      </c>
      <c r="AR248" s="204" t="s">
        <v>86</v>
      </c>
      <c r="AT248" s="205" t="s">
        <v>78</v>
      </c>
      <c r="AU248" s="205" t="s">
        <v>86</v>
      </c>
      <c r="AY248" s="204" t="s">
        <v>146</v>
      </c>
      <c r="BK248" s="206">
        <f>SUM(BK249:BK251)</f>
        <v>0</v>
      </c>
    </row>
    <row r="249" spans="1:65" s="2" customFormat="1" ht="21.75" customHeight="1">
      <c r="A249" s="34"/>
      <c r="B249" s="35"/>
      <c r="C249" s="209" t="s">
        <v>338</v>
      </c>
      <c r="D249" s="209" t="s">
        <v>148</v>
      </c>
      <c r="E249" s="210" t="s">
        <v>339</v>
      </c>
      <c r="F249" s="211" t="s">
        <v>340</v>
      </c>
      <c r="G249" s="212" t="s">
        <v>160</v>
      </c>
      <c r="H249" s="213">
        <v>52</v>
      </c>
      <c r="I249" s="214"/>
      <c r="J249" s="215">
        <f>ROUND(I249*H249,2)</f>
        <v>0</v>
      </c>
      <c r="K249" s="216"/>
      <c r="L249" s="39"/>
      <c r="M249" s="217" t="s">
        <v>1</v>
      </c>
      <c r="N249" s="218" t="s">
        <v>44</v>
      </c>
      <c r="O249" s="71"/>
      <c r="P249" s="219">
        <f>O249*H249</f>
        <v>0</v>
      </c>
      <c r="Q249" s="219">
        <v>0.13188</v>
      </c>
      <c r="R249" s="219">
        <f>Q249*H249</f>
        <v>6.85776</v>
      </c>
      <c r="S249" s="219">
        <v>0</v>
      </c>
      <c r="T249" s="220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21" t="s">
        <v>152</v>
      </c>
      <c r="AT249" s="221" t="s">
        <v>148</v>
      </c>
      <c r="AU249" s="221" t="s">
        <v>88</v>
      </c>
      <c r="AY249" s="17" t="s">
        <v>146</v>
      </c>
      <c r="BE249" s="222">
        <f>IF(N249="základní",J249,0)</f>
        <v>0</v>
      </c>
      <c r="BF249" s="222">
        <f>IF(N249="snížená",J249,0)</f>
        <v>0</v>
      </c>
      <c r="BG249" s="222">
        <f>IF(N249="zákl. přenesená",J249,0)</f>
        <v>0</v>
      </c>
      <c r="BH249" s="222">
        <f>IF(N249="sníž. přenesená",J249,0)</f>
        <v>0</v>
      </c>
      <c r="BI249" s="222">
        <f>IF(N249="nulová",J249,0)</f>
        <v>0</v>
      </c>
      <c r="BJ249" s="17" t="s">
        <v>86</v>
      </c>
      <c r="BK249" s="222">
        <f>ROUND(I249*H249,2)</f>
        <v>0</v>
      </c>
      <c r="BL249" s="17" t="s">
        <v>152</v>
      </c>
      <c r="BM249" s="221" t="s">
        <v>341</v>
      </c>
    </row>
    <row r="250" spans="1:65" s="2" customFormat="1" ht="21.75" customHeight="1">
      <c r="A250" s="34"/>
      <c r="B250" s="35"/>
      <c r="C250" s="209" t="s">
        <v>342</v>
      </c>
      <c r="D250" s="209" t="s">
        <v>148</v>
      </c>
      <c r="E250" s="210" t="s">
        <v>343</v>
      </c>
      <c r="F250" s="211" t="s">
        <v>344</v>
      </c>
      <c r="G250" s="212" t="s">
        <v>160</v>
      </c>
      <c r="H250" s="213">
        <v>20</v>
      </c>
      <c r="I250" s="214"/>
      <c r="J250" s="215">
        <f>ROUND(I250*H250,2)</f>
        <v>0</v>
      </c>
      <c r="K250" s="216"/>
      <c r="L250" s="39"/>
      <c r="M250" s="217" t="s">
        <v>1</v>
      </c>
      <c r="N250" s="218" t="s">
        <v>44</v>
      </c>
      <c r="O250" s="71"/>
      <c r="P250" s="219">
        <f>O250*H250</f>
        <v>0</v>
      </c>
      <c r="Q250" s="219">
        <v>0.101</v>
      </c>
      <c r="R250" s="219">
        <f>Q250*H250</f>
        <v>2.02</v>
      </c>
      <c r="S250" s="219">
        <v>0</v>
      </c>
      <c r="T250" s="220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21" t="s">
        <v>152</v>
      </c>
      <c r="AT250" s="221" t="s">
        <v>148</v>
      </c>
      <c r="AU250" s="221" t="s">
        <v>88</v>
      </c>
      <c r="AY250" s="17" t="s">
        <v>146</v>
      </c>
      <c r="BE250" s="222">
        <f>IF(N250="základní",J250,0)</f>
        <v>0</v>
      </c>
      <c r="BF250" s="222">
        <f>IF(N250="snížená",J250,0)</f>
        <v>0</v>
      </c>
      <c r="BG250" s="222">
        <f>IF(N250="zákl. přenesená",J250,0)</f>
        <v>0</v>
      </c>
      <c r="BH250" s="222">
        <f>IF(N250="sníž. přenesená",J250,0)</f>
        <v>0</v>
      </c>
      <c r="BI250" s="222">
        <f>IF(N250="nulová",J250,0)</f>
        <v>0</v>
      </c>
      <c r="BJ250" s="17" t="s">
        <v>86</v>
      </c>
      <c r="BK250" s="222">
        <f>ROUND(I250*H250,2)</f>
        <v>0</v>
      </c>
      <c r="BL250" s="17" t="s">
        <v>152</v>
      </c>
      <c r="BM250" s="221" t="s">
        <v>345</v>
      </c>
    </row>
    <row r="251" spans="1:65" s="2" customFormat="1" ht="16.5" customHeight="1">
      <c r="A251" s="34"/>
      <c r="B251" s="35"/>
      <c r="C251" s="256" t="s">
        <v>346</v>
      </c>
      <c r="D251" s="256" t="s">
        <v>197</v>
      </c>
      <c r="E251" s="257" t="s">
        <v>347</v>
      </c>
      <c r="F251" s="258" t="s">
        <v>348</v>
      </c>
      <c r="G251" s="259" t="s">
        <v>160</v>
      </c>
      <c r="H251" s="260">
        <v>22</v>
      </c>
      <c r="I251" s="261"/>
      <c r="J251" s="262">
        <f>ROUND(I251*H251,2)</f>
        <v>0</v>
      </c>
      <c r="K251" s="263"/>
      <c r="L251" s="264"/>
      <c r="M251" s="265" t="s">
        <v>1</v>
      </c>
      <c r="N251" s="266" t="s">
        <v>44</v>
      </c>
      <c r="O251" s="71"/>
      <c r="P251" s="219">
        <f>O251*H251</f>
        <v>0</v>
      </c>
      <c r="Q251" s="219">
        <v>0.135</v>
      </c>
      <c r="R251" s="219">
        <f>Q251*H251</f>
        <v>2.97</v>
      </c>
      <c r="S251" s="219">
        <v>0</v>
      </c>
      <c r="T251" s="220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21" t="s">
        <v>192</v>
      </c>
      <c r="AT251" s="221" t="s">
        <v>197</v>
      </c>
      <c r="AU251" s="221" t="s">
        <v>88</v>
      </c>
      <c r="AY251" s="17" t="s">
        <v>146</v>
      </c>
      <c r="BE251" s="222">
        <f>IF(N251="základní",J251,0)</f>
        <v>0</v>
      </c>
      <c r="BF251" s="222">
        <f>IF(N251="snížená",J251,0)</f>
        <v>0</v>
      </c>
      <c r="BG251" s="222">
        <f>IF(N251="zákl. přenesená",J251,0)</f>
        <v>0</v>
      </c>
      <c r="BH251" s="222">
        <f>IF(N251="sníž. přenesená",J251,0)</f>
        <v>0</v>
      </c>
      <c r="BI251" s="222">
        <f>IF(N251="nulová",J251,0)</f>
        <v>0</v>
      </c>
      <c r="BJ251" s="17" t="s">
        <v>86</v>
      </c>
      <c r="BK251" s="222">
        <f>ROUND(I251*H251,2)</f>
        <v>0</v>
      </c>
      <c r="BL251" s="17" t="s">
        <v>152</v>
      </c>
      <c r="BM251" s="221" t="s">
        <v>349</v>
      </c>
    </row>
    <row r="252" spans="2:63" s="12" customFormat="1" ht="22.9" customHeight="1">
      <c r="B252" s="193"/>
      <c r="C252" s="194"/>
      <c r="D252" s="195" t="s">
        <v>78</v>
      </c>
      <c r="E252" s="207" t="s">
        <v>179</v>
      </c>
      <c r="F252" s="207" t="s">
        <v>350</v>
      </c>
      <c r="G252" s="194"/>
      <c r="H252" s="194"/>
      <c r="I252" s="197"/>
      <c r="J252" s="208">
        <f>BK252</f>
        <v>0</v>
      </c>
      <c r="K252" s="194"/>
      <c r="L252" s="199"/>
      <c r="M252" s="200"/>
      <c r="N252" s="201"/>
      <c r="O252" s="201"/>
      <c r="P252" s="202">
        <f>SUM(P253:P270)</f>
        <v>0</v>
      </c>
      <c r="Q252" s="201"/>
      <c r="R252" s="202">
        <f>SUM(R253:R270)</f>
        <v>7.417724209999999</v>
      </c>
      <c r="S252" s="201"/>
      <c r="T252" s="203">
        <f>SUM(T253:T270)</f>
        <v>0</v>
      </c>
      <c r="AR252" s="204" t="s">
        <v>86</v>
      </c>
      <c r="AT252" s="205" t="s">
        <v>78</v>
      </c>
      <c r="AU252" s="205" t="s">
        <v>86</v>
      </c>
      <c r="AY252" s="204" t="s">
        <v>146</v>
      </c>
      <c r="BK252" s="206">
        <f>SUM(BK253:BK270)</f>
        <v>0</v>
      </c>
    </row>
    <row r="253" spans="1:65" s="2" customFormat="1" ht="21.75" customHeight="1">
      <c r="A253" s="34"/>
      <c r="B253" s="35"/>
      <c r="C253" s="209" t="s">
        <v>351</v>
      </c>
      <c r="D253" s="209" t="s">
        <v>148</v>
      </c>
      <c r="E253" s="210" t="s">
        <v>352</v>
      </c>
      <c r="F253" s="211" t="s">
        <v>353</v>
      </c>
      <c r="G253" s="212" t="s">
        <v>160</v>
      </c>
      <c r="H253" s="213">
        <v>7.308</v>
      </c>
      <c r="I253" s="214"/>
      <c r="J253" s="215">
        <f>ROUND(I253*H253,2)</f>
        <v>0</v>
      </c>
      <c r="K253" s="216"/>
      <c r="L253" s="39"/>
      <c r="M253" s="217" t="s">
        <v>1</v>
      </c>
      <c r="N253" s="218" t="s">
        <v>44</v>
      </c>
      <c r="O253" s="71"/>
      <c r="P253" s="219">
        <f>O253*H253</f>
        <v>0</v>
      </c>
      <c r="Q253" s="219">
        <v>0.03358</v>
      </c>
      <c r="R253" s="219">
        <f>Q253*H253</f>
        <v>0.24540263999999998</v>
      </c>
      <c r="S253" s="219">
        <v>0</v>
      </c>
      <c r="T253" s="220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21" t="s">
        <v>152</v>
      </c>
      <c r="AT253" s="221" t="s">
        <v>148</v>
      </c>
      <c r="AU253" s="221" t="s">
        <v>88</v>
      </c>
      <c r="AY253" s="17" t="s">
        <v>146</v>
      </c>
      <c r="BE253" s="222">
        <f>IF(N253="základní",J253,0)</f>
        <v>0</v>
      </c>
      <c r="BF253" s="222">
        <f>IF(N253="snížená",J253,0)</f>
        <v>0</v>
      </c>
      <c r="BG253" s="222">
        <f>IF(N253="zákl. přenesená",J253,0)</f>
        <v>0</v>
      </c>
      <c r="BH253" s="222">
        <f>IF(N253="sníž. přenesená",J253,0)</f>
        <v>0</v>
      </c>
      <c r="BI253" s="222">
        <f>IF(N253="nulová",J253,0)</f>
        <v>0</v>
      </c>
      <c r="BJ253" s="17" t="s">
        <v>86</v>
      </c>
      <c r="BK253" s="222">
        <f>ROUND(I253*H253,2)</f>
        <v>0</v>
      </c>
      <c r="BL253" s="17" t="s">
        <v>152</v>
      </c>
      <c r="BM253" s="221" t="s">
        <v>354</v>
      </c>
    </row>
    <row r="254" spans="2:51" s="13" customFormat="1" ht="11.25">
      <c r="B254" s="223"/>
      <c r="C254" s="224"/>
      <c r="D254" s="225" t="s">
        <v>162</v>
      </c>
      <c r="E254" s="226" t="s">
        <v>1</v>
      </c>
      <c r="F254" s="227" t="s">
        <v>355</v>
      </c>
      <c r="G254" s="224"/>
      <c r="H254" s="228">
        <v>4.716</v>
      </c>
      <c r="I254" s="229"/>
      <c r="J254" s="224"/>
      <c r="K254" s="224"/>
      <c r="L254" s="230"/>
      <c r="M254" s="231"/>
      <c r="N254" s="232"/>
      <c r="O254" s="232"/>
      <c r="P254" s="232"/>
      <c r="Q254" s="232"/>
      <c r="R254" s="232"/>
      <c r="S254" s="232"/>
      <c r="T254" s="233"/>
      <c r="AT254" s="234" t="s">
        <v>162</v>
      </c>
      <c r="AU254" s="234" t="s">
        <v>88</v>
      </c>
      <c r="AV254" s="13" t="s">
        <v>88</v>
      </c>
      <c r="AW254" s="13" t="s">
        <v>36</v>
      </c>
      <c r="AX254" s="13" t="s">
        <v>79</v>
      </c>
      <c r="AY254" s="234" t="s">
        <v>146</v>
      </c>
    </row>
    <row r="255" spans="2:51" s="13" customFormat="1" ht="11.25">
      <c r="B255" s="223"/>
      <c r="C255" s="224"/>
      <c r="D255" s="225" t="s">
        <v>162</v>
      </c>
      <c r="E255" s="226" t="s">
        <v>1</v>
      </c>
      <c r="F255" s="227" t="s">
        <v>356</v>
      </c>
      <c r="G255" s="224"/>
      <c r="H255" s="228">
        <v>2.592</v>
      </c>
      <c r="I255" s="229"/>
      <c r="J255" s="224"/>
      <c r="K255" s="224"/>
      <c r="L255" s="230"/>
      <c r="M255" s="231"/>
      <c r="N255" s="232"/>
      <c r="O255" s="232"/>
      <c r="P255" s="232"/>
      <c r="Q255" s="232"/>
      <c r="R255" s="232"/>
      <c r="S255" s="232"/>
      <c r="T255" s="233"/>
      <c r="AT255" s="234" t="s">
        <v>162</v>
      </c>
      <c r="AU255" s="234" t="s">
        <v>88</v>
      </c>
      <c r="AV255" s="13" t="s">
        <v>88</v>
      </c>
      <c r="AW255" s="13" t="s">
        <v>36</v>
      </c>
      <c r="AX255" s="13" t="s">
        <v>79</v>
      </c>
      <c r="AY255" s="234" t="s">
        <v>146</v>
      </c>
    </row>
    <row r="256" spans="2:51" s="15" customFormat="1" ht="11.25">
      <c r="B256" s="245"/>
      <c r="C256" s="246"/>
      <c r="D256" s="225" t="s">
        <v>162</v>
      </c>
      <c r="E256" s="247" t="s">
        <v>1</v>
      </c>
      <c r="F256" s="248" t="s">
        <v>178</v>
      </c>
      <c r="G256" s="246"/>
      <c r="H256" s="249">
        <v>7.308</v>
      </c>
      <c r="I256" s="250"/>
      <c r="J256" s="246"/>
      <c r="K256" s="246"/>
      <c r="L256" s="251"/>
      <c r="M256" s="252"/>
      <c r="N256" s="253"/>
      <c r="O256" s="253"/>
      <c r="P256" s="253"/>
      <c r="Q256" s="253"/>
      <c r="R256" s="253"/>
      <c r="S256" s="253"/>
      <c r="T256" s="254"/>
      <c r="AT256" s="255" t="s">
        <v>162</v>
      </c>
      <c r="AU256" s="255" t="s">
        <v>88</v>
      </c>
      <c r="AV256" s="15" t="s">
        <v>152</v>
      </c>
      <c r="AW256" s="15" t="s">
        <v>36</v>
      </c>
      <c r="AX256" s="15" t="s">
        <v>86</v>
      </c>
      <c r="AY256" s="255" t="s">
        <v>146</v>
      </c>
    </row>
    <row r="257" spans="1:65" s="2" customFormat="1" ht="21.75" customHeight="1">
      <c r="A257" s="34"/>
      <c r="B257" s="35"/>
      <c r="C257" s="209" t="s">
        <v>357</v>
      </c>
      <c r="D257" s="209" t="s">
        <v>148</v>
      </c>
      <c r="E257" s="210" t="s">
        <v>358</v>
      </c>
      <c r="F257" s="211" t="s">
        <v>359</v>
      </c>
      <c r="G257" s="212" t="s">
        <v>160</v>
      </c>
      <c r="H257" s="213">
        <v>17.87</v>
      </c>
      <c r="I257" s="214"/>
      <c r="J257" s="215">
        <f>ROUND(I257*H257,2)</f>
        <v>0</v>
      </c>
      <c r="K257" s="216"/>
      <c r="L257" s="39"/>
      <c r="M257" s="217" t="s">
        <v>1</v>
      </c>
      <c r="N257" s="218" t="s">
        <v>44</v>
      </c>
      <c r="O257" s="71"/>
      <c r="P257" s="219">
        <f>O257*H257</f>
        <v>0</v>
      </c>
      <c r="Q257" s="219">
        <v>0.00438</v>
      </c>
      <c r="R257" s="219">
        <f>Q257*H257</f>
        <v>0.07827060000000001</v>
      </c>
      <c r="S257" s="219">
        <v>0</v>
      </c>
      <c r="T257" s="220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21" t="s">
        <v>152</v>
      </c>
      <c r="AT257" s="221" t="s">
        <v>148</v>
      </c>
      <c r="AU257" s="221" t="s">
        <v>88</v>
      </c>
      <c r="AY257" s="17" t="s">
        <v>146</v>
      </c>
      <c r="BE257" s="222">
        <f>IF(N257="základní",J257,0)</f>
        <v>0</v>
      </c>
      <c r="BF257" s="222">
        <f>IF(N257="snížená",J257,0)</f>
        <v>0</v>
      </c>
      <c r="BG257" s="222">
        <f>IF(N257="zákl. přenesená",J257,0)</f>
        <v>0</v>
      </c>
      <c r="BH257" s="222">
        <f>IF(N257="sníž. přenesená",J257,0)</f>
        <v>0</v>
      </c>
      <c r="BI257" s="222">
        <f>IF(N257="nulová",J257,0)</f>
        <v>0</v>
      </c>
      <c r="BJ257" s="17" t="s">
        <v>86</v>
      </c>
      <c r="BK257" s="222">
        <f>ROUND(I257*H257,2)</f>
        <v>0</v>
      </c>
      <c r="BL257" s="17" t="s">
        <v>152</v>
      </c>
      <c r="BM257" s="221" t="s">
        <v>360</v>
      </c>
    </row>
    <row r="258" spans="2:51" s="13" customFormat="1" ht="11.25">
      <c r="B258" s="223"/>
      <c r="C258" s="224"/>
      <c r="D258" s="225" t="s">
        <v>162</v>
      </c>
      <c r="E258" s="226" t="s">
        <v>1</v>
      </c>
      <c r="F258" s="227" t="s">
        <v>361</v>
      </c>
      <c r="G258" s="224"/>
      <c r="H258" s="228">
        <v>17.87</v>
      </c>
      <c r="I258" s="229"/>
      <c r="J258" s="224"/>
      <c r="K258" s="224"/>
      <c r="L258" s="230"/>
      <c r="M258" s="231"/>
      <c r="N258" s="232"/>
      <c r="O258" s="232"/>
      <c r="P258" s="232"/>
      <c r="Q258" s="232"/>
      <c r="R258" s="232"/>
      <c r="S258" s="232"/>
      <c r="T258" s="233"/>
      <c r="AT258" s="234" t="s">
        <v>162</v>
      </c>
      <c r="AU258" s="234" t="s">
        <v>88</v>
      </c>
      <c r="AV258" s="13" t="s">
        <v>88</v>
      </c>
      <c r="AW258" s="13" t="s">
        <v>36</v>
      </c>
      <c r="AX258" s="13" t="s">
        <v>86</v>
      </c>
      <c r="AY258" s="234" t="s">
        <v>146</v>
      </c>
    </row>
    <row r="259" spans="1:65" s="2" customFormat="1" ht="33" customHeight="1">
      <c r="A259" s="34"/>
      <c r="B259" s="35"/>
      <c r="C259" s="209" t="s">
        <v>362</v>
      </c>
      <c r="D259" s="209" t="s">
        <v>148</v>
      </c>
      <c r="E259" s="210" t="s">
        <v>363</v>
      </c>
      <c r="F259" s="211" t="s">
        <v>364</v>
      </c>
      <c r="G259" s="212" t="s">
        <v>160</v>
      </c>
      <c r="H259" s="213">
        <v>17.87</v>
      </c>
      <c r="I259" s="214"/>
      <c r="J259" s="215">
        <f>ROUND(I259*H259,2)</f>
        <v>0</v>
      </c>
      <c r="K259" s="216"/>
      <c r="L259" s="39"/>
      <c r="M259" s="217" t="s">
        <v>1</v>
      </c>
      <c r="N259" s="218" t="s">
        <v>44</v>
      </c>
      <c r="O259" s="71"/>
      <c r="P259" s="219">
        <f>O259*H259</f>
        <v>0</v>
      </c>
      <c r="Q259" s="219">
        <v>0.00827</v>
      </c>
      <c r="R259" s="219">
        <f>Q259*H259</f>
        <v>0.1477849</v>
      </c>
      <c r="S259" s="219">
        <v>0</v>
      </c>
      <c r="T259" s="220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21" t="s">
        <v>152</v>
      </c>
      <c r="AT259" s="221" t="s">
        <v>148</v>
      </c>
      <c r="AU259" s="221" t="s">
        <v>88</v>
      </c>
      <c r="AY259" s="17" t="s">
        <v>146</v>
      </c>
      <c r="BE259" s="222">
        <f>IF(N259="základní",J259,0)</f>
        <v>0</v>
      </c>
      <c r="BF259" s="222">
        <f>IF(N259="snížená",J259,0)</f>
        <v>0</v>
      </c>
      <c r="BG259" s="222">
        <f>IF(N259="zákl. přenesená",J259,0)</f>
        <v>0</v>
      </c>
      <c r="BH259" s="222">
        <f>IF(N259="sníž. přenesená",J259,0)</f>
        <v>0</v>
      </c>
      <c r="BI259" s="222">
        <f>IF(N259="nulová",J259,0)</f>
        <v>0</v>
      </c>
      <c r="BJ259" s="17" t="s">
        <v>86</v>
      </c>
      <c r="BK259" s="222">
        <f>ROUND(I259*H259,2)</f>
        <v>0</v>
      </c>
      <c r="BL259" s="17" t="s">
        <v>152</v>
      </c>
      <c r="BM259" s="221" t="s">
        <v>365</v>
      </c>
    </row>
    <row r="260" spans="2:51" s="13" customFormat="1" ht="11.25">
      <c r="B260" s="223"/>
      <c r="C260" s="224"/>
      <c r="D260" s="225" t="s">
        <v>162</v>
      </c>
      <c r="E260" s="226" t="s">
        <v>1</v>
      </c>
      <c r="F260" s="227" t="s">
        <v>361</v>
      </c>
      <c r="G260" s="224"/>
      <c r="H260" s="228">
        <v>17.87</v>
      </c>
      <c r="I260" s="229"/>
      <c r="J260" s="224"/>
      <c r="K260" s="224"/>
      <c r="L260" s="230"/>
      <c r="M260" s="231"/>
      <c r="N260" s="232"/>
      <c r="O260" s="232"/>
      <c r="P260" s="232"/>
      <c r="Q260" s="232"/>
      <c r="R260" s="232"/>
      <c r="S260" s="232"/>
      <c r="T260" s="233"/>
      <c r="AT260" s="234" t="s">
        <v>162</v>
      </c>
      <c r="AU260" s="234" t="s">
        <v>88</v>
      </c>
      <c r="AV260" s="13" t="s">
        <v>88</v>
      </c>
      <c r="AW260" s="13" t="s">
        <v>36</v>
      </c>
      <c r="AX260" s="13" t="s">
        <v>86</v>
      </c>
      <c r="AY260" s="234" t="s">
        <v>146</v>
      </c>
    </row>
    <row r="261" spans="1:65" s="2" customFormat="1" ht="21.75" customHeight="1">
      <c r="A261" s="34"/>
      <c r="B261" s="35"/>
      <c r="C261" s="256" t="s">
        <v>366</v>
      </c>
      <c r="D261" s="256" t="s">
        <v>197</v>
      </c>
      <c r="E261" s="257" t="s">
        <v>367</v>
      </c>
      <c r="F261" s="258" t="s">
        <v>368</v>
      </c>
      <c r="G261" s="259" t="s">
        <v>160</v>
      </c>
      <c r="H261" s="260">
        <v>18.227</v>
      </c>
      <c r="I261" s="261"/>
      <c r="J261" s="262">
        <f>ROUND(I261*H261,2)</f>
        <v>0</v>
      </c>
      <c r="K261" s="263"/>
      <c r="L261" s="264"/>
      <c r="M261" s="265" t="s">
        <v>1</v>
      </c>
      <c r="N261" s="266" t="s">
        <v>44</v>
      </c>
      <c r="O261" s="71"/>
      <c r="P261" s="219">
        <f>O261*H261</f>
        <v>0</v>
      </c>
      <c r="Q261" s="219">
        <v>0.0012</v>
      </c>
      <c r="R261" s="219">
        <f>Q261*H261</f>
        <v>0.0218724</v>
      </c>
      <c r="S261" s="219">
        <v>0</v>
      </c>
      <c r="T261" s="220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21" t="s">
        <v>192</v>
      </c>
      <c r="AT261" s="221" t="s">
        <v>197</v>
      </c>
      <c r="AU261" s="221" t="s">
        <v>88</v>
      </c>
      <c r="AY261" s="17" t="s">
        <v>146</v>
      </c>
      <c r="BE261" s="222">
        <f>IF(N261="základní",J261,0)</f>
        <v>0</v>
      </c>
      <c r="BF261" s="222">
        <f>IF(N261="snížená",J261,0)</f>
        <v>0</v>
      </c>
      <c r="BG261" s="222">
        <f>IF(N261="zákl. přenesená",J261,0)</f>
        <v>0</v>
      </c>
      <c r="BH261" s="222">
        <f>IF(N261="sníž. přenesená",J261,0)</f>
        <v>0</v>
      </c>
      <c r="BI261" s="222">
        <f>IF(N261="nulová",J261,0)</f>
        <v>0</v>
      </c>
      <c r="BJ261" s="17" t="s">
        <v>86</v>
      </c>
      <c r="BK261" s="222">
        <f>ROUND(I261*H261,2)</f>
        <v>0</v>
      </c>
      <c r="BL261" s="17" t="s">
        <v>152</v>
      </c>
      <c r="BM261" s="221" t="s">
        <v>369</v>
      </c>
    </row>
    <row r="262" spans="2:51" s="13" customFormat="1" ht="11.25">
      <c r="B262" s="223"/>
      <c r="C262" s="224"/>
      <c r="D262" s="225" t="s">
        <v>162</v>
      </c>
      <c r="E262" s="224"/>
      <c r="F262" s="227" t="s">
        <v>370</v>
      </c>
      <c r="G262" s="224"/>
      <c r="H262" s="228">
        <v>18.227</v>
      </c>
      <c r="I262" s="229"/>
      <c r="J262" s="224"/>
      <c r="K262" s="224"/>
      <c r="L262" s="230"/>
      <c r="M262" s="231"/>
      <c r="N262" s="232"/>
      <c r="O262" s="232"/>
      <c r="P262" s="232"/>
      <c r="Q262" s="232"/>
      <c r="R262" s="232"/>
      <c r="S262" s="232"/>
      <c r="T262" s="233"/>
      <c r="AT262" s="234" t="s">
        <v>162</v>
      </c>
      <c r="AU262" s="234" t="s">
        <v>88</v>
      </c>
      <c r="AV262" s="13" t="s">
        <v>88</v>
      </c>
      <c r="AW262" s="13" t="s">
        <v>4</v>
      </c>
      <c r="AX262" s="13" t="s">
        <v>86</v>
      </c>
      <c r="AY262" s="234" t="s">
        <v>146</v>
      </c>
    </row>
    <row r="263" spans="1:65" s="2" customFormat="1" ht="21.75" customHeight="1">
      <c r="A263" s="34"/>
      <c r="B263" s="35"/>
      <c r="C263" s="209" t="s">
        <v>371</v>
      </c>
      <c r="D263" s="209" t="s">
        <v>148</v>
      </c>
      <c r="E263" s="210" t="s">
        <v>372</v>
      </c>
      <c r="F263" s="211" t="s">
        <v>373</v>
      </c>
      <c r="G263" s="212" t="s">
        <v>160</v>
      </c>
      <c r="H263" s="213">
        <v>7.5</v>
      </c>
      <c r="I263" s="214"/>
      <c r="J263" s="215">
        <f>ROUND(I263*H263,2)</f>
        <v>0</v>
      </c>
      <c r="K263" s="216"/>
      <c r="L263" s="39"/>
      <c r="M263" s="217" t="s">
        <v>1</v>
      </c>
      <c r="N263" s="218" t="s">
        <v>44</v>
      </c>
      <c r="O263" s="71"/>
      <c r="P263" s="219">
        <f>O263*H263</f>
        <v>0</v>
      </c>
      <c r="Q263" s="219">
        <v>0.00628</v>
      </c>
      <c r="R263" s="219">
        <f>Q263*H263</f>
        <v>0.0471</v>
      </c>
      <c r="S263" s="219">
        <v>0</v>
      </c>
      <c r="T263" s="220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21" t="s">
        <v>152</v>
      </c>
      <c r="AT263" s="221" t="s">
        <v>148</v>
      </c>
      <c r="AU263" s="221" t="s">
        <v>88</v>
      </c>
      <c r="AY263" s="17" t="s">
        <v>146</v>
      </c>
      <c r="BE263" s="222">
        <f>IF(N263="základní",J263,0)</f>
        <v>0</v>
      </c>
      <c r="BF263" s="222">
        <f>IF(N263="snížená",J263,0)</f>
        <v>0</v>
      </c>
      <c r="BG263" s="222">
        <f>IF(N263="zákl. přenesená",J263,0)</f>
        <v>0</v>
      </c>
      <c r="BH263" s="222">
        <f>IF(N263="sníž. přenesená",J263,0)</f>
        <v>0</v>
      </c>
      <c r="BI263" s="222">
        <f>IF(N263="nulová",J263,0)</f>
        <v>0</v>
      </c>
      <c r="BJ263" s="17" t="s">
        <v>86</v>
      </c>
      <c r="BK263" s="222">
        <f>ROUND(I263*H263,2)</f>
        <v>0</v>
      </c>
      <c r="BL263" s="17" t="s">
        <v>152</v>
      </c>
      <c r="BM263" s="221" t="s">
        <v>374</v>
      </c>
    </row>
    <row r="264" spans="1:65" s="2" customFormat="1" ht="16.5" customHeight="1">
      <c r="A264" s="34"/>
      <c r="B264" s="35"/>
      <c r="C264" s="209" t="s">
        <v>375</v>
      </c>
      <c r="D264" s="209" t="s">
        <v>148</v>
      </c>
      <c r="E264" s="210" t="s">
        <v>376</v>
      </c>
      <c r="F264" s="211" t="s">
        <v>377</v>
      </c>
      <c r="G264" s="212" t="s">
        <v>160</v>
      </c>
      <c r="H264" s="213">
        <v>620.259</v>
      </c>
      <c r="I264" s="214"/>
      <c r="J264" s="215">
        <f>ROUND(I264*H264,2)</f>
        <v>0</v>
      </c>
      <c r="K264" s="216"/>
      <c r="L264" s="39"/>
      <c r="M264" s="217" t="s">
        <v>1</v>
      </c>
      <c r="N264" s="218" t="s">
        <v>44</v>
      </c>
      <c r="O264" s="71"/>
      <c r="P264" s="219">
        <f>O264*H264</f>
        <v>0</v>
      </c>
      <c r="Q264" s="219">
        <v>0.00013</v>
      </c>
      <c r="R264" s="219">
        <f>Q264*H264</f>
        <v>0.08063366999999999</v>
      </c>
      <c r="S264" s="219">
        <v>0</v>
      </c>
      <c r="T264" s="220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21" t="s">
        <v>152</v>
      </c>
      <c r="AT264" s="221" t="s">
        <v>148</v>
      </c>
      <c r="AU264" s="221" t="s">
        <v>88</v>
      </c>
      <c r="AY264" s="17" t="s">
        <v>146</v>
      </c>
      <c r="BE264" s="222">
        <f>IF(N264="základní",J264,0)</f>
        <v>0</v>
      </c>
      <c r="BF264" s="222">
        <f>IF(N264="snížená",J264,0)</f>
        <v>0</v>
      </c>
      <c r="BG264" s="222">
        <f>IF(N264="zákl. přenesená",J264,0)</f>
        <v>0</v>
      </c>
      <c r="BH264" s="222">
        <f>IF(N264="sníž. přenesená",J264,0)</f>
        <v>0</v>
      </c>
      <c r="BI264" s="222">
        <f>IF(N264="nulová",J264,0)</f>
        <v>0</v>
      </c>
      <c r="BJ264" s="17" t="s">
        <v>86</v>
      </c>
      <c r="BK264" s="222">
        <f>ROUND(I264*H264,2)</f>
        <v>0</v>
      </c>
      <c r="BL264" s="17" t="s">
        <v>152</v>
      </c>
      <c r="BM264" s="221" t="s">
        <v>378</v>
      </c>
    </row>
    <row r="265" spans="2:51" s="14" customFormat="1" ht="11.25">
      <c r="B265" s="235"/>
      <c r="C265" s="236"/>
      <c r="D265" s="225" t="s">
        <v>162</v>
      </c>
      <c r="E265" s="237" t="s">
        <v>1</v>
      </c>
      <c r="F265" s="238" t="s">
        <v>172</v>
      </c>
      <c r="G265" s="236"/>
      <c r="H265" s="237" t="s">
        <v>1</v>
      </c>
      <c r="I265" s="239"/>
      <c r="J265" s="236"/>
      <c r="K265" s="236"/>
      <c r="L265" s="240"/>
      <c r="M265" s="241"/>
      <c r="N265" s="242"/>
      <c r="O265" s="242"/>
      <c r="P265" s="242"/>
      <c r="Q265" s="242"/>
      <c r="R265" s="242"/>
      <c r="S265" s="242"/>
      <c r="T265" s="243"/>
      <c r="AT265" s="244" t="s">
        <v>162</v>
      </c>
      <c r="AU265" s="244" t="s">
        <v>88</v>
      </c>
      <c r="AV265" s="14" t="s">
        <v>86</v>
      </c>
      <c r="AW265" s="14" t="s">
        <v>36</v>
      </c>
      <c r="AX265" s="14" t="s">
        <v>79</v>
      </c>
      <c r="AY265" s="244" t="s">
        <v>146</v>
      </c>
    </row>
    <row r="266" spans="2:51" s="13" customFormat="1" ht="11.25">
      <c r="B266" s="223"/>
      <c r="C266" s="224"/>
      <c r="D266" s="225" t="s">
        <v>162</v>
      </c>
      <c r="E266" s="226" t="s">
        <v>1</v>
      </c>
      <c r="F266" s="227" t="s">
        <v>379</v>
      </c>
      <c r="G266" s="224"/>
      <c r="H266" s="228">
        <v>403.65</v>
      </c>
      <c r="I266" s="229"/>
      <c r="J266" s="224"/>
      <c r="K266" s="224"/>
      <c r="L266" s="230"/>
      <c r="M266" s="231"/>
      <c r="N266" s="232"/>
      <c r="O266" s="232"/>
      <c r="P266" s="232"/>
      <c r="Q266" s="232"/>
      <c r="R266" s="232"/>
      <c r="S266" s="232"/>
      <c r="T266" s="233"/>
      <c r="AT266" s="234" t="s">
        <v>162</v>
      </c>
      <c r="AU266" s="234" t="s">
        <v>88</v>
      </c>
      <c r="AV266" s="13" t="s">
        <v>88</v>
      </c>
      <c r="AW266" s="13" t="s">
        <v>36</v>
      </c>
      <c r="AX266" s="13" t="s">
        <v>79</v>
      </c>
      <c r="AY266" s="234" t="s">
        <v>146</v>
      </c>
    </row>
    <row r="267" spans="2:51" s="13" customFormat="1" ht="11.25">
      <c r="B267" s="223"/>
      <c r="C267" s="224"/>
      <c r="D267" s="225" t="s">
        <v>162</v>
      </c>
      <c r="E267" s="226" t="s">
        <v>1</v>
      </c>
      <c r="F267" s="227" t="s">
        <v>380</v>
      </c>
      <c r="G267" s="224"/>
      <c r="H267" s="228">
        <v>201.825</v>
      </c>
      <c r="I267" s="229"/>
      <c r="J267" s="224"/>
      <c r="K267" s="224"/>
      <c r="L267" s="230"/>
      <c r="M267" s="231"/>
      <c r="N267" s="232"/>
      <c r="O267" s="232"/>
      <c r="P267" s="232"/>
      <c r="Q267" s="232"/>
      <c r="R267" s="232"/>
      <c r="S267" s="232"/>
      <c r="T267" s="233"/>
      <c r="AT267" s="234" t="s">
        <v>162</v>
      </c>
      <c r="AU267" s="234" t="s">
        <v>88</v>
      </c>
      <c r="AV267" s="13" t="s">
        <v>88</v>
      </c>
      <c r="AW267" s="13" t="s">
        <v>36</v>
      </c>
      <c r="AX267" s="13" t="s">
        <v>79</v>
      </c>
      <c r="AY267" s="234" t="s">
        <v>146</v>
      </c>
    </row>
    <row r="268" spans="2:51" s="13" customFormat="1" ht="11.25">
      <c r="B268" s="223"/>
      <c r="C268" s="224"/>
      <c r="D268" s="225" t="s">
        <v>162</v>
      </c>
      <c r="E268" s="226" t="s">
        <v>1</v>
      </c>
      <c r="F268" s="227" t="s">
        <v>381</v>
      </c>
      <c r="G268" s="224"/>
      <c r="H268" s="228">
        <v>14.784</v>
      </c>
      <c r="I268" s="229"/>
      <c r="J268" s="224"/>
      <c r="K268" s="224"/>
      <c r="L268" s="230"/>
      <c r="M268" s="231"/>
      <c r="N268" s="232"/>
      <c r="O268" s="232"/>
      <c r="P268" s="232"/>
      <c r="Q268" s="232"/>
      <c r="R268" s="232"/>
      <c r="S268" s="232"/>
      <c r="T268" s="233"/>
      <c r="AT268" s="234" t="s">
        <v>162</v>
      </c>
      <c r="AU268" s="234" t="s">
        <v>88</v>
      </c>
      <c r="AV268" s="13" t="s">
        <v>88</v>
      </c>
      <c r="AW268" s="13" t="s">
        <v>36</v>
      </c>
      <c r="AX268" s="13" t="s">
        <v>79</v>
      </c>
      <c r="AY268" s="234" t="s">
        <v>146</v>
      </c>
    </row>
    <row r="269" spans="2:51" s="15" customFormat="1" ht="11.25">
      <c r="B269" s="245"/>
      <c r="C269" s="246"/>
      <c r="D269" s="225" t="s">
        <v>162</v>
      </c>
      <c r="E269" s="247" t="s">
        <v>1</v>
      </c>
      <c r="F269" s="248" t="s">
        <v>178</v>
      </c>
      <c r="G269" s="246"/>
      <c r="H269" s="249">
        <v>620.2589999999999</v>
      </c>
      <c r="I269" s="250"/>
      <c r="J269" s="246"/>
      <c r="K269" s="246"/>
      <c r="L269" s="251"/>
      <c r="M269" s="252"/>
      <c r="N269" s="253"/>
      <c r="O269" s="253"/>
      <c r="P269" s="253"/>
      <c r="Q269" s="253"/>
      <c r="R269" s="253"/>
      <c r="S269" s="253"/>
      <c r="T269" s="254"/>
      <c r="AT269" s="255" t="s">
        <v>162</v>
      </c>
      <c r="AU269" s="255" t="s">
        <v>88</v>
      </c>
      <c r="AV269" s="15" t="s">
        <v>152</v>
      </c>
      <c r="AW269" s="15" t="s">
        <v>36</v>
      </c>
      <c r="AX269" s="15" t="s">
        <v>86</v>
      </c>
      <c r="AY269" s="255" t="s">
        <v>146</v>
      </c>
    </row>
    <row r="270" spans="1:65" s="2" customFormat="1" ht="21.75" customHeight="1">
      <c r="A270" s="34"/>
      <c r="B270" s="35"/>
      <c r="C270" s="209" t="s">
        <v>382</v>
      </c>
      <c r="D270" s="209" t="s">
        <v>148</v>
      </c>
      <c r="E270" s="210" t="s">
        <v>383</v>
      </c>
      <c r="F270" s="211" t="s">
        <v>384</v>
      </c>
      <c r="G270" s="212" t="s">
        <v>160</v>
      </c>
      <c r="H270" s="213">
        <v>26</v>
      </c>
      <c r="I270" s="214"/>
      <c r="J270" s="215">
        <f>ROUND(I270*H270,2)</f>
        <v>0</v>
      </c>
      <c r="K270" s="216"/>
      <c r="L270" s="39"/>
      <c r="M270" s="217" t="s">
        <v>1</v>
      </c>
      <c r="N270" s="218" t="s">
        <v>44</v>
      </c>
      <c r="O270" s="71"/>
      <c r="P270" s="219">
        <f>O270*H270</f>
        <v>0</v>
      </c>
      <c r="Q270" s="219">
        <v>0.26141</v>
      </c>
      <c r="R270" s="219">
        <f>Q270*H270</f>
        <v>6.796659999999999</v>
      </c>
      <c r="S270" s="219">
        <v>0</v>
      </c>
      <c r="T270" s="220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21" t="s">
        <v>152</v>
      </c>
      <c r="AT270" s="221" t="s">
        <v>148</v>
      </c>
      <c r="AU270" s="221" t="s">
        <v>88</v>
      </c>
      <c r="AY270" s="17" t="s">
        <v>146</v>
      </c>
      <c r="BE270" s="222">
        <f>IF(N270="základní",J270,0)</f>
        <v>0</v>
      </c>
      <c r="BF270" s="222">
        <f>IF(N270="snížená",J270,0)</f>
        <v>0</v>
      </c>
      <c r="BG270" s="222">
        <f>IF(N270="zákl. přenesená",J270,0)</f>
        <v>0</v>
      </c>
      <c r="BH270" s="222">
        <f>IF(N270="sníž. přenesená",J270,0)</f>
        <v>0</v>
      </c>
      <c r="BI270" s="222">
        <f>IF(N270="nulová",J270,0)</f>
        <v>0</v>
      </c>
      <c r="BJ270" s="17" t="s">
        <v>86</v>
      </c>
      <c r="BK270" s="222">
        <f>ROUND(I270*H270,2)</f>
        <v>0</v>
      </c>
      <c r="BL270" s="17" t="s">
        <v>152</v>
      </c>
      <c r="BM270" s="221" t="s">
        <v>385</v>
      </c>
    </row>
    <row r="271" spans="2:63" s="12" customFormat="1" ht="22.9" customHeight="1">
      <c r="B271" s="193"/>
      <c r="C271" s="194"/>
      <c r="D271" s="195" t="s">
        <v>78</v>
      </c>
      <c r="E271" s="207" t="s">
        <v>196</v>
      </c>
      <c r="F271" s="207" t="s">
        <v>386</v>
      </c>
      <c r="G271" s="194"/>
      <c r="H271" s="194"/>
      <c r="I271" s="197"/>
      <c r="J271" s="208">
        <f>BK271</f>
        <v>0</v>
      </c>
      <c r="K271" s="194"/>
      <c r="L271" s="199"/>
      <c r="M271" s="200"/>
      <c r="N271" s="201"/>
      <c r="O271" s="201"/>
      <c r="P271" s="202">
        <f>SUM(P272:P291)</f>
        <v>0</v>
      </c>
      <c r="Q271" s="201"/>
      <c r="R271" s="202">
        <f>SUM(R272:R291)</f>
        <v>10.34314</v>
      </c>
      <c r="S271" s="201"/>
      <c r="T271" s="203">
        <f>SUM(T272:T291)</f>
        <v>74.89098000000001</v>
      </c>
      <c r="AR271" s="204" t="s">
        <v>86</v>
      </c>
      <c r="AT271" s="205" t="s">
        <v>78</v>
      </c>
      <c r="AU271" s="205" t="s">
        <v>86</v>
      </c>
      <c r="AY271" s="204" t="s">
        <v>146</v>
      </c>
      <c r="BK271" s="206">
        <f>SUM(BK272:BK291)</f>
        <v>0</v>
      </c>
    </row>
    <row r="272" spans="1:65" s="2" customFormat="1" ht="21.75" customHeight="1">
      <c r="A272" s="34"/>
      <c r="B272" s="35"/>
      <c r="C272" s="209" t="s">
        <v>387</v>
      </c>
      <c r="D272" s="209" t="s">
        <v>148</v>
      </c>
      <c r="E272" s="210" t="s">
        <v>388</v>
      </c>
      <c r="F272" s="211" t="s">
        <v>389</v>
      </c>
      <c r="G272" s="212" t="s">
        <v>390</v>
      </c>
      <c r="H272" s="213">
        <v>81.2</v>
      </c>
      <c r="I272" s="214"/>
      <c r="J272" s="215">
        <f>ROUND(I272*H272,2)</f>
        <v>0</v>
      </c>
      <c r="K272" s="216"/>
      <c r="L272" s="39"/>
      <c r="M272" s="217" t="s">
        <v>1</v>
      </c>
      <c r="N272" s="218" t="s">
        <v>44</v>
      </c>
      <c r="O272" s="71"/>
      <c r="P272" s="219">
        <f>O272*H272</f>
        <v>0</v>
      </c>
      <c r="Q272" s="219">
        <v>0.10095</v>
      </c>
      <c r="R272" s="219">
        <f>Q272*H272</f>
        <v>8.197140000000001</v>
      </c>
      <c r="S272" s="219">
        <v>0</v>
      </c>
      <c r="T272" s="220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221" t="s">
        <v>152</v>
      </c>
      <c r="AT272" s="221" t="s">
        <v>148</v>
      </c>
      <c r="AU272" s="221" t="s">
        <v>88</v>
      </c>
      <c r="AY272" s="17" t="s">
        <v>146</v>
      </c>
      <c r="BE272" s="222">
        <f>IF(N272="základní",J272,0)</f>
        <v>0</v>
      </c>
      <c r="BF272" s="222">
        <f>IF(N272="snížená",J272,0)</f>
        <v>0</v>
      </c>
      <c r="BG272" s="222">
        <f>IF(N272="zákl. přenesená",J272,0)</f>
        <v>0</v>
      </c>
      <c r="BH272" s="222">
        <f>IF(N272="sníž. přenesená",J272,0)</f>
        <v>0</v>
      </c>
      <c r="BI272" s="222">
        <f>IF(N272="nulová",J272,0)</f>
        <v>0</v>
      </c>
      <c r="BJ272" s="17" t="s">
        <v>86</v>
      </c>
      <c r="BK272" s="222">
        <f>ROUND(I272*H272,2)</f>
        <v>0</v>
      </c>
      <c r="BL272" s="17" t="s">
        <v>152</v>
      </c>
      <c r="BM272" s="221" t="s">
        <v>391</v>
      </c>
    </row>
    <row r="273" spans="2:51" s="13" customFormat="1" ht="11.25">
      <c r="B273" s="223"/>
      <c r="C273" s="224"/>
      <c r="D273" s="225" t="s">
        <v>162</v>
      </c>
      <c r="E273" s="226" t="s">
        <v>1</v>
      </c>
      <c r="F273" s="227" t="s">
        <v>392</v>
      </c>
      <c r="G273" s="224"/>
      <c r="H273" s="228">
        <v>81.2</v>
      </c>
      <c r="I273" s="229"/>
      <c r="J273" s="224"/>
      <c r="K273" s="224"/>
      <c r="L273" s="230"/>
      <c r="M273" s="231"/>
      <c r="N273" s="232"/>
      <c r="O273" s="232"/>
      <c r="P273" s="232"/>
      <c r="Q273" s="232"/>
      <c r="R273" s="232"/>
      <c r="S273" s="232"/>
      <c r="T273" s="233"/>
      <c r="AT273" s="234" t="s">
        <v>162</v>
      </c>
      <c r="AU273" s="234" t="s">
        <v>88</v>
      </c>
      <c r="AV273" s="13" t="s">
        <v>88</v>
      </c>
      <c r="AW273" s="13" t="s">
        <v>36</v>
      </c>
      <c r="AX273" s="13" t="s">
        <v>86</v>
      </c>
      <c r="AY273" s="234" t="s">
        <v>146</v>
      </c>
    </row>
    <row r="274" spans="1:65" s="2" customFormat="1" ht="16.5" customHeight="1">
      <c r="A274" s="34"/>
      <c r="B274" s="35"/>
      <c r="C274" s="256" t="s">
        <v>393</v>
      </c>
      <c r="D274" s="256" t="s">
        <v>197</v>
      </c>
      <c r="E274" s="257" t="s">
        <v>394</v>
      </c>
      <c r="F274" s="258" t="s">
        <v>395</v>
      </c>
      <c r="G274" s="259" t="s">
        <v>390</v>
      </c>
      <c r="H274" s="260">
        <v>76</v>
      </c>
      <c r="I274" s="261"/>
      <c r="J274" s="262">
        <f>ROUND(I274*H274,2)</f>
        <v>0</v>
      </c>
      <c r="K274" s="263"/>
      <c r="L274" s="264"/>
      <c r="M274" s="265" t="s">
        <v>1</v>
      </c>
      <c r="N274" s="266" t="s">
        <v>44</v>
      </c>
      <c r="O274" s="71"/>
      <c r="P274" s="219">
        <f>O274*H274</f>
        <v>0</v>
      </c>
      <c r="Q274" s="219">
        <v>0.024</v>
      </c>
      <c r="R274" s="219">
        <f>Q274*H274</f>
        <v>1.824</v>
      </c>
      <c r="S274" s="219">
        <v>0</v>
      </c>
      <c r="T274" s="220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21" t="s">
        <v>192</v>
      </c>
      <c r="AT274" s="221" t="s">
        <v>197</v>
      </c>
      <c r="AU274" s="221" t="s">
        <v>88</v>
      </c>
      <c r="AY274" s="17" t="s">
        <v>146</v>
      </c>
      <c r="BE274" s="222">
        <f>IF(N274="základní",J274,0)</f>
        <v>0</v>
      </c>
      <c r="BF274" s="222">
        <f>IF(N274="snížená",J274,0)</f>
        <v>0</v>
      </c>
      <c r="BG274" s="222">
        <f>IF(N274="zákl. přenesená",J274,0)</f>
        <v>0</v>
      </c>
      <c r="BH274" s="222">
        <f>IF(N274="sníž. přenesená",J274,0)</f>
        <v>0</v>
      </c>
      <c r="BI274" s="222">
        <f>IF(N274="nulová",J274,0)</f>
        <v>0</v>
      </c>
      <c r="BJ274" s="17" t="s">
        <v>86</v>
      </c>
      <c r="BK274" s="222">
        <f>ROUND(I274*H274,2)</f>
        <v>0</v>
      </c>
      <c r="BL274" s="17" t="s">
        <v>152</v>
      </c>
      <c r="BM274" s="221" t="s">
        <v>396</v>
      </c>
    </row>
    <row r="275" spans="1:65" s="2" customFormat="1" ht="16.5" customHeight="1">
      <c r="A275" s="34"/>
      <c r="B275" s="35"/>
      <c r="C275" s="256" t="s">
        <v>397</v>
      </c>
      <c r="D275" s="256" t="s">
        <v>197</v>
      </c>
      <c r="E275" s="257" t="s">
        <v>398</v>
      </c>
      <c r="F275" s="258" t="s">
        <v>399</v>
      </c>
      <c r="G275" s="259" t="s">
        <v>390</v>
      </c>
      <c r="H275" s="260">
        <v>7</v>
      </c>
      <c r="I275" s="261"/>
      <c r="J275" s="262">
        <f>ROUND(I275*H275,2)</f>
        <v>0</v>
      </c>
      <c r="K275" s="263"/>
      <c r="L275" s="264"/>
      <c r="M275" s="265" t="s">
        <v>1</v>
      </c>
      <c r="N275" s="266" t="s">
        <v>44</v>
      </c>
      <c r="O275" s="71"/>
      <c r="P275" s="219">
        <f>O275*H275</f>
        <v>0</v>
      </c>
      <c r="Q275" s="219">
        <v>0.046</v>
      </c>
      <c r="R275" s="219">
        <f>Q275*H275</f>
        <v>0.322</v>
      </c>
      <c r="S275" s="219">
        <v>0</v>
      </c>
      <c r="T275" s="220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21" t="s">
        <v>192</v>
      </c>
      <c r="AT275" s="221" t="s">
        <v>197</v>
      </c>
      <c r="AU275" s="221" t="s">
        <v>88</v>
      </c>
      <c r="AY275" s="17" t="s">
        <v>146</v>
      </c>
      <c r="BE275" s="222">
        <f>IF(N275="základní",J275,0)</f>
        <v>0</v>
      </c>
      <c r="BF275" s="222">
        <f>IF(N275="snížená",J275,0)</f>
        <v>0</v>
      </c>
      <c r="BG275" s="222">
        <f>IF(N275="zákl. přenesená",J275,0)</f>
        <v>0</v>
      </c>
      <c r="BH275" s="222">
        <f>IF(N275="sníž. přenesená",J275,0)</f>
        <v>0</v>
      </c>
      <c r="BI275" s="222">
        <f>IF(N275="nulová",J275,0)</f>
        <v>0</v>
      </c>
      <c r="BJ275" s="17" t="s">
        <v>86</v>
      </c>
      <c r="BK275" s="222">
        <f>ROUND(I275*H275,2)</f>
        <v>0</v>
      </c>
      <c r="BL275" s="17" t="s">
        <v>152</v>
      </c>
      <c r="BM275" s="221" t="s">
        <v>400</v>
      </c>
    </row>
    <row r="276" spans="1:65" s="2" customFormat="1" ht="16.5" customHeight="1">
      <c r="A276" s="34"/>
      <c r="B276" s="35"/>
      <c r="C276" s="209" t="s">
        <v>401</v>
      </c>
      <c r="D276" s="209" t="s">
        <v>148</v>
      </c>
      <c r="E276" s="210" t="s">
        <v>402</v>
      </c>
      <c r="F276" s="211" t="s">
        <v>403</v>
      </c>
      <c r="G276" s="212" t="s">
        <v>170</v>
      </c>
      <c r="H276" s="213">
        <v>3.6</v>
      </c>
      <c r="I276" s="214"/>
      <c r="J276" s="215">
        <f>ROUND(I276*H276,2)</f>
        <v>0</v>
      </c>
      <c r="K276" s="216"/>
      <c r="L276" s="39"/>
      <c r="M276" s="217" t="s">
        <v>1</v>
      </c>
      <c r="N276" s="218" t="s">
        <v>44</v>
      </c>
      <c r="O276" s="71"/>
      <c r="P276" s="219">
        <f>O276*H276</f>
        <v>0</v>
      </c>
      <c r="Q276" s="219">
        <v>0</v>
      </c>
      <c r="R276" s="219">
        <f>Q276*H276</f>
        <v>0</v>
      </c>
      <c r="S276" s="219">
        <v>2</v>
      </c>
      <c r="T276" s="220">
        <f>S276*H276</f>
        <v>7.2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21" t="s">
        <v>152</v>
      </c>
      <c r="AT276" s="221" t="s">
        <v>148</v>
      </c>
      <c r="AU276" s="221" t="s">
        <v>88</v>
      </c>
      <c r="AY276" s="17" t="s">
        <v>146</v>
      </c>
      <c r="BE276" s="222">
        <f>IF(N276="základní",J276,0)</f>
        <v>0</v>
      </c>
      <c r="BF276" s="222">
        <f>IF(N276="snížená",J276,0)</f>
        <v>0</v>
      </c>
      <c r="BG276" s="222">
        <f>IF(N276="zákl. přenesená",J276,0)</f>
        <v>0</v>
      </c>
      <c r="BH276" s="222">
        <f>IF(N276="sníž. přenesená",J276,0)</f>
        <v>0</v>
      </c>
      <c r="BI276" s="222">
        <f>IF(N276="nulová",J276,0)</f>
        <v>0</v>
      </c>
      <c r="BJ276" s="17" t="s">
        <v>86</v>
      </c>
      <c r="BK276" s="222">
        <f>ROUND(I276*H276,2)</f>
        <v>0</v>
      </c>
      <c r="BL276" s="17" t="s">
        <v>152</v>
      </c>
      <c r="BM276" s="221" t="s">
        <v>404</v>
      </c>
    </row>
    <row r="277" spans="2:51" s="13" customFormat="1" ht="11.25">
      <c r="B277" s="223"/>
      <c r="C277" s="224"/>
      <c r="D277" s="225" t="s">
        <v>162</v>
      </c>
      <c r="E277" s="226" t="s">
        <v>1</v>
      </c>
      <c r="F277" s="227" t="s">
        <v>405</v>
      </c>
      <c r="G277" s="224"/>
      <c r="H277" s="228">
        <v>3.6</v>
      </c>
      <c r="I277" s="229"/>
      <c r="J277" s="224"/>
      <c r="K277" s="224"/>
      <c r="L277" s="230"/>
      <c r="M277" s="231"/>
      <c r="N277" s="232"/>
      <c r="O277" s="232"/>
      <c r="P277" s="232"/>
      <c r="Q277" s="232"/>
      <c r="R277" s="232"/>
      <c r="S277" s="232"/>
      <c r="T277" s="233"/>
      <c r="AT277" s="234" t="s">
        <v>162</v>
      </c>
      <c r="AU277" s="234" t="s">
        <v>88</v>
      </c>
      <c r="AV277" s="13" t="s">
        <v>88</v>
      </c>
      <c r="AW277" s="13" t="s">
        <v>36</v>
      </c>
      <c r="AX277" s="13" t="s">
        <v>86</v>
      </c>
      <c r="AY277" s="234" t="s">
        <v>146</v>
      </c>
    </row>
    <row r="278" spans="1:65" s="2" customFormat="1" ht="16.5" customHeight="1">
      <c r="A278" s="34"/>
      <c r="B278" s="35"/>
      <c r="C278" s="209" t="s">
        <v>406</v>
      </c>
      <c r="D278" s="209" t="s">
        <v>148</v>
      </c>
      <c r="E278" s="210" t="s">
        <v>407</v>
      </c>
      <c r="F278" s="211" t="s">
        <v>408</v>
      </c>
      <c r="G278" s="212" t="s">
        <v>170</v>
      </c>
      <c r="H278" s="213">
        <v>21.98</v>
      </c>
      <c r="I278" s="214"/>
      <c r="J278" s="215">
        <f>ROUND(I278*H278,2)</f>
        <v>0</v>
      </c>
      <c r="K278" s="216"/>
      <c r="L278" s="39"/>
      <c r="M278" s="217" t="s">
        <v>1</v>
      </c>
      <c r="N278" s="218" t="s">
        <v>44</v>
      </c>
      <c r="O278" s="71"/>
      <c r="P278" s="219">
        <f>O278*H278</f>
        <v>0</v>
      </c>
      <c r="Q278" s="219">
        <v>0</v>
      </c>
      <c r="R278" s="219">
        <f>Q278*H278</f>
        <v>0</v>
      </c>
      <c r="S278" s="219">
        <v>2.4</v>
      </c>
      <c r="T278" s="220">
        <f>S278*H278</f>
        <v>52.752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21" t="s">
        <v>152</v>
      </c>
      <c r="AT278" s="221" t="s">
        <v>148</v>
      </c>
      <c r="AU278" s="221" t="s">
        <v>88</v>
      </c>
      <c r="AY278" s="17" t="s">
        <v>146</v>
      </c>
      <c r="BE278" s="222">
        <f>IF(N278="základní",J278,0)</f>
        <v>0</v>
      </c>
      <c r="BF278" s="222">
        <f>IF(N278="snížená",J278,0)</f>
        <v>0</v>
      </c>
      <c r="BG278" s="222">
        <f>IF(N278="zákl. přenesená",J278,0)</f>
        <v>0</v>
      </c>
      <c r="BH278" s="222">
        <f>IF(N278="sníž. přenesená",J278,0)</f>
        <v>0</v>
      </c>
      <c r="BI278" s="222">
        <f>IF(N278="nulová",J278,0)</f>
        <v>0</v>
      </c>
      <c r="BJ278" s="17" t="s">
        <v>86</v>
      </c>
      <c r="BK278" s="222">
        <f>ROUND(I278*H278,2)</f>
        <v>0</v>
      </c>
      <c r="BL278" s="17" t="s">
        <v>152</v>
      </c>
      <c r="BM278" s="221" t="s">
        <v>409</v>
      </c>
    </row>
    <row r="279" spans="2:51" s="14" customFormat="1" ht="11.25">
      <c r="B279" s="235"/>
      <c r="C279" s="236"/>
      <c r="D279" s="225" t="s">
        <v>162</v>
      </c>
      <c r="E279" s="237" t="s">
        <v>1</v>
      </c>
      <c r="F279" s="238" t="s">
        <v>410</v>
      </c>
      <c r="G279" s="236"/>
      <c r="H279" s="237" t="s">
        <v>1</v>
      </c>
      <c r="I279" s="239"/>
      <c r="J279" s="236"/>
      <c r="K279" s="236"/>
      <c r="L279" s="240"/>
      <c r="M279" s="241"/>
      <c r="N279" s="242"/>
      <c r="O279" s="242"/>
      <c r="P279" s="242"/>
      <c r="Q279" s="242"/>
      <c r="R279" s="242"/>
      <c r="S279" s="242"/>
      <c r="T279" s="243"/>
      <c r="AT279" s="244" t="s">
        <v>162</v>
      </c>
      <c r="AU279" s="244" t="s">
        <v>88</v>
      </c>
      <c r="AV279" s="14" t="s">
        <v>86</v>
      </c>
      <c r="AW279" s="14" t="s">
        <v>36</v>
      </c>
      <c r="AX279" s="14" t="s">
        <v>79</v>
      </c>
      <c r="AY279" s="244" t="s">
        <v>146</v>
      </c>
    </row>
    <row r="280" spans="2:51" s="13" customFormat="1" ht="11.25">
      <c r="B280" s="223"/>
      <c r="C280" s="224"/>
      <c r="D280" s="225" t="s">
        <v>162</v>
      </c>
      <c r="E280" s="226" t="s">
        <v>1</v>
      </c>
      <c r="F280" s="227" t="s">
        <v>411</v>
      </c>
      <c r="G280" s="224"/>
      <c r="H280" s="228">
        <v>16.644</v>
      </c>
      <c r="I280" s="229"/>
      <c r="J280" s="224"/>
      <c r="K280" s="224"/>
      <c r="L280" s="230"/>
      <c r="M280" s="231"/>
      <c r="N280" s="232"/>
      <c r="O280" s="232"/>
      <c r="P280" s="232"/>
      <c r="Q280" s="232"/>
      <c r="R280" s="232"/>
      <c r="S280" s="232"/>
      <c r="T280" s="233"/>
      <c r="AT280" s="234" t="s">
        <v>162</v>
      </c>
      <c r="AU280" s="234" t="s">
        <v>88</v>
      </c>
      <c r="AV280" s="13" t="s">
        <v>88</v>
      </c>
      <c r="AW280" s="13" t="s">
        <v>36</v>
      </c>
      <c r="AX280" s="13" t="s">
        <v>79</v>
      </c>
      <c r="AY280" s="234" t="s">
        <v>146</v>
      </c>
    </row>
    <row r="281" spans="2:51" s="13" customFormat="1" ht="11.25">
      <c r="B281" s="223"/>
      <c r="C281" s="224"/>
      <c r="D281" s="225" t="s">
        <v>162</v>
      </c>
      <c r="E281" s="226" t="s">
        <v>1</v>
      </c>
      <c r="F281" s="227" t="s">
        <v>412</v>
      </c>
      <c r="G281" s="224"/>
      <c r="H281" s="228">
        <v>5.336</v>
      </c>
      <c r="I281" s="229"/>
      <c r="J281" s="224"/>
      <c r="K281" s="224"/>
      <c r="L281" s="230"/>
      <c r="M281" s="231"/>
      <c r="N281" s="232"/>
      <c r="O281" s="232"/>
      <c r="P281" s="232"/>
      <c r="Q281" s="232"/>
      <c r="R281" s="232"/>
      <c r="S281" s="232"/>
      <c r="T281" s="233"/>
      <c r="AT281" s="234" t="s">
        <v>162</v>
      </c>
      <c r="AU281" s="234" t="s">
        <v>88</v>
      </c>
      <c r="AV281" s="13" t="s">
        <v>88</v>
      </c>
      <c r="AW281" s="13" t="s">
        <v>36</v>
      </c>
      <c r="AX281" s="13" t="s">
        <v>79</v>
      </c>
      <c r="AY281" s="234" t="s">
        <v>146</v>
      </c>
    </row>
    <row r="282" spans="2:51" s="15" customFormat="1" ht="11.25">
      <c r="B282" s="245"/>
      <c r="C282" s="246"/>
      <c r="D282" s="225" t="s">
        <v>162</v>
      </c>
      <c r="E282" s="247" t="s">
        <v>1</v>
      </c>
      <c r="F282" s="248" t="s">
        <v>178</v>
      </c>
      <c r="G282" s="246"/>
      <c r="H282" s="249">
        <v>21.979999999999997</v>
      </c>
      <c r="I282" s="250"/>
      <c r="J282" s="246"/>
      <c r="K282" s="246"/>
      <c r="L282" s="251"/>
      <c r="M282" s="252"/>
      <c r="N282" s="253"/>
      <c r="O282" s="253"/>
      <c r="P282" s="253"/>
      <c r="Q282" s="253"/>
      <c r="R282" s="253"/>
      <c r="S282" s="253"/>
      <c r="T282" s="254"/>
      <c r="AT282" s="255" t="s">
        <v>162</v>
      </c>
      <c r="AU282" s="255" t="s">
        <v>88</v>
      </c>
      <c r="AV282" s="15" t="s">
        <v>152</v>
      </c>
      <c r="AW282" s="15" t="s">
        <v>36</v>
      </c>
      <c r="AX282" s="15" t="s">
        <v>86</v>
      </c>
      <c r="AY282" s="255" t="s">
        <v>146</v>
      </c>
    </row>
    <row r="283" spans="1:65" s="2" customFormat="1" ht="21.75" customHeight="1">
      <c r="A283" s="34"/>
      <c r="B283" s="35"/>
      <c r="C283" s="209" t="s">
        <v>413</v>
      </c>
      <c r="D283" s="209" t="s">
        <v>148</v>
      </c>
      <c r="E283" s="210" t="s">
        <v>414</v>
      </c>
      <c r="F283" s="211" t="s">
        <v>415</v>
      </c>
      <c r="G283" s="212" t="s">
        <v>170</v>
      </c>
      <c r="H283" s="213">
        <v>0.727</v>
      </c>
      <c r="I283" s="214"/>
      <c r="J283" s="215">
        <f>ROUND(I283*H283,2)</f>
        <v>0</v>
      </c>
      <c r="K283" s="216"/>
      <c r="L283" s="39"/>
      <c r="M283" s="217" t="s">
        <v>1</v>
      </c>
      <c r="N283" s="218" t="s">
        <v>44</v>
      </c>
      <c r="O283" s="71"/>
      <c r="P283" s="219">
        <f>O283*H283</f>
        <v>0</v>
      </c>
      <c r="Q283" s="219">
        <v>0</v>
      </c>
      <c r="R283" s="219">
        <f>Q283*H283</f>
        <v>0</v>
      </c>
      <c r="S283" s="219">
        <v>1.8</v>
      </c>
      <c r="T283" s="220">
        <f>S283*H283</f>
        <v>1.3086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221" t="s">
        <v>152</v>
      </c>
      <c r="AT283" s="221" t="s">
        <v>148</v>
      </c>
      <c r="AU283" s="221" t="s">
        <v>88</v>
      </c>
      <c r="AY283" s="17" t="s">
        <v>146</v>
      </c>
      <c r="BE283" s="222">
        <f>IF(N283="základní",J283,0)</f>
        <v>0</v>
      </c>
      <c r="BF283" s="222">
        <f>IF(N283="snížená",J283,0)</f>
        <v>0</v>
      </c>
      <c r="BG283" s="222">
        <f>IF(N283="zákl. přenesená",J283,0)</f>
        <v>0</v>
      </c>
      <c r="BH283" s="222">
        <f>IF(N283="sníž. přenesená",J283,0)</f>
        <v>0</v>
      </c>
      <c r="BI283" s="222">
        <f>IF(N283="nulová",J283,0)</f>
        <v>0</v>
      </c>
      <c r="BJ283" s="17" t="s">
        <v>86</v>
      </c>
      <c r="BK283" s="222">
        <f>ROUND(I283*H283,2)</f>
        <v>0</v>
      </c>
      <c r="BL283" s="17" t="s">
        <v>152</v>
      </c>
      <c r="BM283" s="221" t="s">
        <v>416</v>
      </c>
    </row>
    <row r="284" spans="2:51" s="14" customFormat="1" ht="11.25">
      <c r="B284" s="235"/>
      <c r="C284" s="236"/>
      <c r="D284" s="225" t="s">
        <v>162</v>
      </c>
      <c r="E284" s="237" t="s">
        <v>1</v>
      </c>
      <c r="F284" s="238" t="s">
        <v>417</v>
      </c>
      <c r="G284" s="236"/>
      <c r="H284" s="237" t="s">
        <v>1</v>
      </c>
      <c r="I284" s="239"/>
      <c r="J284" s="236"/>
      <c r="K284" s="236"/>
      <c r="L284" s="240"/>
      <c r="M284" s="241"/>
      <c r="N284" s="242"/>
      <c r="O284" s="242"/>
      <c r="P284" s="242"/>
      <c r="Q284" s="242"/>
      <c r="R284" s="242"/>
      <c r="S284" s="242"/>
      <c r="T284" s="243"/>
      <c r="AT284" s="244" t="s">
        <v>162</v>
      </c>
      <c r="AU284" s="244" t="s">
        <v>88</v>
      </c>
      <c r="AV284" s="14" t="s">
        <v>86</v>
      </c>
      <c r="AW284" s="14" t="s">
        <v>36</v>
      </c>
      <c r="AX284" s="14" t="s">
        <v>79</v>
      </c>
      <c r="AY284" s="244" t="s">
        <v>146</v>
      </c>
    </row>
    <row r="285" spans="2:51" s="13" customFormat="1" ht="11.25">
      <c r="B285" s="223"/>
      <c r="C285" s="224"/>
      <c r="D285" s="225" t="s">
        <v>162</v>
      </c>
      <c r="E285" s="226" t="s">
        <v>1</v>
      </c>
      <c r="F285" s="227" t="s">
        <v>418</v>
      </c>
      <c r="G285" s="224"/>
      <c r="H285" s="228">
        <v>0.727</v>
      </c>
      <c r="I285" s="229"/>
      <c r="J285" s="224"/>
      <c r="K285" s="224"/>
      <c r="L285" s="230"/>
      <c r="M285" s="231"/>
      <c r="N285" s="232"/>
      <c r="O285" s="232"/>
      <c r="P285" s="232"/>
      <c r="Q285" s="232"/>
      <c r="R285" s="232"/>
      <c r="S285" s="232"/>
      <c r="T285" s="233"/>
      <c r="AT285" s="234" t="s">
        <v>162</v>
      </c>
      <c r="AU285" s="234" t="s">
        <v>88</v>
      </c>
      <c r="AV285" s="13" t="s">
        <v>88</v>
      </c>
      <c r="AW285" s="13" t="s">
        <v>36</v>
      </c>
      <c r="AX285" s="13" t="s">
        <v>86</v>
      </c>
      <c r="AY285" s="234" t="s">
        <v>146</v>
      </c>
    </row>
    <row r="286" spans="1:65" s="2" customFormat="1" ht="21.75" customHeight="1">
      <c r="A286" s="34"/>
      <c r="B286" s="35"/>
      <c r="C286" s="209" t="s">
        <v>419</v>
      </c>
      <c r="D286" s="209" t="s">
        <v>148</v>
      </c>
      <c r="E286" s="210" t="s">
        <v>420</v>
      </c>
      <c r="F286" s="211" t="s">
        <v>421</v>
      </c>
      <c r="G286" s="212" t="s">
        <v>170</v>
      </c>
      <c r="H286" s="213">
        <v>6.75</v>
      </c>
      <c r="I286" s="214"/>
      <c r="J286" s="215">
        <f>ROUND(I286*H286,2)</f>
        <v>0</v>
      </c>
      <c r="K286" s="216"/>
      <c r="L286" s="39"/>
      <c r="M286" s="217" t="s">
        <v>1</v>
      </c>
      <c r="N286" s="218" t="s">
        <v>44</v>
      </c>
      <c r="O286" s="71"/>
      <c r="P286" s="219">
        <f>O286*H286</f>
        <v>0</v>
      </c>
      <c r="Q286" s="219">
        <v>0</v>
      </c>
      <c r="R286" s="219">
        <f>Q286*H286</f>
        <v>0</v>
      </c>
      <c r="S286" s="219">
        <v>2</v>
      </c>
      <c r="T286" s="220">
        <f>S286*H286</f>
        <v>13.5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21" t="s">
        <v>152</v>
      </c>
      <c r="AT286" s="221" t="s">
        <v>148</v>
      </c>
      <c r="AU286" s="221" t="s">
        <v>88</v>
      </c>
      <c r="AY286" s="17" t="s">
        <v>146</v>
      </c>
      <c r="BE286" s="222">
        <f>IF(N286="základní",J286,0)</f>
        <v>0</v>
      </c>
      <c r="BF286" s="222">
        <f>IF(N286="snížená",J286,0)</f>
        <v>0</v>
      </c>
      <c r="BG286" s="222">
        <f>IF(N286="zákl. přenesená",J286,0)</f>
        <v>0</v>
      </c>
      <c r="BH286" s="222">
        <f>IF(N286="sníž. přenesená",J286,0)</f>
        <v>0</v>
      </c>
      <c r="BI286" s="222">
        <f>IF(N286="nulová",J286,0)</f>
        <v>0</v>
      </c>
      <c r="BJ286" s="17" t="s">
        <v>86</v>
      </c>
      <c r="BK286" s="222">
        <f>ROUND(I286*H286,2)</f>
        <v>0</v>
      </c>
      <c r="BL286" s="17" t="s">
        <v>152</v>
      </c>
      <c r="BM286" s="221" t="s">
        <v>422</v>
      </c>
    </row>
    <row r="287" spans="2:51" s="13" customFormat="1" ht="11.25">
      <c r="B287" s="223"/>
      <c r="C287" s="224"/>
      <c r="D287" s="225" t="s">
        <v>162</v>
      </c>
      <c r="E287" s="226" t="s">
        <v>1</v>
      </c>
      <c r="F287" s="227" t="s">
        <v>423</v>
      </c>
      <c r="G287" s="224"/>
      <c r="H287" s="228">
        <v>6.75</v>
      </c>
      <c r="I287" s="229"/>
      <c r="J287" s="224"/>
      <c r="K287" s="224"/>
      <c r="L287" s="230"/>
      <c r="M287" s="231"/>
      <c r="N287" s="232"/>
      <c r="O287" s="232"/>
      <c r="P287" s="232"/>
      <c r="Q287" s="232"/>
      <c r="R287" s="232"/>
      <c r="S287" s="232"/>
      <c r="T287" s="233"/>
      <c r="AT287" s="234" t="s">
        <v>162</v>
      </c>
      <c r="AU287" s="234" t="s">
        <v>88</v>
      </c>
      <c r="AV287" s="13" t="s">
        <v>88</v>
      </c>
      <c r="AW287" s="13" t="s">
        <v>36</v>
      </c>
      <c r="AX287" s="13" t="s">
        <v>86</v>
      </c>
      <c r="AY287" s="234" t="s">
        <v>146</v>
      </c>
    </row>
    <row r="288" spans="1:65" s="2" customFormat="1" ht="21.75" customHeight="1">
      <c r="A288" s="34"/>
      <c r="B288" s="35"/>
      <c r="C288" s="209" t="s">
        <v>424</v>
      </c>
      <c r="D288" s="209" t="s">
        <v>148</v>
      </c>
      <c r="E288" s="210" t="s">
        <v>425</v>
      </c>
      <c r="F288" s="211" t="s">
        <v>426</v>
      </c>
      <c r="G288" s="212" t="s">
        <v>160</v>
      </c>
      <c r="H288" s="213">
        <v>1.212</v>
      </c>
      <c r="I288" s="214"/>
      <c r="J288" s="215">
        <f>ROUND(I288*H288,2)</f>
        <v>0</v>
      </c>
      <c r="K288" s="216"/>
      <c r="L288" s="39"/>
      <c r="M288" s="217" t="s">
        <v>1</v>
      </c>
      <c r="N288" s="218" t="s">
        <v>44</v>
      </c>
      <c r="O288" s="71"/>
      <c r="P288" s="219">
        <f>O288*H288</f>
        <v>0</v>
      </c>
      <c r="Q288" s="219">
        <v>0</v>
      </c>
      <c r="R288" s="219">
        <f>Q288*H288</f>
        <v>0</v>
      </c>
      <c r="S288" s="219">
        <v>0.055</v>
      </c>
      <c r="T288" s="220">
        <f>S288*H288</f>
        <v>0.06666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21" t="s">
        <v>152</v>
      </c>
      <c r="AT288" s="221" t="s">
        <v>148</v>
      </c>
      <c r="AU288" s="221" t="s">
        <v>88</v>
      </c>
      <c r="AY288" s="17" t="s">
        <v>146</v>
      </c>
      <c r="BE288" s="222">
        <f>IF(N288="základní",J288,0)</f>
        <v>0</v>
      </c>
      <c r="BF288" s="222">
        <f>IF(N288="snížená",J288,0)</f>
        <v>0</v>
      </c>
      <c r="BG288" s="222">
        <f>IF(N288="zákl. přenesená",J288,0)</f>
        <v>0</v>
      </c>
      <c r="BH288" s="222">
        <f>IF(N288="sníž. přenesená",J288,0)</f>
        <v>0</v>
      </c>
      <c r="BI288" s="222">
        <f>IF(N288="nulová",J288,0)</f>
        <v>0</v>
      </c>
      <c r="BJ288" s="17" t="s">
        <v>86</v>
      </c>
      <c r="BK288" s="222">
        <f>ROUND(I288*H288,2)</f>
        <v>0</v>
      </c>
      <c r="BL288" s="17" t="s">
        <v>152</v>
      </c>
      <c r="BM288" s="221" t="s">
        <v>427</v>
      </c>
    </row>
    <row r="289" spans="2:51" s="13" customFormat="1" ht="11.25">
      <c r="B289" s="223"/>
      <c r="C289" s="224"/>
      <c r="D289" s="225" t="s">
        <v>162</v>
      </c>
      <c r="E289" s="226" t="s">
        <v>1</v>
      </c>
      <c r="F289" s="227" t="s">
        <v>428</v>
      </c>
      <c r="G289" s="224"/>
      <c r="H289" s="228">
        <v>1.212</v>
      </c>
      <c r="I289" s="229"/>
      <c r="J289" s="224"/>
      <c r="K289" s="224"/>
      <c r="L289" s="230"/>
      <c r="M289" s="231"/>
      <c r="N289" s="232"/>
      <c r="O289" s="232"/>
      <c r="P289" s="232"/>
      <c r="Q289" s="232"/>
      <c r="R289" s="232"/>
      <c r="S289" s="232"/>
      <c r="T289" s="233"/>
      <c r="AT289" s="234" t="s">
        <v>162</v>
      </c>
      <c r="AU289" s="234" t="s">
        <v>88</v>
      </c>
      <c r="AV289" s="13" t="s">
        <v>88</v>
      </c>
      <c r="AW289" s="13" t="s">
        <v>36</v>
      </c>
      <c r="AX289" s="13" t="s">
        <v>86</v>
      </c>
      <c r="AY289" s="234" t="s">
        <v>146</v>
      </c>
    </row>
    <row r="290" spans="1:65" s="2" customFormat="1" ht="21.75" customHeight="1">
      <c r="A290" s="34"/>
      <c r="B290" s="35"/>
      <c r="C290" s="209" t="s">
        <v>429</v>
      </c>
      <c r="D290" s="209" t="s">
        <v>148</v>
      </c>
      <c r="E290" s="210" t="s">
        <v>430</v>
      </c>
      <c r="F290" s="211" t="s">
        <v>431</v>
      </c>
      <c r="G290" s="212" t="s">
        <v>160</v>
      </c>
      <c r="H290" s="213">
        <v>1.08</v>
      </c>
      <c r="I290" s="214"/>
      <c r="J290" s="215">
        <f>ROUND(I290*H290,2)</f>
        <v>0</v>
      </c>
      <c r="K290" s="216"/>
      <c r="L290" s="39"/>
      <c r="M290" s="217" t="s">
        <v>1</v>
      </c>
      <c r="N290" s="218" t="s">
        <v>44</v>
      </c>
      <c r="O290" s="71"/>
      <c r="P290" s="219">
        <f>O290*H290</f>
        <v>0</v>
      </c>
      <c r="Q290" s="219">
        <v>0</v>
      </c>
      <c r="R290" s="219">
        <f>Q290*H290</f>
        <v>0</v>
      </c>
      <c r="S290" s="219">
        <v>0.059</v>
      </c>
      <c r="T290" s="220">
        <f>S290*H290</f>
        <v>0.06372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21" t="s">
        <v>152</v>
      </c>
      <c r="AT290" s="221" t="s">
        <v>148</v>
      </c>
      <c r="AU290" s="221" t="s">
        <v>88</v>
      </c>
      <c r="AY290" s="17" t="s">
        <v>146</v>
      </c>
      <c r="BE290" s="222">
        <f>IF(N290="základní",J290,0)</f>
        <v>0</v>
      </c>
      <c r="BF290" s="222">
        <f>IF(N290="snížená",J290,0)</f>
        <v>0</v>
      </c>
      <c r="BG290" s="222">
        <f>IF(N290="zákl. přenesená",J290,0)</f>
        <v>0</v>
      </c>
      <c r="BH290" s="222">
        <f>IF(N290="sníž. přenesená",J290,0)</f>
        <v>0</v>
      </c>
      <c r="BI290" s="222">
        <f>IF(N290="nulová",J290,0)</f>
        <v>0</v>
      </c>
      <c r="BJ290" s="17" t="s">
        <v>86</v>
      </c>
      <c r="BK290" s="222">
        <f>ROUND(I290*H290,2)</f>
        <v>0</v>
      </c>
      <c r="BL290" s="17" t="s">
        <v>152</v>
      </c>
      <c r="BM290" s="221" t="s">
        <v>432</v>
      </c>
    </row>
    <row r="291" spans="2:51" s="13" customFormat="1" ht="11.25">
      <c r="B291" s="223"/>
      <c r="C291" s="224"/>
      <c r="D291" s="225" t="s">
        <v>162</v>
      </c>
      <c r="E291" s="226" t="s">
        <v>1</v>
      </c>
      <c r="F291" s="227" t="s">
        <v>433</v>
      </c>
      <c r="G291" s="224"/>
      <c r="H291" s="228">
        <v>1.08</v>
      </c>
      <c r="I291" s="229"/>
      <c r="J291" s="224"/>
      <c r="K291" s="224"/>
      <c r="L291" s="230"/>
      <c r="M291" s="231"/>
      <c r="N291" s="232"/>
      <c r="O291" s="232"/>
      <c r="P291" s="232"/>
      <c r="Q291" s="232"/>
      <c r="R291" s="232"/>
      <c r="S291" s="232"/>
      <c r="T291" s="233"/>
      <c r="AT291" s="234" t="s">
        <v>162</v>
      </c>
      <c r="AU291" s="234" t="s">
        <v>88</v>
      </c>
      <c r="AV291" s="13" t="s">
        <v>88</v>
      </c>
      <c r="AW291" s="13" t="s">
        <v>36</v>
      </c>
      <c r="AX291" s="13" t="s">
        <v>86</v>
      </c>
      <c r="AY291" s="234" t="s">
        <v>146</v>
      </c>
    </row>
    <row r="292" spans="2:63" s="12" customFormat="1" ht="22.9" customHeight="1">
      <c r="B292" s="193"/>
      <c r="C292" s="194"/>
      <c r="D292" s="195" t="s">
        <v>78</v>
      </c>
      <c r="E292" s="207" t="s">
        <v>434</v>
      </c>
      <c r="F292" s="207" t="s">
        <v>435</v>
      </c>
      <c r="G292" s="194"/>
      <c r="H292" s="194"/>
      <c r="I292" s="197"/>
      <c r="J292" s="208">
        <f>BK292</f>
        <v>0</v>
      </c>
      <c r="K292" s="194"/>
      <c r="L292" s="199"/>
      <c r="M292" s="200"/>
      <c r="N292" s="201"/>
      <c r="O292" s="201"/>
      <c r="P292" s="202">
        <f>SUM(P293:P297)</f>
        <v>0</v>
      </c>
      <c r="Q292" s="201"/>
      <c r="R292" s="202">
        <f>SUM(R293:R297)</f>
        <v>0</v>
      </c>
      <c r="S292" s="201"/>
      <c r="T292" s="203">
        <f>SUM(T293:T297)</f>
        <v>0</v>
      </c>
      <c r="AR292" s="204" t="s">
        <v>86</v>
      </c>
      <c r="AT292" s="205" t="s">
        <v>78</v>
      </c>
      <c r="AU292" s="205" t="s">
        <v>86</v>
      </c>
      <c r="AY292" s="204" t="s">
        <v>146</v>
      </c>
      <c r="BK292" s="206">
        <f>SUM(BK293:BK297)</f>
        <v>0</v>
      </c>
    </row>
    <row r="293" spans="1:65" s="2" customFormat="1" ht="21.75" customHeight="1">
      <c r="A293" s="34"/>
      <c r="B293" s="35"/>
      <c r="C293" s="209" t="s">
        <v>436</v>
      </c>
      <c r="D293" s="209" t="s">
        <v>148</v>
      </c>
      <c r="E293" s="210" t="s">
        <v>437</v>
      </c>
      <c r="F293" s="211" t="s">
        <v>438</v>
      </c>
      <c r="G293" s="212" t="s">
        <v>281</v>
      </c>
      <c r="H293" s="213">
        <v>108.909</v>
      </c>
      <c r="I293" s="214"/>
      <c r="J293" s="215">
        <f>ROUND(I293*H293,2)</f>
        <v>0</v>
      </c>
      <c r="K293" s="216"/>
      <c r="L293" s="39"/>
      <c r="M293" s="217" t="s">
        <v>1</v>
      </c>
      <c r="N293" s="218" t="s">
        <v>44</v>
      </c>
      <c r="O293" s="71"/>
      <c r="P293" s="219">
        <f>O293*H293</f>
        <v>0</v>
      </c>
      <c r="Q293" s="219">
        <v>0</v>
      </c>
      <c r="R293" s="219">
        <f>Q293*H293</f>
        <v>0</v>
      </c>
      <c r="S293" s="219">
        <v>0</v>
      </c>
      <c r="T293" s="220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21" t="s">
        <v>152</v>
      </c>
      <c r="AT293" s="221" t="s">
        <v>148</v>
      </c>
      <c r="AU293" s="221" t="s">
        <v>88</v>
      </c>
      <c r="AY293" s="17" t="s">
        <v>146</v>
      </c>
      <c r="BE293" s="222">
        <f>IF(N293="základní",J293,0)</f>
        <v>0</v>
      </c>
      <c r="BF293" s="222">
        <f>IF(N293="snížená",J293,0)</f>
        <v>0</v>
      </c>
      <c r="BG293" s="222">
        <f>IF(N293="zákl. přenesená",J293,0)</f>
        <v>0</v>
      </c>
      <c r="BH293" s="222">
        <f>IF(N293="sníž. přenesená",J293,0)</f>
        <v>0</v>
      </c>
      <c r="BI293" s="222">
        <f>IF(N293="nulová",J293,0)</f>
        <v>0</v>
      </c>
      <c r="BJ293" s="17" t="s">
        <v>86</v>
      </c>
      <c r="BK293" s="222">
        <f>ROUND(I293*H293,2)</f>
        <v>0</v>
      </c>
      <c r="BL293" s="17" t="s">
        <v>152</v>
      </c>
      <c r="BM293" s="221" t="s">
        <v>439</v>
      </c>
    </row>
    <row r="294" spans="1:65" s="2" customFormat="1" ht="21.75" customHeight="1">
      <c r="A294" s="34"/>
      <c r="B294" s="35"/>
      <c r="C294" s="209" t="s">
        <v>440</v>
      </c>
      <c r="D294" s="209" t="s">
        <v>148</v>
      </c>
      <c r="E294" s="210" t="s">
        <v>441</v>
      </c>
      <c r="F294" s="211" t="s">
        <v>442</v>
      </c>
      <c r="G294" s="212" t="s">
        <v>281</v>
      </c>
      <c r="H294" s="213">
        <v>108.909</v>
      </c>
      <c r="I294" s="214"/>
      <c r="J294" s="215">
        <f>ROUND(I294*H294,2)</f>
        <v>0</v>
      </c>
      <c r="K294" s="216"/>
      <c r="L294" s="39"/>
      <c r="M294" s="217" t="s">
        <v>1</v>
      </c>
      <c r="N294" s="218" t="s">
        <v>44</v>
      </c>
      <c r="O294" s="71"/>
      <c r="P294" s="219">
        <f>O294*H294</f>
        <v>0</v>
      </c>
      <c r="Q294" s="219">
        <v>0</v>
      </c>
      <c r="R294" s="219">
        <f>Q294*H294</f>
        <v>0</v>
      </c>
      <c r="S294" s="219">
        <v>0</v>
      </c>
      <c r="T294" s="220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221" t="s">
        <v>152</v>
      </c>
      <c r="AT294" s="221" t="s">
        <v>148</v>
      </c>
      <c r="AU294" s="221" t="s">
        <v>88</v>
      </c>
      <c r="AY294" s="17" t="s">
        <v>146</v>
      </c>
      <c r="BE294" s="222">
        <f>IF(N294="základní",J294,0)</f>
        <v>0</v>
      </c>
      <c r="BF294" s="222">
        <f>IF(N294="snížená",J294,0)</f>
        <v>0</v>
      </c>
      <c r="BG294" s="222">
        <f>IF(N294="zákl. přenesená",J294,0)</f>
        <v>0</v>
      </c>
      <c r="BH294" s="222">
        <f>IF(N294="sníž. přenesená",J294,0)</f>
        <v>0</v>
      </c>
      <c r="BI294" s="222">
        <f>IF(N294="nulová",J294,0)</f>
        <v>0</v>
      </c>
      <c r="BJ294" s="17" t="s">
        <v>86</v>
      </c>
      <c r="BK294" s="222">
        <f>ROUND(I294*H294,2)</f>
        <v>0</v>
      </c>
      <c r="BL294" s="17" t="s">
        <v>152</v>
      </c>
      <c r="BM294" s="221" t="s">
        <v>443</v>
      </c>
    </row>
    <row r="295" spans="1:65" s="2" customFormat="1" ht="21.75" customHeight="1">
      <c r="A295" s="34"/>
      <c r="B295" s="35"/>
      <c r="C295" s="209" t="s">
        <v>444</v>
      </c>
      <c r="D295" s="209" t="s">
        <v>148</v>
      </c>
      <c r="E295" s="210" t="s">
        <v>445</v>
      </c>
      <c r="F295" s="211" t="s">
        <v>446</v>
      </c>
      <c r="G295" s="212" t="s">
        <v>281</v>
      </c>
      <c r="H295" s="213">
        <v>1524.726</v>
      </c>
      <c r="I295" s="214"/>
      <c r="J295" s="215">
        <f>ROUND(I295*H295,2)</f>
        <v>0</v>
      </c>
      <c r="K295" s="216"/>
      <c r="L295" s="39"/>
      <c r="M295" s="217" t="s">
        <v>1</v>
      </c>
      <c r="N295" s="218" t="s">
        <v>44</v>
      </c>
      <c r="O295" s="71"/>
      <c r="P295" s="219">
        <f>O295*H295</f>
        <v>0</v>
      </c>
      <c r="Q295" s="219">
        <v>0</v>
      </c>
      <c r="R295" s="219">
        <f>Q295*H295</f>
        <v>0</v>
      </c>
      <c r="S295" s="219">
        <v>0</v>
      </c>
      <c r="T295" s="220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21" t="s">
        <v>152</v>
      </c>
      <c r="AT295" s="221" t="s">
        <v>148</v>
      </c>
      <c r="AU295" s="221" t="s">
        <v>88</v>
      </c>
      <c r="AY295" s="17" t="s">
        <v>146</v>
      </c>
      <c r="BE295" s="222">
        <f>IF(N295="základní",J295,0)</f>
        <v>0</v>
      </c>
      <c r="BF295" s="222">
        <f>IF(N295="snížená",J295,0)</f>
        <v>0</v>
      </c>
      <c r="BG295" s="222">
        <f>IF(N295="zákl. přenesená",J295,0)</f>
        <v>0</v>
      </c>
      <c r="BH295" s="222">
        <f>IF(N295="sníž. přenesená",J295,0)</f>
        <v>0</v>
      </c>
      <c r="BI295" s="222">
        <f>IF(N295="nulová",J295,0)</f>
        <v>0</v>
      </c>
      <c r="BJ295" s="17" t="s">
        <v>86</v>
      </c>
      <c r="BK295" s="222">
        <f>ROUND(I295*H295,2)</f>
        <v>0</v>
      </c>
      <c r="BL295" s="17" t="s">
        <v>152</v>
      </c>
      <c r="BM295" s="221" t="s">
        <v>447</v>
      </c>
    </row>
    <row r="296" spans="2:51" s="13" customFormat="1" ht="11.25">
      <c r="B296" s="223"/>
      <c r="C296" s="224"/>
      <c r="D296" s="225" t="s">
        <v>162</v>
      </c>
      <c r="E296" s="224"/>
      <c r="F296" s="227" t="s">
        <v>448</v>
      </c>
      <c r="G296" s="224"/>
      <c r="H296" s="228">
        <v>1524.726</v>
      </c>
      <c r="I296" s="229"/>
      <c r="J296" s="224"/>
      <c r="K296" s="224"/>
      <c r="L296" s="230"/>
      <c r="M296" s="231"/>
      <c r="N296" s="232"/>
      <c r="O296" s="232"/>
      <c r="P296" s="232"/>
      <c r="Q296" s="232"/>
      <c r="R296" s="232"/>
      <c r="S296" s="232"/>
      <c r="T296" s="233"/>
      <c r="AT296" s="234" t="s">
        <v>162</v>
      </c>
      <c r="AU296" s="234" t="s">
        <v>88</v>
      </c>
      <c r="AV296" s="13" t="s">
        <v>88</v>
      </c>
      <c r="AW296" s="13" t="s">
        <v>4</v>
      </c>
      <c r="AX296" s="13" t="s">
        <v>86</v>
      </c>
      <c r="AY296" s="234" t="s">
        <v>146</v>
      </c>
    </row>
    <row r="297" spans="1:65" s="2" customFormat="1" ht="33" customHeight="1">
      <c r="A297" s="34"/>
      <c r="B297" s="35"/>
      <c r="C297" s="209" t="s">
        <v>449</v>
      </c>
      <c r="D297" s="209" t="s">
        <v>148</v>
      </c>
      <c r="E297" s="210" t="s">
        <v>450</v>
      </c>
      <c r="F297" s="211" t="s">
        <v>451</v>
      </c>
      <c r="G297" s="212" t="s">
        <v>281</v>
      </c>
      <c r="H297" s="213">
        <v>81.406</v>
      </c>
      <c r="I297" s="214"/>
      <c r="J297" s="215">
        <f>ROUND(I297*H297,2)</f>
        <v>0</v>
      </c>
      <c r="K297" s="216"/>
      <c r="L297" s="39"/>
      <c r="M297" s="217" t="s">
        <v>1</v>
      </c>
      <c r="N297" s="218" t="s">
        <v>44</v>
      </c>
      <c r="O297" s="71"/>
      <c r="P297" s="219">
        <f>O297*H297</f>
        <v>0</v>
      </c>
      <c r="Q297" s="219">
        <v>0</v>
      </c>
      <c r="R297" s="219">
        <f>Q297*H297</f>
        <v>0</v>
      </c>
      <c r="S297" s="219">
        <v>0</v>
      </c>
      <c r="T297" s="220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221" t="s">
        <v>152</v>
      </c>
      <c r="AT297" s="221" t="s">
        <v>148</v>
      </c>
      <c r="AU297" s="221" t="s">
        <v>88</v>
      </c>
      <c r="AY297" s="17" t="s">
        <v>146</v>
      </c>
      <c r="BE297" s="222">
        <f>IF(N297="základní",J297,0)</f>
        <v>0</v>
      </c>
      <c r="BF297" s="222">
        <f>IF(N297="snížená",J297,0)</f>
        <v>0</v>
      </c>
      <c r="BG297" s="222">
        <f>IF(N297="zákl. přenesená",J297,0)</f>
        <v>0</v>
      </c>
      <c r="BH297" s="222">
        <f>IF(N297="sníž. přenesená",J297,0)</f>
        <v>0</v>
      </c>
      <c r="BI297" s="222">
        <f>IF(N297="nulová",J297,0)</f>
        <v>0</v>
      </c>
      <c r="BJ297" s="17" t="s">
        <v>86</v>
      </c>
      <c r="BK297" s="222">
        <f>ROUND(I297*H297,2)</f>
        <v>0</v>
      </c>
      <c r="BL297" s="17" t="s">
        <v>152</v>
      </c>
      <c r="BM297" s="221" t="s">
        <v>452</v>
      </c>
    </row>
    <row r="298" spans="2:63" s="12" customFormat="1" ht="22.9" customHeight="1">
      <c r="B298" s="193"/>
      <c r="C298" s="194"/>
      <c r="D298" s="195" t="s">
        <v>78</v>
      </c>
      <c r="E298" s="207" t="s">
        <v>453</v>
      </c>
      <c r="F298" s="207" t="s">
        <v>454</v>
      </c>
      <c r="G298" s="194"/>
      <c r="H298" s="194"/>
      <c r="I298" s="197"/>
      <c r="J298" s="208">
        <f>BK298</f>
        <v>0</v>
      </c>
      <c r="K298" s="194"/>
      <c r="L298" s="199"/>
      <c r="M298" s="200"/>
      <c r="N298" s="201"/>
      <c r="O298" s="201"/>
      <c r="P298" s="202">
        <f>P299</f>
        <v>0</v>
      </c>
      <c r="Q298" s="201"/>
      <c r="R298" s="202">
        <f>R299</f>
        <v>0</v>
      </c>
      <c r="S298" s="201"/>
      <c r="T298" s="203">
        <f>T299</f>
        <v>0</v>
      </c>
      <c r="AR298" s="204" t="s">
        <v>86</v>
      </c>
      <c r="AT298" s="205" t="s">
        <v>78</v>
      </c>
      <c r="AU298" s="205" t="s">
        <v>86</v>
      </c>
      <c r="AY298" s="204" t="s">
        <v>146</v>
      </c>
      <c r="BK298" s="206">
        <f>BK299</f>
        <v>0</v>
      </c>
    </row>
    <row r="299" spans="1:65" s="2" customFormat="1" ht="16.5" customHeight="1">
      <c r="A299" s="34"/>
      <c r="B299" s="35"/>
      <c r="C299" s="209" t="s">
        <v>455</v>
      </c>
      <c r="D299" s="209" t="s">
        <v>148</v>
      </c>
      <c r="E299" s="210" t="s">
        <v>456</v>
      </c>
      <c r="F299" s="211" t="s">
        <v>457</v>
      </c>
      <c r="G299" s="212" t="s">
        <v>281</v>
      </c>
      <c r="H299" s="213">
        <v>865.542</v>
      </c>
      <c r="I299" s="214"/>
      <c r="J299" s="215">
        <f>ROUND(I299*H299,2)</f>
        <v>0</v>
      </c>
      <c r="K299" s="216"/>
      <c r="L299" s="39"/>
      <c r="M299" s="217" t="s">
        <v>1</v>
      </c>
      <c r="N299" s="218" t="s">
        <v>44</v>
      </c>
      <c r="O299" s="71"/>
      <c r="P299" s="219">
        <f>O299*H299</f>
        <v>0</v>
      </c>
      <c r="Q299" s="219">
        <v>0</v>
      </c>
      <c r="R299" s="219">
        <f>Q299*H299</f>
        <v>0</v>
      </c>
      <c r="S299" s="219">
        <v>0</v>
      </c>
      <c r="T299" s="220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221" t="s">
        <v>152</v>
      </c>
      <c r="AT299" s="221" t="s">
        <v>148</v>
      </c>
      <c r="AU299" s="221" t="s">
        <v>88</v>
      </c>
      <c r="AY299" s="17" t="s">
        <v>146</v>
      </c>
      <c r="BE299" s="222">
        <f>IF(N299="základní",J299,0)</f>
        <v>0</v>
      </c>
      <c r="BF299" s="222">
        <f>IF(N299="snížená",J299,0)</f>
        <v>0</v>
      </c>
      <c r="BG299" s="222">
        <f>IF(N299="zákl. přenesená",J299,0)</f>
        <v>0</v>
      </c>
      <c r="BH299" s="222">
        <f>IF(N299="sníž. přenesená",J299,0)</f>
        <v>0</v>
      </c>
      <c r="BI299" s="222">
        <f>IF(N299="nulová",J299,0)</f>
        <v>0</v>
      </c>
      <c r="BJ299" s="17" t="s">
        <v>86</v>
      </c>
      <c r="BK299" s="222">
        <f>ROUND(I299*H299,2)</f>
        <v>0</v>
      </c>
      <c r="BL299" s="17" t="s">
        <v>152</v>
      </c>
      <c r="BM299" s="221" t="s">
        <v>458</v>
      </c>
    </row>
    <row r="300" spans="2:63" s="12" customFormat="1" ht="25.9" customHeight="1">
      <c r="B300" s="193"/>
      <c r="C300" s="194"/>
      <c r="D300" s="195" t="s">
        <v>78</v>
      </c>
      <c r="E300" s="196" t="s">
        <v>459</v>
      </c>
      <c r="F300" s="196" t="s">
        <v>460</v>
      </c>
      <c r="G300" s="194"/>
      <c r="H300" s="194"/>
      <c r="I300" s="197"/>
      <c r="J300" s="198">
        <f>BK300</f>
        <v>0</v>
      </c>
      <c r="K300" s="194"/>
      <c r="L300" s="199"/>
      <c r="M300" s="200"/>
      <c r="N300" s="201"/>
      <c r="O300" s="201"/>
      <c r="P300" s="202">
        <f>P301+P334+P337+P344</f>
        <v>0</v>
      </c>
      <c r="Q300" s="201"/>
      <c r="R300" s="202">
        <f>R301+R334+R337+R344</f>
        <v>1.9090154000000004</v>
      </c>
      <c r="S300" s="201"/>
      <c r="T300" s="203">
        <f>T301+T334+T337+T344</f>
        <v>0</v>
      </c>
      <c r="AR300" s="204" t="s">
        <v>88</v>
      </c>
      <c r="AT300" s="205" t="s">
        <v>78</v>
      </c>
      <c r="AU300" s="205" t="s">
        <v>79</v>
      </c>
      <c r="AY300" s="204" t="s">
        <v>146</v>
      </c>
      <c r="BK300" s="206">
        <f>BK301+BK334+BK337+BK344</f>
        <v>0</v>
      </c>
    </row>
    <row r="301" spans="2:63" s="12" customFormat="1" ht="22.9" customHeight="1">
      <c r="B301" s="193"/>
      <c r="C301" s="194"/>
      <c r="D301" s="195" t="s">
        <v>78</v>
      </c>
      <c r="E301" s="207" t="s">
        <v>461</v>
      </c>
      <c r="F301" s="207" t="s">
        <v>462</v>
      </c>
      <c r="G301" s="194"/>
      <c r="H301" s="194"/>
      <c r="I301" s="197"/>
      <c r="J301" s="208">
        <f>BK301</f>
        <v>0</v>
      </c>
      <c r="K301" s="194"/>
      <c r="L301" s="199"/>
      <c r="M301" s="200"/>
      <c r="N301" s="201"/>
      <c r="O301" s="201"/>
      <c r="P301" s="202">
        <f>SUM(P302:P333)</f>
        <v>0</v>
      </c>
      <c r="Q301" s="201"/>
      <c r="R301" s="202">
        <f>SUM(R302:R333)</f>
        <v>1.9081054000000004</v>
      </c>
      <c r="S301" s="201"/>
      <c r="T301" s="203">
        <f>SUM(T302:T333)</f>
        <v>0</v>
      </c>
      <c r="AR301" s="204" t="s">
        <v>88</v>
      </c>
      <c r="AT301" s="205" t="s">
        <v>78</v>
      </c>
      <c r="AU301" s="205" t="s">
        <v>86</v>
      </c>
      <c r="AY301" s="204" t="s">
        <v>146</v>
      </c>
      <c r="BK301" s="206">
        <f>SUM(BK302:BK333)</f>
        <v>0</v>
      </c>
    </row>
    <row r="302" spans="1:65" s="2" customFormat="1" ht="21.75" customHeight="1">
      <c r="A302" s="34"/>
      <c r="B302" s="35"/>
      <c r="C302" s="209" t="s">
        <v>463</v>
      </c>
      <c r="D302" s="209" t="s">
        <v>148</v>
      </c>
      <c r="E302" s="210" t="s">
        <v>464</v>
      </c>
      <c r="F302" s="211" t="s">
        <v>465</v>
      </c>
      <c r="G302" s="212" t="s">
        <v>160</v>
      </c>
      <c r="H302" s="213">
        <v>242.993</v>
      </c>
      <c r="I302" s="214"/>
      <c r="J302" s="215">
        <f>ROUND(I302*H302,2)</f>
        <v>0</v>
      </c>
      <c r="K302" s="216"/>
      <c r="L302" s="39"/>
      <c r="M302" s="217" t="s">
        <v>1</v>
      </c>
      <c r="N302" s="218" t="s">
        <v>44</v>
      </c>
      <c r="O302" s="71"/>
      <c r="P302" s="219">
        <f>O302*H302</f>
        <v>0</v>
      </c>
      <c r="Q302" s="219">
        <v>0</v>
      </c>
      <c r="R302" s="219">
        <f>Q302*H302</f>
        <v>0</v>
      </c>
      <c r="S302" s="219">
        <v>0</v>
      </c>
      <c r="T302" s="220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221" t="s">
        <v>232</v>
      </c>
      <c r="AT302" s="221" t="s">
        <v>148</v>
      </c>
      <c r="AU302" s="221" t="s">
        <v>88</v>
      </c>
      <c r="AY302" s="17" t="s">
        <v>146</v>
      </c>
      <c r="BE302" s="222">
        <f>IF(N302="základní",J302,0)</f>
        <v>0</v>
      </c>
      <c r="BF302" s="222">
        <f>IF(N302="snížená",J302,0)</f>
        <v>0</v>
      </c>
      <c r="BG302" s="222">
        <f>IF(N302="zákl. přenesená",J302,0)</f>
        <v>0</v>
      </c>
      <c r="BH302" s="222">
        <f>IF(N302="sníž. přenesená",J302,0)</f>
        <v>0</v>
      </c>
      <c r="BI302" s="222">
        <f>IF(N302="nulová",J302,0)</f>
        <v>0</v>
      </c>
      <c r="BJ302" s="17" t="s">
        <v>86</v>
      </c>
      <c r="BK302" s="222">
        <f>ROUND(I302*H302,2)</f>
        <v>0</v>
      </c>
      <c r="BL302" s="17" t="s">
        <v>232</v>
      </c>
      <c r="BM302" s="221" t="s">
        <v>466</v>
      </c>
    </row>
    <row r="303" spans="2:51" s="14" customFormat="1" ht="11.25">
      <c r="B303" s="235"/>
      <c r="C303" s="236"/>
      <c r="D303" s="225" t="s">
        <v>162</v>
      </c>
      <c r="E303" s="237" t="s">
        <v>1</v>
      </c>
      <c r="F303" s="238" t="s">
        <v>467</v>
      </c>
      <c r="G303" s="236"/>
      <c r="H303" s="237" t="s">
        <v>1</v>
      </c>
      <c r="I303" s="239"/>
      <c r="J303" s="236"/>
      <c r="K303" s="236"/>
      <c r="L303" s="240"/>
      <c r="M303" s="241"/>
      <c r="N303" s="242"/>
      <c r="O303" s="242"/>
      <c r="P303" s="242"/>
      <c r="Q303" s="242"/>
      <c r="R303" s="242"/>
      <c r="S303" s="242"/>
      <c r="T303" s="243"/>
      <c r="AT303" s="244" t="s">
        <v>162</v>
      </c>
      <c r="AU303" s="244" t="s">
        <v>88</v>
      </c>
      <c r="AV303" s="14" t="s">
        <v>86</v>
      </c>
      <c r="AW303" s="14" t="s">
        <v>36</v>
      </c>
      <c r="AX303" s="14" t="s">
        <v>79</v>
      </c>
      <c r="AY303" s="244" t="s">
        <v>146</v>
      </c>
    </row>
    <row r="304" spans="2:51" s="13" customFormat="1" ht="11.25">
      <c r="B304" s="223"/>
      <c r="C304" s="224"/>
      <c r="D304" s="225" t="s">
        <v>162</v>
      </c>
      <c r="E304" s="226" t="s">
        <v>1</v>
      </c>
      <c r="F304" s="227" t="s">
        <v>468</v>
      </c>
      <c r="G304" s="224"/>
      <c r="H304" s="228">
        <v>134.55</v>
      </c>
      <c r="I304" s="229"/>
      <c r="J304" s="224"/>
      <c r="K304" s="224"/>
      <c r="L304" s="230"/>
      <c r="M304" s="231"/>
      <c r="N304" s="232"/>
      <c r="O304" s="232"/>
      <c r="P304" s="232"/>
      <c r="Q304" s="232"/>
      <c r="R304" s="232"/>
      <c r="S304" s="232"/>
      <c r="T304" s="233"/>
      <c r="AT304" s="234" t="s">
        <v>162</v>
      </c>
      <c r="AU304" s="234" t="s">
        <v>88</v>
      </c>
      <c r="AV304" s="13" t="s">
        <v>88</v>
      </c>
      <c r="AW304" s="13" t="s">
        <v>36</v>
      </c>
      <c r="AX304" s="13" t="s">
        <v>79</v>
      </c>
      <c r="AY304" s="234" t="s">
        <v>146</v>
      </c>
    </row>
    <row r="305" spans="2:51" s="13" customFormat="1" ht="11.25">
      <c r="B305" s="223"/>
      <c r="C305" s="224"/>
      <c r="D305" s="225" t="s">
        <v>162</v>
      </c>
      <c r="E305" s="226" t="s">
        <v>1</v>
      </c>
      <c r="F305" s="227" t="s">
        <v>469</v>
      </c>
      <c r="G305" s="224"/>
      <c r="H305" s="228">
        <v>67.275</v>
      </c>
      <c r="I305" s="229"/>
      <c r="J305" s="224"/>
      <c r="K305" s="224"/>
      <c r="L305" s="230"/>
      <c r="M305" s="231"/>
      <c r="N305" s="232"/>
      <c r="O305" s="232"/>
      <c r="P305" s="232"/>
      <c r="Q305" s="232"/>
      <c r="R305" s="232"/>
      <c r="S305" s="232"/>
      <c r="T305" s="233"/>
      <c r="AT305" s="234" t="s">
        <v>162</v>
      </c>
      <c r="AU305" s="234" t="s">
        <v>88</v>
      </c>
      <c r="AV305" s="13" t="s">
        <v>88</v>
      </c>
      <c r="AW305" s="13" t="s">
        <v>36</v>
      </c>
      <c r="AX305" s="13" t="s">
        <v>79</v>
      </c>
      <c r="AY305" s="234" t="s">
        <v>146</v>
      </c>
    </row>
    <row r="306" spans="2:51" s="13" customFormat="1" ht="11.25">
      <c r="B306" s="223"/>
      <c r="C306" s="224"/>
      <c r="D306" s="225" t="s">
        <v>162</v>
      </c>
      <c r="E306" s="226" t="s">
        <v>1</v>
      </c>
      <c r="F306" s="227" t="s">
        <v>470</v>
      </c>
      <c r="G306" s="224"/>
      <c r="H306" s="228">
        <v>4.928</v>
      </c>
      <c r="I306" s="229"/>
      <c r="J306" s="224"/>
      <c r="K306" s="224"/>
      <c r="L306" s="230"/>
      <c r="M306" s="231"/>
      <c r="N306" s="232"/>
      <c r="O306" s="232"/>
      <c r="P306" s="232"/>
      <c r="Q306" s="232"/>
      <c r="R306" s="232"/>
      <c r="S306" s="232"/>
      <c r="T306" s="233"/>
      <c r="AT306" s="234" t="s">
        <v>162</v>
      </c>
      <c r="AU306" s="234" t="s">
        <v>88</v>
      </c>
      <c r="AV306" s="13" t="s">
        <v>88</v>
      </c>
      <c r="AW306" s="13" t="s">
        <v>36</v>
      </c>
      <c r="AX306" s="13" t="s">
        <v>79</v>
      </c>
      <c r="AY306" s="234" t="s">
        <v>146</v>
      </c>
    </row>
    <row r="307" spans="2:51" s="13" customFormat="1" ht="22.5">
      <c r="B307" s="223"/>
      <c r="C307" s="224"/>
      <c r="D307" s="225" t="s">
        <v>162</v>
      </c>
      <c r="E307" s="226" t="s">
        <v>1</v>
      </c>
      <c r="F307" s="227" t="s">
        <v>471</v>
      </c>
      <c r="G307" s="224"/>
      <c r="H307" s="228">
        <v>18.12</v>
      </c>
      <c r="I307" s="229"/>
      <c r="J307" s="224"/>
      <c r="K307" s="224"/>
      <c r="L307" s="230"/>
      <c r="M307" s="231"/>
      <c r="N307" s="232"/>
      <c r="O307" s="232"/>
      <c r="P307" s="232"/>
      <c r="Q307" s="232"/>
      <c r="R307" s="232"/>
      <c r="S307" s="232"/>
      <c r="T307" s="233"/>
      <c r="AT307" s="234" t="s">
        <v>162</v>
      </c>
      <c r="AU307" s="234" t="s">
        <v>88</v>
      </c>
      <c r="AV307" s="13" t="s">
        <v>88</v>
      </c>
      <c r="AW307" s="13" t="s">
        <v>36</v>
      </c>
      <c r="AX307" s="13" t="s">
        <v>79</v>
      </c>
      <c r="AY307" s="234" t="s">
        <v>146</v>
      </c>
    </row>
    <row r="308" spans="2:51" s="13" customFormat="1" ht="22.5">
      <c r="B308" s="223"/>
      <c r="C308" s="224"/>
      <c r="D308" s="225" t="s">
        <v>162</v>
      </c>
      <c r="E308" s="226" t="s">
        <v>1</v>
      </c>
      <c r="F308" s="227" t="s">
        <v>472</v>
      </c>
      <c r="G308" s="224"/>
      <c r="H308" s="228">
        <v>18.12</v>
      </c>
      <c r="I308" s="229"/>
      <c r="J308" s="224"/>
      <c r="K308" s="224"/>
      <c r="L308" s="230"/>
      <c r="M308" s="231"/>
      <c r="N308" s="232"/>
      <c r="O308" s="232"/>
      <c r="P308" s="232"/>
      <c r="Q308" s="232"/>
      <c r="R308" s="232"/>
      <c r="S308" s="232"/>
      <c r="T308" s="233"/>
      <c r="AT308" s="234" t="s">
        <v>162</v>
      </c>
      <c r="AU308" s="234" t="s">
        <v>88</v>
      </c>
      <c r="AV308" s="13" t="s">
        <v>88</v>
      </c>
      <c r="AW308" s="13" t="s">
        <v>36</v>
      </c>
      <c r="AX308" s="13" t="s">
        <v>79</v>
      </c>
      <c r="AY308" s="234" t="s">
        <v>146</v>
      </c>
    </row>
    <row r="309" spans="2:51" s="15" customFormat="1" ht="11.25">
      <c r="B309" s="245"/>
      <c r="C309" s="246"/>
      <c r="D309" s="225" t="s">
        <v>162</v>
      </c>
      <c r="E309" s="247" t="s">
        <v>1</v>
      </c>
      <c r="F309" s="248" t="s">
        <v>178</v>
      </c>
      <c r="G309" s="246"/>
      <c r="H309" s="249">
        <v>242.99300000000002</v>
      </c>
      <c r="I309" s="250"/>
      <c r="J309" s="246"/>
      <c r="K309" s="246"/>
      <c r="L309" s="251"/>
      <c r="M309" s="252"/>
      <c r="N309" s="253"/>
      <c r="O309" s="253"/>
      <c r="P309" s="253"/>
      <c r="Q309" s="253"/>
      <c r="R309" s="253"/>
      <c r="S309" s="253"/>
      <c r="T309" s="254"/>
      <c r="AT309" s="255" t="s">
        <v>162</v>
      </c>
      <c r="AU309" s="255" t="s">
        <v>88</v>
      </c>
      <c r="AV309" s="15" t="s">
        <v>152</v>
      </c>
      <c r="AW309" s="15" t="s">
        <v>36</v>
      </c>
      <c r="AX309" s="15" t="s">
        <v>86</v>
      </c>
      <c r="AY309" s="255" t="s">
        <v>146</v>
      </c>
    </row>
    <row r="310" spans="1:65" s="2" customFormat="1" ht="16.5" customHeight="1">
      <c r="A310" s="34"/>
      <c r="B310" s="35"/>
      <c r="C310" s="256" t="s">
        <v>473</v>
      </c>
      <c r="D310" s="256" t="s">
        <v>197</v>
      </c>
      <c r="E310" s="257" t="s">
        <v>474</v>
      </c>
      <c r="F310" s="258" t="s">
        <v>475</v>
      </c>
      <c r="G310" s="259" t="s">
        <v>281</v>
      </c>
      <c r="H310" s="260">
        <v>0.073</v>
      </c>
      <c r="I310" s="261"/>
      <c r="J310" s="262">
        <f>ROUND(I310*H310,2)</f>
        <v>0</v>
      </c>
      <c r="K310" s="263"/>
      <c r="L310" s="264"/>
      <c r="M310" s="265" t="s">
        <v>1</v>
      </c>
      <c r="N310" s="266" t="s">
        <v>44</v>
      </c>
      <c r="O310" s="71"/>
      <c r="P310" s="219">
        <f>O310*H310</f>
        <v>0</v>
      </c>
      <c r="Q310" s="219">
        <v>1</v>
      </c>
      <c r="R310" s="219">
        <f>Q310*H310</f>
        <v>0.073</v>
      </c>
      <c r="S310" s="219">
        <v>0</v>
      </c>
      <c r="T310" s="220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221" t="s">
        <v>342</v>
      </c>
      <c r="AT310" s="221" t="s">
        <v>197</v>
      </c>
      <c r="AU310" s="221" t="s">
        <v>88</v>
      </c>
      <c r="AY310" s="17" t="s">
        <v>146</v>
      </c>
      <c r="BE310" s="222">
        <f>IF(N310="základní",J310,0)</f>
        <v>0</v>
      </c>
      <c r="BF310" s="222">
        <f>IF(N310="snížená",J310,0)</f>
        <v>0</v>
      </c>
      <c r="BG310" s="222">
        <f>IF(N310="zákl. přenesená",J310,0)</f>
        <v>0</v>
      </c>
      <c r="BH310" s="222">
        <f>IF(N310="sníž. přenesená",J310,0)</f>
        <v>0</v>
      </c>
      <c r="BI310" s="222">
        <f>IF(N310="nulová",J310,0)</f>
        <v>0</v>
      </c>
      <c r="BJ310" s="17" t="s">
        <v>86</v>
      </c>
      <c r="BK310" s="222">
        <f>ROUND(I310*H310,2)</f>
        <v>0</v>
      </c>
      <c r="BL310" s="17" t="s">
        <v>232</v>
      </c>
      <c r="BM310" s="221" t="s">
        <v>476</v>
      </c>
    </row>
    <row r="311" spans="2:51" s="13" customFormat="1" ht="11.25">
      <c r="B311" s="223"/>
      <c r="C311" s="224"/>
      <c r="D311" s="225" t="s">
        <v>162</v>
      </c>
      <c r="E311" s="224"/>
      <c r="F311" s="227" t="s">
        <v>477</v>
      </c>
      <c r="G311" s="224"/>
      <c r="H311" s="228">
        <v>0.073</v>
      </c>
      <c r="I311" s="229"/>
      <c r="J311" s="224"/>
      <c r="K311" s="224"/>
      <c r="L311" s="230"/>
      <c r="M311" s="231"/>
      <c r="N311" s="232"/>
      <c r="O311" s="232"/>
      <c r="P311" s="232"/>
      <c r="Q311" s="232"/>
      <c r="R311" s="232"/>
      <c r="S311" s="232"/>
      <c r="T311" s="233"/>
      <c r="AT311" s="234" t="s">
        <v>162</v>
      </c>
      <c r="AU311" s="234" t="s">
        <v>88</v>
      </c>
      <c r="AV311" s="13" t="s">
        <v>88</v>
      </c>
      <c r="AW311" s="13" t="s">
        <v>4</v>
      </c>
      <c r="AX311" s="13" t="s">
        <v>86</v>
      </c>
      <c r="AY311" s="234" t="s">
        <v>146</v>
      </c>
    </row>
    <row r="312" spans="1:65" s="2" customFormat="1" ht="21.75" customHeight="1">
      <c r="A312" s="34"/>
      <c r="B312" s="35"/>
      <c r="C312" s="209" t="s">
        <v>478</v>
      </c>
      <c r="D312" s="209" t="s">
        <v>148</v>
      </c>
      <c r="E312" s="210" t="s">
        <v>479</v>
      </c>
      <c r="F312" s="211" t="s">
        <v>480</v>
      </c>
      <c r="G312" s="212" t="s">
        <v>160</v>
      </c>
      <c r="H312" s="213">
        <v>8</v>
      </c>
      <c r="I312" s="214"/>
      <c r="J312" s="215">
        <f>ROUND(I312*H312,2)</f>
        <v>0</v>
      </c>
      <c r="K312" s="216"/>
      <c r="L312" s="39"/>
      <c r="M312" s="217" t="s">
        <v>1</v>
      </c>
      <c r="N312" s="218" t="s">
        <v>44</v>
      </c>
      <c r="O312" s="71"/>
      <c r="P312" s="219">
        <f>O312*H312</f>
        <v>0</v>
      </c>
      <c r="Q312" s="219">
        <v>0</v>
      </c>
      <c r="R312" s="219">
        <f>Q312*H312</f>
        <v>0</v>
      </c>
      <c r="S312" s="219">
        <v>0</v>
      </c>
      <c r="T312" s="220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221" t="s">
        <v>232</v>
      </c>
      <c r="AT312" s="221" t="s">
        <v>148</v>
      </c>
      <c r="AU312" s="221" t="s">
        <v>88</v>
      </c>
      <c r="AY312" s="17" t="s">
        <v>146</v>
      </c>
      <c r="BE312" s="222">
        <f>IF(N312="základní",J312,0)</f>
        <v>0</v>
      </c>
      <c r="BF312" s="222">
        <f>IF(N312="snížená",J312,0)</f>
        <v>0</v>
      </c>
      <c r="BG312" s="222">
        <f>IF(N312="zákl. přenesená",J312,0)</f>
        <v>0</v>
      </c>
      <c r="BH312" s="222">
        <f>IF(N312="sníž. přenesená",J312,0)</f>
        <v>0</v>
      </c>
      <c r="BI312" s="222">
        <f>IF(N312="nulová",J312,0)</f>
        <v>0</v>
      </c>
      <c r="BJ312" s="17" t="s">
        <v>86</v>
      </c>
      <c r="BK312" s="222">
        <f>ROUND(I312*H312,2)</f>
        <v>0</v>
      </c>
      <c r="BL312" s="17" t="s">
        <v>232</v>
      </c>
      <c r="BM312" s="221" t="s">
        <v>481</v>
      </c>
    </row>
    <row r="313" spans="1:65" s="2" customFormat="1" ht="16.5" customHeight="1">
      <c r="A313" s="34"/>
      <c r="B313" s="35"/>
      <c r="C313" s="256" t="s">
        <v>482</v>
      </c>
      <c r="D313" s="256" t="s">
        <v>197</v>
      </c>
      <c r="E313" s="257" t="s">
        <v>474</v>
      </c>
      <c r="F313" s="258" t="s">
        <v>475</v>
      </c>
      <c r="G313" s="259" t="s">
        <v>281</v>
      </c>
      <c r="H313" s="260">
        <v>0.003</v>
      </c>
      <c r="I313" s="261"/>
      <c r="J313" s="262">
        <f>ROUND(I313*H313,2)</f>
        <v>0</v>
      </c>
      <c r="K313" s="263"/>
      <c r="L313" s="264"/>
      <c r="M313" s="265" t="s">
        <v>1</v>
      </c>
      <c r="N313" s="266" t="s">
        <v>44</v>
      </c>
      <c r="O313" s="71"/>
      <c r="P313" s="219">
        <f>O313*H313</f>
        <v>0</v>
      </c>
      <c r="Q313" s="219">
        <v>1</v>
      </c>
      <c r="R313" s="219">
        <f>Q313*H313</f>
        <v>0.003</v>
      </c>
      <c r="S313" s="219">
        <v>0</v>
      </c>
      <c r="T313" s="220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221" t="s">
        <v>342</v>
      </c>
      <c r="AT313" s="221" t="s">
        <v>197</v>
      </c>
      <c r="AU313" s="221" t="s">
        <v>88</v>
      </c>
      <c r="AY313" s="17" t="s">
        <v>146</v>
      </c>
      <c r="BE313" s="222">
        <f>IF(N313="základní",J313,0)</f>
        <v>0</v>
      </c>
      <c r="BF313" s="222">
        <f>IF(N313="snížená",J313,0)</f>
        <v>0</v>
      </c>
      <c r="BG313" s="222">
        <f>IF(N313="zákl. přenesená",J313,0)</f>
        <v>0</v>
      </c>
      <c r="BH313" s="222">
        <f>IF(N313="sníž. přenesená",J313,0)</f>
        <v>0</v>
      </c>
      <c r="BI313" s="222">
        <f>IF(N313="nulová",J313,0)</f>
        <v>0</v>
      </c>
      <c r="BJ313" s="17" t="s">
        <v>86</v>
      </c>
      <c r="BK313" s="222">
        <f>ROUND(I313*H313,2)</f>
        <v>0</v>
      </c>
      <c r="BL313" s="17" t="s">
        <v>232</v>
      </c>
      <c r="BM313" s="221" t="s">
        <v>483</v>
      </c>
    </row>
    <row r="314" spans="2:51" s="13" customFormat="1" ht="11.25">
      <c r="B314" s="223"/>
      <c r="C314" s="224"/>
      <c r="D314" s="225" t="s">
        <v>162</v>
      </c>
      <c r="E314" s="224"/>
      <c r="F314" s="227" t="s">
        <v>484</v>
      </c>
      <c r="G314" s="224"/>
      <c r="H314" s="228">
        <v>0.003</v>
      </c>
      <c r="I314" s="229"/>
      <c r="J314" s="224"/>
      <c r="K314" s="224"/>
      <c r="L314" s="230"/>
      <c r="M314" s="231"/>
      <c r="N314" s="232"/>
      <c r="O314" s="232"/>
      <c r="P314" s="232"/>
      <c r="Q314" s="232"/>
      <c r="R314" s="232"/>
      <c r="S314" s="232"/>
      <c r="T314" s="233"/>
      <c r="AT314" s="234" t="s">
        <v>162</v>
      </c>
      <c r="AU314" s="234" t="s">
        <v>88</v>
      </c>
      <c r="AV314" s="13" t="s">
        <v>88</v>
      </c>
      <c r="AW314" s="13" t="s">
        <v>4</v>
      </c>
      <c r="AX314" s="13" t="s">
        <v>86</v>
      </c>
      <c r="AY314" s="234" t="s">
        <v>146</v>
      </c>
    </row>
    <row r="315" spans="1:65" s="2" customFormat="1" ht="21.75" customHeight="1">
      <c r="A315" s="34"/>
      <c r="B315" s="35"/>
      <c r="C315" s="209" t="s">
        <v>485</v>
      </c>
      <c r="D315" s="209" t="s">
        <v>148</v>
      </c>
      <c r="E315" s="210" t="s">
        <v>486</v>
      </c>
      <c r="F315" s="211" t="s">
        <v>487</v>
      </c>
      <c r="G315" s="212" t="s">
        <v>160</v>
      </c>
      <c r="H315" s="213">
        <v>268.361</v>
      </c>
      <c r="I315" s="214"/>
      <c r="J315" s="215">
        <f>ROUND(I315*H315,2)</f>
        <v>0</v>
      </c>
      <c r="K315" s="216"/>
      <c r="L315" s="39"/>
      <c r="M315" s="217" t="s">
        <v>1</v>
      </c>
      <c r="N315" s="218" t="s">
        <v>44</v>
      </c>
      <c r="O315" s="71"/>
      <c r="P315" s="219">
        <f>O315*H315</f>
        <v>0</v>
      </c>
      <c r="Q315" s="219">
        <v>0.0004</v>
      </c>
      <c r="R315" s="219">
        <f>Q315*H315</f>
        <v>0.1073444</v>
      </c>
      <c r="S315" s="219">
        <v>0</v>
      </c>
      <c r="T315" s="220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221" t="s">
        <v>232</v>
      </c>
      <c r="AT315" s="221" t="s">
        <v>148</v>
      </c>
      <c r="AU315" s="221" t="s">
        <v>88</v>
      </c>
      <c r="AY315" s="17" t="s">
        <v>146</v>
      </c>
      <c r="BE315" s="222">
        <f>IF(N315="základní",J315,0)</f>
        <v>0</v>
      </c>
      <c r="BF315" s="222">
        <f>IF(N315="snížená",J315,0)</f>
        <v>0</v>
      </c>
      <c r="BG315" s="222">
        <f>IF(N315="zákl. přenesená",J315,0)</f>
        <v>0</v>
      </c>
      <c r="BH315" s="222">
        <f>IF(N315="sníž. přenesená",J315,0)</f>
        <v>0</v>
      </c>
      <c r="BI315" s="222">
        <f>IF(N315="nulová",J315,0)</f>
        <v>0</v>
      </c>
      <c r="BJ315" s="17" t="s">
        <v>86</v>
      </c>
      <c r="BK315" s="222">
        <f>ROUND(I315*H315,2)</f>
        <v>0</v>
      </c>
      <c r="BL315" s="17" t="s">
        <v>232</v>
      </c>
      <c r="BM315" s="221" t="s">
        <v>488</v>
      </c>
    </row>
    <row r="316" spans="2:51" s="14" customFormat="1" ht="11.25">
      <c r="B316" s="235"/>
      <c r="C316" s="236"/>
      <c r="D316" s="225" t="s">
        <v>162</v>
      </c>
      <c r="E316" s="237" t="s">
        <v>1</v>
      </c>
      <c r="F316" s="238" t="s">
        <v>467</v>
      </c>
      <c r="G316" s="236"/>
      <c r="H316" s="237" t="s">
        <v>1</v>
      </c>
      <c r="I316" s="239"/>
      <c r="J316" s="236"/>
      <c r="K316" s="236"/>
      <c r="L316" s="240"/>
      <c r="M316" s="241"/>
      <c r="N316" s="242"/>
      <c r="O316" s="242"/>
      <c r="P316" s="242"/>
      <c r="Q316" s="242"/>
      <c r="R316" s="242"/>
      <c r="S316" s="242"/>
      <c r="T316" s="243"/>
      <c r="AT316" s="244" t="s">
        <v>162</v>
      </c>
      <c r="AU316" s="244" t="s">
        <v>88</v>
      </c>
      <c r="AV316" s="14" t="s">
        <v>86</v>
      </c>
      <c r="AW316" s="14" t="s">
        <v>36</v>
      </c>
      <c r="AX316" s="14" t="s">
        <v>79</v>
      </c>
      <c r="AY316" s="244" t="s">
        <v>146</v>
      </c>
    </row>
    <row r="317" spans="2:51" s="13" customFormat="1" ht="11.25">
      <c r="B317" s="223"/>
      <c r="C317" s="224"/>
      <c r="D317" s="225" t="s">
        <v>162</v>
      </c>
      <c r="E317" s="226" t="s">
        <v>1</v>
      </c>
      <c r="F317" s="227" t="s">
        <v>468</v>
      </c>
      <c r="G317" s="224"/>
      <c r="H317" s="228">
        <v>134.55</v>
      </c>
      <c r="I317" s="229"/>
      <c r="J317" s="224"/>
      <c r="K317" s="224"/>
      <c r="L317" s="230"/>
      <c r="M317" s="231"/>
      <c r="N317" s="232"/>
      <c r="O317" s="232"/>
      <c r="P317" s="232"/>
      <c r="Q317" s="232"/>
      <c r="R317" s="232"/>
      <c r="S317" s="232"/>
      <c r="T317" s="233"/>
      <c r="AT317" s="234" t="s">
        <v>162</v>
      </c>
      <c r="AU317" s="234" t="s">
        <v>88</v>
      </c>
      <c r="AV317" s="13" t="s">
        <v>88</v>
      </c>
      <c r="AW317" s="13" t="s">
        <v>36</v>
      </c>
      <c r="AX317" s="13" t="s">
        <v>79</v>
      </c>
      <c r="AY317" s="234" t="s">
        <v>146</v>
      </c>
    </row>
    <row r="318" spans="2:51" s="13" customFormat="1" ht="11.25">
      <c r="B318" s="223"/>
      <c r="C318" s="224"/>
      <c r="D318" s="225" t="s">
        <v>162</v>
      </c>
      <c r="E318" s="226" t="s">
        <v>1</v>
      </c>
      <c r="F318" s="227" t="s">
        <v>469</v>
      </c>
      <c r="G318" s="224"/>
      <c r="H318" s="228">
        <v>67.275</v>
      </c>
      <c r="I318" s="229"/>
      <c r="J318" s="224"/>
      <c r="K318" s="224"/>
      <c r="L318" s="230"/>
      <c r="M318" s="231"/>
      <c r="N318" s="232"/>
      <c r="O318" s="232"/>
      <c r="P318" s="232"/>
      <c r="Q318" s="232"/>
      <c r="R318" s="232"/>
      <c r="S318" s="232"/>
      <c r="T318" s="233"/>
      <c r="AT318" s="234" t="s">
        <v>162</v>
      </c>
      <c r="AU318" s="234" t="s">
        <v>88</v>
      </c>
      <c r="AV318" s="13" t="s">
        <v>88</v>
      </c>
      <c r="AW318" s="13" t="s">
        <v>36</v>
      </c>
      <c r="AX318" s="13" t="s">
        <v>79</v>
      </c>
      <c r="AY318" s="234" t="s">
        <v>146</v>
      </c>
    </row>
    <row r="319" spans="2:51" s="13" customFormat="1" ht="11.25">
      <c r="B319" s="223"/>
      <c r="C319" s="224"/>
      <c r="D319" s="225" t="s">
        <v>162</v>
      </c>
      <c r="E319" s="226" t="s">
        <v>1</v>
      </c>
      <c r="F319" s="227" t="s">
        <v>470</v>
      </c>
      <c r="G319" s="224"/>
      <c r="H319" s="228">
        <v>4.928</v>
      </c>
      <c r="I319" s="229"/>
      <c r="J319" s="224"/>
      <c r="K319" s="224"/>
      <c r="L319" s="230"/>
      <c r="M319" s="231"/>
      <c r="N319" s="232"/>
      <c r="O319" s="232"/>
      <c r="P319" s="232"/>
      <c r="Q319" s="232"/>
      <c r="R319" s="232"/>
      <c r="S319" s="232"/>
      <c r="T319" s="233"/>
      <c r="AT319" s="234" t="s">
        <v>162</v>
      </c>
      <c r="AU319" s="234" t="s">
        <v>88</v>
      </c>
      <c r="AV319" s="13" t="s">
        <v>88</v>
      </c>
      <c r="AW319" s="13" t="s">
        <v>36</v>
      </c>
      <c r="AX319" s="13" t="s">
        <v>79</v>
      </c>
      <c r="AY319" s="234" t="s">
        <v>146</v>
      </c>
    </row>
    <row r="320" spans="2:51" s="13" customFormat="1" ht="22.5">
      <c r="B320" s="223"/>
      <c r="C320" s="224"/>
      <c r="D320" s="225" t="s">
        <v>162</v>
      </c>
      <c r="E320" s="226" t="s">
        <v>1</v>
      </c>
      <c r="F320" s="227" t="s">
        <v>471</v>
      </c>
      <c r="G320" s="224"/>
      <c r="H320" s="228">
        <v>18.12</v>
      </c>
      <c r="I320" s="229"/>
      <c r="J320" s="224"/>
      <c r="K320" s="224"/>
      <c r="L320" s="230"/>
      <c r="M320" s="231"/>
      <c r="N320" s="232"/>
      <c r="O320" s="232"/>
      <c r="P320" s="232"/>
      <c r="Q320" s="232"/>
      <c r="R320" s="232"/>
      <c r="S320" s="232"/>
      <c r="T320" s="233"/>
      <c r="AT320" s="234" t="s">
        <v>162</v>
      </c>
      <c r="AU320" s="234" t="s">
        <v>88</v>
      </c>
      <c r="AV320" s="13" t="s">
        <v>88</v>
      </c>
      <c r="AW320" s="13" t="s">
        <v>36</v>
      </c>
      <c r="AX320" s="13" t="s">
        <v>79</v>
      </c>
      <c r="AY320" s="234" t="s">
        <v>146</v>
      </c>
    </row>
    <row r="321" spans="2:51" s="13" customFormat="1" ht="22.5">
      <c r="B321" s="223"/>
      <c r="C321" s="224"/>
      <c r="D321" s="225" t="s">
        <v>162</v>
      </c>
      <c r="E321" s="226" t="s">
        <v>1</v>
      </c>
      <c r="F321" s="227" t="s">
        <v>489</v>
      </c>
      <c r="G321" s="224"/>
      <c r="H321" s="228">
        <v>43.488</v>
      </c>
      <c r="I321" s="229"/>
      <c r="J321" s="224"/>
      <c r="K321" s="224"/>
      <c r="L321" s="230"/>
      <c r="M321" s="231"/>
      <c r="N321" s="232"/>
      <c r="O321" s="232"/>
      <c r="P321" s="232"/>
      <c r="Q321" s="232"/>
      <c r="R321" s="232"/>
      <c r="S321" s="232"/>
      <c r="T321" s="233"/>
      <c r="AT321" s="234" t="s">
        <v>162</v>
      </c>
      <c r="AU321" s="234" t="s">
        <v>88</v>
      </c>
      <c r="AV321" s="13" t="s">
        <v>88</v>
      </c>
      <c r="AW321" s="13" t="s">
        <v>36</v>
      </c>
      <c r="AX321" s="13" t="s">
        <v>79</v>
      </c>
      <c r="AY321" s="234" t="s">
        <v>146</v>
      </c>
    </row>
    <row r="322" spans="2:51" s="15" customFormat="1" ht="11.25">
      <c r="B322" s="245"/>
      <c r="C322" s="246"/>
      <c r="D322" s="225" t="s">
        <v>162</v>
      </c>
      <c r="E322" s="247" t="s">
        <v>1</v>
      </c>
      <c r="F322" s="248" t="s">
        <v>178</v>
      </c>
      <c r="G322" s="246"/>
      <c r="H322" s="249">
        <v>268.361</v>
      </c>
      <c r="I322" s="250"/>
      <c r="J322" s="246"/>
      <c r="K322" s="246"/>
      <c r="L322" s="251"/>
      <c r="M322" s="252"/>
      <c r="N322" s="253"/>
      <c r="O322" s="253"/>
      <c r="P322" s="253"/>
      <c r="Q322" s="253"/>
      <c r="R322" s="253"/>
      <c r="S322" s="253"/>
      <c r="T322" s="254"/>
      <c r="AT322" s="255" t="s">
        <v>162</v>
      </c>
      <c r="AU322" s="255" t="s">
        <v>88</v>
      </c>
      <c r="AV322" s="15" t="s">
        <v>152</v>
      </c>
      <c r="AW322" s="15" t="s">
        <v>36</v>
      </c>
      <c r="AX322" s="15" t="s">
        <v>86</v>
      </c>
      <c r="AY322" s="255" t="s">
        <v>146</v>
      </c>
    </row>
    <row r="323" spans="1:65" s="2" customFormat="1" ht="33" customHeight="1">
      <c r="A323" s="34"/>
      <c r="B323" s="35"/>
      <c r="C323" s="256" t="s">
        <v>490</v>
      </c>
      <c r="D323" s="256" t="s">
        <v>197</v>
      </c>
      <c r="E323" s="257" t="s">
        <v>491</v>
      </c>
      <c r="F323" s="258" t="s">
        <v>492</v>
      </c>
      <c r="G323" s="259" t="s">
        <v>160</v>
      </c>
      <c r="H323" s="260">
        <v>308.615</v>
      </c>
      <c r="I323" s="261"/>
      <c r="J323" s="262">
        <f>ROUND(I323*H323,2)</f>
        <v>0</v>
      </c>
      <c r="K323" s="263"/>
      <c r="L323" s="264"/>
      <c r="M323" s="265" t="s">
        <v>1</v>
      </c>
      <c r="N323" s="266" t="s">
        <v>44</v>
      </c>
      <c r="O323" s="71"/>
      <c r="P323" s="219">
        <f>O323*H323</f>
        <v>0</v>
      </c>
      <c r="Q323" s="219">
        <v>0.0054</v>
      </c>
      <c r="R323" s="219">
        <f>Q323*H323</f>
        <v>1.6665210000000001</v>
      </c>
      <c r="S323" s="219">
        <v>0</v>
      </c>
      <c r="T323" s="220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221" t="s">
        <v>342</v>
      </c>
      <c r="AT323" s="221" t="s">
        <v>197</v>
      </c>
      <c r="AU323" s="221" t="s">
        <v>88</v>
      </c>
      <c r="AY323" s="17" t="s">
        <v>146</v>
      </c>
      <c r="BE323" s="222">
        <f>IF(N323="základní",J323,0)</f>
        <v>0</v>
      </c>
      <c r="BF323" s="222">
        <f>IF(N323="snížená",J323,0)</f>
        <v>0</v>
      </c>
      <c r="BG323" s="222">
        <f>IF(N323="zákl. přenesená",J323,0)</f>
        <v>0</v>
      </c>
      <c r="BH323" s="222">
        <f>IF(N323="sníž. přenesená",J323,0)</f>
        <v>0</v>
      </c>
      <c r="BI323" s="222">
        <f>IF(N323="nulová",J323,0)</f>
        <v>0</v>
      </c>
      <c r="BJ323" s="17" t="s">
        <v>86</v>
      </c>
      <c r="BK323" s="222">
        <f>ROUND(I323*H323,2)</f>
        <v>0</v>
      </c>
      <c r="BL323" s="17" t="s">
        <v>232</v>
      </c>
      <c r="BM323" s="221" t="s">
        <v>493</v>
      </c>
    </row>
    <row r="324" spans="2:51" s="13" customFormat="1" ht="11.25">
      <c r="B324" s="223"/>
      <c r="C324" s="224"/>
      <c r="D324" s="225" t="s">
        <v>162</v>
      </c>
      <c r="E324" s="224"/>
      <c r="F324" s="227" t="s">
        <v>494</v>
      </c>
      <c r="G324" s="224"/>
      <c r="H324" s="228">
        <v>308.615</v>
      </c>
      <c r="I324" s="229"/>
      <c r="J324" s="224"/>
      <c r="K324" s="224"/>
      <c r="L324" s="230"/>
      <c r="M324" s="231"/>
      <c r="N324" s="232"/>
      <c r="O324" s="232"/>
      <c r="P324" s="232"/>
      <c r="Q324" s="232"/>
      <c r="R324" s="232"/>
      <c r="S324" s="232"/>
      <c r="T324" s="233"/>
      <c r="AT324" s="234" t="s">
        <v>162</v>
      </c>
      <c r="AU324" s="234" t="s">
        <v>88</v>
      </c>
      <c r="AV324" s="13" t="s">
        <v>88</v>
      </c>
      <c r="AW324" s="13" t="s">
        <v>4</v>
      </c>
      <c r="AX324" s="13" t="s">
        <v>86</v>
      </c>
      <c r="AY324" s="234" t="s">
        <v>146</v>
      </c>
    </row>
    <row r="325" spans="1:65" s="2" customFormat="1" ht="21.75" customHeight="1">
      <c r="A325" s="34"/>
      <c r="B325" s="35"/>
      <c r="C325" s="209" t="s">
        <v>495</v>
      </c>
      <c r="D325" s="209" t="s">
        <v>148</v>
      </c>
      <c r="E325" s="210" t="s">
        <v>496</v>
      </c>
      <c r="F325" s="211" t="s">
        <v>497</v>
      </c>
      <c r="G325" s="212" t="s">
        <v>160</v>
      </c>
      <c r="H325" s="213">
        <v>8</v>
      </c>
      <c r="I325" s="214"/>
      <c r="J325" s="215">
        <f>ROUND(I325*H325,2)</f>
        <v>0</v>
      </c>
      <c r="K325" s="216"/>
      <c r="L325" s="39"/>
      <c r="M325" s="217" t="s">
        <v>1</v>
      </c>
      <c r="N325" s="218" t="s">
        <v>44</v>
      </c>
      <c r="O325" s="71"/>
      <c r="P325" s="219">
        <f>O325*H325</f>
        <v>0</v>
      </c>
      <c r="Q325" s="219">
        <v>0.0004</v>
      </c>
      <c r="R325" s="219">
        <f>Q325*H325</f>
        <v>0.0032</v>
      </c>
      <c r="S325" s="219">
        <v>0</v>
      </c>
      <c r="T325" s="220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221" t="s">
        <v>232</v>
      </c>
      <c r="AT325" s="221" t="s">
        <v>148</v>
      </c>
      <c r="AU325" s="221" t="s">
        <v>88</v>
      </c>
      <c r="AY325" s="17" t="s">
        <v>146</v>
      </c>
      <c r="BE325" s="222">
        <f>IF(N325="základní",J325,0)</f>
        <v>0</v>
      </c>
      <c r="BF325" s="222">
        <f>IF(N325="snížená",J325,0)</f>
        <v>0</v>
      </c>
      <c r="BG325" s="222">
        <f>IF(N325="zákl. přenesená",J325,0)</f>
        <v>0</v>
      </c>
      <c r="BH325" s="222">
        <f>IF(N325="sníž. přenesená",J325,0)</f>
        <v>0</v>
      </c>
      <c r="BI325" s="222">
        <f>IF(N325="nulová",J325,0)</f>
        <v>0</v>
      </c>
      <c r="BJ325" s="17" t="s">
        <v>86</v>
      </c>
      <c r="BK325" s="222">
        <f>ROUND(I325*H325,2)</f>
        <v>0</v>
      </c>
      <c r="BL325" s="17" t="s">
        <v>232</v>
      </c>
      <c r="BM325" s="221" t="s">
        <v>498</v>
      </c>
    </row>
    <row r="326" spans="2:51" s="13" customFormat="1" ht="11.25">
      <c r="B326" s="223"/>
      <c r="C326" s="224"/>
      <c r="D326" s="225" t="s">
        <v>162</v>
      </c>
      <c r="E326" s="226" t="s">
        <v>1</v>
      </c>
      <c r="F326" s="227" t="s">
        <v>192</v>
      </c>
      <c r="G326" s="224"/>
      <c r="H326" s="228">
        <v>8</v>
      </c>
      <c r="I326" s="229"/>
      <c r="J326" s="224"/>
      <c r="K326" s="224"/>
      <c r="L326" s="230"/>
      <c r="M326" s="231"/>
      <c r="N326" s="232"/>
      <c r="O326" s="232"/>
      <c r="P326" s="232"/>
      <c r="Q326" s="232"/>
      <c r="R326" s="232"/>
      <c r="S326" s="232"/>
      <c r="T326" s="233"/>
      <c r="AT326" s="234" t="s">
        <v>162</v>
      </c>
      <c r="AU326" s="234" t="s">
        <v>88</v>
      </c>
      <c r="AV326" s="13" t="s">
        <v>88</v>
      </c>
      <c r="AW326" s="13" t="s">
        <v>36</v>
      </c>
      <c r="AX326" s="13" t="s">
        <v>79</v>
      </c>
      <c r="AY326" s="234" t="s">
        <v>146</v>
      </c>
    </row>
    <row r="327" spans="2:51" s="15" customFormat="1" ht="11.25">
      <c r="B327" s="245"/>
      <c r="C327" s="246"/>
      <c r="D327" s="225" t="s">
        <v>162</v>
      </c>
      <c r="E327" s="247" t="s">
        <v>1</v>
      </c>
      <c r="F327" s="248" t="s">
        <v>178</v>
      </c>
      <c r="G327" s="246"/>
      <c r="H327" s="249">
        <v>8</v>
      </c>
      <c r="I327" s="250"/>
      <c r="J327" s="246"/>
      <c r="K327" s="246"/>
      <c r="L327" s="251"/>
      <c r="M327" s="252"/>
      <c r="N327" s="253"/>
      <c r="O327" s="253"/>
      <c r="P327" s="253"/>
      <c r="Q327" s="253"/>
      <c r="R327" s="253"/>
      <c r="S327" s="253"/>
      <c r="T327" s="254"/>
      <c r="AT327" s="255" t="s">
        <v>162</v>
      </c>
      <c r="AU327" s="255" t="s">
        <v>88</v>
      </c>
      <c r="AV327" s="15" t="s">
        <v>152</v>
      </c>
      <c r="AW327" s="15" t="s">
        <v>36</v>
      </c>
      <c r="AX327" s="15" t="s">
        <v>86</v>
      </c>
      <c r="AY327" s="255" t="s">
        <v>146</v>
      </c>
    </row>
    <row r="328" spans="1:65" s="2" customFormat="1" ht="33" customHeight="1">
      <c r="A328" s="34"/>
      <c r="B328" s="35"/>
      <c r="C328" s="256" t="s">
        <v>499</v>
      </c>
      <c r="D328" s="256" t="s">
        <v>197</v>
      </c>
      <c r="E328" s="257" t="s">
        <v>491</v>
      </c>
      <c r="F328" s="258" t="s">
        <v>492</v>
      </c>
      <c r="G328" s="259" t="s">
        <v>160</v>
      </c>
      <c r="H328" s="260">
        <v>9.6</v>
      </c>
      <c r="I328" s="261"/>
      <c r="J328" s="262">
        <f>ROUND(I328*H328,2)</f>
        <v>0</v>
      </c>
      <c r="K328" s="263"/>
      <c r="L328" s="264"/>
      <c r="M328" s="265" t="s">
        <v>1</v>
      </c>
      <c r="N328" s="266" t="s">
        <v>44</v>
      </c>
      <c r="O328" s="71"/>
      <c r="P328" s="219">
        <f>O328*H328</f>
        <v>0</v>
      </c>
      <c r="Q328" s="219">
        <v>0.0054</v>
      </c>
      <c r="R328" s="219">
        <f>Q328*H328</f>
        <v>0.051840000000000004</v>
      </c>
      <c r="S328" s="219">
        <v>0</v>
      </c>
      <c r="T328" s="220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221" t="s">
        <v>342</v>
      </c>
      <c r="AT328" s="221" t="s">
        <v>197</v>
      </c>
      <c r="AU328" s="221" t="s">
        <v>88</v>
      </c>
      <c r="AY328" s="17" t="s">
        <v>146</v>
      </c>
      <c r="BE328" s="222">
        <f>IF(N328="základní",J328,0)</f>
        <v>0</v>
      </c>
      <c r="BF328" s="222">
        <f>IF(N328="snížená",J328,0)</f>
        <v>0</v>
      </c>
      <c r="BG328" s="222">
        <f>IF(N328="zákl. přenesená",J328,0)</f>
        <v>0</v>
      </c>
      <c r="BH328" s="222">
        <f>IF(N328="sníž. přenesená",J328,0)</f>
        <v>0</v>
      </c>
      <c r="BI328" s="222">
        <f>IF(N328="nulová",J328,0)</f>
        <v>0</v>
      </c>
      <c r="BJ328" s="17" t="s">
        <v>86</v>
      </c>
      <c r="BK328" s="222">
        <f>ROUND(I328*H328,2)</f>
        <v>0</v>
      </c>
      <c r="BL328" s="17" t="s">
        <v>232</v>
      </c>
      <c r="BM328" s="221" t="s">
        <v>500</v>
      </c>
    </row>
    <row r="329" spans="2:51" s="13" customFormat="1" ht="11.25">
      <c r="B329" s="223"/>
      <c r="C329" s="224"/>
      <c r="D329" s="225" t="s">
        <v>162</v>
      </c>
      <c r="E329" s="224"/>
      <c r="F329" s="227" t="s">
        <v>501</v>
      </c>
      <c r="G329" s="224"/>
      <c r="H329" s="228">
        <v>9.6</v>
      </c>
      <c r="I329" s="229"/>
      <c r="J329" s="224"/>
      <c r="K329" s="224"/>
      <c r="L329" s="230"/>
      <c r="M329" s="231"/>
      <c r="N329" s="232"/>
      <c r="O329" s="232"/>
      <c r="P329" s="232"/>
      <c r="Q329" s="232"/>
      <c r="R329" s="232"/>
      <c r="S329" s="232"/>
      <c r="T329" s="233"/>
      <c r="AT329" s="234" t="s">
        <v>162</v>
      </c>
      <c r="AU329" s="234" t="s">
        <v>88</v>
      </c>
      <c r="AV329" s="13" t="s">
        <v>88</v>
      </c>
      <c r="AW329" s="13" t="s">
        <v>4</v>
      </c>
      <c r="AX329" s="13" t="s">
        <v>86</v>
      </c>
      <c r="AY329" s="234" t="s">
        <v>146</v>
      </c>
    </row>
    <row r="330" spans="1:65" s="2" customFormat="1" ht="21.75" customHeight="1">
      <c r="A330" s="34"/>
      <c r="B330" s="35"/>
      <c r="C330" s="209" t="s">
        <v>502</v>
      </c>
      <c r="D330" s="209" t="s">
        <v>148</v>
      </c>
      <c r="E330" s="210" t="s">
        <v>503</v>
      </c>
      <c r="F330" s="211" t="s">
        <v>504</v>
      </c>
      <c r="G330" s="212" t="s">
        <v>160</v>
      </c>
      <c r="H330" s="213">
        <v>8</v>
      </c>
      <c r="I330" s="214"/>
      <c r="J330" s="215">
        <f>ROUND(I330*H330,2)</f>
        <v>0</v>
      </c>
      <c r="K330" s="216"/>
      <c r="L330" s="39"/>
      <c r="M330" s="217" t="s">
        <v>1</v>
      </c>
      <c r="N330" s="218" t="s">
        <v>44</v>
      </c>
      <c r="O330" s="71"/>
      <c r="P330" s="219">
        <f>O330*H330</f>
        <v>0</v>
      </c>
      <c r="Q330" s="219">
        <v>4E-05</v>
      </c>
      <c r="R330" s="219">
        <f>Q330*H330</f>
        <v>0.00032</v>
      </c>
      <c r="S330" s="219">
        <v>0</v>
      </c>
      <c r="T330" s="220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221" t="s">
        <v>232</v>
      </c>
      <c r="AT330" s="221" t="s">
        <v>148</v>
      </c>
      <c r="AU330" s="221" t="s">
        <v>88</v>
      </c>
      <c r="AY330" s="17" t="s">
        <v>146</v>
      </c>
      <c r="BE330" s="222">
        <f>IF(N330="základní",J330,0)</f>
        <v>0</v>
      </c>
      <c r="BF330" s="222">
        <f>IF(N330="snížená",J330,0)</f>
        <v>0</v>
      </c>
      <c r="BG330" s="222">
        <f>IF(N330="zákl. přenesená",J330,0)</f>
        <v>0</v>
      </c>
      <c r="BH330" s="222">
        <f>IF(N330="sníž. přenesená",J330,0)</f>
        <v>0</v>
      </c>
      <c r="BI330" s="222">
        <f>IF(N330="nulová",J330,0)</f>
        <v>0</v>
      </c>
      <c r="BJ330" s="17" t="s">
        <v>86</v>
      </c>
      <c r="BK330" s="222">
        <f>ROUND(I330*H330,2)</f>
        <v>0</v>
      </c>
      <c r="BL330" s="17" t="s">
        <v>232</v>
      </c>
      <c r="BM330" s="221" t="s">
        <v>505</v>
      </c>
    </row>
    <row r="331" spans="1:65" s="2" customFormat="1" ht="21.75" customHeight="1">
      <c r="A331" s="34"/>
      <c r="B331" s="35"/>
      <c r="C331" s="256" t="s">
        <v>506</v>
      </c>
      <c r="D331" s="256" t="s">
        <v>197</v>
      </c>
      <c r="E331" s="257" t="s">
        <v>507</v>
      </c>
      <c r="F331" s="258" t="s">
        <v>508</v>
      </c>
      <c r="G331" s="259" t="s">
        <v>160</v>
      </c>
      <c r="H331" s="260">
        <v>9.6</v>
      </c>
      <c r="I331" s="261"/>
      <c r="J331" s="262">
        <f>ROUND(I331*H331,2)</f>
        <v>0</v>
      </c>
      <c r="K331" s="263"/>
      <c r="L331" s="264"/>
      <c r="M331" s="265" t="s">
        <v>1</v>
      </c>
      <c r="N331" s="266" t="s">
        <v>44</v>
      </c>
      <c r="O331" s="71"/>
      <c r="P331" s="219">
        <f>O331*H331</f>
        <v>0</v>
      </c>
      <c r="Q331" s="219">
        <v>0.0003</v>
      </c>
      <c r="R331" s="219">
        <f>Q331*H331</f>
        <v>0.0028799999999999997</v>
      </c>
      <c r="S331" s="219">
        <v>0</v>
      </c>
      <c r="T331" s="220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221" t="s">
        <v>342</v>
      </c>
      <c r="AT331" s="221" t="s">
        <v>197</v>
      </c>
      <c r="AU331" s="221" t="s">
        <v>88</v>
      </c>
      <c r="AY331" s="17" t="s">
        <v>146</v>
      </c>
      <c r="BE331" s="222">
        <f>IF(N331="základní",J331,0)</f>
        <v>0</v>
      </c>
      <c r="BF331" s="222">
        <f>IF(N331="snížená",J331,0)</f>
        <v>0</v>
      </c>
      <c r="BG331" s="222">
        <f>IF(N331="zákl. přenesená",J331,0)</f>
        <v>0</v>
      </c>
      <c r="BH331" s="222">
        <f>IF(N331="sníž. přenesená",J331,0)</f>
        <v>0</v>
      </c>
      <c r="BI331" s="222">
        <f>IF(N331="nulová",J331,0)</f>
        <v>0</v>
      </c>
      <c r="BJ331" s="17" t="s">
        <v>86</v>
      </c>
      <c r="BK331" s="222">
        <f>ROUND(I331*H331,2)</f>
        <v>0</v>
      </c>
      <c r="BL331" s="17" t="s">
        <v>232</v>
      </c>
      <c r="BM331" s="221" t="s">
        <v>509</v>
      </c>
    </row>
    <row r="332" spans="2:51" s="13" customFormat="1" ht="11.25">
      <c r="B332" s="223"/>
      <c r="C332" s="224"/>
      <c r="D332" s="225" t="s">
        <v>162</v>
      </c>
      <c r="E332" s="224"/>
      <c r="F332" s="227" t="s">
        <v>501</v>
      </c>
      <c r="G332" s="224"/>
      <c r="H332" s="228">
        <v>9.6</v>
      </c>
      <c r="I332" s="229"/>
      <c r="J332" s="224"/>
      <c r="K332" s="224"/>
      <c r="L332" s="230"/>
      <c r="M332" s="231"/>
      <c r="N332" s="232"/>
      <c r="O332" s="232"/>
      <c r="P332" s="232"/>
      <c r="Q332" s="232"/>
      <c r="R332" s="232"/>
      <c r="S332" s="232"/>
      <c r="T332" s="233"/>
      <c r="AT332" s="234" t="s">
        <v>162</v>
      </c>
      <c r="AU332" s="234" t="s">
        <v>88</v>
      </c>
      <c r="AV332" s="13" t="s">
        <v>88</v>
      </c>
      <c r="AW332" s="13" t="s">
        <v>4</v>
      </c>
      <c r="AX332" s="13" t="s">
        <v>86</v>
      </c>
      <c r="AY332" s="234" t="s">
        <v>146</v>
      </c>
    </row>
    <row r="333" spans="1:65" s="2" customFormat="1" ht="21.75" customHeight="1">
      <c r="A333" s="34"/>
      <c r="B333" s="35"/>
      <c r="C333" s="209" t="s">
        <v>510</v>
      </c>
      <c r="D333" s="209" t="s">
        <v>148</v>
      </c>
      <c r="E333" s="210" t="s">
        <v>511</v>
      </c>
      <c r="F333" s="211" t="s">
        <v>512</v>
      </c>
      <c r="G333" s="212" t="s">
        <v>513</v>
      </c>
      <c r="H333" s="267"/>
      <c r="I333" s="214"/>
      <c r="J333" s="215">
        <f>ROUND(I333*H333,2)</f>
        <v>0</v>
      </c>
      <c r="K333" s="216"/>
      <c r="L333" s="39"/>
      <c r="M333" s="217" t="s">
        <v>1</v>
      </c>
      <c r="N333" s="218" t="s">
        <v>44</v>
      </c>
      <c r="O333" s="71"/>
      <c r="P333" s="219">
        <f>O333*H333</f>
        <v>0</v>
      </c>
      <c r="Q333" s="219">
        <v>0</v>
      </c>
      <c r="R333" s="219">
        <f>Q333*H333</f>
        <v>0</v>
      </c>
      <c r="S333" s="219">
        <v>0</v>
      </c>
      <c r="T333" s="220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221" t="s">
        <v>232</v>
      </c>
      <c r="AT333" s="221" t="s">
        <v>148</v>
      </c>
      <c r="AU333" s="221" t="s">
        <v>88</v>
      </c>
      <c r="AY333" s="17" t="s">
        <v>146</v>
      </c>
      <c r="BE333" s="222">
        <f>IF(N333="základní",J333,0)</f>
        <v>0</v>
      </c>
      <c r="BF333" s="222">
        <f>IF(N333="snížená",J333,0)</f>
        <v>0</v>
      </c>
      <c r="BG333" s="222">
        <f>IF(N333="zákl. přenesená",J333,0)</f>
        <v>0</v>
      </c>
      <c r="BH333" s="222">
        <f>IF(N333="sníž. přenesená",J333,0)</f>
        <v>0</v>
      </c>
      <c r="BI333" s="222">
        <f>IF(N333="nulová",J333,0)</f>
        <v>0</v>
      </c>
      <c r="BJ333" s="17" t="s">
        <v>86</v>
      </c>
      <c r="BK333" s="222">
        <f>ROUND(I333*H333,2)</f>
        <v>0</v>
      </c>
      <c r="BL333" s="17" t="s">
        <v>232</v>
      </c>
      <c r="BM333" s="221" t="s">
        <v>514</v>
      </c>
    </row>
    <row r="334" spans="2:63" s="12" customFormat="1" ht="22.9" customHeight="1">
      <c r="B334" s="193"/>
      <c r="C334" s="194"/>
      <c r="D334" s="195" t="s">
        <v>78</v>
      </c>
      <c r="E334" s="207" t="s">
        <v>515</v>
      </c>
      <c r="F334" s="207" t="s">
        <v>516</v>
      </c>
      <c r="G334" s="194"/>
      <c r="H334" s="194"/>
      <c r="I334" s="197"/>
      <c r="J334" s="208">
        <f>BK334</f>
        <v>0</v>
      </c>
      <c r="K334" s="194"/>
      <c r="L334" s="199"/>
      <c r="M334" s="200"/>
      <c r="N334" s="201"/>
      <c r="O334" s="201"/>
      <c r="P334" s="202">
        <f>SUM(P335:P336)</f>
        <v>0</v>
      </c>
      <c r="Q334" s="201"/>
      <c r="R334" s="202">
        <f>SUM(R335:R336)</f>
        <v>0</v>
      </c>
      <c r="S334" s="201"/>
      <c r="T334" s="203">
        <f>SUM(T335:T336)</f>
        <v>0</v>
      </c>
      <c r="AR334" s="204" t="s">
        <v>88</v>
      </c>
      <c r="AT334" s="205" t="s">
        <v>78</v>
      </c>
      <c r="AU334" s="205" t="s">
        <v>86</v>
      </c>
      <c r="AY334" s="204" t="s">
        <v>146</v>
      </c>
      <c r="BK334" s="206">
        <f>SUM(BK335:BK336)</f>
        <v>0</v>
      </c>
    </row>
    <row r="335" spans="1:65" s="2" customFormat="1" ht="33" customHeight="1">
      <c r="A335" s="34"/>
      <c r="B335" s="35"/>
      <c r="C335" s="209" t="s">
        <v>517</v>
      </c>
      <c r="D335" s="209" t="s">
        <v>148</v>
      </c>
      <c r="E335" s="210" t="s">
        <v>518</v>
      </c>
      <c r="F335" s="211" t="s">
        <v>519</v>
      </c>
      <c r="G335" s="212" t="s">
        <v>151</v>
      </c>
      <c r="H335" s="213">
        <v>1</v>
      </c>
      <c r="I335" s="214"/>
      <c r="J335" s="215">
        <f>ROUND(I335*H335,2)</f>
        <v>0</v>
      </c>
      <c r="K335" s="216"/>
      <c r="L335" s="39"/>
      <c r="M335" s="217" t="s">
        <v>1</v>
      </c>
      <c r="N335" s="218" t="s">
        <v>44</v>
      </c>
      <c r="O335" s="71"/>
      <c r="P335" s="219">
        <f>O335*H335</f>
        <v>0</v>
      </c>
      <c r="Q335" s="219">
        <v>0</v>
      </c>
      <c r="R335" s="219">
        <f>Q335*H335</f>
        <v>0</v>
      </c>
      <c r="S335" s="219">
        <v>0</v>
      </c>
      <c r="T335" s="220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221" t="s">
        <v>232</v>
      </c>
      <c r="AT335" s="221" t="s">
        <v>148</v>
      </c>
      <c r="AU335" s="221" t="s">
        <v>88</v>
      </c>
      <c r="AY335" s="17" t="s">
        <v>146</v>
      </c>
      <c r="BE335" s="222">
        <f>IF(N335="základní",J335,0)</f>
        <v>0</v>
      </c>
      <c r="BF335" s="222">
        <f>IF(N335="snížená",J335,0)</f>
        <v>0</v>
      </c>
      <c r="BG335" s="222">
        <f>IF(N335="zákl. přenesená",J335,0)</f>
        <v>0</v>
      </c>
      <c r="BH335" s="222">
        <f>IF(N335="sníž. přenesená",J335,0)</f>
        <v>0</v>
      </c>
      <c r="BI335" s="222">
        <f>IF(N335="nulová",J335,0)</f>
        <v>0</v>
      </c>
      <c r="BJ335" s="17" t="s">
        <v>86</v>
      </c>
      <c r="BK335" s="222">
        <f>ROUND(I335*H335,2)</f>
        <v>0</v>
      </c>
      <c r="BL335" s="17" t="s">
        <v>232</v>
      </c>
      <c r="BM335" s="221" t="s">
        <v>520</v>
      </c>
    </row>
    <row r="336" spans="1:65" s="2" customFormat="1" ht="21.75" customHeight="1">
      <c r="A336" s="34"/>
      <c r="B336" s="35"/>
      <c r="C336" s="209" t="s">
        <v>521</v>
      </c>
      <c r="D336" s="209" t="s">
        <v>148</v>
      </c>
      <c r="E336" s="210" t="s">
        <v>522</v>
      </c>
      <c r="F336" s="211" t="s">
        <v>523</v>
      </c>
      <c r="G336" s="212" t="s">
        <v>513</v>
      </c>
      <c r="H336" s="267"/>
      <c r="I336" s="214"/>
      <c r="J336" s="215">
        <f>ROUND(I336*H336,2)</f>
        <v>0</v>
      </c>
      <c r="K336" s="216"/>
      <c r="L336" s="39"/>
      <c r="M336" s="217" t="s">
        <v>1</v>
      </c>
      <c r="N336" s="218" t="s">
        <v>44</v>
      </c>
      <c r="O336" s="71"/>
      <c r="P336" s="219">
        <f>O336*H336</f>
        <v>0</v>
      </c>
      <c r="Q336" s="219">
        <v>0</v>
      </c>
      <c r="R336" s="219">
        <f>Q336*H336</f>
        <v>0</v>
      </c>
      <c r="S336" s="219">
        <v>0</v>
      </c>
      <c r="T336" s="220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221" t="s">
        <v>232</v>
      </c>
      <c r="AT336" s="221" t="s">
        <v>148</v>
      </c>
      <c r="AU336" s="221" t="s">
        <v>88</v>
      </c>
      <c r="AY336" s="17" t="s">
        <v>146</v>
      </c>
      <c r="BE336" s="222">
        <f>IF(N336="základní",J336,0)</f>
        <v>0</v>
      </c>
      <c r="BF336" s="222">
        <f>IF(N336="snížená",J336,0)</f>
        <v>0</v>
      </c>
      <c r="BG336" s="222">
        <f>IF(N336="zákl. přenesená",J336,0)</f>
        <v>0</v>
      </c>
      <c r="BH336" s="222">
        <f>IF(N336="sníž. přenesená",J336,0)</f>
        <v>0</v>
      </c>
      <c r="BI336" s="222">
        <f>IF(N336="nulová",J336,0)</f>
        <v>0</v>
      </c>
      <c r="BJ336" s="17" t="s">
        <v>86</v>
      </c>
      <c r="BK336" s="222">
        <f>ROUND(I336*H336,2)</f>
        <v>0</v>
      </c>
      <c r="BL336" s="17" t="s">
        <v>232</v>
      </c>
      <c r="BM336" s="221" t="s">
        <v>524</v>
      </c>
    </row>
    <row r="337" spans="2:63" s="12" customFormat="1" ht="22.9" customHeight="1">
      <c r="B337" s="193"/>
      <c r="C337" s="194"/>
      <c r="D337" s="195" t="s">
        <v>78</v>
      </c>
      <c r="E337" s="207" t="s">
        <v>525</v>
      </c>
      <c r="F337" s="207" t="s">
        <v>526</v>
      </c>
      <c r="G337" s="194"/>
      <c r="H337" s="194"/>
      <c r="I337" s="197"/>
      <c r="J337" s="208">
        <f>BK337</f>
        <v>0</v>
      </c>
      <c r="K337" s="194"/>
      <c r="L337" s="199"/>
      <c r="M337" s="200"/>
      <c r="N337" s="201"/>
      <c r="O337" s="201"/>
      <c r="P337" s="202">
        <f>SUM(P338:P343)</f>
        <v>0</v>
      </c>
      <c r="Q337" s="201"/>
      <c r="R337" s="202">
        <f>SUM(R338:R343)</f>
        <v>0</v>
      </c>
      <c r="S337" s="201"/>
      <c r="T337" s="203">
        <f>SUM(T338:T343)</f>
        <v>0</v>
      </c>
      <c r="AR337" s="204" t="s">
        <v>88</v>
      </c>
      <c r="AT337" s="205" t="s">
        <v>78</v>
      </c>
      <c r="AU337" s="205" t="s">
        <v>86</v>
      </c>
      <c r="AY337" s="204" t="s">
        <v>146</v>
      </c>
      <c r="BK337" s="206">
        <f>SUM(BK338:BK343)</f>
        <v>0</v>
      </c>
    </row>
    <row r="338" spans="1:65" s="2" customFormat="1" ht="16.5" customHeight="1">
      <c r="A338" s="34"/>
      <c r="B338" s="35"/>
      <c r="C338" s="209" t="s">
        <v>527</v>
      </c>
      <c r="D338" s="209" t="s">
        <v>148</v>
      </c>
      <c r="E338" s="210" t="s">
        <v>528</v>
      </c>
      <c r="F338" s="211" t="s">
        <v>529</v>
      </c>
      <c r="G338" s="212" t="s">
        <v>160</v>
      </c>
      <c r="H338" s="213">
        <v>206.753</v>
      </c>
      <c r="I338" s="214"/>
      <c r="J338" s="215">
        <f>ROUND(I338*H338,2)</f>
        <v>0</v>
      </c>
      <c r="K338" s="216"/>
      <c r="L338" s="39"/>
      <c r="M338" s="217" t="s">
        <v>1</v>
      </c>
      <c r="N338" s="218" t="s">
        <v>44</v>
      </c>
      <c r="O338" s="71"/>
      <c r="P338" s="219">
        <f>O338*H338</f>
        <v>0</v>
      </c>
      <c r="Q338" s="219">
        <v>0</v>
      </c>
      <c r="R338" s="219">
        <f>Q338*H338</f>
        <v>0</v>
      </c>
      <c r="S338" s="219">
        <v>0</v>
      </c>
      <c r="T338" s="220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221" t="s">
        <v>232</v>
      </c>
      <c r="AT338" s="221" t="s">
        <v>148</v>
      </c>
      <c r="AU338" s="221" t="s">
        <v>88</v>
      </c>
      <c r="AY338" s="17" t="s">
        <v>146</v>
      </c>
      <c r="BE338" s="222">
        <f>IF(N338="základní",J338,0)</f>
        <v>0</v>
      </c>
      <c r="BF338" s="222">
        <f>IF(N338="snížená",J338,0)</f>
        <v>0</v>
      </c>
      <c r="BG338" s="222">
        <f>IF(N338="zákl. přenesená",J338,0)</f>
        <v>0</v>
      </c>
      <c r="BH338" s="222">
        <f>IF(N338="sníž. přenesená",J338,0)</f>
        <v>0</v>
      </c>
      <c r="BI338" s="222">
        <f>IF(N338="nulová",J338,0)</f>
        <v>0</v>
      </c>
      <c r="BJ338" s="17" t="s">
        <v>86</v>
      </c>
      <c r="BK338" s="222">
        <f>ROUND(I338*H338,2)</f>
        <v>0</v>
      </c>
      <c r="BL338" s="17" t="s">
        <v>232</v>
      </c>
      <c r="BM338" s="221" t="s">
        <v>530</v>
      </c>
    </row>
    <row r="339" spans="2:51" s="14" customFormat="1" ht="11.25">
      <c r="B339" s="235"/>
      <c r="C339" s="236"/>
      <c r="D339" s="225" t="s">
        <v>162</v>
      </c>
      <c r="E339" s="237" t="s">
        <v>1</v>
      </c>
      <c r="F339" s="238" t="s">
        <v>264</v>
      </c>
      <c r="G339" s="236"/>
      <c r="H339" s="237" t="s">
        <v>1</v>
      </c>
      <c r="I339" s="239"/>
      <c r="J339" s="236"/>
      <c r="K339" s="236"/>
      <c r="L339" s="240"/>
      <c r="M339" s="241"/>
      <c r="N339" s="242"/>
      <c r="O339" s="242"/>
      <c r="P339" s="242"/>
      <c r="Q339" s="242"/>
      <c r="R339" s="242"/>
      <c r="S339" s="242"/>
      <c r="T339" s="243"/>
      <c r="AT339" s="244" t="s">
        <v>162</v>
      </c>
      <c r="AU339" s="244" t="s">
        <v>88</v>
      </c>
      <c r="AV339" s="14" t="s">
        <v>86</v>
      </c>
      <c r="AW339" s="14" t="s">
        <v>36</v>
      </c>
      <c r="AX339" s="14" t="s">
        <v>79</v>
      </c>
      <c r="AY339" s="244" t="s">
        <v>146</v>
      </c>
    </row>
    <row r="340" spans="2:51" s="13" customFormat="1" ht="11.25">
      <c r="B340" s="223"/>
      <c r="C340" s="224"/>
      <c r="D340" s="225" t="s">
        <v>162</v>
      </c>
      <c r="E340" s="226" t="s">
        <v>1</v>
      </c>
      <c r="F340" s="227" t="s">
        <v>468</v>
      </c>
      <c r="G340" s="224"/>
      <c r="H340" s="228">
        <v>134.55</v>
      </c>
      <c r="I340" s="229"/>
      <c r="J340" s="224"/>
      <c r="K340" s="224"/>
      <c r="L340" s="230"/>
      <c r="M340" s="231"/>
      <c r="N340" s="232"/>
      <c r="O340" s="232"/>
      <c r="P340" s="232"/>
      <c r="Q340" s="232"/>
      <c r="R340" s="232"/>
      <c r="S340" s="232"/>
      <c r="T340" s="233"/>
      <c r="AT340" s="234" t="s">
        <v>162</v>
      </c>
      <c r="AU340" s="234" t="s">
        <v>88</v>
      </c>
      <c r="AV340" s="13" t="s">
        <v>88</v>
      </c>
      <c r="AW340" s="13" t="s">
        <v>36</v>
      </c>
      <c r="AX340" s="13" t="s">
        <v>79</v>
      </c>
      <c r="AY340" s="234" t="s">
        <v>146</v>
      </c>
    </row>
    <row r="341" spans="2:51" s="13" customFormat="1" ht="11.25">
      <c r="B341" s="223"/>
      <c r="C341" s="224"/>
      <c r="D341" s="225" t="s">
        <v>162</v>
      </c>
      <c r="E341" s="226" t="s">
        <v>1</v>
      </c>
      <c r="F341" s="227" t="s">
        <v>469</v>
      </c>
      <c r="G341" s="224"/>
      <c r="H341" s="228">
        <v>67.275</v>
      </c>
      <c r="I341" s="229"/>
      <c r="J341" s="224"/>
      <c r="K341" s="224"/>
      <c r="L341" s="230"/>
      <c r="M341" s="231"/>
      <c r="N341" s="232"/>
      <c r="O341" s="232"/>
      <c r="P341" s="232"/>
      <c r="Q341" s="232"/>
      <c r="R341" s="232"/>
      <c r="S341" s="232"/>
      <c r="T341" s="233"/>
      <c r="AT341" s="234" t="s">
        <v>162</v>
      </c>
      <c r="AU341" s="234" t="s">
        <v>88</v>
      </c>
      <c r="AV341" s="13" t="s">
        <v>88</v>
      </c>
      <c r="AW341" s="13" t="s">
        <v>36</v>
      </c>
      <c r="AX341" s="13" t="s">
        <v>79</v>
      </c>
      <c r="AY341" s="234" t="s">
        <v>146</v>
      </c>
    </row>
    <row r="342" spans="2:51" s="13" customFormat="1" ht="11.25">
      <c r="B342" s="223"/>
      <c r="C342" s="224"/>
      <c r="D342" s="225" t="s">
        <v>162</v>
      </c>
      <c r="E342" s="226" t="s">
        <v>1</v>
      </c>
      <c r="F342" s="227" t="s">
        <v>470</v>
      </c>
      <c r="G342" s="224"/>
      <c r="H342" s="228">
        <v>4.928</v>
      </c>
      <c r="I342" s="229"/>
      <c r="J342" s="224"/>
      <c r="K342" s="224"/>
      <c r="L342" s="230"/>
      <c r="M342" s="231"/>
      <c r="N342" s="232"/>
      <c r="O342" s="232"/>
      <c r="P342" s="232"/>
      <c r="Q342" s="232"/>
      <c r="R342" s="232"/>
      <c r="S342" s="232"/>
      <c r="T342" s="233"/>
      <c r="AT342" s="234" t="s">
        <v>162</v>
      </c>
      <c r="AU342" s="234" t="s">
        <v>88</v>
      </c>
      <c r="AV342" s="13" t="s">
        <v>88</v>
      </c>
      <c r="AW342" s="13" t="s">
        <v>36</v>
      </c>
      <c r="AX342" s="13" t="s">
        <v>79</v>
      </c>
      <c r="AY342" s="234" t="s">
        <v>146</v>
      </c>
    </row>
    <row r="343" spans="2:51" s="15" customFormat="1" ht="11.25">
      <c r="B343" s="245"/>
      <c r="C343" s="246"/>
      <c r="D343" s="225" t="s">
        <v>162</v>
      </c>
      <c r="E343" s="247" t="s">
        <v>1</v>
      </c>
      <c r="F343" s="248" t="s">
        <v>178</v>
      </c>
      <c r="G343" s="246"/>
      <c r="H343" s="249">
        <v>206.75300000000001</v>
      </c>
      <c r="I343" s="250"/>
      <c r="J343" s="246"/>
      <c r="K343" s="246"/>
      <c r="L343" s="251"/>
      <c r="M343" s="252"/>
      <c r="N343" s="253"/>
      <c r="O343" s="253"/>
      <c r="P343" s="253"/>
      <c r="Q343" s="253"/>
      <c r="R343" s="253"/>
      <c r="S343" s="253"/>
      <c r="T343" s="254"/>
      <c r="AT343" s="255" t="s">
        <v>162</v>
      </c>
      <c r="AU343" s="255" t="s">
        <v>88</v>
      </c>
      <c r="AV343" s="15" t="s">
        <v>152</v>
      </c>
      <c r="AW343" s="15" t="s">
        <v>36</v>
      </c>
      <c r="AX343" s="15" t="s">
        <v>86</v>
      </c>
      <c r="AY343" s="255" t="s">
        <v>146</v>
      </c>
    </row>
    <row r="344" spans="2:63" s="12" customFormat="1" ht="22.9" customHeight="1">
      <c r="B344" s="193"/>
      <c r="C344" s="194"/>
      <c r="D344" s="195" t="s">
        <v>78</v>
      </c>
      <c r="E344" s="207" t="s">
        <v>531</v>
      </c>
      <c r="F344" s="207" t="s">
        <v>532</v>
      </c>
      <c r="G344" s="194"/>
      <c r="H344" s="194"/>
      <c r="I344" s="197"/>
      <c r="J344" s="208">
        <f>BK344</f>
        <v>0</v>
      </c>
      <c r="K344" s="194"/>
      <c r="L344" s="199"/>
      <c r="M344" s="200"/>
      <c r="N344" s="201"/>
      <c r="O344" s="201"/>
      <c r="P344" s="202">
        <f>SUM(P345:P346)</f>
        <v>0</v>
      </c>
      <c r="Q344" s="201"/>
      <c r="R344" s="202">
        <f>SUM(R345:R346)</f>
        <v>0.0009099999999999999</v>
      </c>
      <c r="S344" s="201"/>
      <c r="T344" s="203">
        <f>SUM(T345:T346)</f>
        <v>0</v>
      </c>
      <c r="AR344" s="204" t="s">
        <v>88</v>
      </c>
      <c r="AT344" s="205" t="s">
        <v>78</v>
      </c>
      <c r="AU344" s="205" t="s">
        <v>86</v>
      </c>
      <c r="AY344" s="204" t="s">
        <v>146</v>
      </c>
      <c r="BK344" s="206">
        <f>SUM(BK345:BK346)</f>
        <v>0</v>
      </c>
    </row>
    <row r="345" spans="1:65" s="2" customFormat="1" ht="21.75" customHeight="1">
      <c r="A345" s="34"/>
      <c r="B345" s="35"/>
      <c r="C345" s="209" t="s">
        <v>533</v>
      </c>
      <c r="D345" s="209" t="s">
        <v>148</v>
      </c>
      <c r="E345" s="210" t="s">
        <v>534</v>
      </c>
      <c r="F345" s="211" t="s">
        <v>535</v>
      </c>
      <c r="G345" s="212" t="s">
        <v>160</v>
      </c>
      <c r="H345" s="213">
        <v>7</v>
      </c>
      <c r="I345" s="214"/>
      <c r="J345" s="215">
        <f>ROUND(I345*H345,2)</f>
        <v>0</v>
      </c>
      <c r="K345" s="216"/>
      <c r="L345" s="39"/>
      <c r="M345" s="217" t="s">
        <v>1</v>
      </c>
      <c r="N345" s="218" t="s">
        <v>44</v>
      </c>
      <c r="O345" s="71"/>
      <c r="P345" s="219">
        <f>O345*H345</f>
        <v>0</v>
      </c>
      <c r="Q345" s="219">
        <v>0.00013</v>
      </c>
      <c r="R345" s="219">
        <f>Q345*H345</f>
        <v>0.0009099999999999999</v>
      </c>
      <c r="S345" s="219">
        <v>0</v>
      </c>
      <c r="T345" s="220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221" t="s">
        <v>232</v>
      </c>
      <c r="AT345" s="221" t="s">
        <v>148</v>
      </c>
      <c r="AU345" s="221" t="s">
        <v>88</v>
      </c>
      <c r="AY345" s="17" t="s">
        <v>146</v>
      </c>
      <c r="BE345" s="222">
        <f>IF(N345="základní",J345,0)</f>
        <v>0</v>
      </c>
      <c r="BF345" s="222">
        <f>IF(N345="snížená",J345,0)</f>
        <v>0</v>
      </c>
      <c r="BG345" s="222">
        <f>IF(N345="zákl. přenesená",J345,0)</f>
        <v>0</v>
      </c>
      <c r="BH345" s="222">
        <f>IF(N345="sníž. přenesená",J345,0)</f>
        <v>0</v>
      </c>
      <c r="BI345" s="222">
        <f>IF(N345="nulová",J345,0)</f>
        <v>0</v>
      </c>
      <c r="BJ345" s="17" t="s">
        <v>86</v>
      </c>
      <c r="BK345" s="222">
        <f>ROUND(I345*H345,2)</f>
        <v>0</v>
      </c>
      <c r="BL345" s="17" t="s">
        <v>232</v>
      </c>
      <c r="BM345" s="221" t="s">
        <v>536</v>
      </c>
    </row>
    <row r="346" spans="2:51" s="13" customFormat="1" ht="11.25">
      <c r="B346" s="223"/>
      <c r="C346" s="224"/>
      <c r="D346" s="225" t="s">
        <v>162</v>
      </c>
      <c r="E346" s="226" t="s">
        <v>1</v>
      </c>
      <c r="F346" s="227" t="s">
        <v>537</v>
      </c>
      <c r="G346" s="224"/>
      <c r="H346" s="228">
        <v>7</v>
      </c>
      <c r="I346" s="229"/>
      <c r="J346" s="224"/>
      <c r="K346" s="224"/>
      <c r="L346" s="230"/>
      <c r="M346" s="268"/>
      <c r="N346" s="269"/>
      <c r="O346" s="269"/>
      <c r="P346" s="269"/>
      <c r="Q346" s="269"/>
      <c r="R346" s="269"/>
      <c r="S346" s="269"/>
      <c r="T346" s="270"/>
      <c r="AT346" s="234" t="s">
        <v>162</v>
      </c>
      <c r="AU346" s="234" t="s">
        <v>88</v>
      </c>
      <c r="AV346" s="13" t="s">
        <v>88</v>
      </c>
      <c r="AW346" s="13" t="s">
        <v>36</v>
      </c>
      <c r="AX346" s="13" t="s">
        <v>86</v>
      </c>
      <c r="AY346" s="234" t="s">
        <v>146</v>
      </c>
    </row>
    <row r="347" spans="1:31" s="2" customFormat="1" ht="6.95" customHeight="1">
      <c r="A347" s="34"/>
      <c r="B347" s="54"/>
      <c r="C347" s="55"/>
      <c r="D347" s="55"/>
      <c r="E347" s="55"/>
      <c r="F347" s="55"/>
      <c r="G347" s="55"/>
      <c r="H347" s="55"/>
      <c r="I347" s="158"/>
      <c r="J347" s="55"/>
      <c r="K347" s="55"/>
      <c r="L347" s="39"/>
      <c r="M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</row>
  </sheetData>
  <sheetProtection algorithmName="SHA-512" hashValue="D/55KAAQCh+yCCf/cQJIzZZbR9ddvZsTwo1n0jUWnrhK4xrxj3gNv2sIKyF/+08p0P+yhOU1yA+nU8ezN/SFCg==" saltValue="7fHuGLMgioDx5VPbgDC4ROSVwFffBwJQjRFt1RKFbJ9Q/vGscHpysJTfm2dxKMuORPiNcijfVzR5xFy2DTQcXQ==" spinCount="100000" sheet="1" objects="1" scenarios="1" formatColumns="0" formatRows="0" autoFilter="0"/>
  <autoFilter ref="C134:K346"/>
  <mergeCells count="12">
    <mergeCell ref="E127:H127"/>
    <mergeCell ref="L2:V2"/>
    <mergeCell ref="E85:H85"/>
    <mergeCell ref="E87:H87"/>
    <mergeCell ref="E89:H89"/>
    <mergeCell ref="E123:H123"/>
    <mergeCell ref="E125:H12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7"/>
  <sheetViews>
    <sheetView showGridLines="0" workbookViewId="0" topLeftCell="A244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AT2" s="17" t="s">
        <v>96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88</v>
      </c>
    </row>
    <row r="4" spans="2:46" s="1" customFormat="1" ht="24.95" customHeight="1">
      <c r="B4" s="20"/>
      <c r="D4" s="119" t="s">
        <v>106</v>
      </c>
      <c r="I4" s="115"/>
      <c r="L4" s="20"/>
      <c r="M4" s="120" t="s">
        <v>10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1" t="s">
        <v>16</v>
      </c>
      <c r="I6" s="115"/>
      <c r="L6" s="20"/>
    </row>
    <row r="7" spans="2:12" s="1" customFormat="1" ht="16.5" customHeight="1">
      <c r="B7" s="20"/>
      <c r="E7" s="324" t="str">
        <f>'Rekapitulace stavby'!K6</f>
        <v>Rozšíření MŠ U Koupaliště – základová deska</v>
      </c>
      <c r="F7" s="325"/>
      <c r="G7" s="325"/>
      <c r="H7" s="325"/>
      <c r="I7" s="115"/>
      <c r="L7" s="20"/>
    </row>
    <row r="8" spans="2:12" s="1" customFormat="1" ht="12" customHeight="1">
      <c r="B8" s="20"/>
      <c r="D8" s="121" t="s">
        <v>107</v>
      </c>
      <c r="I8" s="115"/>
      <c r="L8" s="20"/>
    </row>
    <row r="9" spans="1:31" s="2" customFormat="1" ht="16.5" customHeight="1">
      <c r="A9" s="34"/>
      <c r="B9" s="39"/>
      <c r="C9" s="34"/>
      <c r="D9" s="34"/>
      <c r="E9" s="324" t="s">
        <v>108</v>
      </c>
      <c r="F9" s="326"/>
      <c r="G9" s="326"/>
      <c r="H9" s="326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1" t="s">
        <v>109</v>
      </c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27" t="s">
        <v>538</v>
      </c>
      <c r="F11" s="326"/>
      <c r="G11" s="326"/>
      <c r="H11" s="326"/>
      <c r="I11" s="122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122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1" t="s">
        <v>18</v>
      </c>
      <c r="E13" s="34"/>
      <c r="F13" s="110" t="s">
        <v>1</v>
      </c>
      <c r="G13" s="34"/>
      <c r="H13" s="34"/>
      <c r="I13" s="123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1" t="s">
        <v>20</v>
      </c>
      <c r="E14" s="34"/>
      <c r="F14" s="110" t="s">
        <v>21</v>
      </c>
      <c r="G14" s="34"/>
      <c r="H14" s="34"/>
      <c r="I14" s="123" t="s">
        <v>22</v>
      </c>
      <c r="J14" s="124" t="str">
        <f>'Rekapitulace stavby'!AN8</f>
        <v>23. 3. 2021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122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1" t="s">
        <v>24</v>
      </c>
      <c r="E16" s="34"/>
      <c r="F16" s="34"/>
      <c r="G16" s="34"/>
      <c r="H16" s="34"/>
      <c r="I16" s="123" t="s">
        <v>25</v>
      </c>
      <c r="J16" s="110" t="s">
        <v>26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27</v>
      </c>
      <c r="F17" s="34"/>
      <c r="G17" s="34"/>
      <c r="H17" s="34"/>
      <c r="I17" s="123" t="s">
        <v>28</v>
      </c>
      <c r="J17" s="110" t="s">
        <v>29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122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1" t="s">
        <v>30</v>
      </c>
      <c r="E19" s="34"/>
      <c r="F19" s="34"/>
      <c r="G19" s="34"/>
      <c r="H19" s="34"/>
      <c r="I19" s="123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8" t="str">
        <f>'Rekapitulace stavby'!E14</f>
        <v>Vyplň údaj</v>
      </c>
      <c r="F20" s="329"/>
      <c r="G20" s="329"/>
      <c r="H20" s="329"/>
      <c r="I20" s="123" t="s">
        <v>28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122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1" t="s">
        <v>32</v>
      </c>
      <c r="E22" s="34"/>
      <c r="F22" s="34"/>
      <c r="G22" s="34"/>
      <c r="H22" s="34"/>
      <c r="I22" s="123" t="s">
        <v>25</v>
      </c>
      <c r="J22" s="110" t="s">
        <v>33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34</v>
      </c>
      <c r="F23" s="34"/>
      <c r="G23" s="34"/>
      <c r="H23" s="34"/>
      <c r="I23" s="123" t="s">
        <v>28</v>
      </c>
      <c r="J23" s="110" t="s">
        <v>35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122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1" t="s">
        <v>37</v>
      </c>
      <c r="E25" s="34"/>
      <c r="F25" s="34"/>
      <c r="G25" s="34"/>
      <c r="H25" s="34"/>
      <c r="I25" s="123" t="s">
        <v>25</v>
      </c>
      <c r="J25" s="110" t="str">
        <f>IF('Rekapitulace stavby'!AN19="","",'Rekapitulace stavby'!AN19)</f>
        <v/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23" t="s">
        <v>28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122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1" t="s">
        <v>38</v>
      </c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5"/>
      <c r="B29" s="126"/>
      <c r="C29" s="125"/>
      <c r="D29" s="125"/>
      <c r="E29" s="330" t="s">
        <v>1</v>
      </c>
      <c r="F29" s="330"/>
      <c r="G29" s="330"/>
      <c r="H29" s="330"/>
      <c r="I29" s="127"/>
      <c r="J29" s="125"/>
      <c r="K29" s="125"/>
      <c r="L29" s="128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122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1" t="s">
        <v>39</v>
      </c>
      <c r="E32" s="34"/>
      <c r="F32" s="34"/>
      <c r="G32" s="34"/>
      <c r="H32" s="34"/>
      <c r="I32" s="122"/>
      <c r="J32" s="132">
        <f>ROUND(J133,2)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9"/>
      <c r="E33" s="129"/>
      <c r="F33" s="129"/>
      <c r="G33" s="129"/>
      <c r="H33" s="129"/>
      <c r="I33" s="130"/>
      <c r="J33" s="129"/>
      <c r="K33" s="129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33" t="s">
        <v>41</v>
      </c>
      <c r="G34" s="34"/>
      <c r="H34" s="34"/>
      <c r="I34" s="134" t="s">
        <v>40</v>
      </c>
      <c r="J34" s="133" t="s">
        <v>42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35" t="s">
        <v>43</v>
      </c>
      <c r="E35" s="121" t="s">
        <v>44</v>
      </c>
      <c r="F35" s="136">
        <f>ROUND((SUM(BE133:BE276)),2)</f>
        <v>0</v>
      </c>
      <c r="G35" s="34"/>
      <c r="H35" s="34"/>
      <c r="I35" s="137">
        <v>0.21</v>
      </c>
      <c r="J35" s="136">
        <f>ROUND(((SUM(BE133:BE276))*I35),2)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1" t="s">
        <v>45</v>
      </c>
      <c r="F36" s="136">
        <f>ROUND((SUM(BF133:BF276)),2)</f>
        <v>0</v>
      </c>
      <c r="G36" s="34"/>
      <c r="H36" s="34"/>
      <c r="I36" s="137">
        <v>0.15</v>
      </c>
      <c r="J36" s="136">
        <f>ROUND(((SUM(BF133:BF276))*I36),2)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1" t="s">
        <v>46</v>
      </c>
      <c r="F37" s="136">
        <f>ROUND((SUM(BG133:BG276)),2)</f>
        <v>0</v>
      </c>
      <c r="G37" s="34"/>
      <c r="H37" s="34"/>
      <c r="I37" s="137">
        <v>0.21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1" t="s">
        <v>47</v>
      </c>
      <c r="F38" s="136">
        <f>ROUND((SUM(BH133:BH276)),2)</f>
        <v>0</v>
      </c>
      <c r="G38" s="34"/>
      <c r="H38" s="34"/>
      <c r="I38" s="137">
        <v>0.15</v>
      </c>
      <c r="J38" s="136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1" t="s">
        <v>48</v>
      </c>
      <c r="F39" s="136">
        <f>ROUND((SUM(BI133:BI276)),2)</f>
        <v>0</v>
      </c>
      <c r="G39" s="34"/>
      <c r="H39" s="34"/>
      <c r="I39" s="137">
        <v>0</v>
      </c>
      <c r="J39" s="136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8"/>
      <c r="D41" s="139" t="s">
        <v>49</v>
      </c>
      <c r="E41" s="140"/>
      <c r="F41" s="140"/>
      <c r="G41" s="141" t="s">
        <v>50</v>
      </c>
      <c r="H41" s="142" t="s">
        <v>51</v>
      </c>
      <c r="I41" s="143"/>
      <c r="J41" s="144">
        <f>SUM(J32:J39)</f>
        <v>0</v>
      </c>
      <c r="K41" s="145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122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6" t="s">
        <v>52</v>
      </c>
      <c r="E50" s="147"/>
      <c r="F50" s="147"/>
      <c r="G50" s="146" t="s">
        <v>53</v>
      </c>
      <c r="H50" s="147"/>
      <c r="I50" s="148"/>
      <c r="J50" s="147"/>
      <c r="K50" s="147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9" t="s">
        <v>54</v>
      </c>
      <c r="E61" s="150"/>
      <c r="F61" s="151" t="s">
        <v>55</v>
      </c>
      <c r="G61" s="149" t="s">
        <v>54</v>
      </c>
      <c r="H61" s="150"/>
      <c r="I61" s="152"/>
      <c r="J61" s="153" t="s">
        <v>55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6" t="s">
        <v>56</v>
      </c>
      <c r="E65" s="154"/>
      <c r="F65" s="154"/>
      <c r="G65" s="146" t="s">
        <v>57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9" t="s">
        <v>54</v>
      </c>
      <c r="E76" s="150"/>
      <c r="F76" s="151" t="s">
        <v>55</v>
      </c>
      <c r="G76" s="149" t="s">
        <v>54</v>
      </c>
      <c r="H76" s="150"/>
      <c r="I76" s="152"/>
      <c r="J76" s="153" t="s">
        <v>55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111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31" t="str">
        <f>E7</f>
        <v>Rozšíření MŠ U Koupaliště – základová deska</v>
      </c>
      <c r="F85" s="332"/>
      <c r="G85" s="332"/>
      <c r="H85" s="332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107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31" t="s">
        <v>108</v>
      </c>
      <c r="F87" s="333"/>
      <c r="G87" s="333"/>
      <c r="H87" s="333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109</v>
      </c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79" t="str">
        <f>E11</f>
        <v>D.1.4.1 - ZAŘÍZENÍ ZDRAVOTNĚ TECHNICKÝCH INSTALACÍ</v>
      </c>
      <c r="F89" s="333"/>
      <c r="G89" s="333"/>
      <c r="H89" s="333"/>
      <c r="I89" s="122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 xml:space="preserve"> </v>
      </c>
      <c r="G91" s="36"/>
      <c r="H91" s="36"/>
      <c r="I91" s="123" t="s">
        <v>22</v>
      </c>
      <c r="J91" s="66" t="str">
        <f>IF(J14="","",J14)</f>
        <v>23. 3. 2021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2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24</v>
      </c>
      <c r="D93" s="36"/>
      <c r="E93" s="36"/>
      <c r="F93" s="27" t="str">
        <f>E17</f>
        <v>Město Česká Třebová</v>
      </c>
      <c r="G93" s="36"/>
      <c r="H93" s="36"/>
      <c r="I93" s="123" t="s">
        <v>32</v>
      </c>
      <c r="J93" s="32" t="str">
        <f>E23</f>
        <v>K I P spol. s r.o.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30</v>
      </c>
      <c r="D94" s="36"/>
      <c r="E94" s="36"/>
      <c r="F94" s="27" t="str">
        <f>IF(E20="","",E20)</f>
        <v>Vyplň údaj</v>
      </c>
      <c r="G94" s="36"/>
      <c r="H94" s="36"/>
      <c r="I94" s="123" t="s">
        <v>37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2" t="s">
        <v>112</v>
      </c>
      <c r="D96" s="163"/>
      <c r="E96" s="163"/>
      <c r="F96" s="163"/>
      <c r="G96" s="163"/>
      <c r="H96" s="163"/>
      <c r="I96" s="164"/>
      <c r="J96" s="165" t="s">
        <v>113</v>
      </c>
      <c r="K96" s="163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2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6" t="s">
        <v>114</v>
      </c>
      <c r="D98" s="36"/>
      <c r="E98" s="36"/>
      <c r="F98" s="36"/>
      <c r="G98" s="36"/>
      <c r="H98" s="36"/>
      <c r="I98" s="122"/>
      <c r="J98" s="84">
        <f>J133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115</v>
      </c>
    </row>
    <row r="99" spans="2:12" s="9" customFormat="1" ht="24.95" customHeight="1">
      <c r="B99" s="167"/>
      <c r="C99" s="168"/>
      <c r="D99" s="169" t="s">
        <v>539</v>
      </c>
      <c r="E99" s="170"/>
      <c r="F99" s="170"/>
      <c r="G99" s="170"/>
      <c r="H99" s="170"/>
      <c r="I99" s="171"/>
      <c r="J99" s="172">
        <f>J134</f>
        <v>0</v>
      </c>
      <c r="K99" s="168"/>
      <c r="L99" s="173"/>
    </row>
    <row r="100" spans="2:12" s="10" customFormat="1" ht="19.9" customHeight="1">
      <c r="B100" s="174"/>
      <c r="C100" s="104"/>
      <c r="D100" s="175" t="s">
        <v>540</v>
      </c>
      <c r="E100" s="176"/>
      <c r="F100" s="176"/>
      <c r="G100" s="176"/>
      <c r="H100" s="176"/>
      <c r="I100" s="177"/>
      <c r="J100" s="178">
        <f>J135</f>
        <v>0</v>
      </c>
      <c r="K100" s="104"/>
      <c r="L100" s="179"/>
    </row>
    <row r="101" spans="2:12" s="10" customFormat="1" ht="19.9" customHeight="1">
      <c r="B101" s="174"/>
      <c r="C101" s="104"/>
      <c r="D101" s="175" t="s">
        <v>541</v>
      </c>
      <c r="E101" s="176"/>
      <c r="F101" s="176"/>
      <c r="G101" s="176"/>
      <c r="H101" s="176"/>
      <c r="I101" s="177"/>
      <c r="J101" s="178">
        <f>J148</f>
        <v>0</v>
      </c>
      <c r="K101" s="104"/>
      <c r="L101" s="179"/>
    </row>
    <row r="102" spans="2:12" s="10" customFormat="1" ht="19.9" customHeight="1">
      <c r="B102" s="174"/>
      <c r="C102" s="104"/>
      <c r="D102" s="175" t="s">
        <v>542</v>
      </c>
      <c r="E102" s="176"/>
      <c r="F102" s="176"/>
      <c r="G102" s="176"/>
      <c r="H102" s="176"/>
      <c r="I102" s="177"/>
      <c r="J102" s="178">
        <f>J164</f>
        <v>0</v>
      </c>
      <c r="K102" s="104"/>
      <c r="L102" s="179"/>
    </row>
    <row r="103" spans="2:12" s="10" customFormat="1" ht="19.9" customHeight="1">
      <c r="B103" s="174"/>
      <c r="C103" s="104"/>
      <c r="D103" s="175" t="s">
        <v>543</v>
      </c>
      <c r="E103" s="176"/>
      <c r="F103" s="176"/>
      <c r="G103" s="176"/>
      <c r="H103" s="176"/>
      <c r="I103" s="177"/>
      <c r="J103" s="178">
        <f>J169</f>
        <v>0</v>
      </c>
      <c r="K103" s="104"/>
      <c r="L103" s="179"/>
    </row>
    <row r="104" spans="2:12" s="10" customFormat="1" ht="19.9" customHeight="1">
      <c r="B104" s="174"/>
      <c r="C104" s="104"/>
      <c r="D104" s="175" t="s">
        <v>544</v>
      </c>
      <c r="E104" s="176"/>
      <c r="F104" s="176"/>
      <c r="G104" s="176"/>
      <c r="H104" s="176"/>
      <c r="I104" s="177"/>
      <c r="J104" s="178">
        <f>J173</f>
        <v>0</v>
      </c>
      <c r="K104" s="104"/>
      <c r="L104" s="179"/>
    </row>
    <row r="105" spans="2:12" s="10" customFormat="1" ht="19.9" customHeight="1">
      <c r="B105" s="174"/>
      <c r="C105" s="104"/>
      <c r="D105" s="175" t="s">
        <v>545</v>
      </c>
      <c r="E105" s="176"/>
      <c r="F105" s="176"/>
      <c r="G105" s="176"/>
      <c r="H105" s="176"/>
      <c r="I105" s="177"/>
      <c r="J105" s="178">
        <f>J178</f>
        <v>0</v>
      </c>
      <c r="K105" s="104"/>
      <c r="L105" s="179"/>
    </row>
    <row r="106" spans="2:12" s="10" customFormat="1" ht="19.9" customHeight="1">
      <c r="B106" s="174"/>
      <c r="C106" s="104"/>
      <c r="D106" s="175" t="s">
        <v>546</v>
      </c>
      <c r="E106" s="176"/>
      <c r="F106" s="176"/>
      <c r="G106" s="176"/>
      <c r="H106" s="176"/>
      <c r="I106" s="177"/>
      <c r="J106" s="178">
        <f>J180</f>
        <v>0</v>
      </c>
      <c r="K106" s="104"/>
      <c r="L106" s="179"/>
    </row>
    <row r="107" spans="2:12" s="10" customFormat="1" ht="19.9" customHeight="1">
      <c r="B107" s="174"/>
      <c r="C107" s="104"/>
      <c r="D107" s="175" t="s">
        <v>547</v>
      </c>
      <c r="E107" s="176"/>
      <c r="F107" s="176"/>
      <c r="G107" s="176"/>
      <c r="H107" s="176"/>
      <c r="I107" s="177"/>
      <c r="J107" s="178">
        <f>J206</f>
        <v>0</v>
      </c>
      <c r="K107" s="104"/>
      <c r="L107" s="179"/>
    </row>
    <row r="108" spans="2:12" s="10" customFormat="1" ht="19.9" customHeight="1">
      <c r="B108" s="174"/>
      <c r="C108" s="104"/>
      <c r="D108" s="175" t="s">
        <v>548</v>
      </c>
      <c r="E108" s="176"/>
      <c r="F108" s="176"/>
      <c r="G108" s="176"/>
      <c r="H108" s="176"/>
      <c r="I108" s="177"/>
      <c r="J108" s="178">
        <f>J243</f>
        <v>0</v>
      </c>
      <c r="K108" s="104"/>
      <c r="L108" s="179"/>
    </row>
    <row r="109" spans="2:12" s="10" customFormat="1" ht="19.9" customHeight="1">
      <c r="B109" s="174"/>
      <c r="C109" s="104"/>
      <c r="D109" s="175" t="s">
        <v>549</v>
      </c>
      <c r="E109" s="176"/>
      <c r="F109" s="176"/>
      <c r="G109" s="176"/>
      <c r="H109" s="176"/>
      <c r="I109" s="177"/>
      <c r="J109" s="178">
        <f>J254</f>
        <v>0</v>
      </c>
      <c r="K109" s="104"/>
      <c r="L109" s="179"/>
    </row>
    <row r="110" spans="2:12" s="10" customFormat="1" ht="19.9" customHeight="1">
      <c r="B110" s="174"/>
      <c r="C110" s="104"/>
      <c r="D110" s="175" t="s">
        <v>550</v>
      </c>
      <c r="E110" s="176"/>
      <c r="F110" s="176"/>
      <c r="G110" s="176"/>
      <c r="H110" s="176"/>
      <c r="I110" s="177"/>
      <c r="J110" s="178">
        <f>J258</f>
        <v>0</v>
      </c>
      <c r="K110" s="104"/>
      <c r="L110" s="179"/>
    </row>
    <row r="111" spans="2:12" s="10" customFormat="1" ht="19.9" customHeight="1">
      <c r="B111" s="174"/>
      <c r="C111" s="104"/>
      <c r="D111" s="175" t="s">
        <v>551</v>
      </c>
      <c r="E111" s="176"/>
      <c r="F111" s="176"/>
      <c r="G111" s="176"/>
      <c r="H111" s="176"/>
      <c r="I111" s="177"/>
      <c r="J111" s="178">
        <f>J267</f>
        <v>0</v>
      </c>
      <c r="K111" s="104"/>
      <c r="L111" s="179"/>
    </row>
    <row r="112" spans="1:31" s="2" customFormat="1" ht="21.75" customHeight="1">
      <c r="A112" s="34"/>
      <c r="B112" s="35"/>
      <c r="C112" s="36"/>
      <c r="D112" s="36"/>
      <c r="E112" s="36"/>
      <c r="F112" s="36"/>
      <c r="G112" s="36"/>
      <c r="H112" s="36"/>
      <c r="I112" s="122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54"/>
      <c r="C113" s="55"/>
      <c r="D113" s="55"/>
      <c r="E113" s="55"/>
      <c r="F113" s="55"/>
      <c r="G113" s="55"/>
      <c r="H113" s="55"/>
      <c r="I113" s="158"/>
      <c r="J113" s="55"/>
      <c r="K113" s="55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7" spans="1:31" s="2" customFormat="1" ht="6.95" customHeight="1">
      <c r="A117" s="34"/>
      <c r="B117" s="56"/>
      <c r="C117" s="57"/>
      <c r="D117" s="57"/>
      <c r="E117" s="57"/>
      <c r="F117" s="57"/>
      <c r="G117" s="57"/>
      <c r="H117" s="57"/>
      <c r="I117" s="161"/>
      <c r="J117" s="57"/>
      <c r="K117" s="57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24.95" customHeight="1">
      <c r="A118" s="34"/>
      <c r="B118" s="35"/>
      <c r="C118" s="23" t="s">
        <v>131</v>
      </c>
      <c r="D118" s="36"/>
      <c r="E118" s="36"/>
      <c r="F118" s="36"/>
      <c r="G118" s="36"/>
      <c r="H118" s="36"/>
      <c r="I118" s="122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122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16</v>
      </c>
      <c r="D120" s="36"/>
      <c r="E120" s="36"/>
      <c r="F120" s="36"/>
      <c r="G120" s="36"/>
      <c r="H120" s="36"/>
      <c r="I120" s="122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6.5" customHeight="1">
      <c r="A121" s="34"/>
      <c r="B121" s="35"/>
      <c r="C121" s="36"/>
      <c r="D121" s="36"/>
      <c r="E121" s="331" t="str">
        <f>E7</f>
        <v>Rozšíření MŠ U Koupaliště – základová deska</v>
      </c>
      <c r="F121" s="332"/>
      <c r="G121" s="332"/>
      <c r="H121" s="332"/>
      <c r="I121" s="122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2:12" s="1" customFormat="1" ht="12" customHeight="1">
      <c r="B122" s="21"/>
      <c r="C122" s="29" t="s">
        <v>107</v>
      </c>
      <c r="D122" s="22"/>
      <c r="E122" s="22"/>
      <c r="F122" s="22"/>
      <c r="G122" s="22"/>
      <c r="H122" s="22"/>
      <c r="I122" s="115"/>
      <c r="J122" s="22"/>
      <c r="K122" s="22"/>
      <c r="L122" s="20"/>
    </row>
    <row r="123" spans="1:31" s="2" customFormat="1" ht="16.5" customHeight="1">
      <c r="A123" s="34"/>
      <c r="B123" s="35"/>
      <c r="C123" s="36"/>
      <c r="D123" s="36"/>
      <c r="E123" s="331" t="s">
        <v>108</v>
      </c>
      <c r="F123" s="333"/>
      <c r="G123" s="333"/>
      <c r="H123" s="333"/>
      <c r="I123" s="122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109</v>
      </c>
      <c r="D124" s="36"/>
      <c r="E124" s="36"/>
      <c r="F124" s="36"/>
      <c r="G124" s="36"/>
      <c r="H124" s="36"/>
      <c r="I124" s="122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6.5" customHeight="1">
      <c r="A125" s="34"/>
      <c r="B125" s="35"/>
      <c r="C125" s="36"/>
      <c r="D125" s="36"/>
      <c r="E125" s="279" t="str">
        <f>E11</f>
        <v>D.1.4.1 - ZAŘÍZENÍ ZDRAVOTNĚ TECHNICKÝCH INSTALACÍ</v>
      </c>
      <c r="F125" s="333"/>
      <c r="G125" s="333"/>
      <c r="H125" s="333"/>
      <c r="I125" s="122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6.95" customHeight="1">
      <c r="A126" s="34"/>
      <c r="B126" s="35"/>
      <c r="C126" s="36"/>
      <c r="D126" s="36"/>
      <c r="E126" s="36"/>
      <c r="F126" s="36"/>
      <c r="G126" s="36"/>
      <c r="H126" s="36"/>
      <c r="I126" s="122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2" customHeight="1">
      <c r="A127" s="34"/>
      <c r="B127" s="35"/>
      <c r="C127" s="29" t="s">
        <v>20</v>
      </c>
      <c r="D127" s="36"/>
      <c r="E127" s="36"/>
      <c r="F127" s="27" t="str">
        <f>F14</f>
        <v xml:space="preserve"> </v>
      </c>
      <c r="G127" s="36"/>
      <c r="H127" s="36"/>
      <c r="I127" s="123" t="s">
        <v>22</v>
      </c>
      <c r="J127" s="66" t="str">
        <f>IF(J14="","",J14)</f>
        <v>23. 3. 2021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6.95" customHeight="1">
      <c r="A128" s="34"/>
      <c r="B128" s="35"/>
      <c r="C128" s="36"/>
      <c r="D128" s="36"/>
      <c r="E128" s="36"/>
      <c r="F128" s="36"/>
      <c r="G128" s="36"/>
      <c r="H128" s="36"/>
      <c r="I128" s="122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5.2" customHeight="1">
      <c r="A129" s="34"/>
      <c r="B129" s="35"/>
      <c r="C129" s="29" t="s">
        <v>24</v>
      </c>
      <c r="D129" s="36"/>
      <c r="E129" s="36"/>
      <c r="F129" s="27" t="str">
        <f>E17</f>
        <v>Město Česká Třebová</v>
      </c>
      <c r="G129" s="36"/>
      <c r="H129" s="36"/>
      <c r="I129" s="123" t="s">
        <v>32</v>
      </c>
      <c r="J129" s="32" t="str">
        <f>E23</f>
        <v>K I P spol. s r.o.</v>
      </c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15.2" customHeight="1">
      <c r="A130" s="34"/>
      <c r="B130" s="35"/>
      <c r="C130" s="29" t="s">
        <v>30</v>
      </c>
      <c r="D130" s="36"/>
      <c r="E130" s="36"/>
      <c r="F130" s="27" t="str">
        <f>IF(E20="","",E20)</f>
        <v>Vyplň údaj</v>
      </c>
      <c r="G130" s="36"/>
      <c r="H130" s="36"/>
      <c r="I130" s="123" t="s">
        <v>37</v>
      </c>
      <c r="J130" s="32" t="str">
        <f>E26</f>
        <v xml:space="preserve"> </v>
      </c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10.35" customHeight="1">
      <c r="A131" s="34"/>
      <c r="B131" s="35"/>
      <c r="C131" s="36"/>
      <c r="D131" s="36"/>
      <c r="E131" s="36"/>
      <c r="F131" s="36"/>
      <c r="G131" s="36"/>
      <c r="H131" s="36"/>
      <c r="I131" s="122"/>
      <c r="J131" s="36"/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11" customFormat="1" ht="29.25" customHeight="1">
      <c r="A132" s="180"/>
      <c r="B132" s="181"/>
      <c r="C132" s="182" t="s">
        <v>132</v>
      </c>
      <c r="D132" s="183" t="s">
        <v>64</v>
      </c>
      <c r="E132" s="183" t="s">
        <v>60</v>
      </c>
      <c r="F132" s="183" t="s">
        <v>61</v>
      </c>
      <c r="G132" s="183" t="s">
        <v>133</v>
      </c>
      <c r="H132" s="183" t="s">
        <v>134</v>
      </c>
      <c r="I132" s="184" t="s">
        <v>135</v>
      </c>
      <c r="J132" s="185" t="s">
        <v>113</v>
      </c>
      <c r="K132" s="186" t="s">
        <v>136</v>
      </c>
      <c r="L132" s="187"/>
      <c r="M132" s="75" t="s">
        <v>1</v>
      </c>
      <c r="N132" s="76" t="s">
        <v>43</v>
      </c>
      <c r="O132" s="76" t="s">
        <v>137</v>
      </c>
      <c r="P132" s="76" t="s">
        <v>138</v>
      </c>
      <c r="Q132" s="76" t="s">
        <v>139</v>
      </c>
      <c r="R132" s="76" t="s">
        <v>140</v>
      </c>
      <c r="S132" s="76" t="s">
        <v>141</v>
      </c>
      <c r="T132" s="77" t="s">
        <v>142</v>
      </c>
      <c r="U132" s="180"/>
      <c r="V132" s="180"/>
      <c r="W132" s="180"/>
      <c r="X132" s="180"/>
      <c r="Y132" s="180"/>
      <c r="Z132" s="180"/>
      <c r="AA132" s="180"/>
      <c r="AB132" s="180"/>
      <c r="AC132" s="180"/>
      <c r="AD132" s="180"/>
      <c r="AE132" s="180"/>
    </row>
    <row r="133" spans="1:63" s="2" customFormat="1" ht="22.9" customHeight="1">
      <c r="A133" s="34"/>
      <c r="B133" s="35"/>
      <c r="C133" s="82" t="s">
        <v>143</v>
      </c>
      <c r="D133" s="36"/>
      <c r="E133" s="36"/>
      <c r="F133" s="36"/>
      <c r="G133" s="36"/>
      <c r="H133" s="36"/>
      <c r="I133" s="122"/>
      <c r="J133" s="188">
        <f>BK133</f>
        <v>0</v>
      </c>
      <c r="K133" s="36"/>
      <c r="L133" s="39"/>
      <c r="M133" s="78"/>
      <c r="N133" s="189"/>
      <c r="O133" s="79"/>
      <c r="P133" s="190">
        <f>P134</f>
        <v>0</v>
      </c>
      <c r="Q133" s="79"/>
      <c r="R133" s="190">
        <f>R134</f>
        <v>40.313573379999994</v>
      </c>
      <c r="S133" s="79"/>
      <c r="T133" s="191">
        <f>T134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78</v>
      </c>
      <c r="AU133" s="17" t="s">
        <v>115</v>
      </c>
      <c r="BK133" s="192">
        <f>BK134</f>
        <v>0</v>
      </c>
    </row>
    <row r="134" spans="2:63" s="12" customFormat="1" ht="25.9" customHeight="1">
      <c r="B134" s="193"/>
      <c r="C134" s="194"/>
      <c r="D134" s="195" t="s">
        <v>78</v>
      </c>
      <c r="E134" s="196" t="s">
        <v>552</v>
      </c>
      <c r="F134" s="196" t="s">
        <v>553</v>
      </c>
      <c r="G134" s="194"/>
      <c r="H134" s="194"/>
      <c r="I134" s="197"/>
      <c r="J134" s="198">
        <f>BK134</f>
        <v>0</v>
      </c>
      <c r="K134" s="194"/>
      <c r="L134" s="199"/>
      <c r="M134" s="200"/>
      <c r="N134" s="201"/>
      <c r="O134" s="201"/>
      <c r="P134" s="202">
        <f>P135+P148+P164+P169+P173+P178+P180+P206+P243+P254+P258+P267</f>
        <v>0</v>
      </c>
      <c r="Q134" s="201"/>
      <c r="R134" s="202">
        <f>R135+R148+R164+R169+R173+R178+R180+R206+R243+R254+R258+R267</f>
        <v>40.313573379999994</v>
      </c>
      <c r="S134" s="201"/>
      <c r="T134" s="203">
        <f>T135+T148+T164+T169+T173+T178+T180+T206+T243+T254+T258+T267</f>
        <v>0</v>
      </c>
      <c r="AR134" s="204" t="s">
        <v>86</v>
      </c>
      <c r="AT134" s="205" t="s">
        <v>78</v>
      </c>
      <c r="AU134" s="205" t="s">
        <v>79</v>
      </c>
      <c r="AY134" s="204" t="s">
        <v>146</v>
      </c>
      <c r="BK134" s="206">
        <f>BK135+BK148+BK164+BK169+BK173+BK178+BK180+BK206+BK243+BK254+BK258+BK267</f>
        <v>0</v>
      </c>
    </row>
    <row r="135" spans="2:63" s="12" customFormat="1" ht="22.9" customHeight="1">
      <c r="B135" s="193"/>
      <c r="C135" s="194"/>
      <c r="D135" s="195" t="s">
        <v>78</v>
      </c>
      <c r="E135" s="207" t="s">
        <v>219</v>
      </c>
      <c r="F135" s="207" t="s">
        <v>554</v>
      </c>
      <c r="G135" s="194"/>
      <c r="H135" s="194"/>
      <c r="I135" s="197"/>
      <c r="J135" s="208">
        <f>BK135</f>
        <v>0</v>
      </c>
      <c r="K135" s="194"/>
      <c r="L135" s="199"/>
      <c r="M135" s="200"/>
      <c r="N135" s="201"/>
      <c r="O135" s="201"/>
      <c r="P135" s="202">
        <f>SUM(P136:P147)</f>
        <v>0</v>
      </c>
      <c r="Q135" s="201"/>
      <c r="R135" s="202">
        <f>SUM(R136:R147)</f>
        <v>0</v>
      </c>
      <c r="S135" s="201"/>
      <c r="T135" s="203">
        <f>SUM(T136:T147)</f>
        <v>0</v>
      </c>
      <c r="AR135" s="204" t="s">
        <v>86</v>
      </c>
      <c r="AT135" s="205" t="s">
        <v>78</v>
      </c>
      <c r="AU135" s="205" t="s">
        <v>86</v>
      </c>
      <c r="AY135" s="204" t="s">
        <v>146</v>
      </c>
      <c r="BK135" s="206">
        <f>SUM(BK136:BK147)</f>
        <v>0</v>
      </c>
    </row>
    <row r="136" spans="1:65" s="2" customFormat="1" ht="16.5" customHeight="1">
      <c r="A136" s="34"/>
      <c r="B136" s="35"/>
      <c r="C136" s="209" t="s">
        <v>86</v>
      </c>
      <c r="D136" s="209" t="s">
        <v>148</v>
      </c>
      <c r="E136" s="210" t="s">
        <v>555</v>
      </c>
      <c r="F136" s="211" t="s">
        <v>556</v>
      </c>
      <c r="G136" s="212" t="s">
        <v>170</v>
      </c>
      <c r="H136" s="213">
        <v>15.84</v>
      </c>
      <c r="I136" s="214"/>
      <c r="J136" s="215">
        <f>ROUND(I136*H136,2)</f>
        <v>0</v>
      </c>
      <c r="K136" s="216"/>
      <c r="L136" s="39"/>
      <c r="M136" s="217" t="s">
        <v>1</v>
      </c>
      <c r="N136" s="218" t="s">
        <v>44</v>
      </c>
      <c r="O136" s="71"/>
      <c r="P136" s="219">
        <f>O136*H136</f>
        <v>0</v>
      </c>
      <c r="Q136" s="219">
        <v>0</v>
      </c>
      <c r="R136" s="219">
        <f>Q136*H136</f>
        <v>0</v>
      </c>
      <c r="S136" s="219">
        <v>0</v>
      </c>
      <c r="T136" s="220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21" t="s">
        <v>152</v>
      </c>
      <c r="AT136" s="221" t="s">
        <v>148</v>
      </c>
      <c r="AU136" s="221" t="s">
        <v>88</v>
      </c>
      <c r="AY136" s="17" t="s">
        <v>146</v>
      </c>
      <c r="BE136" s="222">
        <f>IF(N136="základní",J136,0)</f>
        <v>0</v>
      </c>
      <c r="BF136" s="222">
        <f>IF(N136="snížená",J136,0)</f>
        <v>0</v>
      </c>
      <c r="BG136" s="222">
        <f>IF(N136="zákl. přenesená",J136,0)</f>
        <v>0</v>
      </c>
      <c r="BH136" s="222">
        <f>IF(N136="sníž. přenesená",J136,0)</f>
        <v>0</v>
      </c>
      <c r="BI136" s="222">
        <f>IF(N136="nulová",J136,0)</f>
        <v>0</v>
      </c>
      <c r="BJ136" s="17" t="s">
        <v>86</v>
      </c>
      <c r="BK136" s="222">
        <f>ROUND(I136*H136,2)</f>
        <v>0</v>
      </c>
      <c r="BL136" s="17" t="s">
        <v>152</v>
      </c>
      <c r="BM136" s="221" t="s">
        <v>88</v>
      </c>
    </row>
    <row r="137" spans="2:51" s="13" customFormat="1" ht="11.25">
      <c r="B137" s="223"/>
      <c r="C137" s="224"/>
      <c r="D137" s="225" t="s">
        <v>162</v>
      </c>
      <c r="E137" s="226" t="s">
        <v>1</v>
      </c>
      <c r="F137" s="227" t="s">
        <v>557</v>
      </c>
      <c r="G137" s="224"/>
      <c r="H137" s="228">
        <v>15.84</v>
      </c>
      <c r="I137" s="229"/>
      <c r="J137" s="224"/>
      <c r="K137" s="224"/>
      <c r="L137" s="230"/>
      <c r="M137" s="231"/>
      <c r="N137" s="232"/>
      <c r="O137" s="232"/>
      <c r="P137" s="232"/>
      <c r="Q137" s="232"/>
      <c r="R137" s="232"/>
      <c r="S137" s="232"/>
      <c r="T137" s="233"/>
      <c r="AT137" s="234" t="s">
        <v>162</v>
      </c>
      <c r="AU137" s="234" t="s">
        <v>88</v>
      </c>
      <c r="AV137" s="13" t="s">
        <v>88</v>
      </c>
      <c r="AW137" s="13" t="s">
        <v>36</v>
      </c>
      <c r="AX137" s="13" t="s">
        <v>79</v>
      </c>
      <c r="AY137" s="234" t="s">
        <v>146</v>
      </c>
    </row>
    <row r="138" spans="2:51" s="15" customFormat="1" ht="11.25">
      <c r="B138" s="245"/>
      <c r="C138" s="246"/>
      <c r="D138" s="225" t="s">
        <v>162</v>
      </c>
      <c r="E138" s="247" t="s">
        <v>1</v>
      </c>
      <c r="F138" s="248" t="s">
        <v>178</v>
      </c>
      <c r="G138" s="246"/>
      <c r="H138" s="249">
        <v>15.84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AT138" s="255" t="s">
        <v>162</v>
      </c>
      <c r="AU138" s="255" t="s">
        <v>88</v>
      </c>
      <c r="AV138" s="15" t="s">
        <v>152</v>
      </c>
      <c r="AW138" s="15" t="s">
        <v>36</v>
      </c>
      <c r="AX138" s="15" t="s">
        <v>86</v>
      </c>
      <c r="AY138" s="255" t="s">
        <v>146</v>
      </c>
    </row>
    <row r="139" spans="1:65" s="2" customFormat="1" ht="16.5" customHeight="1">
      <c r="A139" s="34"/>
      <c r="B139" s="35"/>
      <c r="C139" s="209" t="s">
        <v>88</v>
      </c>
      <c r="D139" s="209" t="s">
        <v>148</v>
      </c>
      <c r="E139" s="210" t="s">
        <v>558</v>
      </c>
      <c r="F139" s="211" t="s">
        <v>559</v>
      </c>
      <c r="G139" s="212" t="s">
        <v>170</v>
      </c>
      <c r="H139" s="213">
        <v>2</v>
      </c>
      <c r="I139" s="214"/>
      <c r="J139" s="215">
        <f>ROUND(I139*H139,2)</f>
        <v>0</v>
      </c>
      <c r="K139" s="216"/>
      <c r="L139" s="39"/>
      <c r="M139" s="217" t="s">
        <v>1</v>
      </c>
      <c r="N139" s="218" t="s">
        <v>44</v>
      </c>
      <c r="O139" s="71"/>
      <c r="P139" s="219">
        <f>O139*H139</f>
        <v>0</v>
      </c>
      <c r="Q139" s="219">
        <v>0</v>
      </c>
      <c r="R139" s="219">
        <f>Q139*H139</f>
        <v>0</v>
      </c>
      <c r="S139" s="219">
        <v>0</v>
      </c>
      <c r="T139" s="220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21" t="s">
        <v>152</v>
      </c>
      <c r="AT139" s="221" t="s">
        <v>148</v>
      </c>
      <c r="AU139" s="221" t="s">
        <v>88</v>
      </c>
      <c r="AY139" s="17" t="s">
        <v>146</v>
      </c>
      <c r="BE139" s="222">
        <f>IF(N139="základní",J139,0)</f>
        <v>0</v>
      </c>
      <c r="BF139" s="222">
        <f>IF(N139="snížená",J139,0)</f>
        <v>0</v>
      </c>
      <c r="BG139" s="222">
        <f>IF(N139="zákl. přenesená",J139,0)</f>
        <v>0</v>
      </c>
      <c r="BH139" s="222">
        <f>IF(N139="sníž. přenesená",J139,0)</f>
        <v>0</v>
      </c>
      <c r="BI139" s="222">
        <f>IF(N139="nulová",J139,0)</f>
        <v>0</v>
      </c>
      <c r="BJ139" s="17" t="s">
        <v>86</v>
      </c>
      <c r="BK139" s="222">
        <f>ROUND(I139*H139,2)</f>
        <v>0</v>
      </c>
      <c r="BL139" s="17" t="s">
        <v>152</v>
      </c>
      <c r="BM139" s="221" t="s">
        <v>152</v>
      </c>
    </row>
    <row r="140" spans="2:51" s="13" customFormat="1" ht="11.25">
      <c r="B140" s="223"/>
      <c r="C140" s="224"/>
      <c r="D140" s="225" t="s">
        <v>162</v>
      </c>
      <c r="E140" s="226" t="s">
        <v>1</v>
      </c>
      <c r="F140" s="227" t="s">
        <v>88</v>
      </c>
      <c r="G140" s="224"/>
      <c r="H140" s="228">
        <v>2</v>
      </c>
      <c r="I140" s="229"/>
      <c r="J140" s="224"/>
      <c r="K140" s="224"/>
      <c r="L140" s="230"/>
      <c r="M140" s="231"/>
      <c r="N140" s="232"/>
      <c r="O140" s="232"/>
      <c r="P140" s="232"/>
      <c r="Q140" s="232"/>
      <c r="R140" s="232"/>
      <c r="S140" s="232"/>
      <c r="T140" s="233"/>
      <c r="AT140" s="234" t="s">
        <v>162</v>
      </c>
      <c r="AU140" s="234" t="s">
        <v>88</v>
      </c>
      <c r="AV140" s="13" t="s">
        <v>88</v>
      </c>
      <c r="AW140" s="13" t="s">
        <v>36</v>
      </c>
      <c r="AX140" s="13" t="s">
        <v>79</v>
      </c>
      <c r="AY140" s="234" t="s">
        <v>146</v>
      </c>
    </row>
    <row r="141" spans="2:51" s="15" customFormat="1" ht="11.25">
      <c r="B141" s="245"/>
      <c r="C141" s="246"/>
      <c r="D141" s="225" t="s">
        <v>162</v>
      </c>
      <c r="E141" s="247" t="s">
        <v>1</v>
      </c>
      <c r="F141" s="248" t="s">
        <v>178</v>
      </c>
      <c r="G141" s="246"/>
      <c r="H141" s="249">
        <v>2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AT141" s="255" t="s">
        <v>162</v>
      </c>
      <c r="AU141" s="255" t="s">
        <v>88</v>
      </c>
      <c r="AV141" s="15" t="s">
        <v>152</v>
      </c>
      <c r="AW141" s="15" t="s">
        <v>36</v>
      </c>
      <c r="AX141" s="15" t="s">
        <v>86</v>
      </c>
      <c r="AY141" s="255" t="s">
        <v>146</v>
      </c>
    </row>
    <row r="142" spans="1:65" s="2" customFormat="1" ht="16.5" customHeight="1">
      <c r="A142" s="34"/>
      <c r="B142" s="35"/>
      <c r="C142" s="209" t="s">
        <v>157</v>
      </c>
      <c r="D142" s="209" t="s">
        <v>148</v>
      </c>
      <c r="E142" s="210" t="s">
        <v>560</v>
      </c>
      <c r="F142" s="211" t="s">
        <v>561</v>
      </c>
      <c r="G142" s="212" t="s">
        <v>170</v>
      </c>
      <c r="H142" s="213">
        <v>7.5</v>
      </c>
      <c r="I142" s="214"/>
      <c r="J142" s="215">
        <f>ROUND(I142*H142,2)</f>
        <v>0</v>
      </c>
      <c r="K142" s="216"/>
      <c r="L142" s="39"/>
      <c r="M142" s="217" t="s">
        <v>1</v>
      </c>
      <c r="N142" s="218" t="s">
        <v>44</v>
      </c>
      <c r="O142" s="71"/>
      <c r="P142" s="219">
        <f>O142*H142</f>
        <v>0</v>
      </c>
      <c r="Q142" s="219">
        <v>0</v>
      </c>
      <c r="R142" s="219">
        <f>Q142*H142</f>
        <v>0</v>
      </c>
      <c r="S142" s="219">
        <v>0</v>
      </c>
      <c r="T142" s="220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21" t="s">
        <v>152</v>
      </c>
      <c r="AT142" s="221" t="s">
        <v>148</v>
      </c>
      <c r="AU142" s="221" t="s">
        <v>88</v>
      </c>
      <c r="AY142" s="17" t="s">
        <v>146</v>
      </c>
      <c r="BE142" s="222">
        <f>IF(N142="základní",J142,0)</f>
        <v>0</v>
      </c>
      <c r="BF142" s="222">
        <f>IF(N142="snížená",J142,0)</f>
        <v>0</v>
      </c>
      <c r="BG142" s="222">
        <f>IF(N142="zákl. přenesená",J142,0)</f>
        <v>0</v>
      </c>
      <c r="BH142" s="222">
        <f>IF(N142="sníž. přenesená",J142,0)</f>
        <v>0</v>
      </c>
      <c r="BI142" s="222">
        <f>IF(N142="nulová",J142,0)</f>
        <v>0</v>
      </c>
      <c r="BJ142" s="17" t="s">
        <v>86</v>
      </c>
      <c r="BK142" s="222">
        <f>ROUND(I142*H142,2)</f>
        <v>0</v>
      </c>
      <c r="BL142" s="17" t="s">
        <v>152</v>
      </c>
      <c r="BM142" s="221" t="s">
        <v>179</v>
      </c>
    </row>
    <row r="143" spans="2:51" s="13" customFormat="1" ht="11.25">
      <c r="B143" s="223"/>
      <c r="C143" s="224"/>
      <c r="D143" s="225" t="s">
        <v>162</v>
      </c>
      <c r="E143" s="226" t="s">
        <v>1</v>
      </c>
      <c r="F143" s="227" t="s">
        <v>562</v>
      </c>
      <c r="G143" s="224"/>
      <c r="H143" s="228">
        <v>7.5</v>
      </c>
      <c r="I143" s="229"/>
      <c r="J143" s="224"/>
      <c r="K143" s="224"/>
      <c r="L143" s="230"/>
      <c r="M143" s="231"/>
      <c r="N143" s="232"/>
      <c r="O143" s="232"/>
      <c r="P143" s="232"/>
      <c r="Q143" s="232"/>
      <c r="R143" s="232"/>
      <c r="S143" s="232"/>
      <c r="T143" s="233"/>
      <c r="AT143" s="234" t="s">
        <v>162</v>
      </c>
      <c r="AU143" s="234" t="s">
        <v>88</v>
      </c>
      <c r="AV143" s="13" t="s">
        <v>88</v>
      </c>
      <c r="AW143" s="13" t="s">
        <v>36</v>
      </c>
      <c r="AX143" s="13" t="s">
        <v>79</v>
      </c>
      <c r="AY143" s="234" t="s">
        <v>146</v>
      </c>
    </row>
    <row r="144" spans="2:51" s="15" customFormat="1" ht="11.25">
      <c r="B144" s="245"/>
      <c r="C144" s="246"/>
      <c r="D144" s="225" t="s">
        <v>162</v>
      </c>
      <c r="E144" s="247" t="s">
        <v>1</v>
      </c>
      <c r="F144" s="248" t="s">
        <v>178</v>
      </c>
      <c r="G144" s="246"/>
      <c r="H144" s="249">
        <v>7.5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AT144" s="255" t="s">
        <v>162</v>
      </c>
      <c r="AU144" s="255" t="s">
        <v>88</v>
      </c>
      <c r="AV144" s="15" t="s">
        <v>152</v>
      </c>
      <c r="AW144" s="15" t="s">
        <v>36</v>
      </c>
      <c r="AX144" s="15" t="s">
        <v>86</v>
      </c>
      <c r="AY144" s="255" t="s">
        <v>146</v>
      </c>
    </row>
    <row r="145" spans="1:65" s="2" customFormat="1" ht="16.5" customHeight="1">
      <c r="A145" s="34"/>
      <c r="B145" s="35"/>
      <c r="C145" s="209" t="s">
        <v>152</v>
      </c>
      <c r="D145" s="209" t="s">
        <v>148</v>
      </c>
      <c r="E145" s="210" t="s">
        <v>563</v>
      </c>
      <c r="F145" s="211" t="s">
        <v>564</v>
      </c>
      <c r="G145" s="212" t="s">
        <v>170</v>
      </c>
      <c r="H145" s="213">
        <v>5.913</v>
      </c>
      <c r="I145" s="214"/>
      <c r="J145" s="215">
        <f>ROUND(I145*H145,2)</f>
        <v>0</v>
      </c>
      <c r="K145" s="216"/>
      <c r="L145" s="39"/>
      <c r="M145" s="217" t="s">
        <v>1</v>
      </c>
      <c r="N145" s="218" t="s">
        <v>44</v>
      </c>
      <c r="O145" s="71"/>
      <c r="P145" s="219">
        <f>O145*H145</f>
        <v>0</v>
      </c>
      <c r="Q145" s="219">
        <v>0</v>
      </c>
      <c r="R145" s="219">
        <f>Q145*H145</f>
        <v>0</v>
      </c>
      <c r="S145" s="219">
        <v>0</v>
      </c>
      <c r="T145" s="220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21" t="s">
        <v>152</v>
      </c>
      <c r="AT145" s="221" t="s">
        <v>148</v>
      </c>
      <c r="AU145" s="221" t="s">
        <v>88</v>
      </c>
      <c r="AY145" s="17" t="s">
        <v>146</v>
      </c>
      <c r="BE145" s="222">
        <f>IF(N145="základní",J145,0)</f>
        <v>0</v>
      </c>
      <c r="BF145" s="222">
        <f>IF(N145="snížená",J145,0)</f>
        <v>0</v>
      </c>
      <c r="BG145" s="222">
        <f>IF(N145="zákl. přenesená",J145,0)</f>
        <v>0</v>
      </c>
      <c r="BH145" s="222">
        <f>IF(N145="sníž. přenesená",J145,0)</f>
        <v>0</v>
      </c>
      <c r="BI145" s="222">
        <f>IF(N145="nulová",J145,0)</f>
        <v>0</v>
      </c>
      <c r="BJ145" s="17" t="s">
        <v>86</v>
      </c>
      <c r="BK145" s="222">
        <f>ROUND(I145*H145,2)</f>
        <v>0</v>
      </c>
      <c r="BL145" s="17" t="s">
        <v>152</v>
      </c>
      <c r="BM145" s="221" t="s">
        <v>192</v>
      </c>
    </row>
    <row r="146" spans="2:51" s="13" customFormat="1" ht="11.25">
      <c r="B146" s="223"/>
      <c r="C146" s="224"/>
      <c r="D146" s="225" t="s">
        <v>162</v>
      </c>
      <c r="E146" s="226" t="s">
        <v>1</v>
      </c>
      <c r="F146" s="227" t="s">
        <v>565</v>
      </c>
      <c r="G146" s="224"/>
      <c r="H146" s="228">
        <v>5.913</v>
      </c>
      <c r="I146" s="229"/>
      <c r="J146" s="224"/>
      <c r="K146" s="224"/>
      <c r="L146" s="230"/>
      <c r="M146" s="231"/>
      <c r="N146" s="232"/>
      <c r="O146" s="232"/>
      <c r="P146" s="232"/>
      <c r="Q146" s="232"/>
      <c r="R146" s="232"/>
      <c r="S146" s="232"/>
      <c r="T146" s="233"/>
      <c r="AT146" s="234" t="s">
        <v>162</v>
      </c>
      <c r="AU146" s="234" t="s">
        <v>88</v>
      </c>
      <c r="AV146" s="13" t="s">
        <v>88</v>
      </c>
      <c r="AW146" s="13" t="s">
        <v>36</v>
      </c>
      <c r="AX146" s="13" t="s">
        <v>79</v>
      </c>
      <c r="AY146" s="234" t="s">
        <v>146</v>
      </c>
    </row>
    <row r="147" spans="2:51" s="15" customFormat="1" ht="11.25">
      <c r="B147" s="245"/>
      <c r="C147" s="246"/>
      <c r="D147" s="225" t="s">
        <v>162</v>
      </c>
      <c r="E147" s="247" t="s">
        <v>1</v>
      </c>
      <c r="F147" s="248" t="s">
        <v>178</v>
      </c>
      <c r="G147" s="246"/>
      <c r="H147" s="249">
        <v>5.913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AT147" s="255" t="s">
        <v>162</v>
      </c>
      <c r="AU147" s="255" t="s">
        <v>88</v>
      </c>
      <c r="AV147" s="15" t="s">
        <v>152</v>
      </c>
      <c r="AW147" s="15" t="s">
        <v>36</v>
      </c>
      <c r="AX147" s="15" t="s">
        <v>86</v>
      </c>
      <c r="AY147" s="255" t="s">
        <v>146</v>
      </c>
    </row>
    <row r="148" spans="2:63" s="12" customFormat="1" ht="22.9" customHeight="1">
      <c r="B148" s="193"/>
      <c r="C148" s="194"/>
      <c r="D148" s="195" t="s">
        <v>78</v>
      </c>
      <c r="E148" s="207" t="s">
        <v>232</v>
      </c>
      <c r="F148" s="207" t="s">
        <v>566</v>
      </c>
      <c r="G148" s="194"/>
      <c r="H148" s="194"/>
      <c r="I148" s="197"/>
      <c r="J148" s="208">
        <f>BK148</f>
        <v>0</v>
      </c>
      <c r="K148" s="194"/>
      <c r="L148" s="199"/>
      <c r="M148" s="200"/>
      <c r="N148" s="201"/>
      <c r="O148" s="201"/>
      <c r="P148" s="202">
        <f>SUM(P149:P163)</f>
        <v>0</v>
      </c>
      <c r="Q148" s="201"/>
      <c r="R148" s="202">
        <f>SUM(R149:R163)</f>
        <v>0</v>
      </c>
      <c r="S148" s="201"/>
      <c r="T148" s="203">
        <f>SUM(T149:T163)</f>
        <v>0</v>
      </c>
      <c r="AR148" s="204" t="s">
        <v>86</v>
      </c>
      <c r="AT148" s="205" t="s">
        <v>78</v>
      </c>
      <c r="AU148" s="205" t="s">
        <v>86</v>
      </c>
      <c r="AY148" s="204" t="s">
        <v>146</v>
      </c>
      <c r="BK148" s="206">
        <f>SUM(BK149:BK163)</f>
        <v>0</v>
      </c>
    </row>
    <row r="149" spans="1:65" s="2" customFormat="1" ht="16.5" customHeight="1">
      <c r="A149" s="34"/>
      <c r="B149" s="35"/>
      <c r="C149" s="209" t="s">
        <v>167</v>
      </c>
      <c r="D149" s="209" t="s">
        <v>148</v>
      </c>
      <c r="E149" s="210" t="s">
        <v>567</v>
      </c>
      <c r="F149" s="211" t="s">
        <v>568</v>
      </c>
      <c r="G149" s="212" t="s">
        <v>170</v>
      </c>
      <c r="H149" s="213">
        <v>5.92</v>
      </c>
      <c r="I149" s="214"/>
      <c r="J149" s="215">
        <f>ROUND(I149*H149,2)</f>
        <v>0</v>
      </c>
      <c r="K149" s="216"/>
      <c r="L149" s="39"/>
      <c r="M149" s="217" t="s">
        <v>1</v>
      </c>
      <c r="N149" s="218" t="s">
        <v>44</v>
      </c>
      <c r="O149" s="71"/>
      <c r="P149" s="219">
        <f>O149*H149</f>
        <v>0</v>
      </c>
      <c r="Q149" s="219">
        <v>0</v>
      </c>
      <c r="R149" s="219">
        <f>Q149*H149</f>
        <v>0</v>
      </c>
      <c r="S149" s="219">
        <v>0</v>
      </c>
      <c r="T149" s="220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21" t="s">
        <v>152</v>
      </c>
      <c r="AT149" s="221" t="s">
        <v>148</v>
      </c>
      <c r="AU149" s="221" t="s">
        <v>88</v>
      </c>
      <c r="AY149" s="17" t="s">
        <v>146</v>
      </c>
      <c r="BE149" s="222">
        <f>IF(N149="základní",J149,0)</f>
        <v>0</v>
      </c>
      <c r="BF149" s="222">
        <f>IF(N149="snížená",J149,0)</f>
        <v>0</v>
      </c>
      <c r="BG149" s="222">
        <f>IF(N149="zákl. přenesená",J149,0)</f>
        <v>0</v>
      </c>
      <c r="BH149" s="222">
        <f>IF(N149="sníž. přenesená",J149,0)</f>
        <v>0</v>
      </c>
      <c r="BI149" s="222">
        <f>IF(N149="nulová",J149,0)</f>
        <v>0</v>
      </c>
      <c r="BJ149" s="17" t="s">
        <v>86</v>
      </c>
      <c r="BK149" s="222">
        <f>ROUND(I149*H149,2)</f>
        <v>0</v>
      </c>
      <c r="BL149" s="17" t="s">
        <v>152</v>
      </c>
      <c r="BM149" s="221" t="s">
        <v>203</v>
      </c>
    </row>
    <row r="150" spans="2:51" s="13" customFormat="1" ht="11.25">
      <c r="B150" s="223"/>
      <c r="C150" s="224"/>
      <c r="D150" s="225" t="s">
        <v>162</v>
      </c>
      <c r="E150" s="226" t="s">
        <v>1</v>
      </c>
      <c r="F150" s="227" t="s">
        <v>569</v>
      </c>
      <c r="G150" s="224"/>
      <c r="H150" s="228">
        <v>5.92</v>
      </c>
      <c r="I150" s="229"/>
      <c r="J150" s="224"/>
      <c r="K150" s="224"/>
      <c r="L150" s="230"/>
      <c r="M150" s="231"/>
      <c r="N150" s="232"/>
      <c r="O150" s="232"/>
      <c r="P150" s="232"/>
      <c r="Q150" s="232"/>
      <c r="R150" s="232"/>
      <c r="S150" s="232"/>
      <c r="T150" s="233"/>
      <c r="AT150" s="234" t="s">
        <v>162</v>
      </c>
      <c r="AU150" s="234" t="s">
        <v>88</v>
      </c>
      <c r="AV150" s="13" t="s">
        <v>88</v>
      </c>
      <c r="AW150" s="13" t="s">
        <v>36</v>
      </c>
      <c r="AX150" s="13" t="s">
        <v>79</v>
      </c>
      <c r="AY150" s="234" t="s">
        <v>146</v>
      </c>
    </row>
    <row r="151" spans="2:51" s="15" customFormat="1" ht="11.25">
      <c r="B151" s="245"/>
      <c r="C151" s="246"/>
      <c r="D151" s="225" t="s">
        <v>162</v>
      </c>
      <c r="E151" s="247" t="s">
        <v>1</v>
      </c>
      <c r="F151" s="248" t="s">
        <v>178</v>
      </c>
      <c r="G151" s="246"/>
      <c r="H151" s="249">
        <v>5.92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AT151" s="255" t="s">
        <v>162</v>
      </c>
      <c r="AU151" s="255" t="s">
        <v>88</v>
      </c>
      <c r="AV151" s="15" t="s">
        <v>152</v>
      </c>
      <c r="AW151" s="15" t="s">
        <v>36</v>
      </c>
      <c r="AX151" s="15" t="s">
        <v>86</v>
      </c>
      <c r="AY151" s="255" t="s">
        <v>146</v>
      </c>
    </row>
    <row r="152" spans="1:65" s="2" customFormat="1" ht="16.5" customHeight="1">
      <c r="A152" s="34"/>
      <c r="B152" s="35"/>
      <c r="C152" s="209" t="s">
        <v>179</v>
      </c>
      <c r="D152" s="209" t="s">
        <v>148</v>
      </c>
      <c r="E152" s="210" t="s">
        <v>570</v>
      </c>
      <c r="F152" s="211" t="s">
        <v>571</v>
      </c>
      <c r="G152" s="212" t="s">
        <v>170</v>
      </c>
      <c r="H152" s="213">
        <v>21.76</v>
      </c>
      <c r="I152" s="214"/>
      <c r="J152" s="215">
        <f>ROUND(I152*H152,2)</f>
        <v>0</v>
      </c>
      <c r="K152" s="216"/>
      <c r="L152" s="39"/>
      <c r="M152" s="217" t="s">
        <v>1</v>
      </c>
      <c r="N152" s="218" t="s">
        <v>44</v>
      </c>
      <c r="O152" s="71"/>
      <c r="P152" s="219">
        <f>O152*H152</f>
        <v>0</v>
      </c>
      <c r="Q152" s="219">
        <v>0</v>
      </c>
      <c r="R152" s="219">
        <f>Q152*H152</f>
        <v>0</v>
      </c>
      <c r="S152" s="219">
        <v>0</v>
      </c>
      <c r="T152" s="220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21" t="s">
        <v>152</v>
      </c>
      <c r="AT152" s="221" t="s">
        <v>148</v>
      </c>
      <c r="AU152" s="221" t="s">
        <v>88</v>
      </c>
      <c r="AY152" s="17" t="s">
        <v>146</v>
      </c>
      <c r="BE152" s="222">
        <f>IF(N152="základní",J152,0)</f>
        <v>0</v>
      </c>
      <c r="BF152" s="222">
        <f>IF(N152="snížená",J152,0)</f>
        <v>0</v>
      </c>
      <c r="BG152" s="222">
        <f>IF(N152="zákl. přenesená",J152,0)</f>
        <v>0</v>
      </c>
      <c r="BH152" s="222">
        <f>IF(N152="sníž. přenesená",J152,0)</f>
        <v>0</v>
      </c>
      <c r="BI152" s="222">
        <f>IF(N152="nulová",J152,0)</f>
        <v>0</v>
      </c>
      <c r="BJ152" s="17" t="s">
        <v>86</v>
      </c>
      <c r="BK152" s="222">
        <f>ROUND(I152*H152,2)</f>
        <v>0</v>
      </c>
      <c r="BL152" s="17" t="s">
        <v>152</v>
      </c>
      <c r="BM152" s="221" t="s">
        <v>215</v>
      </c>
    </row>
    <row r="153" spans="2:51" s="13" customFormat="1" ht="11.25">
      <c r="B153" s="223"/>
      <c r="C153" s="224"/>
      <c r="D153" s="225" t="s">
        <v>162</v>
      </c>
      <c r="E153" s="226" t="s">
        <v>1</v>
      </c>
      <c r="F153" s="227" t="s">
        <v>572</v>
      </c>
      <c r="G153" s="224"/>
      <c r="H153" s="228">
        <v>21.76</v>
      </c>
      <c r="I153" s="229"/>
      <c r="J153" s="224"/>
      <c r="K153" s="224"/>
      <c r="L153" s="230"/>
      <c r="M153" s="231"/>
      <c r="N153" s="232"/>
      <c r="O153" s="232"/>
      <c r="P153" s="232"/>
      <c r="Q153" s="232"/>
      <c r="R153" s="232"/>
      <c r="S153" s="232"/>
      <c r="T153" s="233"/>
      <c r="AT153" s="234" t="s">
        <v>162</v>
      </c>
      <c r="AU153" s="234" t="s">
        <v>88</v>
      </c>
      <c r="AV153" s="13" t="s">
        <v>88</v>
      </c>
      <c r="AW153" s="13" t="s">
        <v>36</v>
      </c>
      <c r="AX153" s="13" t="s">
        <v>79</v>
      </c>
      <c r="AY153" s="234" t="s">
        <v>146</v>
      </c>
    </row>
    <row r="154" spans="2:51" s="15" customFormat="1" ht="11.25">
      <c r="B154" s="245"/>
      <c r="C154" s="246"/>
      <c r="D154" s="225" t="s">
        <v>162</v>
      </c>
      <c r="E154" s="247" t="s">
        <v>1</v>
      </c>
      <c r="F154" s="248" t="s">
        <v>178</v>
      </c>
      <c r="G154" s="246"/>
      <c r="H154" s="249">
        <v>21.76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AT154" s="255" t="s">
        <v>162</v>
      </c>
      <c r="AU154" s="255" t="s">
        <v>88</v>
      </c>
      <c r="AV154" s="15" t="s">
        <v>152</v>
      </c>
      <c r="AW154" s="15" t="s">
        <v>36</v>
      </c>
      <c r="AX154" s="15" t="s">
        <v>86</v>
      </c>
      <c r="AY154" s="255" t="s">
        <v>146</v>
      </c>
    </row>
    <row r="155" spans="1:65" s="2" customFormat="1" ht="16.5" customHeight="1">
      <c r="A155" s="34"/>
      <c r="B155" s="35"/>
      <c r="C155" s="209" t="s">
        <v>185</v>
      </c>
      <c r="D155" s="209" t="s">
        <v>148</v>
      </c>
      <c r="E155" s="210" t="s">
        <v>573</v>
      </c>
      <c r="F155" s="211" t="s">
        <v>574</v>
      </c>
      <c r="G155" s="212" t="s">
        <v>170</v>
      </c>
      <c r="H155" s="213">
        <v>87.04</v>
      </c>
      <c r="I155" s="214"/>
      <c r="J155" s="215">
        <f>ROUND(I155*H155,2)</f>
        <v>0</v>
      </c>
      <c r="K155" s="216"/>
      <c r="L155" s="39"/>
      <c r="M155" s="217" t="s">
        <v>1</v>
      </c>
      <c r="N155" s="218" t="s">
        <v>44</v>
      </c>
      <c r="O155" s="71"/>
      <c r="P155" s="219">
        <f>O155*H155</f>
        <v>0</v>
      </c>
      <c r="Q155" s="219">
        <v>0</v>
      </c>
      <c r="R155" s="219">
        <f>Q155*H155</f>
        <v>0</v>
      </c>
      <c r="S155" s="219">
        <v>0</v>
      </c>
      <c r="T155" s="220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21" t="s">
        <v>152</v>
      </c>
      <c r="AT155" s="221" t="s">
        <v>148</v>
      </c>
      <c r="AU155" s="221" t="s">
        <v>88</v>
      </c>
      <c r="AY155" s="17" t="s">
        <v>146</v>
      </c>
      <c r="BE155" s="222">
        <f>IF(N155="základní",J155,0)</f>
        <v>0</v>
      </c>
      <c r="BF155" s="222">
        <f>IF(N155="snížená",J155,0)</f>
        <v>0</v>
      </c>
      <c r="BG155" s="222">
        <f>IF(N155="zákl. přenesená",J155,0)</f>
        <v>0</v>
      </c>
      <c r="BH155" s="222">
        <f>IF(N155="sníž. přenesená",J155,0)</f>
        <v>0</v>
      </c>
      <c r="BI155" s="222">
        <f>IF(N155="nulová",J155,0)</f>
        <v>0</v>
      </c>
      <c r="BJ155" s="17" t="s">
        <v>86</v>
      </c>
      <c r="BK155" s="222">
        <f>ROUND(I155*H155,2)</f>
        <v>0</v>
      </c>
      <c r="BL155" s="17" t="s">
        <v>152</v>
      </c>
      <c r="BM155" s="221" t="s">
        <v>225</v>
      </c>
    </row>
    <row r="156" spans="2:51" s="13" customFormat="1" ht="11.25">
      <c r="B156" s="223"/>
      <c r="C156" s="224"/>
      <c r="D156" s="225" t="s">
        <v>162</v>
      </c>
      <c r="E156" s="226" t="s">
        <v>1</v>
      </c>
      <c r="F156" s="227" t="s">
        <v>575</v>
      </c>
      <c r="G156" s="224"/>
      <c r="H156" s="228">
        <v>87.04</v>
      </c>
      <c r="I156" s="229"/>
      <c r="J156" s="224"/>
      <c r="K156" s="224"/>
      <c r="L156" s="230"/>
      <c r="M156" s="231"/>
      <c r="N156" s="232"/>
      <c r="O156" s="232"/>
      <c r="P156" s="232"/>
      <c r="Q156" s="232"/>
      <c r="R156" s="232"/>
      <c r="S156" s="232"/>
      <c r="T156" s="233"/>
      <c r="AT156" s="234" t="s">
        <v>162</v>
      </c>
      <c r="AU156" s="234" t="s">
        <v>88</v>
      </c>
      <c r="AV156" s="13" t="s">
        <v>88</v>
      </c>
      <c r="AW156" s="13" t="s">
        <v>36</v>
      </c>
      <c r="AX156" s="13" t="s">
        <v>79</v>
      </c>
      <c r="AY156" s="234" t="s">
        <v>146</v>
      </c>
    </row>
    <row r="157" spans="2:51" s="15" customFormat="1" ht="11.25">
      <c r="B157" s="245"/>
      <c r="C157" s="246"/>
      <c r="D157" s="225" t="s">
        <v>162</v>
      </c>
      <c r="E157" s="247" t="s">
        <v>1</v>
      </c>
      <c r="F157" s="248" t="s">
        <v>178</v>
      </c>
      <c r="G157" s="246"/>
      <c r="H157" s="249">
        <v>87.04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AT157" s="255" t="s">
        <v>162</v>
      </c>
      <c r="AU157" s="255" t="s">
        <v>88</v>
      </c>
      <c r="AV157" s="15" t="s">
        <v>152</v>
      </c>
      <c r="AW157" s="15" t="s">
        <v>36</v>
      </c>
      <c r="AX157" s="15" t="s">
        <v>86</v>
      </c>
      <c r="AY157" s="255" t="s">
        <v>146</v>
      </c>
    </row>
    <row r="158" spans="1:65" s="2" customFormat="1" ht="16.5" customHeight="1">
      <c r="A158" s="34"/>
      <c r="B158" s="35"/>
      <c r="C158" s="209" t="s">
        <v>192</v>
      </c>
      <c r="D158" s="209" t="s">
        <v>148</v>
      </c>
      <c r="E158" s="210" t="s">
        <v>576</v>
      </c>
      <c r="F158" s="211" t="s">
        <v>577</v>
      </c>
      <c r="G158" s="212" t="s">
        <v>170</v>
      </c>
      <c r="H158" s="213">
        <v>5.92</v>
      </c>
      <c r="I158" s="214"/>
      <c r="J158" s="215">
        <f>ROUND(I158*H158,2)</f>
        <v>0</v>
      </c>
      <c r="K158" s="216"/>
      <c r="L158" s="39"/>
      <c r="M158" s="217" t="s">
        <v>1</v>
      </c>
      <c r="N158" s="218" t="s">
        <v>44</v>
      </c>
      <c r="O158" s="71"/>
      <c r="P158" s="219">
        <f>O158*H158</f>
        <v>0</v>
      </c>
      <c r="Q158" s="219">
        <v>0</v>
      </c>
      <c r="R158" s="219">
        <f>Q158*H158</f>
        <v>0</v>
      </c>
      <c r="S158" s="219">
        <v>0</v>
      </c>
      <c r="T158" s="220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21" t="s">
        <v>152</v>
      </c>
      <c r="AT158" s="221" t="s">
        <v>148</v>
      </c>
      <c r="AU158" s="221" t="s">
        <v>88</v>
      </c>
      <c r="AY158" s="17" t="s">
        <v>146</v>
      </c>
      <c r="BE158" s="222">
        <f>IF(N158="základní",J158,0)</f>
        <v>0</v>
      </c>
      <c r="BF158" s="222">
        <f>IF(N158="snížená",J158,0)</f>
        <v>0</v>
      </c>
      <c r="BG158" s="222">
        <f>IF(N158="zákl. přenesená",J158,0)</f>
        <v>0</v>
      </c>
      <c r="BH158" s="222">
        <f>IF(N158="sníž. přenesená",J158,0)</f>
        <v>0</v>
      </c>
      <c r="BI158" s="222">
        <f>IF(N158="nulová",J158,0)</f>
        <v>0</v>
      </c>
      <c r="BJ158" s="17" t="s">
        <v>86</v>
      </c>
      <c r="BK158" s="222">
        <f>ROUND(I158*H158,2)</f>
        <v>0</v>
      </c>
      <c r="BL158" s="17" t="s">
        <v>152</v>
      </c>
      <c r="BM158" s="221" t="s">
        <v>232</v>
      </c>
    </row>
    <row r="159" spans="2:51" s="13" customFormat="1" ht="11.25">
      <c r="B159" s="223"/>
      <c r="C159" s="224"/>
      <c r="D159" s="225" t="s">
        <v>162</v>
      </c>
      <c r="E159" s="226" t="s">
        <v>1</v>
      </c>
      <c r="F159" s="227" t="s">
        <v>569</v>
      </c>
      <c r="G159" s="224"/>
      <c r="H159" s="228">
        <v>5.92</v>
      </c>
      <c r="I159" s="229"/>
      <c r="J159" s="224"/>
      <c r="K159" s="224"/>
      <c r="L159" s="230"/>
      <c r="M159" s="231"/>
      <c r="N159" s="232"/>
      <c r="O159" s="232"/>
      <c r="P159" s="232"/>
      <c r="Q159" s="232"/>
      <c r="R159" s="232"/>
      <c r="S159" s="232"/>
      <c r="T159" s="233"/>
      <c r="AT159" s="234" t="s">
        <v>162</v>
      </c>
      <c r="AU159" s="234" t="s">
        <v>88</v>
      </c>
      <c r="AV159" s="13" t="s">
        <v>88</v>
      </c>
      <c r="AW159" s="13" t="s">
        <v>36</v>
      </c>
      <c r="AX159" s="13" t="s">
        <v>79</v>
      </c>
      <c r="AY159" s="234" t="s">
        <v>146</v>
      </c>
    </row>
    <row r="160" spans="2:51" s="15" customFormat="1" ht="11.25">
      <c r="B160" s="245"/>
      <c r="C160" s="246"/>
      <c r="D160" s="225" t="s">
        <v>162</v>
      </c>
      <c r="E160" s="247" t="s">
        <v>1</v>
      </c>
      <c r="F160" s="248" t="s">
        <v>178</v>
      </c>
      <c r="G160" s="246"/>
      <c r="H160" s="249">
        <v>5.92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AT160" s="255" t="s">
        <v>162</v>
      </c>
      <c r="AU160" s="255" t="s">
        <v>88</v>
      </c>
      <c r="AV160" s="15" t="s">
        <v>152</v>
      </c>
      <c r="AW160" s="15" t="s">
        <v>36</v>
      </c>
      <c r="AX160" s="15" t="s">
        <v>86</v>
      </c>
      <c r="AY160" s="255" t="s">
        <v>146</v>
      </c>
    </row>
    <row r="161" spans="1:65" s="2" customFormat="1" ht="16.5" customHeight="1">
      <c r="A161" s="34"/>
      <c r="B161" s="35"/>
      <c r="C161" s="209" t="s">
        <v>196</v>
      </c>
      <c r="D161" s="209" t="s">
        <v>148</v>
      </c>
      <c r="E161" s="210" t="s">
        <v>578</v>
      </c>
      <c r="F161" s="211" t="s">
        <v>579</v>
      </c>
      <c r="G161" s="212" t="s">
        <v>170</v>
      </c>
      <c r="H161" s="213">
        <v>5.92</v>
      </c>
      <c r="I161" s="214"/>
      <c r="J161" s="215">
        <f>ROUND(I161*H161,2)</f>
        <v>0</v>
      </c>
      <c r="K161" s="216"/>
      <c r="L161" s="39"/>
      <c r="M161" s="217" t="s">
        <v>1</v>
      </c>
      <c r="N161" s="218" t="s">
        <v>44</v>
      </c>
      <c r="O161" s="71"/>
      <c r="P161" s="219">
        <f>O161*H161</f>
        <v>0</v>
      </c>
      <c r="Q161" s="219">
        <v>0</v>
      </c>
      <c r="R161" s="219">
        <f>Q161*H161</f>
        <v>0</v>
      </c>
      <c r="S161" s="219">
        <v>0</v>
      </c>
      <c r="T161" s="220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21" t="s">
        <v>152</v>
      </c>
      <c r="AT161" s="221" t="s">
        <v>148</v>
      </c>
      <c r="AU161" s="221" t="s">
        <v>88</v>
      </c>
      <c r="AY161" s="17" t="s">
        <v>146</v>
      </c>
      <c r="BE161" s="222">
        <f>IF(N161="základní",J161,0)</f>
        <v>0</v>
      </c>
      <c r="BF161" s="222">
        <f>IF(N161="snížená",J161,0)</f>
        <v>0</v>
      </c>
      <c r="BG161" s="222">
        <f>IF(N161="zákl. přenesená",J161,0)</f>
        <v>0</v>
      </c>
      <c r="BH161" s="222">
        <f>IF(N161="sníž. přenesená",J161,0)</f>
        <v>0</v>
      </c>
      <c r="BI161" s="222">
        <f>IF(N161="nulová",J161,0)</f>
        <v>0</v>
      </c>
      <c r="BJ161" s="17" t="s">
        <v>86</v>
      </c>
      <c r="BK161" s="222">
        <f>ROUND(I161*H161,2)</f>
        <v>0</v>
      </c>
      <c r="BL161" s="17" t="s">
        <v>152</v>
      </c>
      <c r="BM161" s="221" t="s">
        <v>240</v>
      </c>
    </row>
    <row r="162" spans="2:51" s="13" customFormat="1" ht="11.25">
      <c r="B162" s="223"/>
      <c r="C162" s="224"/>
      <c r="D162" s="225" t="s">
        <v>162</v>
      </c>
      <c r="E162" s="226" t="s">
        <v>1</v>
      </c>
      <c r="F162" s="227" t="s">
        <v>569</v>
      </c>
      <c r="G162" s="224"/>
      <c r="H162" s="228">
        <v>5.92</v>
      </c>
      <c r="I162" s="229"/>
      <c r="J162" s="224"/>
      <c r="K162" s="224"/>
      <c r="L162" s="230"/>
      <c r="M162" s="231"/>
      <c r="N162" s="232"/>
      <c r="O162" s="232"/>
      <c r="P162" s="232"/>
      <c r="Q162" s="232"/>
      <c r="R162" s="232"/>
      <c r="S162" s="232"/>
      <c r="T162" s="233"/>
      <c r="AT162" s="234" t="s">
        <v>162</v>
      </c>
      <c r="AU162" s="234" t="s">
        <v>88</v>
      </c>
      <c r="AV162" s="13" t="s">
        <v>88</v>
      </c>
      <c r="AW162" s="13" t="s">
        <v>36</v>
      </c>
      <c r="AX162" s="13" t="s">
        <v>79</v>
      </c>
      <c r="AY162" s="234" t="s">
        <v>146</v>
      </c>
    </row>
    <row r="163" spans="2:51" s="15" customFormat="1" ht="11.25">
      <c r="B163" s="245"/>
      <c r="C163" s="246"/>
      <c r="D163" s="225" t="s">
        <v>162</v>
      </c>
      <c r="E163" s="247" t="s">
        <v>1</v>
      </c>
      <c r="F163" s="248" t="s">
        <v>178</v>
      </c>
      <c r="G163" s="246"/>
      <c r="H163" s="249">
        <v>5.92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AT163" s="255" t="s">
        <v>162</v>
      </c>
      <c r="AU163" s="255" t="s">
        <v>88</v>
      </c>
      <c r="AV163" s="15" t="s">
        <v>152</v>
      </c>
      <c r="AW163" s="15" t="s">
        <v>36</v>
      </c>
      <c r="AX163" s="15" t="s">
        <v>86</v>
      </c>
      <c r="AY163" s="255" t="s">
        <v>146</v>
      </c>
    </row>
    <row r="164" spans="2:63" s="12" customFormat="1" ht="22.9" customHeight="1">
      <c r="B164" s="193"/>
      <c r="C164" s="194"/>
      <c r="D164" s="195" t="s">
        <v>78</v>
      </c>
      <c r="E164" s="207" t="s">
        <v>236</v>
      </c>
      <c r="F164" s="207" t="s">
        <v>580</v>
      </c>
      <c r="G164" s="194"/>
      <c r="H164" s="194"/>
      <c r="I164" s="197"/>
      <c r="J164" s="208">
        <f>BK164</f>
        <v>0</v>
      </c>
      <c r="K164" s="194"/>
      <c r="L164" s="199"/>
      <c r="M164" s="200"/>
      <c r="N164" s="201"/>
      <c r="O164" s="201"/>
      <c r="P164" s="202">
        <f>SUM(P165:P168)</f>
        <v>0</v>
      </c>
      <c r="Q164" s="201"/>
      <c r="R164" s="202">
        <f>SUM(R165:R168)</f>
        <v>31.551999999999996</v>
      </c>
      <c r="S164" s="201"/>
      <c r="T164" s="203">
        <f>SUM(T165:T168)</f>
        <v>0</v>
      </c>
      <c r="AR164" s="204" t="s">
        <v>86</v>
      </c>
      <c r="AT164" s="205" t="s">
        <v>78</v>
      </c>
      <c r="AU164" s="205" t="s">
        <v>86</v>
      </c>
      <c r="AY164" s="204" t="s">
        <v>146</v>
      </c>
      <c r="BK164" s="206">
        <f>SUM(BK165:BK168)</f>
        <v>0</v>
      </c>
    </row>
    <row r="165" spans="1:65" s="2" customFormat="1" ht="16.5" customHeight="1">
      <c r="A165" s="34"/>
      <c r="B165" s="35"/>
      <c r="C165" s="209" t="s">
        <v>203</v>
      </c>
      <c r="D165" s="209" t="s">
        <v>148</v>
      </c>
      <c r="E165" s="210" t="s">
        <v>581</v>
      </c>
      <c r="F165" s="211" t="s">
        <v>582</v>
      </c>
      <c r="G165" s="212" t="s">
        <v>170</v>
      </c>
      <c r="H165" s="213">
        <v>18.56</v>
      </c>
      <c r="I165" s="214"/>
      <c r="J165" s="215">
        <f>ROUND(I165*H165,2)</f>
        <v>0</v>
      </c>
      <c r="K165" s="216"/>
      <c r="L165" s="39"/>
      <c r="M165" s="217" t="s">
        <v>1</v>
      </c>
      <c r="N165" s="218" t="s">
        <v>44</v>
      </c>
      <c r="O165" s="71"/>
      <c r="P165" s="219">
        <f>O165*H165</f>
        <v>0</v>
      </c>
      <c r="Q165" s="219">
        <v>1.7</v>
      </c>
      <c r="R165" s="219">
        <f>Q165*H165</f>
        <v>31.551999999999996</v>
      </c>
      <c r="S165" s="219">
        <v>0</v>
      </c>
      <c r="T165" s="220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21" t="s">
        <v>152</v>
      </c>
      <c r="AT165" s="221" t="s">
        <v>148</v>
      </c>
      <c r="AU165" s="221" t="s">
        <v>88</v>
      </c>
      <c r="AY165" s="17" t="s">
        <v>146</v>
      </c>
      <c r="BE165" s="222">
        <f>IF(N165="základní",J165,0)</f>
        <v>0</v>
      </c>
      <c r="BF165" s="222">
        <f>IF(N165="snížená",J165,0)</f>
        <v>0</v>
      </c>
      <c r="BG165" s="222">
        <f>IF(N165="zákl. přenesená",J165,0)</f>
        <v>0</v>
      </c>
      <c r="BH165" s="222">
        <f>IF(N165="sníž. přenesená",J165,0)</f>
        <v>0</v>
      </c>
      <c r="BI165" s="222">
        <f>IF(N165="nulová",J165,0)</f>
        <v>0</v>
      </c>
      <c r="BJ165" s="17" t="s">
        <v>86</v>
      </c>
      <c r="BK165" s="222">
        <f>ROUND(I165*H165,2)</f>
        <v>0</v>
      </c>
      <c r="BL165" s="17" t="s">
        <v>152</v>
      </c>
      <c r="BM165" s="221" t="s">
        <v>253</v>
      </c>
    </row>
    <row r="166" spans="2:51" s="14" customFormat="1" ht="11.25">
      <c r="B166" s="235"/>
      <c r="C166" s="236"/>
      <c r="D166" s="225" t="s">
        <v>162</v>
      </c>
      <c r="E166" s="237" t="s">
        <v>1</v>
      </c>
      <c r="F166" s="238" t="s">
        <v>583</v>
      </c>
      <c r="G166" s="236"/>
      <c r="H166" s="237" t="s">
        <v>1</v>
      </c>
      <c r="I166" s="239"/>
      <c r="J166" s="236"/>
      <c r="K166" s="236"/>
      <c r="L166" s="240"/>
      <c r="M166" s="241"/>
      <c r="N166" s="242"/>
      <c r="O166" s="242"/>
      <c r="P166" s="242"/>
      <c r="Q166" s="242"/>
      <c r="R166" s="242"/>
      <c r="S166" s="242"/>
      <c r="T166" s="243"/>
      <c r="AT166" s="244" t="s">
        <v>162</v>
      </c>
      <c r="AU166" s="244" t="s">
        <v>88</v>
      </c>
      <c r="AV166" s="14" t="s">
        <v>86</v>
      </c>
      <c r="AW166" s="14" t="s">
        <v>36</v>
      </c>
      <c r="AX166" s="14" t="s">
        <v>79</v>
      </c>
      <c r="AY166" s="244" t="s">
        <v>146</v>
      </c>
    </row>
    <row r="167" spans="2:51" s="13" customFormat="1" ht="11.25">
      <c r="B167" s="223"/>
      <c r="C167" s="224"/>
      <c r="D167" s="225" t="s">
        <v>162</v>
      </c>
      <c r="E167" s="226" t="s">
        <v>1</v>
      </c>
      <c r="F167" s="227" t="s">
        <v>584</v>
      </c>
      <c r="G167" s="224"/>
      <c r="H167" s="228">
        <v>18.56</v>
      </c>
      <c r="I167" s="229"/>
      <c r="J167" s="224"/>
      <c r="K167" s="224"/>
      <c r="L167" s="230"/>
      <c r="M167" s="231"/>
      <c r="N167" s="232"/>
      <c r="O167" s="232"/>
      <c r="P167" s="232"/>
      <c r="Q167" s="232"/>
      <c r="R167" s="232"/>
      <c r="S167" s="232"/>
      <c r="T167" s="233"/>
      <c r="AT167" s="234" t="s">
        <v>162</v>
      </c>
      <c r="AU167" s="234" t="s">
        <v>88</v>
      </c>
      <c r="AV167" s="13" t="s">
        <v>88</v>
      </c>
      <c r="AW167" s="13" t="s">
        <v>36</v>
      </c>
      <c r="AX167" s="13" t="s">
        <v>79</v>
      </c>
      <c r="AY167" s="234" t="s">
        <v>146</v>
      </c>
    </row>
    <row r="168" spans="2:51" s="15" customFormat="1" ht="11.25">
      <c r="B168" s="245"/>
      <c r="C168" s="246"/>
      <c r="D168" s="225" t="s">
        <v>162</v>
      </c>
      <c r="E168" s="247" t="s">
        <v>1</v>
      </c>
      <c r="F168" s="248" t="s">
        <v>178</v>
      </c>
      <c r="G168" s="246"/>
      <c r="H168" s="249">
        <v>18.56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AT168" s="255" t="s">
        <v>162</v>
      </c>
      <c r="AU168" s="255" t="s">
        <v>88</v>
      </c>
      <c r="AV168" s="15" t="s">
        <v>152</v>
      </c>
      <c r="AW168" s="15" t="s">
        <v>36</v>
      </c>
      <c r="AX168" s="15" t="s">
        <v>86</v>
      </c>
      <c r="AY168" s="255" t="s">
        <v>146</v>
      </c>
    </row>
    <row r="169" spans="2:63" s="12" customFormat="1" ht="22.9" customHeight="1">
      <c r="B169" s="193"/>
      <c r="C169" s="194"/>
      <c r="D169" s="195" t="s">
        <v>78</v>
      </c>
      <c r="E169" s="207" t="s">
        <v>245</v>
      </c>
      <c r="F169" s="207" t="s">
        <v>585</v>
      </c>
      <c r="G169" s="194"/>
      <c r="H169" s="194"/>
      <c r="I169" s="197"/>
      <c r="J169" s="208">
        <f>BK169</f>
        <v>0</v>
      </c>
      <c r="K169" s="194"/>
      <c r="L169" s="199"/>
      <c r="M169" s="200"/>
      <c r="N169" s="201"/>
      <c r="O169" s="201"/>
      <c r="P169" s="202">
        <f>SUM(P170:P172)</f>
        <v>0</v>
      </c>
      <c r="Q169" s="201"/>
      <c r="R169" s="202">
        <f>SUM(R170:R172)</f>
        <v>0</v>
      </c>
      <c r="S169" s="201"/>
      <c r="T169" s="203">
        <f>SUM(T170:T172)</f>
        <v>0</v>
      </c>
      <c r="AR169" s="204" t="s">
        <v>86</v>
      </c>
      <c r="AT169" s="205" t="s">
        <v>78</v>
      </c>
      <c r="AU169" s="205" t="s">
        <v>86</v>
      </c>
      <c r="AY169" s="204" t="s">
        <v>146</v>
      </c>
      <c r="BK169" s="206">
        <f>SUM(BK170:BK172)</f>
        <v>0</v>
      </c>
    </row>
    <row r="170" spans="1:65" s="2" customFormat="1" ht="16.5" customHeight="1">
      <c r="A170" s="34"/>
      <c r="B170" s="35"/>
      <c r="C170" s="209" t="s">
        <v>209</v>
      </c>
      <c r="D170" s="209" t="s">
        <v>148</v>
      </c>
      <c r="E170" s="210" t="s">
        <v>586</v>
      </c>
      <c r="F170" s="211" t="s">
        <v>587</v>
      </c>
      <c r="G170" s="212" t="s">
        <v>170</v>
      </c>
      <c r="H170" s="213">
        <v>21.76</v>
      </c>
      <c r="I170" s="214"/>
      <c r="J170" s="215">
        <f>ROUND(I170*H170,2)</f>
        <v>0</v>
      </c>
      <c r="K170" s="216"/>
      <c r="L170" s="39"/>
      <c r="M170" s="217" t="s">
        <v>1</v>
      </c>
      <c r="N170" s="218" t="s">
        <v>44</v>
      </c>
      <c r="O170" s="71"/>
      <c r="P170" s="219">
        <f>O170*H170</f>
        <v>0</v>
      </c>
      <c r="Q170" s="219">
        <v>0</v>
      </c>
      <c r="R170" s="219">
        <f>Q170*H170</f>
        <v>0</v>
      </c>
      <c r="S170" s="219">
        <v>0</v>
      </c>
      <c r="T170" s="220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21" t="s">
        <v>152</v>
      </c>
      <c r="AT170" s="221" t="s">
        <v>148</v>
      </c>
      <c r="AU170" s="221" t="s">
        <v>88</v>
      </c>
      <c r="AY170" s="17" t="s">
        <v>146</v>
      </c>
      <c r="BE170" s="222">
        <f>IF(N170="základní",J170,0)</f>
        <v>0</v>
      </c>
      <c r="BF170" s="222">
        <f>IF(N170="snížená",J170,0)</f>
        <v>0</v>
      </c>
      <c r="BG170" s="222">
        <f>IF(N170="zákl. přenesená",J170,0)</f>
        <v>0</v>
      </c>
      <c r="BH170" s="222">
        <f>IF(N170="sníž. přenesená",J170,0)</f>
        <v>0</v>
      </c>
      <c r="BI170" s="222">
        <f>IF(N170="nulová",J170,0)</f>
        <v>0</v>
      </c>
      <c r="BJ170" s="17" t="s">
        <v>86</v>
      </c>
      <c r="BK170" s="222">
        <f>ROUND(I170*H170,2)</f>
        <v>0</v>
      </c>
      <c r="BL170" s="17" t="s">
        <v>152</v>
      </c>
      <c r="BM170" s="221" t="s">
        <v>273</v>
      </c>
    </row>
    <row r="171" spans="2:51" s="13" customFormat="1" ht="11.25">
      <c r="B171" s="223"/>
      <c r="C171" s="224"/>
      <c r="D171" s="225" t="s">
        <v>162</v>
      </c>
      <c r="E171" s="226" t="s">
        <v>1</v>
      </c>
      <c r="F171" s="227" t="s">
        <v>588</v>
      </c>
      <c r="G171" s="224"/>
      <c r="H171" s="228">
        <v>21.76</v>
      </c>
      <c r="I171" s="229"/>
      <c r="J171" s="224"/>
      <c r="K171" s="224"/>
      <c r="L171" s="230"/>
      <c r="M171" s="231"/>
      <c r="N171" s="232"/>
      <c r="O171" s="232"/>
      <c r="P171" s="232"/>
      <c r="Q171" s="232"/>
      <c r="R171" s="232"/>
      <c r="S171" s="232"/>
      <c r="T171" s="233"/>
      <c r="AT171" s="234" t="s">
        <v>162</v>
      </c>
      <c r="AU171" s="234" t="s">
        <v>88</v>
      </c>
      <c r="AV171" s="13" t="s">
        <v>88</v>
      </c>
      <c r="AW171" s="13" t="s">
        <v>36</v>
      </c>
      <c r="AX171" s="13" t="s">
        <v>79</v>
      </c>
      <c r="AY171" s="234" t="s">
        <v>146</v>
      </c>
    </row>
    <row r="172" spans="2:51" s="15" customFormat="1" ht="11.25">
      <c r="B172" s="245"/>
      <c r="C172" s="246"/>
      <c r="D172" s="225" t="s">
        <v>162</v>
      </c>
      <c r="E172" s="247" t="s">
        <v>1</v>
      </c>
      <c r="F172" s="248" t="s">
        <v>178</v>
      </c>
      <c r="G172" s="246"/>
      <c r="H172" s="249">
        <v>21.76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AT172" s="255" t="s">
        <v>162</v>
      </c>
      <c r="AU172" s="255" t="s">
        <v>88</v>
      </c>
      <c r="AV172" s="15" t="s">
        <v>152</v>
      </c>
      <c r="AW172" s="15" t="s">
        <v>36</v>
      </c>
      <c r="AX172" s="15" t="s">
        <v>86</v>
      </c>
      <c r="AY172" s="255" t="s">
        <v>146</v>
      </c>
    </row>
    <row r="173" spans="2:63" s="12" customFormat="1" ht="22.9" customHeight="1">
      <c r="B173" s="193"/>
      <c r="C173" s="194"/>
      <c r="D173" s="195" t="s">
        <v>78</v>
      </c>
      <c r="E173" s="207" t="s">
        <v>406</v>
      </c>
      <c r="F173" s="207" t="s">
        <v>589</v>
      </c>
      <c r="G173" s="194"/>
      <c r="H173" s="194"/>
      <c r="I173" s="197"/>
      <c r="J173" s="208">
        <f>BK173</f>
        <v>0</v>
      </c>
      <c r="K173" s="194"/>
      <c r="L173" s="199"/>
      <c r="M173" s="200"/>
      <c r="N173" s="201"/>
      <c r="O173" s="201"/>
      <c r="P173" s="202">
        <f>SUM(P174:P177)</f>
        <v>0</v>
      </c>
      <c r="Q173" s="201"/>
      <c r="R173" s="202">
        <f>SUM(R174:R177)</f>
        <v>6.22819638</v>
      </c>
      <c r="S173" s="201"/>
      <c r="T173" s="203">
        <f>SUM(T174:T177)</f>
        <v>0</v>
      </c>
      <c r="AR173" s="204" t="s">
        <v>86</v>
      </c>
      <c r="AT173" s="205" t="s">
        <v>78</v>
      </c>
      <c r="AU173" s="205" t="s">
        <v>86</v>
      </c>
      <c r="AY173" s="204" t="s">
        <v>146</v>
      </c>
      <c r="BK173" s="206">
        <f>SUM(BK174:BK177)</f>
        <v>0</v>
      </c>
    </row>
    <row r="174" spans="1:65" s="2" customFormat="1" ht="16.5" customHeight="1">
      <c r="A174" s="34"/>
      <c r="B174" s="35"/>
      <c r="C174" s="209" t="s">
        <v>215</v>
      </c>
      <c r="D174" s="209" t="s">
        <v>148</v>
      </c>
      <c r="E174" s="210" t="s">
        <v>590</v>
      </c>
      <c r="F174" s="211" t="s">
        <v>591</v>
      </c>
      <c r="G174" s="212" t="s">
        <v>170</v>
      </c>
      <c r="H174" s="213">
        <v>3.294</v>
      </c>
      <c r="I174" s="214"/>
      <c r="J174" s="215">
        <f>ROUND(I174*H174,2)</f>
        <v>0</v>
      </c>
      <c r="K174" s="216"/>
      <c r="L174" s="39"/>
      <c r="M174" s="217" t="s">
        <v>1</v>
      </c>
      <c r="N174" s="218" t="s">
        <v>44</v>
      </c>
      <c r="O174" s="71"/>
      <c r="P174" s="219">
        <f>O174*H174</f>
        <v>0</v>
      </c>
      <c r="Q174" s="219">
        <v>1.89077</v>
      </c>
      <c r="R174" s="219">
        <f>Q174*H174</f>
        <v>6.22819638</v>
      </c>
      <c r="S174" s="219">
        <v>0</v>
      </c>
      <c r="T174" s="220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21" t="s">
        <v>152</v>
      </c>
      <c r="AT174" s="221" t="s">
        <v>148</v>
      </c>
      <c r="AU174" s="221" t="s">
        <v>88</v>
      </c>
      <c r="AY174" s="17" t="s">
        <v>146</v>
      </c>
      <c r="BE174" s="222">
        <f>IF(N174="základní",J174,0)</f>
        <v>0</v>
      </c>
      <c r="BF174" s="222">
        <f>IF(N174="snížená",J174,0)</f>
        <v>0</v>
      </c>
      <c r="BG174" s="222">
        <f>IF(N174="zákl. přenesená",J174,0)</f>
        <v>0</v>
      </c>
      <c r="BH174" s="222">
        <f>IF(N174="sníž. přenesená",J174,0)</f>
        <v>0</v>
      </c>
      <c r="BI174" s="222">
        <f>IF(N174="nulová",J174,0)</f>
        <v>0</v>
      </c>
      <c r="BJ174" s="17" t="s">
        <v>86</v>
      </c>
      <c r="BK174" s="222">
        <f>ROUND(I174*H174,2)</f>
        <v>0</v>
      </c>
      <c r="BL174" s="17" t="s">
        <v>152</v>
      </c>
      <c r="BM174" s="221" t="s">
        <v>289</v>
      </c>
    </row>
    <row r="175" spans="2:51" s="13" customFormat="1" ht="11.25">
      <c r="B175" s="223"/>
      <c r="C175" s="224"/>
      <c r="D175" s="225" t="s">
        <v>162</v>
      </c>
      <c r="E175" s="226" t="s">
        <v>1</v>
      </c>
      <c r="F175" s="227" t="s">
        <v>592</v>
      </c>
      <c r="G175" s="224"/>
      <c r="H175" s="228">
        <v>1.98</v>
      </c>
      <c r="I175" s="229"/>
      <c r="J175" s="224"/>
      <c r="K175" s="224"/>
      <c r="L175" s="230"/>
      <c r="M175" s="231"/>
      <c r="N175" s="232"/>
      <c r="O175" s="232"/>
      <c r="P175" s="232"/>
      <c r="Q175" s="232"/>
      <c r="R175" s="232"/>
      <c r="S175" s="232"/>
      <c r="T175" s="233"/>
      <c r="AT175" s="234" t="s">
        <v>162</v>
      </c>
      <c r="AU175" s="234" t="s">
        <v>88</v>
      </c>
      <c r="AV175" s="13" t="s">
        <v>88</v>
      </c>
      <c r="AW175" s="13" t="s">
        <v>36</v>
      </c>
      <c r="AX175" s="13" t="s">
        <v>79</v>
      </c>
      <c r="AY175" s="234" t="s">
        <v>146</v>
      </c>
    </row>
    <row r="176" spans="2:51" s="13" customFormat="1" ht="11.25">
      <c r="B176" s="223"/>
      <c r="C176" s="224"/>
      <c r="D176" s="225" t="s">
        <v>162</v>
      </c>
      <c r="E176" s="226" t="s">
        <v>1</v>
      </c>
      <c r="F176" s="227" t="s">
        <v>593</v>
      </c>
      <c r="G176" s="224"/>
      <c r="H176" s="228">
        <v>1.314</v>
      </c>
      <c r="I176" s="229"/>
      <c r="J176" s="224"/>
      <c r="K176" s="224"/>
      <c r="L176" s="230"/>
      <c r="M176" s="231"/>
      <c r="N176" s="232"/>
      <c r="O176" s="232"/>
      <c r="P176" s="232"/>
      <c r="Q176" s="232"/>
      <c r="R176" s="232"/>
      <c r="S176" s="232"/>
      <c r="T176" s="233"/>
      <c r="AT176" s="234" t="s">
        <v>162</v>
      </c>
      <c r="AU176" s="234" t="s">
        <v>88</v>
      </c>
      <c r="AV176" s="13" t="s">
        <v>88</v>
      </c>
      <c r="AW176" s="13" t="s">
        <v>36</v>
      </c>
      <c r="AX176" s="13" t="s">
        <v>79</v>
      </c>
      <c r="AY176" s="234" t="s">
        <v>146</v>
      </c>
    </row>
    <row r="177" spans="2:51" s="15" customFormat="1" ht="11.25">
      <c r="B177" s="245"/>
      <c r="C177" s="246"/>
      <c r="D177" s="225" t="s">
        <v>162</v>
      </c>
      <c r="E177" s="247" t="s">
        <v>1</v>
      </c>
      <c r="F177" s="248" t="s">
        <v>178</v>
      </c>
      <c r="G177" s="246"/>
      <c r="H177" s="249">
        <v>3.294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AT177" s="255" t="s">
        <v>162</v>
      </c>
      <c r="AU177" s="255" t="s">
        <v>88</v>
      </c>
      <c r="AV177" s="15" t="s">
        <v>152</v>
      </c>
      <c r="AW177" s="15" t="s">
        <v>36</v>
      </c>
      <c r="AX177" s="15" t="s">
        <v>86</v>
      </c>
      <c r="AY177" s="255" t="s">
        <v>146</v>
      </c>
    </row>
    <row r="178" spans="2:63" s="12" customFormat="1" ht="22.9" customHeight="1">
      <c r="B178" s="193"/>
      <c r="C178" s="194"/>
      <c r="D178" s="195" t="s">
        <v>78</v>
      </c>
      <c r="E178" s="207" t="s">
        <v>478</v>
      </c>
      <c r="F178" s="207" t="s">
        <v>594</v>
      </c>
      <c r="G178" s="194"/>
      <c r="H178" s="194"/>
      <c r="I178" s="197"/>
      <c r="J178" s="208">
        <f>BK178</f>
        <v>0</v>
      </c>
      <c r="K178" s="194"/>
      <c r="L178" s="199"/>
      <c r="M178" s="200"/>
      <c r="N178" s="201"/>
      <c r="O178" s="201"/>
      <c r="P178" s="202">
        <f>P179</f>
        <v>0</v>
      </c>
      <c r="Q178" s="201"/>
      <c r="R178" s="202">
        <f>R179</f>
        <v>0</v>
      </c>
      <c r="S178" s="201"/>
      <c r="T178" s="203">
        <f>T179</f>
        <v>0</v>
      </c>
      <c r="AR178" s="204" t="s">
        <v>86</v>
      </c>
      <c r="AT178" s="205" t="s">
        <v>78</v>
      </c>
      <c r="AU178" s="205" t="s">
        <v>86</v>
      </c>
      <c r="AY178" s="204" t="s">
        <v>146</v>
      </c>
      <c r="BK178" s="206">
        <f>BK179</f>
        <v>0</v>
      </c>
    </row>
    <row r="179" spans="1:65" s="2" customFormat="1" ht="21.75" customHeight="1">
      <c r="A179" s="34"/>
      <c r="B179" s="35"/>
      <c r="C179" s="209" t="s">
        <v>219</v>
      </c>
      <c r="D179" s="209" t="s">
        <v>148</v>
      </c>
      <c r="E179" s="210" t="s">
        <v>595</v>
      </c>
      <c r="F179" s="211" t="s">
        <v>596</v>
      </c>
      <c r="G179" s="212" t="s">
        <v>160</v>
      </c>
      <c r="H179" s="213">
        <v>0</v>
      </c>
      <c r="I179" s="214"/>
      <c r="J179" s="215">
        <f>ROUND(I179*H179,2)</f>
        <v>0</v>
      </c>
      <c r="K179" s="216"/>
      <c r="L179" s="39"/>
      <c r="M179" s="217" t="s">
        <v>1</v>
      </c>
      <c r="N179" s="218" t="s">
        <v>44</v>
      </c>
      <c r="O179" s="71"/>
      <c r="P179" s="219">
        <f>O179*H179</f>
        <v>0</v>
      </c>
      <c r="Q179" s="219">
        <v>0.15382</v>
      </c>
      <c r="R179" s="219">
        <f>Q179*H179</f>
        <v>0</v>
      </c>
      <c r="S179" s="219">
        <v>0</v>
      </c>
      <c r="T179" s="220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21" t="s">
        <v>152</v>
      </c>
      <c r="AT179" s="221" t="s">
        <v>148</v>
      </c>
      <c r="AU179" s="221" t="s">
        <v>88</v>
      </c>
      <c r="AY179" s="17" t="s">
        <v>146</v>
      </c>
      <c r="BE179" s="222">
        <f>IF(N179="základní",J179,0)</f>
        <v>0</v>
      </c>
      <c r="BF179" s="222">
        <f>IF(N179="snížená",J179,0)</f>
        <v>0</v>
      </c>
      <c r="BG179" s="222">
        <f>IF(N179="zákl. přenesená",J179,0)</f>
        <v>0</v>
      </c>
      <c r="BH179" s="222">
        <f>IF(N179="sníž. přenesená",J179,0)</f>
        <v>0</v>
      </c>
      <c r="BI179" s="222">
        <f>IF(N179="nulová",J179,0)</f>
        <v>0</v>
      </c>
      <c r="BJ179" s="17" t="s">
        <v>86</v>
      </c>
      <c r="BK179" s="222">
        <f>ROUND(I179*H179,2)</f>
        <v>0</v>
      </c>
      <c r="BL179" s="17" t="s">
        <v>152</v>
      </c>
      <c r="BM179" s="221" t="s">
        <v>302</v>
      </c>
    </row>
    <row r="180" spans="2:63" s="12" customFormat="1" ht="22.9" customHeight="1">
      <c r="B180" s="193"/>
      <c r="C180" s="194"/>
      <c r="D180" s="195" t="s">
        <v>78</v>
      </c>
      <c r="E180" s="207" t="s">
        <v>597</v>
      </c>
      <c r="F180" s="207" t="s">
        <v>598</v>
      </c>
      <c r="G180" s="194"/>
      <c r="H180" s="194"/>
      <c r="I180" s="197"/>
      <c r="J180" s="208">
        <f>BK180</f>
        <v>0</v>
      </c>
      <c r="K180" s="194"/>
      <c r="L180" s="199"/>
      <c r="M180" s="200"/>
      <c r="N180" s="201"/>
      <c r="O180" s="201"/>
      <c r="P180" s="202">
        <f>SUM(P181:P205)</f>
        <v>0</v>
      </c>
      <c r="Q180" s="201"/>
      <c r="R180" s="202">
        <f>SUM(R181:R205)</f>
        <v>0.143891</v>
      </c>
      <c r="S180" s="201"/>
      <c r="T180" s="203">
        <f>SUM(T181:T205)</f>
        <v>0</v>
      </c>
      <c r="AR180" s="204" t="s">
        <v>88</v>
      </c>
      <c r="AT180" s="205" t="s">
        <v>78</v>
      </c>
      <c r="AU180" s="205" t="s">
        <v>86</v>
      </c>
      <c r="AY180" s="204" t="s">
        <v>146</v>
      </c>
      <c r="BK180" s="206">
        <f>SUM(BK181:BK205)</f>
        <v>0</v>
      </c>
    </row>
    <row r="181" spans="1:65" s="2" customFormat="1" ht="16.5" customHeight="1">
      <c r="A181" s="34"/>
      <c r="B181" s="35"/>
      <c r="C181" s="209" t="s">
        <v>225</v>
      </c>
      <c r="D181" s="209" t="s">
        <v>148</v>
      </c>
      <c r="E181" s="210" t="s">
        <v>599</v>
      </c>
      <c r="F181" s="211" t="s">
        <v>600</v>
      </c>
      <c r="G181" s="212" t="s">
        <v>390</v>
      </c>
      <c r="H181" s="213">
        <v>14.7</v>
      </c>
      <c r="I181" s="214"/>
      <c r="J181" s="215">
        <f>ROUND(I181*H181,2)</f>
        <v>0</v>
      </c>
      <c r="K181" s="216"/>
      <c r="L181" s="39"/>
      <c r="M181" s="217" t="s">
        <v>1</v>
      </c>
      <c r="N181" s="218" t="s">
        <v>44</v>
      </c>
      <c r="O181" s="71"/>
      <c r="P181" s="219">
        <f>O181*H181</f>
        <v>0</v>
      </c>
      <c r="Q181" s="219">
        <v>0.0021</v>
      </c>
      <c r="R181" s="219">
        <f>Q181*H181</f>
        <v>0.030869999999999998</v>
      </c>
      <c r="S181" s="219">
        <v>0</v>
      </c>
      <c r="T181" s="220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21" t="s">
        <v>232</v>
      </c>
      <c r="AT181" s="221" t="s">
        <v>148</v>
      </c>
      <c r="AU181" s="221" t="s">
        <v>88</v>
      </c>
      <c r="AY181" s="17" t="s">
        <v>146</v>
      </c>
      <c r="BE181" s="222">
        <f>IF(N181="základní",J181,0)</f>
        <v>0</v>
      </c>
      <c r="BF181" s="222">
        <f>IF(N181="snížená",J181,0)</f>
        <v>0</v>
      </c>
      <c r="BG181" s="222">
        <f>IF(N181="zákl. přenesená",J181,0)</f>
        <v>0</v>
      </c>
      <c r="BH181" s="222">
        <f>IF(N181="sníž. přenesená",J181,0)</f>
        <v>0</v>
      </c>
      <c r="BI181" s="222">
        <f>IF(N181="nulová",J181,0)</f>
        <v>0</v>
      </c>
      <c r="BJ181" s="17" t="s">
        <v>86</v>
      </c>
      <c r="BK181" s="222">
        <f>ROUND(I181*H181,2)</f>
        <v>0</v>
      </c>
      <c r="BL181" s="17" t="s">
        <v>232</v>
      </c>
      <c r="BM181" s="221" t="s">
        <v>321</v>
      </c>
    </row>
    <row r="182" spans="2:51" s="13" customFormat="1" ht="11.25">
      <c r="B182" s="223"/>
      <c r="C182" s="224"/>
      <c r="D182" s="225" t="s">
        <v>162</v>
      </c>
      <c r="E182" s="226" t="s">
        <v>1</v>
      </c>
      <c r="F182" s="227" t="s">
        <v>601</v>
      </c>
      <c r="G182" s="224"/>
      <c r="H182" s="228">
        <v>14.7</v>
      </c>
      <c r="I182" s="229"/>
      <c r="J182" s="224"/>
      <c r="K182" s="224"/>
      <c r="L182" s="230"/>
      <c r="M182" s="231"/>
      <c r="N182" s="232"/>
      <c r="O182" s="232"/>
      <c r="P182" s="232"/>
      <c r="Q182" s="232"/>
      <c r="R182" s="232"/>
      <c r="S182" s="232"/>
      <c r="T182" s="233"/>
      <c r="AT182" s="234" t="s">
        <v>162</v>
      </c>
      <c r="AU182" s="234" t="s">
        <v>88</v>
      </c>
      <c r="AV182" s="13" t="s">
        <v>88</v>
      </c>
      <c r="AW182" s="13" t="s">
        <v>36</v>
      </c>
      <c r="AX182" s="13" t="s">
        <v>79</v>
      </c>
      <c r="AY182" s="234" t="s">
        <v>146</v>
      </c>
    </row>
    <row r="183" spans="2:51" s="15" customFormat="1" ht="11.25">
      <c r="B183" s="245"/>
      <c r="C183" s="246"/>
      <c r="D183" s="225" t="s">
        <v>162</v>
      </c>
      <c r="E183" s="247" t="s">
        <v>1</v>
      </c>
      <c r="F183" s="248" t="s">
        <v>178</v>
      </c>
      <c r="G183" s="246"/>
      <c r="H183" s="249">
        <v>14.7</v>
      </c>
      <c r="I183" s="250"/>
      <c r="J183" s="246"/>
      <c r="K183" s="246"/>
      <c r="L183" s="251"/>
      <c r="M183" s="252"/>
      <c r="N183" s="253"/>
      <c r="O183" s="253"/>
      <c r="P183" s="253"/>
      <c r="Q183" s="253"/>
      <c r="R183" s="253"/>
      <c r="S183" s="253"/>
      <c r="T183" s="254"/>
      <c r="AT183" s="255" t="s">
        <v>162</v>
      </c>
      <c r="AU183" s="255" t="s">
        <v>88</v>
      </c>
      <c r="AV183" s="15" t="s">
        <v>152</v>
      </c>
      <c r="AW183" s="15" t="s">
        <v>36</v>
      </c>
      <c r="AX183" s="15" t="s">
        <v>86</v>
      </c>
      <c r="AY183" s="255" t="s">
        <v>146</v>
      </c>
    </row>
    <row r="184" spans="1:65" s="2" customFormat="1" ht="16.5" customHeight="1">
      <c r="A184" s="34"/>
      <c r="B184" s="35"/>
      <c r="C184" s="209" t="s">
        <v>8</v>
      </c>
      <c r="D184" s="209" t="s">
        <v>148</v>
      </c>
      <c r="E184" s="210" t="s">
        <v>602</v>
      </c>
      <c r="F184" s="211" t="s">
        <v>603</v>
      </c>
      <c r="G184" s="212" t="s">
        <v>390</v>
      </c>
      <c r="H184" s="213">
        <v>21.5</v>
      </c>
      <c r="I184" s="214"/>
      <c r="J184" s="215">
        <f>ROUND(I184*H184,2)</f>
        <v>0</v>
      </c>
      <c r="K184" s="216"/>
      <c r="L184" s="39"/>
      <c r="M184" s="217" t="s">
        <v>1</v>
      </c>
      <c r="N184" s="218" t="s">
        <v>44</v>
      </c>
      <c r="O184" s="71"/>
      <c r="P184" s="219">
        <f>O184*H184</f>
        <v>0</v>
      </c>
      <c r="Q184" s="219">
        <v>0.00252</v>
      </c>
      <c r="R184" s="219">
        <f>Q184*H184</f>
        <v>0.05418</v>
      </c>
      <c r="S184" s="219">
        <v>0</v>
      </c>
      <c r="T184" s="220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21" t="s">
        <v>232</v>
      </c>
      <c r="AT184" s="221" t="s">
        <v>148</v>
      </c>
      <c r="AU184" s="221" t="s">
        <v>88</v>
      </c>
      <c r="AY184" s="17" t="s">
        <v>146</v>
      </c>
      <c r="BE184" s="222">
        <f>IF(N184="základní",J184,0)</f>
        <v>0</v>
      </c>
      <c r="BF184" s="222">
        <f>IF(N184="snížená",J184,0)</f>
        <v>0</v>
      </c>
      <c r="BG184" s="222">
        <f>IF(N184="zákl. přenesená",J184,0)</f>
        <v>0</v>
      </c>
      <c r="BH184" s="222">
        <f>IF(N184="sníž. přenesená",J184,0)</f>
        <v>0</v>
      </c>
      <c r="BI184" s="222">
        <f>IF(N184="nulová",J184,0)</f>
        <v>0</v>
      </c>
      <c r="BJ184" s="17" t="s">
        <v>86</v>
      </c>
      <c r="BK184" s="222">
        <f>ROUND(I184*H184,2)</f>
        <v>0</v>
      </c>
      <c r="BL184" s="17" t="s">
        <v>232</v>
      </c>
      <c r="BM184" s="221" t="s">
        <v>333</v>
      </c>
    </row>
    <row r="185" spans="2:51" s="13" customFormat="1" ht="11.25">
      <c r="B185" s="223"/>
      <c r="C185" s="224"/>
      <c r="D185" s="225" t="s">
        <v>162</v>
      </c>
      <c r="E185" s="226" t="s">
        <v>1</v>
      </c>
      <c r="F185" s="227" t="s">
        <v>604</v>
      </c>
      <c r="G185" s="224"/>
      <c r="H185" s="228">
        <v>21.5</v>
      </c>
      <c r="I185" s="229"/>
      <c r="J185" s="224"/>
      <c r="K185" s="224"/>
      <c r="L185" s="230"/>
      <c r="M185" s="231"/>
      <c r="N185" s="232"/>
      <c r="O185" s="232"/>
      <c r="P185" s="232"/>
      <c r="Q185" s="232"/>
      <c r="R185" s="232"/>
      <c r="S185" s="232"/>
      <c r="T185" s="233"/>
      <c r="AT185" s="234" t="s">
        <v>162</v>
      </c>
      <c r="AU185" s="234" t="s">
        <v>88</v>
      </c>
      <c r="AV185" s="13" t="s">
        <v>88</v>
      </c>
      <c r="AW185" s="13" t="s">
        <v>36</v>
      </c>
      <c r="AX185" s="13" t="s">
        <v>79</v>
      </c>
      <c r="AY185" s="234" t="s">
        <v>146</v>
      </c>
    </row>
    <row r="186" spans="2:51" s="15" customFormat="1" ht="11.25">
      <c r="B186" s="245"/>
      <c r="C186" s="246"/>
      <c r="D186" s="225" t="s">
        <v>162</v>
      </c>
      <c r="E186" s="247" t="s">
        <v>1</v>
      </c>
      <c r="F186" s="248" t="s">
        <v>178</v>
      </c>
      <c r="G186" s="246"/>
      <c r="H186" s="249">
        <v>21.5</v>
      </c>
      <c r="I186" s="250"/>
      <c r="J186" s="246"/>
      <c r="K186" s="246"/>
      <c r="L186" s="251"/>
      <c r="M186" s="252"/>
      <c r="N186" s="253"/>
      <c r="O186" s="253"/>
      <c r="P186" s="253"/>
      <c r="Q186" s="253"/>
      <c r="R186" s="253"/>
      <c r="S186" s="253"/>
      <c r="T186" s="254"/>
      <c r="AT186" s="255" t="s">
        <v>162</v>
      </c>
      <c r="AU186" s="255" t="s">
        <v>88</v>
      </c>
      <c r="AV186" s="15" t="s">
        <v>152</v>
      </c>
      <c r="AW186" s="15" t="s">
        <v>36</v>
      </c>
      <c r="AX186" s="15" t="s">
        <v>86</v>
      </c>
      <c r="AY186" s="255" t="s">
        <v>146</v>
      </c>
    </row>
    <row r="187" spans="1:65" s="2" customFormat="1" ht="16.5" customHeight="1">
      <c r="A187" s="34"/>
      <c r="B187" s="35"/>
      <c r="C187" s="209" t="s">
        <v>232</v>
      </c>
      <c r="D187" s="209" t="s">
        <v>148</v>
      </c>
      <c r="E187" s="210" t="s">
        <v>605</v>
      </c>
      <c r="F187" s="211" t="s">
        <v>606</v>
      </c>
      <c r="G187" s="212" t="s">
        <v>390</v>
      </c>
      <c r="H187" s="213">
        <v>13.7</v>
      </c>
      <c r="I187" s="214"/>
      <c r="J187" s="215">
        <f>ROUND(I187*H187,2)</f>
        <v>0</v>
      </c>
      <c r="K187" s="216"/>
      <c r="L187" s="39"/>
      <c r="M187" s="217" t="s">
        <v>1</v>
      </c>
      <c r="N187" s="218" t="s">
        <v>44</v>
      </c>
      <c r="O187" s="71"/>
      <c r="P187" s="219">
        <f>O187*H187</f>
        <v>0</v>
      </c>
      <c r="Q187" s="219">
        <v>0.00403</v>
      </c>
      <c r="R187" s="219">
        <f>Q187*H187</f>
        <v>0.055210999999999996</v>
      </c>
      <c r="S187" s="219">
        <v>0</v>
      </c>
      <c r="T187" s="220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21" t="s">
        <v>232</v>
      </c>
      <c r="AT187" s="221" t="s">
        <v>148</v>
      </c>
      <c r="AU187" s="221" t="s">
        <v>88</v>
      </c>
      <c r="AY187" s="17" t="s">
        <v>146</v>
      </c>
      <c r="BE187" s="222">
        <f>IF(N187="základní",J187,0)</f>
        <v>0</v>
      </c>
      <c r="BF187" s="222">
        <f>IF(N187="snížená",J187,0)</f>
        <v>0</v>
      </c>
      <c r="BG187" s="222">
        <f>IF(N187="zákl. přenesená",J187,0)</f>
        <v>0</v>
      </c>
      <c r="BH187" s="222">
        <f>IF(N187="sníž. přenesená",J187,0)</f>
        <v>0</v>
      </c>
      <c r="BI187" s="222">
        <f>IF(N187="nulová",J187,0)</f>
        <v>0</v>
      </c>
      <c r="BJ187" s="17" t="s">
        <v>86</v>
      </c>
      <c r="BK187" s="222">
        <f>ROUND(I187*H187,2)</f>
        <v>0</v>
      </c>
      <c r="BL187" s="17" t="s">
        <v>232</v>
      </c>
      <c r="BM187" s="221" t="s">
        <v>342</v>
      </c>
    </row>
    <row r="188" spans="2:51" s="13" customFormat="1" ht="11.25">
      <c r="B188" s="223"/>
      <c r="C188" s="224"/>
      <c r="D188" s="225" t="s">
        <v>162</v>
      </c>
      <c r="E188" s="226" t="s">
        <v>1</v>
      </c>
      <c r="F188" s="227" t="s">
        <v>607</v>
      </c>
      <c r="G188" s="224"/>
      <c r="H188" s="228">
        <v>13.7</v>
      </c>
      <c r="I188" s="229"/>
      <c r="J188" s="224"/>
      <c r="K188" s="224"/>
      <c r="L188" s="230"/>
      <c r="M188" s="231"/>
      <c r="N188" s="232"/>
      <c r="O188" s="232"/>
      <c r="P188" s="232"/>
      <c r="Q188" s="232"/>
      <c r="R188" s="232"/>
      <c r="S188" s="232"/>
      <c r="T188" s="233"/>
      <c r="AT188" s="234" t="s">
        <v>162</v>
      </c>
      <c r="AU188" s="234" t="s">
        <v>88</v>
      </c>
      <c r="AV188" s="13" t="s">
        <v>88</v>
      </c>
      <c r="AW188" s="13" t="s">
        <v>36</v>
      </c>
      <c r="AX188" s="13" t="s">
        <v>79</v>
      </c>
      <c r="AY188" s="234" t="s">
        <v>146</v>
      </c>
    </row>
    <row r="189" spans="2:51" s="15" customFormat="1" ht="11.25">
      <c r="B189" s="245"/>
      <c r="C189" s="246"/>
      <c r="D189" s="225" t="s">
        <v>162</v>
      </c>
      <c r="E189" s="247" t="s">
        <v>1</v>
      </c>
      <c r="F189" s="248" t="s">
        <v>178</v>
      </c>
      <c r="G189" s="246"/>
      <c r="H189" s="249">
        <v>13.7</v>
      </c>
      <c r="I189" s="250"/>
      <c r="J189" s="246"/>
      <c r="K189" s="246"/>
      <c r="L189" s="251"/>
      <c r="M189" s="252"/>
      <c r="N189" s="253"/>
      <c r="O189" s="253"/>
      <c r="P189" s="253"/>
      <c r="Q189" s="253"/>
      <c r="R189" s="253"/>
      <c r="S189" s="253"/>
      <c r="T189" s="254"/>
      <c r="AT189" s="255" t="s">
        <v>162</v>
      </c>
      <c r="AU189" s="255" t="s">
        <v>88</v>
      </c>
      <c r="AV189" s="15" t="s">
        <v>152</v>
      </c>
      <c r="AW189" s="15" t="s">
        <v>36</v>
      </c>
      <c r="AX189" s="15" t="s">
        <v>86</v>
      </c>
      <c r="AY189" s="255" t="s">
        <v>146</v>
      </c>
    </row>
    <row r="190" spans="1:65" s="2" customFormat="1" ht="16.5" customHeight="1">
      <c r="A190" s="34"/>
      <c r="B190" s="35"/>
      <c r="C190" s="209" t="s">
        <v>236</v>
      </c>
      <c r="D190" s="209" t="s">
        <v>148</v>
      </c>
      <c r="E190" s="210" t="s">
        <v>608</v>
      </c>
      <c r="F190" s="211" t="s">
        <v>609</v>
      </c>
      <c r="G190" s="212" t="s">
        <v>390</v>
      </c>
      <c r="H190" s="213">
        <v>1</v>
      </c>
      <c r="I190" s="214"/>
      <c r="J190" s="215">
        <f>ROUND(I190*H190,2)</f>
        <v>0</v>
      </c>
      <c r="K190" s="216"/>
      <c r="L190" s="39"/>
      <c r="M190" s="217" t="s">
        <v>1</v>
      </c>
      <c r="N190" s="218" t="s">
        <v>44</v>
      </c>
      <c r="O190" s="71"/>
      <c r="P190" s="219">
        <f>O190*H190</f>
        <v>0</v>
      </c>
      <c r="Q190" s="219">
        <v>0.00053</v>
      </c>
      <c r="R190" s="219">
        <f>Q190*H190</f>
        <v>0.00053</v>
      </c>
      <c r="S190" s="219">
        <v>0</v>
      </c>
      <c r="T190" s="220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21" t="s">
        <v>232</v>
      </c>
      <c r="AT190" s="221" t="s">
        <v>148</v>
      </c>
      <c r="AU190" s="221" t="s">
        <v>88</v>
      </c>
      <c r="AY190" s="17" t="s">
        <v>146</v>
      </c>
      <c r="BE190" s="222">
        <f>IF(N190="základní",J190,0)</f>
        <v>0</v>
      </c>
      <c r="BF190" s="222">
        <f>IF(N190="snížená",J190,0)</f>
        <v>0</v>
      </c>
      <c r="BG190" s="222">
        <f>IF(N190="zákl. přenesená",J190,0)</f>
        <v>0</v>
      </c>
      <c r="BH190" s="222">
        <f>IF(N190="sníž. přenesená",J190,0)</f>
        <v>0</v>
      </c>
      <c r="BI190" s="222">
        <f>IF(N190="nulová",J190,0)</f>
        <v>0</v>
      </c>
      <c r="BJ190" s="17" t="s">
        <v>86</v>
      </c>
      <c r="BK190" s="222">
        <f>ROUND(I190*H190,2)</f>
        <v>0</v>
      </c>
      <c r="BL190" s="17" t="s">
        <v>232</v>
      </c>
      <c r="BM190" s="221" t="s">
        <v>351</v>
      </c>
    </row>
    <row r="191" spans="2:51" s="13" customFormat="1" ht="11.25">
      <c r="B191" s="223"/>
      <c r="C191" s="224"/>
      <c r="D191" s="225" t="s">
        <v>162</v>
      </c>
      <c r="E191" s="226" t="s">
        <v>1</v>
      </c>
      <c r="F191" s="227" t="s">
        <v>86</v>
      </c>
      <c r="G191" s="224"/>
      <c r="H191" s="228">
        <v>1</v>
      </c>
      <c r="I191" s="229"/>
      <c r="J191" s="224"/>
      <c r="K191" s="224"/>
      <c r="L191" s="230"/>
      <c r="M191" s="231"/>
      <c r="N191" s="232"/>
      <c r="O191" s="232"/>
      <c r="P191" s="232"/>
      <c r="Q191" s="232"/>
      <c r="R191" s="232"/>
      <c r="S191" s="232"/>
      <c r="T191" s="233"/>
      <c r="AT191" s="234" t="s">
        <v>162</v>
      </c>
      <c r="AU191" s="234" t="s">
        <v>88</v>
      </c>
      <c r="AV191" s="13" t="s">
        <v>88</v>
      </c>
      <c r="AW191" s="13" t="s">
        <v>36</v>
      </c>
      <c r="AX191" s="13" t="s">
        <v>79</v>
      </c>
      <c r="AY191" s="234" t="s">
        <v>146</v>
      </c>
    </row>
    <row r="192" spans="2:51" s="15" customFormat="1" ht="11.25">
      <c r="B192" s="245"/>
      <c r="C192" s="246"/>
      <c r="D192" s="225" t="s">
        <v>162</v>
      </c>
      <c r="E192" s="247" t="s">
        <v>1</v>
      </c>
      <c r="F192" s="248" t="s">
        <v>178</v>
      </c>
      <c r="G192" s="246"/>
      <c r="H192" s="249">
        <v>1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AT192" s="255" t="s">
        <v>162</v>
      </c>
      <c r="AU192" s="255" t="s">
        <v>88</v>
      </c>
      <c r="AV192" s="15" t="s">
        <v>152</v>
      </c>
      <c r="AW192" s="15" t="s">
        <v>36</v>
      </c>
      <c r="AX192" s="15" t="s">
        <v>86</v>
      </c>
      <c r="AY192" s="255" t="s">
        <v>146</v>
      </c>
    </row>
    <row r="193" spans="1:65" s="2" customFormat="1" ht="16.5" customHeight="1">
      <c r="A193" s="34"/>
      <c r="B193" s="35"/>
      <c r="C193" s="209" t="s">
        <v>240</v>
      </c>
      <c r="D193" s="209" t="s">
        <v>148</v>
      </c>
      <c r="E193" s="210" t="s">
        <v>610</v>
      </c>
      <c r="F193" s="211" t="s">
        <v>611</v>
      </c>
      <c r="G193" s="212" t="s">
        <v>390</v>
      </c>
      <c r="H193" s="213">
        <v>1.5</v>
      </c>
      <c r="I193" s="214"/>
      <c r="J193" s="215">
        <f>ROUND(I193*H193,2)</f>
        <v>0</v>
      </c>
      <c r="K193" s="216"/>
      <c r="L193" s="39"/>
      <c r="M193" s="217" t="s">
        <v>1</v>
      </c>
      <c r="N193" s="218" t="s">
        <v>44</v>
      </c>
      <c r="O193" s="71"/>
      <c r="P193" s="219">
        <f>O193*H193</f>
        <v>0</v>
      </c>
      <c r="Q193" s="219">
        <v>0.00144</v>
      </c>
      <c r="R193" s="219">
        <f>Q193*H193</f>
        <v>0.00216</v>
      </c>
      <c r="S193" s="219">
        <v>0</v>
      </c>
      <c r="T193" s="220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21" t="s">
        <v>232</v>
      </c>
      <c r="AT193" s="221" t="s">
        <v>148</v>
      </c>
      <c r="AU193" s="221" t="s">
        <v>88</v>
      </c>
      <c r="AY193" s="17" t="s">
        <v>146</v>
      </c>
      <c r="BE193" s="222">
        <f>IF(N193="základní",J193,0)</f>
        <v>0</v>
      </c>
      <c r="BF193" s="222">
        <f>IF(N193="snížená",J193,0)</f>
        <v>0</v>
      </c>
      <c r="BG193" s="222">
        <f>IF(N193="zákl. přenesená",J193,0)</f>
        <v>0</v>
      </c>
      <c r="BH193" s="222">
        <f>IF(N193="sníž. přenesená",J193,0)</f>
        <v>0</v>
      </c>
      <c r="BI193" s="222">
        <f>IF(N193="nulová",J193,0)</f>
        <v>0</v>
      </c>
      <c r="BJ193" s="17" t="s">
        <v>86</v>
      </c>
      <c r="BK193" s="222">
        <f>ROUND(I193*H193,2)</f>
        <v>0</v>
      </c>
      <c r="BL193" s="17" t="s">
        <v>232</v>
      </c>
      <c r="BM193" s="221" t="s">
        <v>362</v>
      </c>
    </row>
    <row r="194" spans="2:51" s="13" customFormat="1" ht="11.25">
      <c r="B194" s="223"/>
      <c r="C194" s="224"/>
      <c r="D194" s="225" t="s">
        <v>162</v>
      </c>
      <c r="E194" s="226" t="s">
        <v>1</v>
      </c>
      <c r="F194" s="227" t="s">
        <v>612</v>
      </c>
      <c r="G194" s="224"/>
      <c r="H194" s="228">
        <v>1.5</v>
      </c>
      <c r="I194" s="229"/>
      <c r="J194" s="224"/>
      <c r="K194" s="224"/>
      <c r="L194" s="230"/>
      <c r="M194" s="231"/>
      <c r="N194" s="232"/>
      <c r="O194" s="232"/>
      <c r="P194" s="232"/>
      <c r="Q194" s="232"/>
      <c r="R194" s="232"/>
      <c r="S194" s="232"/>
      <c r="T194" s="233"/>
      <c r="AT194" s="234" t="s">
        <v>162</v>
      </c>
      <c r="AU194" s="234" t="s">
        <v>88</v>
      </c>
      <c r="AV194" s="13" t="s">
        <v>88</v>
      </c>
      <c r="AW194" s="13" t="s">
        <v>36</v>
      </c>
      <c r="AX194" s="13" t="s">
        <v>79</v>
      </c>
      <c r="AY194" s="234" t="s">
        <v>146</v>
      </c>
    </row>
    <row r="195" spans="2:51" s="15" customFormat="1" ht="11.25">
      <c r="B195" s="245"/>
      <c r="C195" s="246"/>
      <c r="D195" s="225" t="s">
        <v>162</v>
      </c>
      <c r="E195" s="247" t="s">
        <v>1</v>
      </c>
      <c r="F195" s="248" t="s">
        <v>178</v>
      </c>
      <c r="G195" s="246"/>
      <c r="H195" s="249">
        <v>1.5</v>
      </c>
      <c r="I195" s="250"/>
      <c r="J195" s="246"/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AT195" s="255" t="s">
        <v>162</v>
      </c>
      <c r="AU195" s="255" t="s">
        <v>88</v>
      </c>
      <c r="AV195" s="15" t="s">
        <v>152</v>
      </c>
      <c r="AW195" s="15" t="s">
        <v>36</v>
      </c>
      <c r="AX195" s="15" t="s">
        <v>86</v>
      </c>
      <c r="AY195" s="255" t="s">
        <v>146</v>
      </c>
    </row>
    <row r="196" spans="1:65" s="2" customFormat="1" ht="16.5" customHeight="1">
      <c r="A196" s="34"/>
      <c r="B196" s="35"/>
      <c r="C196" s="209" t="s">
        <v>245</v>
      </c>
      <c r="D196" s="209" t="s">
        <v>148</v>
      </c>
      <c r="E196" s="210" t="s">
        <v>613</v>
      </c>
      <c r="F196" s="211" t="s">
        <v>614</v>
      </c>
      <c r="G196" s="212" t="s">
        <v>390</v>
      </c>
      <c r="H196" s="213">
        <v>0.5</v>
      </c>
      <c r="I196" s="214"/>
      <c r="J196" s="215">
        <f>ROUND(I196*H196,2)</f>
        <v>0</v>
      </c>
      <c r="K196" s="216"/>
      <c r="L196" s="39"/>
      <c r="M196" s="217" t="s">
        <v>1</v>
      </c>
      <c r="N196" s="218" t="s">
        <v>44</v>
      </c>
      <c r="O196" s="71"/>
      <c r="P196" s="219">
        <f>O196*H196</f>
        <v>0</v>
      </c>
      <c r="Q196" s="219">
        <v>0.00188</v>
      </c>
      <c r="R196" s="219">
        <f>Q196*H196</f>
        <v>0.00094</v>
      </c>
      <c r="S196" s="219">
        <v>0</v>
      </c>
      <c r="T196" s="220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21" t="s">
        <v>232</v>
      </c>
      <c r="AT196" s="221" t="s">
        <v>148</v>
      </c>
      <c r="AU196" s="221" t="s">
        <v>88</v>
      </c>
      <c r="AY196" s="17" t="s">
        <v>146</v>
      </c>
      <c r="BE196" s="222">
        <f>IF(N196="základní",J196,0)</f>
        <v>0</v>
      </c>
      <c r="BF196" s="222">
        <f>IF(N196="snížená",J196,0)</f>
        <v>0</v>
      </c>
      <c r="BG196" s="222">
        <f>IF(N196="zákl. přenesená",J196,0)</f>
        <v>0</v>
      </c>
      <c r="BH196" s="222">
        <f>IF(N196="sníž. přenesená",J196,0)</f>
        <v>0</v>
      </c>
      <c r="BI196" s="222">
        <f>IF(N196="nulová",J196,0)</f>
        <v>0</v>
      </c>
      <c r="BJ196" s="17" t="s">
        <v>86</v>
      </c>
      <c r="BK196" s="222">
        <f>ROUND(I196*H196,2)</f>
        <v>0</v>
      </c>
      <c r="BL196" s="17" t="s">
        <v>232</v>
      </c>
      <c r="BM196" s="221" t="s">
        <v>371</v>
      </c>
    </row>
    <row r="197" spans="2:51" s="13" customFormat="1" ht="11.25">
      <c r="B197" s="223"/>
      <c r="C197" s="224"/>
      <c r="D197" s="225" t="s">
        <v>162</v>
      </c>
      <c r="E197" s="226" t="s">
        <v>1</v>
      </c>
      <c r="F197" s="227" t="s">
        <v>615</v>
      </c>
      <c r="G197" s="224"/>
      <c r="H197" s="228">
        <v>0.5</v>
      </c>
      <c r="I197" s="229"/>
      <c r="J197" s="224"/>
      <c r="K197" s="224"/>
      <c r="L197" s="230"/>
      <c r="M197" s="231"/>
      <c r="N197" s="232"/>
      <c r="O197" s="232"/>
      <c r="P197" s="232"/>
      <c r="Q197" s="232"/>
      <c r="R197" s="232"/>
      <c r="S197" s="232"/>
      <c r="T197" s="233"/>
      <c r="AT197" s="234" t="s">
        <v>162</v>
      </c>
      <c r="AU197" s="234" t="s">
        <v>88</v>
      </c>
      <c r="AV197" s="13" t="s">
        <v>88</v>
      </c>
      <c r="AW197" s="13" t="s">
        <v>36</v>
      </c>
      <c r="AX197" s="13" t="s">
        <v>79</v>
      </c>
      <c r="AY197" s="234" t="s">
        <v>146</v>
      </c>
    </row>
    <row r="198" spans="2:51" s="15" customFormat="1" ht="11.25">
      <c r="B198" s="245"/>
      <c r="C198" s="246"/>
      <c r="D198" s="225" t="s">
        <v>162</v>
      </c>
      <c r="E198" s="247" t="s">
        <v>1</v>
      </c>
      <c r="F198" s="248" t="s">
        <v>178</v>
      </c>
      <c r="G198" s="246"/>
      <c r="H198" s="249">
        <v>0.5</v>
      </c>
      <c r="I198" s="250"/>
      <c r="J198" s="246"/>
      <c r="K198" s="246"/>
      <c r="L198" s="251"/>
      <c r="M198" s="252"/>
      <c r="N198" s="253"/>
      <c r="O198" s="253"/>
      <c r="P198" s="253"/>
      <c r="Q198" s="253"/>
      <c r="R198" s="253"/>
      <c r="S198" s="253"/>
      <c r="T198" s="254"/>
      <c r="AT198" s="255" t="s">
        <v>162</v>
      </c>
      <c r="AU198" s="255" t="s">
        <v>88</v>
      </c>
      <c r="AV198" s="15" t="s">
        <v>152</v>
      </c>
      <c r="AW198" s="15" t="s">
        <v>36</v>
      </c>
      <c r="AX198" s="15" t="s">
        <v>86</v>
      </c>
      <c r="AY198" s="255" t="s">
        <v>146</v>
      </c>
    </row>
    <row r="199" spans="1:65" s="2" customFormat="1" ht="16.5" customHeight="1">
      <c r="A199" s="34"/>
      <c r="B199" s="35"/>
      <c r="C199" s="209" t="s">
        <v>253</v>
      </c>
      <c r="D199" s="209" t="s">
        <v>148</v>
      </c>
      <c r="E199" s="210" t="s">
        <v>616</v>
      </c>
      <c r="F199" s="211" t="s">
        <v>617</v>
      </c>
      <c r="G199" s="212" t="s">
        <v>151</v>
      </c>
      <c r="H199" s="213">
        <v>5</v>
      </c>
      <c r="I199" s="214"/>
      <c r="J199" s="215">
        <f>ROUND(I199*H199,2)</f>
        <v>0</v>
      </c>
      <c r="K199" s="216"/>
      <c r="L199" s="39"/>
      <c r="M199" s="217" t="s">
        <v>1</v>
      </c>
      <c r="N199" s="218" t="s">
        <v>44</v>
      </c>
      <c r="O199" s="71"/>
      <c r="P199" s="219">
        <f>O199*H199</f>
        <v>0</v>
      </c>
      <c r="Q199" s="219">
        <v>0</v>
      </c>
      <c r="R199" s="219">
        <f>Q199*H199</f>
        <v>0</v>
      </c>
      <c r="S199" s="219">
        <v>0</v>
      </c>
      <c r="T199" s="220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21" t="s">
        <v>232</v>
      </c>
      <c r="AT199" s="221" t="s">
        <v>148</v>
      </c>
      <c r="AU199" s="221" t="s">
        <v>88</v>
      </c>
      <c r="AY199" s="17" t="s">
        <v>146</v>
      </c>
      <c r="BE199" s="222">
        <f>IF(N199="základní",J199,0)</f>
        <v>0</v>
      </c>
      <c r="BF199" s="222">
        <f>IF(N199="snížená",J199,0)</f>
        <v>0</v>
      </c>
      <c r="BG199" s="222">
        <f>IF(N199="zákl. přenesená",J199,0)</f>
        <v>0</v>
      </c>
      <c r="BH199" s="222">
        <f>IF(N199="sníž. přenesená",J199,0)</f>
        <v>0</v>
      </c>
      <c r="BI199" s="222">
        <f>IF(N199="nulová",J199,0)</f>
        <v>0</v>
      </c>
      <c r="BJ199" s="17" t="s">
        <v>86</v>
      </c>
      <c r="BK199" s="222">
        <f>ROUND(I199*H199,2)</f>
        <v>0</v>
      </c>
      <c r="BL199" s="17" t="s">
        <v>232</v>
      </c>
      <c r="BM199" s="221" t="s">
        <v>382</v>
      </c>
    </row>
    <row r="200" spans="2:51" s="13" customFormat="1" ht="11.25">
      <c r="B200" s="223"/>
      <c r="C200" s="224"/>
      <c r="D200" s="225" t="s">
        <v>162</v>
      </c>
      <c r="E200" s="226" t="s">
        <v>1</v>
      </c>
      <c r="F200" s="227" t="s">
        <v>618</v>
      </c>
      <c r="G200" s="224"/>
      <c r="H200" s="228">
        <v>5</v>
      </c>
      <c r="I200" s="229"/>
      <c r="J200" s="224"/>
      <c r="K200" s="224"/>
      <c r="L200" s="230"/>
      <c r="M200" s="231"/>
      <c r="N200" s="232"/>
      <c r="O200" s="232"/>
      <c r="P200" s="232"/>
      <c r="Q200" s="232"/>
      <c r="R200" s="232"/>
      <c r="S200" s="232"/>
      <c r="T200" s="233"/>
      <c r="AT200" s="234" t="s">
        <v>162</v>
      </c>
      <c r="AU200" s="234" t="s">
        <v>88</v>
      </c>
      <c r="AV200" s="13" t="s">
        <v>88</v>
      </c>
      <c r="AW200" s="13" t="s">
        <v>36</v>
      </c>
      <c r="AX200" s="13" t="s">
        <v>79</v>
      </c>
      <c r="AY200" s="234" t="s">
        <v>146</v>
      </c>
    </row>
    <row r="201" spans="2:51" s="15" customFormat="1" ht="11.25">
      <c r="B201" s="245"/>
      <c r="C201" s="246"/>
      <c r="D201" s="225" t="s">
        <v>162</v>
      </c>
      <c r="E201" s="247" t="s">
        <v>1</v>
      </c>
      <c r="F201" s="248" t="s">
        <v>178</v>
      </c>
      <c r="G201" s="246"/>
      <c r="H201" s="249">
        <v>5</v>
      </c>
      <c r="I201" s="250"/>
      <c r="J201" s="246"/>
      <c r="K201" s="246"/>
      <c r="L201" s="251"/>
      <c r="M201" s="252"/>
      <c r="N201" s="253"/>
      <c r="O201" s="253"/>
      <c r="P201" s="253"/>
      <c r="Q201" s="253"/>
      <c r="R201" s="253"/>
      <c r="S201" s="253"/>
      <c r="T201" s="254"/>
      <c r="AT201" s="255" t="s">
        <v>162</v>
      </c>
      <c r="AU201" s="255" t="s">
        <v>88</v>
      </c>
      <c r="AV201" s="15" t="s">
        <v>152</v>
      </c>
      <c r="AW201" s="15" t="s">
        <v>36</v>
      </c>
      <c r="AX201" s="15" t="s">
        <v>86</v>
      </c>
      <c r="AY201" s="255" t="s">
        <v>146</v>
      </c>
    </row>
    <row r="202" spans="1:65" s="2" customFormat="1" ht="16.5" customHeight="1">
      <c r="A202" s="34"/>
      <c r="B202" s="35"/>
      <c r="C202" s="209" t="s">
        <v>7</v>
      </c>
      <c r="D202" s="209" t="s">
        <v>148</v>
      </c>
      <c r="E202" s="210" t="s">
        <v>619</v>
      </c>
      <c r="F202" s="211" t="s">
        <v>620</v>
      </c>
      <c r="G202" s="212" t="s">
        <v>390</v>
      </c>
      <c r="H202" s="213">
        <v>53.4</v>
      </c>
      <c r="I202" s="214"/>
      <c r="J202" s="215">
        <f>ROUND(I202*H202,2)</f>
        <v>0</v>
      </c>
      <c r="K202" s="216"/>
      <c r="L202" s="39"/>
      <c r="M202" s="217" t="s">
        <v>1</v>
      </c>
      <c r="N202" s="218" t="s">
        <v>44</v>
      </c>
      <c r="O202" s="71"/>
      <c r="P202" s="219">
        <f>O202*H202</f>
        <v>0</v>
      </c>
      <c r="Q202" s="219">
        <v>0</v>
      </c>
      <c r="R202" s="219">
        <f>Q202*H202</f>
        <v>0</v>
      </c>
      <c r="S202" s="219">
        <v>0</v>
      </c>
      <c r="T202" s="220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21" t="s">
        <v>232</v>
      </c>
      <c r="AT202" s="221" t="s">
        <v>148</v>
      </c>
      <c r="AU202" s="221" t="s">
        <v>88</v>
      </c>
      <c r="AY202" s="17" t="s">
        <v>146</v>
      </c>
      <c r="BE202" s="222">
        <f>IF(N202="základní",J202,0)</f>
        <v>0</v>
      </c>
      <c r="BF202" s="222">
        <f>IF(N202="snížená",J202,0)</f>
        <v>0</v>
      </c>
      <c r="BG202" s="222">
        <f>IF(N202="zákl. přenesená",J202,0)</f>
        <v>0</v>
      </c>
      <c r="BH202" s="222">
        <f>IF(N202="sníž. přenesená",J202,0)</f>
        <v>0</v>
      </c>
      <c r="BI202" s="222">
        <f>IF(N202="nulová",J202,0)</f>
        <v>0</v>
      </c>
      <c r="BJ202" s="17" t="s">
        <v>86</v>
      </c>
      <c r="BK202" s="222">
        <f>ROUND(I202*H202,2)</f>
        <v>0</v>
      </c>
      <c r="BL202" s="17" t="s">
        <v>232</v>
      </c>
      <c r="BM202" s="221" t="s">
        <v>393</v>
      </c>
    </row>
    <row r="203" spans="2:51" s="13" customFormat="1" ht="11.25">
      <c r="B203" s="223"/>
      <c r="C203" s="224"/>
      <c r="D203" s="225" t="s">
        <v>162</v>
      </c>
      <c r="E203" s="226" t="s">
        <v>1</v>
      </c>
      <c r="F203" s="227" t="s">
        <v>621</v>
      </c>
      <c r="G203" s="224"/>
      <c r="H203" s="228">
        <v>53.4</v>
      </c>
      <c r="I203" s="229"/>
      <c r="J203" s="224"/>
      <c r="K203" s="224"/>
      <c r="L203" s="230"/>
      <c r="M203" s="231"/>
      <c r="N203" s="232"/>
      <c r="O203" s="232"/>
      <c r="P203" s="232"/>
      <c r="Q203" s="232"/>
      <c r="R203" s="232"/>
      <c r="S203" s="232"/>
      <c r="T203" s="233"/>
      <c r="AT203" s="234" t="s">
        <v>162</v>
      </c>
      <c r="AU203" s="234" t="s">
        <v>88</v>
      </c>
      <c r="AV203" s="13" t="s">
        <v>88</v>
      </c>
      <c r="AW203" s="13" t="s">
        <v>36</v>
      </c>
      <c r="AX203" s="13" t="s">
        <v>79</v>
      </c>
      <c r="AY203" s="234" t="s">
        <v>146</v>
      </c>
    </row>
    <row r="204" spans="2:51" s="15" customFormat="1" ht="11.25">
      <c r="B204" s="245"/>
      <c r="C204" s="246"/>
      <c r="D204" s="225" t="s">
        <v>162</v>
      </c>
      <c r="E204" s="247" t="s">
        <v>1</v>
      </c>
      <c r="F204" s="248" t="s">
        <v>178</v>
      </c>
      <c r="G204" s="246"/>
      <c r="H204" s="249">
        <v>53.4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AT204" s="255" t="s">
        <v>162</v>
      </c>
      <c r="AU204" s="255" t="s">
        <v>88</v>
      </c>
      <c r="AV204" s="15" t="s">
        <v>152</v>
      </c>
      <c r="AW204" s="15" t="s">
        <v>36</v>
      </c>
      <c r="AX204" s="15" t="s">
        <v>86</v>
      </c>
      <c r="AY204" s="255" t="s">
        <v>146</v>
      </c>
    </row>
    <row r="205" spans="1:65" s="2" customFormat="1" ht="16.5" customHeight="1">
      <c r="A205" s="34"/>
      <c r="B205" s="35"/>
      <c r="C205" s="209" t="s">
        <v>273</v>
      </c>
      <c r="D205" s="209" t="s">
        <v>148</v>
      </c>
      <c r="E205" s="210" t="s">
        <v>622</v>
      </c>
      <c r="F205" s="211" t="s">
        <v>623</v>
      </c>
      <c r="G205" s="212" t="s">
        <v>281</v>
      </c>
      <c r="H205" s="213">
        <v>0.144</v>
      </c>
      <c r="I205" s="214"/>
      <c r="J205" s="215">
        <f>ROUND(I205*H205,2)</f>
        <v>0</v>
      </c>
      <c r="K205" s="216"/>
      <c r="L205" s="39"/>
      <c r="M205" s="217" t="s">
        <v>1</v>
      </c>
      <c r="N205" s="218" t="s">
        <v>44</v>
      </c>
      <c r="O205" s="71"/>
      <c r="P205" s="219">
        <f>O205*H205</f>
        <v>0</v>
      </c>
      <c r="Q205" s="219">
        <v>0</v>
      </c>
      <c r="R205" s="219">
        <f>Q205*H205</f>
        <v>0</v>
      </c>
      <c r="S205" s="219">
        <v>0</v>
      </c>
      <c r="T205" s="220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21" t="s">
        <v>232</v>
      </c>
      <c r="AT205" s="221" t="s">
        <v>148</v>
      </c>
      <c r="AU205" s="221" t="s">
        <v>88</v>
      </c>
      <c r="AY205" s="17" t="s">
        <v>146</v>
      </c>
      <c r="BE205" s="222">
        <f>IF(N205="základní",J205,0)</f>
        <v>0</v>
      </c>
      <c r="BF205" s="222">
        <f>IF(N205="snížená",J205,0)</f>
        <v>0</v>
      </c>
      <c r="BG205" s="222">
        <f>IF(N205="zákl. přenesená",J205,0)</f>
        <v>0</v>
      </c>
      <c r="BH205" s="222">
        <f>IF(N205="sníž. přenesená",J205,0)</f>
        <v>0</v>
      </c>
      <c r="BI205" s="222">
        <f>IF(N205="nulová",J205,0)</f>
        <v>0</v>
      </c>
      <c r="BJ205" s="17" t="s">
        <v>86</v>
      </c>
      <c r="BK205" s="222">
        <f>ROUND(I205*H205,2)</f>
        <v>0</v>
      </c>
      <c r="BL205" s="17" t="s">
        <v>232</v>
      </c>
      <c r="BM205" s="221" t="s">
        <v>401</v>
      </c>
    </row>
    <row r="206" spans="2:63" s="12" customFormat="1" ht="22.9" customHeight="1">
      <c r="B206" s="193"/>
      <c r="C206" s="194"/>
      <c r="D206" s="195" t="s">
        <v>78</v>
      </c>
      <c r="E206" s="207" t="s">
        <v>624</v>
      </c>
      <c r="F206" s="207" t="s">
        <v>625</v>
      </c>
      <c r="G206" s="194"/>
      <c r="H206" s="194"/>
      <c r="I206" s="197"/>
      <c r="J206" s="208">
        <f>BK206</f>
        <v>0</v>
      </c>
      <c r="K206" s="194"/>
      <c r="L206" s="199"/>
      <c r="M206" s="200"/>
      <c r="N206" s="201"/>
      <c r="O206" s="201"/>
      <c r="P206" s="202">
        <f>SUM(P207:P242)</f>
        <v>0</v>
      </c>
      <c r="Q206" s="201"/>
      <c r="R206" s="202">
        <f>SUM(R207:R242)</f>
        <v>0.041346</v>
      </c>
      <c r="S206" s="201"/>
      <c r="T206" s="203">
        <f>SUM(T207:T242)</f>
        <v>0</v>
      </c>
      <c r="AR206" s="204" t="s">
        <v>88</v>
      </c>
      <c r="AT206" s="205" t="s">
        <v>78</v>
      </c>
      <c r="AU206" s="205" t="s">
        <v>86</v>
      </c>
      <c r="AY206" s="204" t="s">
        <v>146</v>
      </c>
      <c r="BK206" s="206">
        <f>SUM(BK207:BK242)</f>
        <v>0</v>
      </c>
    </row>
    <row r="207" spans="1:65" s="2" customFormat="1" ht="16.5" customHeight="1">
      <c r="A207" s="34"/>
      <c r="B207" s="35"/>
      <c r="C207" s="209" t="s">
        <v>278</v>
      </c>
      <c r="D207" s="209" t="s">
        <v>148</v>
      </c>
      <c r="E207" s="210" t="s">
        <v>626</v>
      </c>
      <c r="F207" s="211" t="s">
        <v>627</v>
      </c>
      <c r="G207" s="212" t="s">
        <v>390</v>
      </c>
      <c r="H207" s="213">
        <v>7.7</v>
      </c>
      <c r="I207" s="214"/>
      <c r="J207" s="215">
        <f>ROUND(I207*H207,2)</f>
        <v>0</v>
      </c>
      <c r="K207" s="216"/>
      <c r="L207" s="39"/>
      <c r="M207" s="217" t="s">
        <v>1</v>
      </c>
      <c r="N207" s="218" t="s">
        <v>44</v>
      </c>
      <c r="O207" s="71"/>
      <c r="P207" s="219">
        <f>O207*H207</f>
        <v>0</v>
      </c>
      <c r="Q207" s="219">
        <v>0.00059</v>
      </c>
      <c r="R207" s="219">
        <f>Q207*H207</f>
        <v>0.004543</v>
      </c>
      <c r="S207" s="219">
        <v>0</v>
      </c>
      <c r="T207" s="220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21" t="s">
        <v>232</v>
      </c>
      <c r="AT207" s="221" t="s">
        <v>148</v>
      </c>
      <c r="AU207" s="221" t="s">
        <v>88</v>
      </c>
      <c r="AY207" s="17" t="s">
        <v>146</v>
      </c>
      <c r="BE207" s="222">
        <f>IF(N207="základní",J207,0)</f>
        <v>0</v>
      </c>
      <c r="BF207" s="222">
        <f>IF(N207="snížená",J207,0)</f>
        <v>0</v>
      </c>
      <c r="BG207" s="222">
        <f>IF(N207="zákl. přenesená",J207,0)</f>
        <v>0</v>
      </c>
      <c r="BH207" s="222">
        <f>IF(N207="sníž. přenesená",J207,0)</f>
        <v>0</v>
      </c>
      <c r="BI207" s="222">
        <f>IF(N207="nulová",J207,0)</f>
        <v>0</v>
      </c>
      <c r="BJ207" s="17" t="s">
        <v>86</v>
      </c>
      <c r="BK207" s="222">
        <f>ROUND(I207*H207,2)</f>
        <v>0</v>
      </c>
      <c r="BL207" s="17" t="s">
        <v>232</v>
      </c>
      <c r="BM207" s="221" t="s">
        <v>413</v>
      </c>
    </row>
    <row r="208" spans="2:51" s="13" customFormat="1" ht="11.25">
      <c r="B208" s="223"/>
      <c r="C208" s="224"/>
      <c r="D208" s="225" t="s">
        <v>162</v>
      </c>
      <c r="E208" s="226" t="s">
        <v>1</v>
      </c>
      <c r="F208" s="227" t="s">
        <v>628</v>
      </c>
      <c r="G208" s="224"/>
      <c r="H208" s="228">
        <v>7.7</v>
      </c>
      <c r="I208" s="229"/>
      <c r="J208" s="224"/>
      <c r="K208" s="224"/>
      <c r="L208" s="230"/>
      <c r="M208" s="231"/>
      <c r="N208" s="232"/>
      <c r="O208" s="232"/>
      <c r="P208" s="232"/>
      <c r="Q208" s="232"/>
      <c r="R208" s="232"/>
      <c r="S208" s="232"/>
      <c r="T208" s="233"/>
      <c r="AT208" s="234" t="s">
        <v>162</v>
      </c>
      <c r="AU208" s="234" t="s">
        <v>88</v>
      </c>
      <c r="AV208" s="13" t="s">
        <v>88</v>
      </c>
      <c r="AW208" s="13" t="s">
        <v>36</v>
      </c>
      <c r="AX208" s="13" t="s">
        <v>79</v>
      </c>
      <c r="AY208" s="234" t="s">
        <v>146</v>
      </c>
    </row>
    <row r="209" spans="2:51" s="15" customFormat="1" ht="11.25">
      <c r="B209" s="245"/>
      <c r="C209" s="246"/>
      <c r="D209" s="225" t="s">
        <v>162</v>
      </c>
      <c r="E209" s="247" t="s">
        <v>1</v>
      </c>
      <c r="F209" s="248" t="s">
        <v>178</v>
      </c>
      <c r="G209" s="246"/>
      <c r="H209" s="249">
        <v>7.7</v>
      </c>
      <c r="I209" s="250"/>
      <c r="J209" s="246"/>
      <c r="K209" s="246"/>
      <c r="L209" s="251"/>
      <c r="M209" s="252"/>
      <c r="N209" s="253"/>
      <c r="O209" s="253"/>
      <c r="P209" s="253"/>
      <c r="Q209" s="253"/>
      <c r="R209" s="253"/>
      <c r="S209" s="253"/>
      <c r="T209" s="254"/>
      <c r="AT209" s="255" t="s">
        <v>162</v>
      </c>
      <c r="AU209" s="255" t="s">
        <v>88</v>
      </c>
      <c r="AV209" s="15" t="s">
        <v>152</v>
      </c>
      <c r="AW209" s="15" t="s">
        <v>36</v>
      </c>
      <c r="AX209" s="15" t="s">
        <v>86</v>
      </c>
      <c r="AY209" s="255" t="s">
        <v>146</v>
      </c>
    </row>
    <row r="210" spans="1:65" s="2" customFormat="1" ht="16.5" customHeight="1">
      <c r="A210" s="34"/>
      <c r="B210" s="35"/>
      <c r="C210" s="209" t="s">
        <v>289</v>
      </c>
      <c r="D210" s="209" t="s">
        <v>148</v>
      </c>
      <c r="E210" s="210" t="s">
        <v>629</v>
      </c>
      <c r="F210" s="211" t="s">
        <v>630</v>
      </c>
      <c r="G210" s="212" t="s">
        <v>390</v>
      </c>
      <c r="H210" s="213">
        <v>27.6</v>
      </c>
      <c r="I210" s="214"/>
      <c r="J210" s="215">
        <f>ROUND(I210*H210,2)</f>
        <v>0</v>
      </c>
      <c r="K210" s="216"/>
      <c r="L210" s="39"/>
      <c r="M210" s="217" t="s">
        <v>1</v>
      </c>
      <c r="N210" s="218" t="s">
        <v>44</v>
      </c>
      <c r="O210" s="71"/>
      <c r="P210" s="219">
        <f>O210*H210</f>
        <v>0</v>
      </c>
      <c r="Q210" s="219">
        <v>0.00077</v>
      </c>
      <c r="R210" s="219">
        <f>Q210*H210</f>
        <v>0.021252</v>
      </c>
      <c r="S210" s="219">
        <v>0</v>
      </c>
      <c r="T210" s="220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21" t="s">
        <v>232</v>
      </c>
      <c r="AT210" s="221" t="s">
        <v>148</v>
      </c>
      <c r="AU210" s="221" t="s">
        <v>88</v>
      </c>
      <c r="AY210" s="17" t="s">
        <v>146</v>
      </c>
      <c r="BE210" s="222">
        <f>IF(N210="základní",J210,0)</f>
        <v>0</v>
      </c>
      <c r="BF210" s="222">
        <f>IF(N210="snížená",J210,0)</f>
        <v>0</v>
      </c>
      <c r="BG210" s="222">
        <f>IF(N210="zákl. přenesená",J210,0)</f>
        <v>0</v>
      </c>
      <c r="BH210" s="222">
        <f>IF(N210="sníž. přenesená",J210,0)</f>
        <v>0</v>
      </c>
      <c r="BI210" s="222">
        <f>IF(N210="nulová",J210,0)</f>
        <v>0</v>
      </c>
      <c r="BJ210" s="17" t="s">
        <v>86</v>
      </c>
      <c r="BK210" s="222">
        <f>ROUND(I210*H210,2)</f>
        <v>0</v>
      </c>
      <c r="BL210" s="17" t="s">
        <v>232</v>
      </c>
      <c r="BM210" s="221" t="s">
        <v>424</v>
      </c>
    </row>
    <row r="211" spans="2:51" s="13" customFormat="1" ht="11.25">
      <c r="B211" s="223"/>
      <c r="C211" s="224"/>
      <c r="D211" s="225" t="s">
        <v>162</v>
      </c>
      <c r="E211" s="226" t="s">
        <v>1</v>
      </c>
      <c r="F211" s="227" t="s">
        <v>631</v>
      </c>
      <c r="G211" s="224"/>
      <c r="H211" s="228">
        <v>27.6</v>
      </c>
      <c r="I211" s="229"/>
      <c r="J211" s="224"/>
      <c r="K211" s="224"/>
      <c r="L211" s="230"/>
      <c r="M211" s="231"/>
      <c r="N211" s="232"/>
      <c r="O211" s="232"/>
      <c r="P211" s="232"/>
      <c r="Q211" s="232"/>
      <c r="R211" s="232"/>
      <c r="S211" s="232"/>
      <c r="T211" s="233"/>
      <c r="AT211" s="234" t="s">
        <v>162</v>
      </c>
      <c r="AU211" s="234" t="s">
        <v>88</v>
      </c>
      <c r="AV211" s="13" t="s">
        <v>88</v>
      </c>
      <c r="AW211" s="13" t="s">
        <v>36</v>
      </c>
      <c r="AX211" s="13" t="s">
        <v>79</v>
      </c>
      <c r="AY211" s="234" t="s">
        <v>146</v>
      </c>
    </row>
    <row r="212" spans="2:51" s="15" customFormat="1" ht="11.25">
      <c r="B212" s="245"/>
      <c r="C212" s="246"/>
      <c r="D212" s="225" t="s">
        <v>162</v>
      </c>
      <c r="E212" s="247" t="s">
        <v>1</v>
      </c>
      <c r="F212" s="248" t="s">
        <v>178</v>
      </c>
      <c r="G212" s="246"/>
      <c r="H212" s="249">
        <v>27.6</v>
      </c>
      <c r="I212" s="250"/>
      <c r="J212" s="246"/>
      <c r="K212" s="246"/>
      <c r="L212" s="251"/>
      <c r="M212" s="252"/>
      <c r="N212" s="253"/>
      <c r="O212" s="253"/>
      <c r="P212" s="253"/>
      <c r="Q212" s="253"/>
      <c r="R212" s="253"/>
      <c r="S212" s="253"/>
      <c r="T212" s="254"/>
      <c r="AT212" s="255" t="s">
        <v>162</v>
      </c>
      <c r="AU212" s="255" t="s">
        <v>88</v>
      </c>
      <c r="AV212" s="15" t="s">
        <v>152</v>
      </c>
      <c r="AW212" s="15" t="s">
        <v>36</v>
      </c>
      <c r="AX212" s="15" t="s">
        <v>86</v>
      </c>
      <c r="AY212" s="255" t="s">
        <v>146</v>
      </c>
    </row>
    <row r="213" spans="1:65" s="2" customFormat="1" ht="16.5" customHeight="1">
      <c r="A213" s="34"/>
      <c r="B213" s="35"/>
      <c r="C213" s="209" t="s">
        <v>298</v>
      </c>
      <c r="D213" s="209" t="s">
        <v>148</v>
      </c>
      <c r="E213" s="210" t="s">
        <v>632</v>
      </c>
      <c r="F213" s="211" t="s">
        <v>633</v>
      </c>
      <c r="G213" s="212" t="s">
        <v>390</v>
      </c>
      <c r="H213" s="213">
        <v>35.3</v>
      </c>
      <c r="I213" s="214"/>
      <c r="J213" s="215">
        <f>ROUND(I213*H213,2)</f>
        <v>0</v>
      </c>
      <c r="K213" s="216"/>
      <c r="L213" s="39"/>
      <c r="M213" s="217" t="s">
        <v>1</v>
      </c>
      <c r="N213" s="218" t="s">
        <v>44</v>
      </c>
      <c r="O213" s="71"/>
      <c r="P213" s="219">
        <f>O213*H213</f>
        <v>0</v>
      </c>
      <c r="Q213" s="219">
        <v>0</v>
      </c>
      <c r="R213" s="219">
        <f>Q213*H213</f>
        <v>0</v>
      </c>
      <c r="S213" s="219">
        <v>0</v>
      </c>
      <c r="T213" s="220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21" t="s">
        <v>232</v>
      </c>
      <c r="AT213" s="221" t="s">
        <v>148</v>
      </c>
      <c r="AU213" s="221" t="s">
        <v>88</v>
      </c>
      <c r="AY213" s="17" t="s">
        <v>146</v>
      </c>
      <c r="BE213" s="222">
        <f>IF(N213="základní",J213,0)</f>
        <v>0</v>
      </c>
      <c r="BF213" s="222">
        <f>IF(N213="snížená",J213,0)</f>
        <v>0</v>
      </c>
      <c r="BG213" s="222">
        <f>IF(N213="zákl. přenesená",J213,0)</f>
        <v>0</v>
      </c>
      <c r="BH213" s="222">
        <f>IF(N213="sníž. přenesená",J213,0)</f>
        <v>0</v>
      </c>
      <c r="BI213" s="222">
        <f>IF(N213="nulová",J213,0)</f>
        <v>0</v>
      </c>
      <c r="BJ213" s="17" t="s">
        <v>86</v>
      </c>
      <c r="BK213" s="222">
        <f>ROUND(I213*H213,2)</f>
        <v>0</v>
      </c>
      <c r="BL213" s="17" t="s">
        <v>232</v>
      </c>
      <c r="BM213" s="221" t="s">
        <v>436</v>
      </c>
    </row>
    <row r="214" spans="2:51" s="13" customFormat="1" ht="11.25">
      <c r="B214" s="223"/>
      <c r="C214" s="224"/>
      <c r="D214" s="225" t="s">
        <v>162</v>
      </c>
      <c r="E214" s="226" t="s">
        <v>1</v>
      </c>
      <c r="F214" s="227" t="s">
        <v>634</v>
      </c>
      <c r="G214" s="224"/>
      <c r="H214" s="228">
        <v>35.3</v>
      </c>
      <c r="I214" s="229"/>
      <c r="J214" s="224"/>
      <c r="K214" s="224"/>
      <c r="L214" s="230"/>
      <c r="M214" s="231"/>
      <c r="N214" s="232"/>
      <c r="O214" s="232"/>
      <c r="P214" s="232"/>
      <c r="Q214" s="232"/>
      <c r="R214" s="232"/>
      <c r="S214" s="232"/>
      <c r="T214" s="233"/>
      <c r="AT214" s="234" t="s">
        <v>162</v>
      </c>
      <c r="AU214" s="234" t="s">
        <v>88</v>
      </c>
      <c r="AV214" s="13" t="s">
        <v>88</v>
      </c>
      <c r="AW214" s="13" t="s">
        <v>36</v>
      </c>
      <c r="AX214" s="13" t="s">
        <v>79</v>
      </c>
      <c r="AY214" s="234" t="s">
        <v>146</v>
      </c>
    </row>
    <row r="215" spans="2:51" s="15" customFormat="1" ht="11.25">
      <c r="B215" s="245"/>
      <c r="C215" s="246"/>
      <c r="D215" s="225" t="s">
        <v>162</v>
      </c>
      <c r="E215" s="247" t="s">
        <v>1</v>
      </c>
      <c r="F215" s="248" t="s">
        <v>178</v>
      </c>
      <c r="G215" s="246"/>
      <c r="H215" s="249">
        <v>35.3</v>
      </c>
      <c r="I215" s="250"/>
      <c r="J215" s="246"/>
      <c r="K215" s="246"/>
      <c r="L215" s="251"/>
      <c r="M215" s="252"/>
      <c r="N215" s="253"/>
      <c r="O215" s="253"/>
      <c r="P215" s="253"/>
      <c r="Q215" s="253"/>
      <c r="R215" s="253"/>
      <c r="S215" s="253"/>
      <c r="T215" s="254"/>
      <c r="AT215" s="255" t="s">
        <v>162</v>
      </c>
      <c r="AU215" s="255" t="s">
        <v>88</v>
      </c>
      <c r="AV215" s="15" t="s">
        <v>152</v>
      </c>
      <c r="AW215" s="15" t="s">
        <v>36</v>
      </c>
      <c r="AX215" s="15" t="s">
        <v>86</v>
      </c>
      <c r="AY215" s="255" t="s">
        <v>146</v>
      </c>
    </row>
    <row r="216" spans="1:65" s="2" customFormat="1" ht="16.5" customHeight="1">
      <c r="A216" s="34"/>
      <c r="B216" s="35"/>
      <c r="C216" s="209" t="s">
        <v>302</v>
      </c>
      <c r="D216" s="209" t="s">
        <v>148</v>
      </c>
      <c r="E216" s="210" t="s">
        <v>635</v>
      </c>
      <c r="F216" s="211" t="s">
        <v>636</v>
      </c>
      <c r="G216" s="212" t="s">
        <v>390</v>
      </c>
      <c r="H216" s="213">
        <v>35.3</v>
      </c>
      <c r="I216" s="214"/>
      <c r="J216" s="215">
        <f>ROUND(I216*H216,2)</f>
        <v>0</v>
      </c>
      <c r="K216" s="216"/>
      <c r="L216" s="39"/>
      <c r="M216" s="217" t="s">
        <v>1</v>
      </c>
      <c r="N216" s="218" t="s">
        <v>44</v>
      </c>
      <c r="O216" s="71"/>
      <c r="P216" s="219">
        <f>O216*H216</f>
        <v>0</v>
      </c>
      <c r="Q216" s="219">
        <v>1E-05</v>
      </c>
      <c r="R216" s="219">
        <f>Q216*H216</f>
        <v>0.000353</v>
      </c>
      <c r="S216" s="219">
        <v>0</v>
      </c>
      <c r="T216" s="220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21" t="s">
        <v>232</v>
      </c>
      <c r="AT216" s="221" t="s">
        <v>148</v>
      </c>
      <c r="AU216" s="221" t="s">
        <v>88</v>
      </c>
      <c r="AY216" s="17" t="s">
        <v>146</v>
      </c>
      <c r="BE216" s="222">
        <f>IF(N216="základní",J216,0)</f>
        <v>0</v>
      </c>
      <c r="BF216" s="222">
        <f>IF(N216="snížená",J216,0)</f>
        <v>0</v>
      </c>
      <c r="BG216" s="222">
        <f>IF(N216="zákl. přenesená",J216,0)</f>
        <v>0</v>
      </c>
      <c r="BH216" s="222">
        <f>IF(N216="sníž. přenesená",J216,0)</f>
        <v>0</v>
      </c>
      <c r="BI216" s="222">
        <f>IF(N216="nulová",J216,0)</f>
        <v>0</v>
      </c>
      <c r="BJ216" s="17" t="s">
        <v>86</v>
      </c>
      <c r="BK216" s="222">
        <f>ROUND(I216*H216,2)</f>
        <v>0</v>
      </c>
      <c r="BL216" s="17" t="s">
        <v>232</v>
      </c>
      <c r="BM216" s="221" t="s">
        <v>444</v>
      </c>
    </row>
    <row r="217" spans="2:51" s="13" customFormat="1" ht="11.25">
      <c r="B217" s="223"/>
      <c r="C217" s="224"/>
      <c r="D217" s="225" t="s">
        <v>162</v>
      </c>
      <c r="E217" s="226" t="s">
        <v>1</v>
      </c>
      <c r="F217" s="227" t="s">
        <v>637</v>
      </c>
      <c r="G217" s="224"/>
      <c r="H217" s="228">
        <v>35.3</v>
      </c>
      <c r="I217" s="229"/>
      <c r="J217" s="224"/>
      <c r="K217" s="224"/>
      <c r="L217" s="230"/>
      <c r="M217" s="231"/>
      <c r="N217" s="232"/>
      <c r="O217" s="232"/>
      <c r="P217" s="232"/>
      <c r="Q217" s="232"/>
      <c r="R217" s="232"/>
      <c r="S217" s="232"/>
      <c r="T217" s="233"/>
      <c r="AT217" s="234" t="s">
        <v>162</v>
      </c>
      <c r="AU217" s="234" t="s">
        <v>88</v>
      </c>
      <c r="AV217" s="13" t="s">
        <v>88</v>
      </c>
      <c r="AW217" s="13" t="s">
        <v>36</v>
      </c>
      <c r="AX217" s="13" t="s">
        <v>79</v>
      </c>
      <c r="AY217" s="234" t="s">
        <v>146</v>
      </c>
    </row>
    <row r="218" spans="2:51" s="15" customFormat="1" ht="11.25">
      <c r="B218" s="245"/>
      <c r="C218" s="246"/>
      <c r="D218" s="225" t="s">
        <v>162</v>
      </c>
      <c r="E218" s="247" t="s">
        <v>1</v>
      </c>
      <c r="F218" s="248" t="s">
        <v>178</v>
      </c>
      <c r="G218" s="246"/>
      <c r="H218" s="249">
        <v>35.3</v>
      </c>
      <c r="I218" s="250"/>
      <c r="J218" s="246"/>
      <c r="K218" s="246"/>
      <c r="L218" s="251"/>
      <c r="M218" s="252"/>
      <c r="N218" s="253"/>
      <c r="O218" s="253"/>
      <c r="P218" s="253"/>
      <c r="Q218" s="253"/>
      <c r="R218" s="253"/>
      <c r="S218" s="253"/>
      <c r="T218" s="254"/>
      <c r="AT218" s="255" t="s">
        <v>162</v>
      </c>
      <c r="AU218" s="255" t="s">
        <v>88</v>
      </c>
      <c r="AV218" s="15" t="s">
        <v>152</v>
      </c>
      <c r="AW218" s="15" t="s">
        <v>36</v>
      </c>
      <c r="AX218" s="15" t="s">
        <v>86</v>
      </c>
      <c r="AY218" s="255" t="s">
        <v>146</v>
      </c>
    </row>
    <row r="219" spans="1:65" s="2" customFormat="1" ht="16.5" customHeight="1">
      <c r="A219" s="34"/>
      <c r="B219" s="35"/>
      <c r="C219" s="209" t="s">
        <v>315</v>
      </c>
      <c r="D219" s="209" t="s">
        <v>148</v>
      </c>
      <c r="E219" s="210" t="s">
        <v>638</v>
      </c>
      <c r="F219" s="211" t="s">
        <v>639</v>
      </c>
      <c r="G219" s="212" t="s">
        <v>640</v>
      </c>
      <c r="H219" s="213">
        <v>1</v>
      </c>
      <c r="I219" s="214"/>
      <c r="J219" s="215">
        <f>ROUND(I219*H219,2)</f>
        <v>0</v>
      </c>
      <c r="K219" s="216"/>
      <c r="L219" s="39"/>
      <c r="M219" s="217" t="s">
        <v>1</v>
      </c>
      <c r="N219" s="218" t="s">
        <v>44</v>
      </c>
      <c r="O219" s="71"/>
      <c r="P219" s="219">
        <f>O219*H219</f>
        <v>0</v>
      </c>
      <c r="Q219" s="219">
        <v>0</v>
      </c>
      <c r="R219" s="219">
        <f>Q219*H219</f>
        <v>0</v>
      </c>
      <c r="S219" s="219">
        <v>0</v>
      </c>
      <c r="T219" s="220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21" t="s">
        <v>232</v>
      </c>
      <c r="AT219" s="221" t="s">
        <v>148</v>
      </c>
      <c r="AU219" s="221" t="s">
        <v>88</v>
      </c>
      <c r="AY219" s="17" t="s">
        <v>146</v>
      </c>
      <c r="BE219" s="222">
        <f>IF(N219="základní",J219,0)</f>
        <v>0</v>
      </c>
      <c r="BF219" s="222">
        <f>IF(N219="snížená",J219,0)</f>
        <v>0</v>
      </c>
      <c r="BG219" s="222">
        <f>IF(N219="zákl. přenesená",J219,0)</f>
        <v>0</v>
      </c>
      <c r="BH219" s="222">
        <f>IF(N219="sníž. přenesená",J219,0)</f>
        <v>0</v>
      </c>
      <c r="BI219" s="222">
        <f>IF(N219="nulová",J219,0)</f>
        <v>0</v>
      </c>
      <c r="BJ219" s="17" t="s">
        <v>86</v>
      </c>
      <c r="BK219" s="222">
        <f>ROUND(I219*H219,2)</f>
        <v>0</v>
      </c>
      <c r="BL219" s="17" t="s">
        <v>232</v>
      </c>
      <c r="BM219" s="221" t="s">
        <v>455</v>
      </c>
    </row>
    <row r="220" spans="2:51" s="13" customFormat="1" ht="11.25">
      <c r="B220" s="223"/>
      <c r="C220" s="224"/>
      <c r="D220" s="225" t="s">
        <v>162</v>
      </c>
      <c r="E220" s="226" t="s">
        <v>1</v>
      </c>
      <c r="F220" s="227" t="s">
        <v>86</v>
      </c>
      <c r="G220" s="224"/>
      <c r="H220" s="228">
        <v>1</v>
      </c>
      <c r="I220" s="229"/>
      <c r="J220" s="224"/>
      <c r="K220" s="224"/>
      <c r="L220" s="230"/>
      <c r="M220" s="231"/>
      <c r="N220" s="232"/>
      <c r="O220" s="232"/>
      <c r="P220" s="232"/>
      <c r="Q220" s="232"/>
      <c r="R220" s="232"/>
      <c r="S220" s="232"/>
      <c r="T220" s="233"/>
      <c r="AT220" s="234" t="s">
        <v>162</v>
      </c>
      <c r="AU220" s="234" t="s">
        <v>88</v>
      </c>
      <c r="AV220" s="13" t="s">
        <v>88</v>
      </c>
      <c r="AW220" s="13" t="s">
        <v>36</v>
      </c>
      <c r="AX220" s="13" t="s">
        <v>79</v>
      </c>
      <c r="AY220" s="234" t="s">
        <v>146</v>
      </c>
    </row>
    <row r="221" spans="2:51" s="15" customFormat="1" ht="11.25">
      <c r="B221" s="245"/>
      <c r="C221" s="246"/>
      <c r="D221" s="225" t="s">
        <v>162</v>
      </c>
      <c r="E221" s="247" t="s">
        <v>1</v>
      </c>
      <c r="F221" s="248" t="s">
        <v>178</v>
      </c>
      <c r="G221" s="246"/>
      <c r="H221" s="249">
        <v>1</v>
      </c>
      <c r="I221" s="250"/>
      <c r="J221" s="246"/>
      <c r="K221" s="246"/>
      <c r="L221" s="251"/>
      <c r="M221" s="252"/>
      <c r="N221" s="253"/>
      <c r="O221" s="253"/>
      <c r="P221" s="253"/>
      <c r="Q221" s="253"/>
      <c r="R221" s="253"/>
      <c r="S221" s="253"/>
      <c r="T221" s="254"/>
      <c r="AT221" s="255" t="s">
        <v>162</v>
      </c>
      <c r="AU221" s="255" t="s">
        <v>88</v>
      </c>
      <c r="AV221" s="15" t="s">
        <v>152</v>
      </c>
      <c r="AW221" s="15" t="s">
        <v>36</v>
      </c>
      <c r="AX221" s="15" t="s">
        <v>86</v>
      </c>
      <c r="AY221" s="255" t="s">
        <v>146</v>
      </c>
    </row>
    <row r="222" spans="1:65" s="2" customFormat="1" ht="16.5" customHeight="1">
      <c r="A222" s="34"/>
      <c r="B222" s="35"/>
      <c r="C222" s="209" t="s">
        <v>321</v>
      </c>
      <c r="D222" s="209" t="s">
        <v>148</v>
      </c>
      <c r="E222" s="210" t="s">
        <v>641</v>
      </c>
      <c r="F222" s="211" t="s">
        <v>642</v>
      </c>
      <c r="G222" s="212" t="s">
        <v>390</v>
      </c>
      <c r="H222" s="213">
        <v>7.7</v>
      </c>
      <c r="I222" s="214"/>
      <c r="J222" s="215">
        <f>ROUND(I222*H222,2)</f>
        <v>0</v>
      </c>
      <c r="K222" s="216"/>
      <c r="L222" s="39"/>
      <c r="M222" s="217" t="s">
        <v>1</v>
      </c>
      <c r="N222" s="218" t="s">
        <v>44</v>
      </c>
      <c r="O222" s="71"/>
      <c r="P222" s="219">
        <f>O222*H222</f>
        <v>0</v>
      </c>
      <c r="Q222" s="219">
        <v>6E-05</v>
      </c>
      <c r="R222" s="219">
        <f>Q222*H222</f>
        <v>0.000462</v>
      </c>
      <c r="S222" s="219">
        <v>0</v>
      </c>
      <c r="T222" s="220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21" t="s">
        <v>232</v>
      </c>
      <c r="AT222" s="221" t="s">
        <v>148</v>
      </c>
      <c r="AU222" s="221" t="s">
        <v>88</v>
      </c>
      <c r="AY222" s="17" t="s">
        <v>146</v>
      </c>
      <c r="BE222" s="222">
        <f>IF(N222="základní",J222,0)</f>
        <v>0</v>
      </c>
      <c r="BF222" s="222">
        <f>IF(N222="snížená",J222,0)</f>
        <v>0</v>
      </c>
      <c r="BG222" s="222">
        <f>IF(N222="zákl. přenesená",J222,0)</f>
        <v>0</v>
      </c>
      <c r="BH222" s="222">
        <f>IF(N222="sníž. přenesená",J222,0)</f>
        <v>0</v>
      </c>
      <c r="BI222" s="222">
        <f>IF(N222="nulová",J222,0)</f>
        <v>0</v>
      </c>
      <c r="BJ222" s="17" t="s">
        <v>86</v>
      </c>
      <c r="BK222" s="222">
        <f>ROUND(I222*H222,2)</f>
        <v>0</v>
      </c>
      <c r="BL222" s="17" t="s">
        <v>232</v>
      </c>
      <c r="BM222" s="221" t="s">
        <v>473</v>
      </c>
    </row>
    <row r="223" spans="2:51" s="14" customFormat="1" ht="11.25">
      <c r="B223" s="235"/>
      <c r="C223" s="236"/>
      <c r="D223" s="225" t="s">
        <v>162</v>
      </c>
      <c r="E223" s="237" t="s">
        <v>1</v>
      </c>
      <c r="F223" s="238" t="s">
        <v>643</v>
      </c>
      <c r="G223" s="236"/>
      <c r="H223" s="237" t="s">
        <v>1</v>
      </c>
      <c r="I223" s="239"/>
      <c r="J223" s="236"/>
      <c r="K223" s="236"/>
      <c r="L223" s="240"/>
      <c r="M223" s="241"/>
      <c r="N223" s="242"/>
      <c r="O223" s="242"/>
      <c r="P223" s="242"/>
      <c r="Q223" s="242"/>
      <c r="R223" s="242"/>
      <c r="S223" s="242"/>
      <c r="T223" s="243"/>
      <c r="AT223" s="244" t="s">
        <v>162</v>
      </c>
      <c r="AU223" s="244" t="s">
        <v>88</v>
      </c>
      <c r="AV223" s="14" t="s">
        <v>86</v>
      </c>
      <c r="AW223" s="14" t="s">
        <v>36</v>
      </c>
      <c r="AX223" s="14" t="s">
        <v>79</v>
      </c>
      <c r="AY223" s="244" t="s">
        <v>146</v>
      </c>
    </row>
    <row r="224" spans="2:51" s="13" customFormat="1" ht="11.25">
      <c r="B224" s="223"/>
      <c r="C224" s="224"/>
      <c r="D224" s="225" t="s">
        <v>162</v>
      </c>
      <c r="E224" s="226" t="s">
        <v>1</v>
      </c>
      <c r="F224" s="227" t="s">
        <v>628</v>
      </c>
      <c r="G224" s="224"/>
      <c r="H224" s="228">
        <v>7.7</v>
      </c>
      <c r="I224" s="229"/>
      <c r="J224" s="224"/>
      <c r="K224" s="224"/>
      <c r="L224" s="230"/>
      <c r="M224" s="231"/>
      <c r="N224" s="232"/>
      <c r="O224" s="232"/>
      <c r="P224" s="232"/>
      <c r="Q224" s="232"/>
      <c r="R224" s="232"/>
      <c r="S224" s="232"/>
      <c r="T224" s="233"/>
      <c r="AT224" s="234" t="s">
        <v>162</v>
      </c>
      <c r="AU224" s="234" t="s">
        <v>88</v>
      </c>
      <c r="AV224" s="13" t="s">
        <v>88</v>
      </c>
      <c r="AW224" s="13" t="s">
        <v>36</v>
      </c>
      <c r="AX224" s="13" t="s">
        <v>79</v>
      </c>
      <c r="AY224" s="234" t="s">
        <v>146</v>
      </c>
    </row>
    <row r="225" spans="2:51" s="15" customFormat="1" ht="11.25">
      <c r="B225" s="245"/>
      <c r="C225" s="246"/>
      <c r="D225" s="225" t="s">
        <v>162</v>
      </c>
      <c r="E225" s="247" t="s">
        <v>1</v>
      </c>
      <c r="F225" s="248" t="s">
        <v>178</v>
      </c>
      <c r="G225" s="246"/>
      <c r="H225" s="249">
        <v>7.7</v>
      </c>
      <c r="I225" s="250"/>
      <c r="J225" s="246"/>
      <c r="K225" s="246"/>
      <c r="L225" s="251"/>
      <c r="M225" s="252"/>
      <c r="N225" s="253"/>
      <c r="O225" s="253"/>
      <c r="P225" s="253"/>
      <c r="Q225" s="253"/>
      <c r="R225" s="253"/>
      <c r="S225" s="253"/>
      <c r="T225" s="254"/>
      <c r="AT225" s="255" t="s">
        <v>162</v>
      </c>
      <c r="AU225" s="255" t="s">
        <v>88</v>
      </c>
      <c r="AV225" s="15" t="s">
        <v>152</v>
      </c>
      <c r="AW225" s="15" t="s">
        <v>36</v>
      </c>
      <c r="AX225" s="15" t="s">
        <v>86</v>
      </c>
      <c r="AY225" s="255" t="s">
        <v>146</v>
      </c>
    </row>
    <row r="226" spans="1:65" s="2" customFormat="1" ht="16.5" customHeight="1">
      <c r="A226" s="34"/>
      <c r="B226" s="35"/>
      <c r="C226" s="209" t="s">
        <v>327</v>
      </c>
      <c r="D226" s="209" t="s">
        <v>148</v>
      </c>
      <c r="E226" s="210" t="s">
        <v>644</v>
      </c>
      <c r="F226" s="211" t="s">
        <v>642</v>
      </c>
      <c r="G226" s="212" t="s">
        <v>390</v>
      </c>
      <c r="H226" s="213">
        <v>27.6</v>
      </c>
      <c r="I226" s="214"/>
      <c r="J226" s="215">
        <f>ROUND(I226*H226,2)</f>
        <v>0</v>
      </c>
      <c r="K226" s="216"/>
      <c r="L226" s="39"/>
      <c r="M226" s="217" t="s">
        <v>1</v>
      </c>
      <c r="N226" s="218" t="s">
        <v>44</v>
      </c>
      <c r="O226" s="71"/>
      <c r="P226" s="219">
        <f>O226*H226</f>
        <v>0</v>
      </c>
      <c r="Q226" s="219">
        <v>6E-05</v>
      </c>
      <c r="R226" s="219">
        <f>Q226*H226</f>
        <v>0.0016560000000000001</v>
      </c>
      <c r="S226" s="219">
        <v>0</v>
      </c>
      <c r="T226" s="220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21" t="s">
        <v>232</v>
      </c>
      <c r="AT226" s="221" t="s">
        <v>148</v>
      </c>
      <c r="AU226" s="221" t="s">
        <v>88</v>
      </c>
      <c r="AY226" s="17" t="s">
        <v>146</v>
      </c>
      <c r="BE226" s="222">
        <f>IF(N226="základní",J226,0)</f>
        <v>0</v>
      </c>
      <c r="BF226" s="222">
        <f>IF(N226="snížená",J226,0)</f>
        <v>0</v>
      </c>
      <c r="BG226" s="222">
        <f>IF(N226="zákl. přenesená",J226,0)</f>
        <v>0</v>
      </c>
      <c r="BH226" s="222">
        <f>IF(N226="sníž. přenesená",J226,0)</f>
        <v>0</v>
      </c>
      <c r="BI226" s="222">
        <f>IF(N226="nulová",J226,0)</f>
        <v>0</v>
      </c>
      <c r="BJ226" s="17" t="s">
        <v>86</v>
      </c>
      <c r="BK226" s="222">
        <f>ROUND(I226*H226,2)</f>
        <v>0</v>
      </c>
      <c r="BL226" s="17" t="s">
        <v>232</v>
      </c>
      <c r="BM226" s="221" t="s">
        <v>482</v>
      </c>
    </row>
    <row r="227" spans="2:51" s="14" customFormat="1" ht="11.25">
      <c r="B227" s="235"/>
      <c r="C227" s="236"/>
      <c r="D227" s="225" t="s">
        <v>162</v>
      </c>
      <c r="E227" s="237" t="s">
        <v>1</v>
      </c>
      <c r="F227" s="238" t="s">
        <v>645</v>
      </c>
      <c r="G227" s="236"/>
      <c r="H227" s="237" t="s">
        <v>1</v>
      </c>
      <c r="I227" s="239"/>
      <c r="J227" s="236"/>
      <c r="K227" s="236"/>
      <c r="L227" s="240"/>
      <c r="M227" s="241"/>
      <c r="N227" s="242"/>
      <c r="O227" s="242"/>
      <c r="P227" s="242"/>
      <c r="Q227" s="242"/>
      <c r="R227" s="242"/>
      <c r="S227" s="242"/>
      <c r="T227" s="243"/>
      <c r="AT227" s="244" t="s">
        <v>162</v>
      </c>
      <c r="AU227" s="244" t="s">
        <v>88</v>
      </c>
      <c r="AV227" s="14" t="s">
        <v>86</v>
      </c>
      <c r="AW227" s="14" t="s">
        <v>36</v>
      </c>
      <c r="AX227" s="14" t="s">
        <v>79</v>
      </c>
      <c r="AY227" s="244" t="s">
        <v>146</v>
      </c>
    </row>
    <row r="228" spans="2:51" s="13" customFormat="1" ht="11.25">
      <c r="B228" s="223"/>
      <c r="C228" s="224"/>
      <c r="D228" s="225" t="s">
        <v>162</v>
      </c>
      <c r="E228" s="226" t="s">
        <v>1</v>
      </c>
      <c r="F228" s="227" t="s">
        <v>631</v>
      </c>
      <c r="G228" s="224"/>
      <c r="H228" s="228">
        <v>27.6</v>
      </c>
      <c r="I228" s="229"/>
      <c r="J228" s="224"/>
      <c r="K228" s="224"/>
      <c r="L228" s="230"/>
      <c r="M228" s="231"/>
      <c r="N228" s="232"/>
      <c r="O228" s="232"/>
      <c r="P228" s="232"/>
      <c r="Q228" s="232"/>
      <c r="R228" s="232"/>
      <c r="S228" s="232"/>
      <c r="T228" s="233"/>
      <c r="AT228" s="234" t="s">
        <v>162</v>
      </c>
      <c r="AU228" s="234" t="s">
        <v>88</v>
      </c>
      <c r="AV228" s="13" t="s">
        <v>88</v>
      </c>
      <c r="AW228" s="13" t="s">
        <v>36</v>
      </c>
      <c r="AX228" s="13" t="s">
        <v>79</v>
      </c>
      <c r="AY228" s="234" t="s">
        <v>146</v>
      </c>
    </row>
    <row r="229" spans="2:51" s="15" customFormat="1" ht="11.25">
      <c r="B229" s="245"/>
      <c r="C229" s="246"/>
      <c r="D229" s="225" t="s">
        <v>162</v>
      </c>
      <c r="E229" s="247" t="s">
        <v>1</v>
      </c>
      <c r="F229" s="248" t="s">
        <v>178</v>
      </c>
      <c r="G229" s="246"/>
      <c r="H229" s="249">
        <v>27.6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AT229" s="255" t="s">
        <v>162</v>
      </c>
      <c r="AU229" s="255" t="s">
        <v>88</v>
      </c>
      <c r="AV229" s="15" t="s">
        <v>152</v>
      </c>
      <c r="AW229" s="15" t="s">
        <v>36</v>
      </c>
      <c r="AX229" s="15" t="s">
        <v>86</v>
      </c>
      <c r="AY229" s="255" t="s">
        <v>146</v>
      </c>
    </row>
    <row r="230" spans="1:65" s="2" customFormat="1" ht="16.5" customHeight="1">
      <c r="A230" s="34"/>
      <c r="B230" s="35"/>
      <c r="C230" s="209" t="s">
        <v>333</v>
      </c>
      <c r="D230" s="209" t="s">
        <v>148</v>
      </c>
      <c r="E230" s="210" t="s">
        <v>646</v>
      </c>
      <c r="F230" s="211" t="s">
        <v>647</v>
      </c>
      <c r="G230" s="212" t="s">
        <v>151</v>
      </c>
      <c r="H230" s="213">
        <v>3</v>
      </c>
      <c r="I230" s="214"/>
      <c r="J230" s="215">
        <f>ROUND(I230*H230,2)</f>
        <v>0</v>
      </c>
      <c r="K230" s="216"/>
      <c r="L230" s="39"/>
      <c r="M230" s="217" t="s">
        <v>1</v>
      </c>
      <c r="N230" s="218" t="s">
        <v>44</v>
      </c>
      <c r="O230" s="71"/>
      <c r="P230" s="219">
        <f>O230*H230</f>
        <v>0</v>
      </c>
      <c r="Q230" s="219">
        <v>0.0002</v>
      </c>
      <c r="R230" s="219">
        <f>Q230*H230</f>
        <v>0.0006000000000000001</v>
      </c>
      <c r="S230" s="219">
        <v>0</v>
      </c>
      <c r="T230" s="220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21" t="s">
        <v>232</v>
      </c>
      <c r="AT230" s="221" t="s">
        <v>148</v>
      </c>
      <c r="AU230" s="221" t="s">
        <v>88</v>
      </c>
      <c r="AY230" s="17" t="s">
        <v>146</v>
      </c>
      <c r="BE230" s="222">
        <f>IF(N230="základní",J230,0)</f>
        <v>0</v>
      </c>
      <c r="BF230" s="222">
        <f>IF(N230="snížená",J230,0)</f>
        <v>0</v>
      </c>
      <c r="BG230" s="222">
        <f>IF(N230="zákl. přenesená",J230,0)</f>
        <v>0</v>
      </c>
      <c r="BH230" s="222">
        <f>IF(N230="sníž. přenesená",J230,0)</f>
        <v>0</v>
      </c>
      <c r="BI230" s="222">
        <f>IF(N230="nulová",J230,0)</f>
        <v>0</v>
      </c>
      <c r="BJ230" s="17" t="s">
        <v>86</v>
      </c>
      <c r="BK230" s="222">
        <f>ROUND(I230*H230,2)</f>
        <v>0</v>
      </c>
      <c r="BL230" s="17" t="s">
        <v>232</v>
      </c>
      <c r="BM230" s="221" t="s">
        <v>490</v>
      </c>
    </row>
    <row r="231" spans="2:51" s="13" customFormat="1" ht="11.25">
      <c r="B231" s="223"/>
      <c r="C231" s="224"/>
      <c r="D231" s="225" t="s">
        <v>162</v>
      </c>
      <c r="E231" s="226" t="s">
        <v>1</v>
      </c>
      <c r="F231" s="227" t="s">
        <v>157</v>
      </c>
      <c r="G231" s="224"/>
      <c r="H231" s="228">
        <v>3</v>
      </c>
      <c r="I231" s="229"/>
      <c r="J231" s="224"/>
      <c r="K231" s="224"/>
      <c r="L231" s="230"/>
      <c r="M231" s="231"/>
      <c r="N231" s="232"/>
      <c r="O231" s="232"/>
      <c r="P231" s="232"/>
      <c r="Q231" s="232"/>
      <c r="R231" s="232"/>
      <c r="S231" s="232"/>
      <c r="T231" s="233"/>
      <c r="AT231" s="234" t="s">
        <v>162</v>
      </c>
      <c r="AU231" s="234" t="s">
        <v>88</v>
      </c>
      <c r="AV231" s="13" t="s">
        <v>88</v>
      </c>
      <c r="AW231" s="13" t="s">
        <v>36</v>
      </c>
      <c r="AX231" s="13" t="s">
        <v>79</v>
      </c>
      <c r="AY231" s="234" t="s">
        <v>146</v>
      </c>
    </row>
    <row r="232" spans="2:51" s="15" customFormat="1" ht="11.25">
      <c r="B232" s="245"/>
      <c r="C232" s="246"/>
      <c r="D232" s="225" t="s">
        <v>162</v>
      </c>
      <c r="E232" s="247" t="s">
        <v>1</v>
      </c>
      <c r="F232" s="248" t="s">
        <v>178</v>
      </c>
      <c r="G232" s="246"/>
      <c r="H232" s="249">
        <v>3</v>
      </c>
      <c r="I232" s="250"/>
      <c r="J232" s="246"/>
      <c r="K232" s="246"/>
      <c r="L232" s="251"/>
      <c r="M232" s="252"/>
      <c r="N232" s="253"/>
      <c r="O232" s="253"/>
      <c r="P232" s="253"/>
      <c r="Q232" s="253"/>
      <c r="R232" s="253"/>
      <c r="S232" s="253"/>
      <c r="T232" s="254"/>
      <c r="AT232" s="255" t="s">
        <v>162</v>
      </c>
      <c r="AU232" s="255" t="s">
        <v>88</v>
      </c>
      <c r="AV232" s="15" t="s">
        <v>152</v>
      </c>
      <c r="AW232" s="15" t="s">
        <v>36</v>
      </c>
      <c r="AX232" s="15" t="s">
        <v>86</v>
      </c>
      <c r="AY232" s="255" t="s">
        <v>146</v>
      </c>
    </row>
    <row r="233" spans="1:65" s="2" customFormat="1" ht="16.5" customHeight="1">
      <c r="A233" s="34"/>
      <c r="B233" s="35"/>
      <c r="C233" s="209" t="s">
        <v>338</v>
      </c>
      <c r="D233" s="209" t="s">
        <v>148</v>
      </c>
      <c r="E233" s="210" t="s">
        <v>648</v>
      </c>
      <c r="F233" s="211" t="s">
        <v>649</v>
      </c>
      <c r="G233" s="212" t="s">
        <v>151</v>
      </c>
      <c r="H233" s="213">
        <v>1</v>
      </c>
      <c r="I233" s="214"/>
      <c r="J233" s="215">
        <f>ROUND(I233*H233,2)</f>
        <v>0</v>
      </c>
      <c r="K233" s="216"/>
      <c r="L233" s="39"/>
      <c r="M233" s="217" t="s">
        <v>1</v>
      </c>
      <c r="N233" s="218" t="s">
        <v>44</v>
      </c>
      <c r="O233" s="71"/>
      <c r="P233" s="219">
        <f>O233*H233</f>
        <v>0</v>
      </c>
      <c r="Q233" s="219">
        <v>0.00032</v>
      </c>
      <c r="R233" s="219">
        <f>Q233*H233</f>
        <v>0.00032</v>
      </c>
      <c r="S233" s="219">
        <v>0</v>
      </c>
      <c r="T233" s="220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21" t="s">
        <v>232</v>
      </c>
      <c r="AT233" s="221" t="s">
        <v>148</v>
      </c>
      <c r="AU233" s="221" t="s">
        <v>88</v>
      </c>
      <c r="AY233" s="17" t="s">
        <v>146</v>
      </c>
      <c r="BE233" s="222">
        <f>IF(N233="základní",J233,0)</f>
        <v>0</v>
      </c>
      <c r="BF233" s="222">
        <f>IF(N233="snížená",J233,0)</f>
        <v>0</v>
      </c>
      <c r="BG233" s="222">
        <f>IF(N233="zákl. přenesená",J233,0)</f>
        <v>0</v>
      </c>
      <c r="BH233" s="222">
        <f>IF(N233="sníž. přenesená",J233,0)</f>
        <v>0</v>
      </c>
      <c r="BI233" s="222">
        <f>IF(N233="nulová",J233,0)</f>
        <v>0</v>
      </c>
      <c r="BJ233" s="17" t="s">
        <v>86</v>
      </c>
      <c r="BK233" s="222">
        <f>ROUND(I233*H233,2)</f>
        <v>0</v>
      </c>
      <c r="BL233" s="17" t="s">
        <v>232</v>
      </c>
      <c r="BM233" s="221" t="s">
        <v>499</v>
      </c>
    </row>
    <row r="234" spans="2:51" s="13" customFormat="1" ht="11.25">
      <c r="B234" s="223"/>
      <c r="C234" s="224"/>
      <c r="D234" s="225" t="s">
        <v>162</v>
      </c>
      <c r="E234" s="226" t="s">
        <v>1</v>
      </c>
      <c r="F234" s="227" t="s">
        <v>86</v>
      </c>
      <c r="G234" s="224"/>
      <c r="H234" s="228">
        <v>1</v>
      </c>
      <c r="I234" s="229"/>
      <c r="J234" s="224"/>
      <c r="K234" s="224"/>
      <c r="L234" s="230"/>
      <c r="M234" s="231"/>
      <c r="N234" s="232"/>
      <c r="O234" s="232"/>
      <c r="P234" s="232"/>
      <c r="Q234" s="232"/>
      <c r="R234" s="232"/>
      <c r="S234" s="232"/>
      <c r="T234" s="233"/>
      <c r="AT234" s="234" t="s">
        <v>162</v>
      </c>
      <c r="AU234" s="234" t="s">
        <v>88</v>
      </c>
      <c r="AV234" s="13" t="s">
        <v>88</v>
      </c>
      <c r="AW234" s="13" t="s">
        <v>36</v>
      </c>
      <c r="AX234" s="13" t="s">
        <v>79</v>
      </c>
      <c r="AY234" s="234" t="s">
        <v>146</v>
      </c>
    </row>
    <row r="235" spans="2:51" s="15" customFormat="1" ht="11.25">
      <c r="B235" s="245"/>
      <c r="C235" s="246"/>
      <c r="D235" s="225" t="s">
        <v>162</v>
      </c>
      <c r="E235" s="247" t="s">
        <v>1</v>
      </c>
      <c r="F235" s="248" t="s">
        <v>178</v>
      </c>
      <c r="G235" s="246"/>
      <c r="H235" s="249">
        <v>1</v>
      </c>
      <c r="I235" s="250"/>
      <c r="J235" s="246"/>
      <c r="K235" s="246"/>
      <c r="L235" s="251"/>
      <c r="M235" s="252"/>
      <c r="N235" s="253"/>
      <c r="O235" s="253"/>
      <c r="P235" s="253"/>
      <c r="Q235" s="253"/>
      <c r="R235" s="253"/>
      <c r="S235" s="253"/>
      <c r="T235" s="254"/>
      <c r="AT235" s="255" t="s">
        <v>162</v>
      </c>
      <c r="AU235" s="255" t="s">
        <v>88</v>
      </c>
      <c r="AV235" s="15" t="s">
        <v>152</v>
      </c>
      <c r="AW235" s="15" t="s">
        <v>36</v>
      </c>
      <c r="AX235" s="15" t="s">
        <v>86</v>
      </c>
      <c r="AY235" s="255" t="s">
        <v>146</v>
      </c>
    </row>
    <row r="236" spans="1:65" s="2" customFormat="1" ht="16.5" customHeight="1">
      <c r="A236" s="34"/>
      <c r="B236" s="35"/>
      <c r="C236" s="209" t="s">
        <v>342</v>
      </c>
      <c r="D236" s="209" t="s">
        <v>148</v>
      </c>
      <c r="E236" s="210" t="s">
        <v>650</v>
      </c>
      <c r="F236" s="211" t="s">
        <v>651</v>
      </c>
      <c r="G236" s="212" t="s">
        <v>151</v>
      </c>
      <c r="H236" s="213">
        <v>1</v>
      </c>
      <c r="I236" s="214"/>
      <c r="J236" s="215">
        <f>ROUND(I236*H236,2)</f>
        <v>0</v>
      </c>
      <c r="K236" s="216"/>
      <c r="L236" s="39"/>
      <c r="M236" s="217" t="s">
        <v>1</v>
      </c>
      <c r="N236" s="218" t="s">
        <v>44</v>
      </c>
      <c r="O236" s="71"/>
      <c r="P236" s="219">
        <f>O236*H236</f>
        <v>0</v>
      </c>
      <c r="Q236" s="219">
        <v>0.00052</v>
      </c>
      <c r="R236" s="219">
        <f>Q236*H236</f>
        <v>0.00052</v>
      </c>
      <c r="S236" s="219">
        <v>0</v>
      </c>
      <c r="T236" s="220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21" t="s">
        <v>232</v>
      </c>
      <c r="AT236" s="221" t="s">
        <v>148</v>
      </c>
      <c r="AU236" s="221" t="s">
        <v>88</v>
      </c>
      <c r="AY236" s="17" t="s">
        <v>146</v>
      </c>
      <c r="BE236" s="222">
        <f>IF(N236="základní",J236,0)</f>
        <v>0</v>
      </c>
      <c r="BF236" s="222">
        <f>IF(N236="snížená",J236,0)</f>
        <v>0</v>
      </c>
      <c r="BG236" s="222">
        <f>IF(N236="zákl. přenesená",J236,0)</f>
        <v>0</v>
      </c>
      <c r="BH236" s="222">
        <f>IF(N236="sníž. přenesená",J236,0)</f>
        <v>0</v>
      </c>
      <c r="BI236" s="222">
        <f>IF(N236="nulová",J236,0)</f>
        <v>0</v>
      </c>
      <c r="BJ236" s="17" t="s">
        <v>86</v>
      </c>
      <c r="BK236" s="222">
        <f>ROUND(I236*H236,2)</f>
        <v>0</v>
      </c>
      <c r="BL236" s="17" t="s">
        <v>232</v>
      </c>
      <c r="BM236" s="221" t="s">
        <v>506</v>
      </c>
    </row>
    <row r="237" spans="2:51" s="13" customFormat="1" ht="11.25">
      <c r="B237" s="223"/>
      <c r="C237" s="224"/>
      <c r="D237" s="225" t="s">
        <v>162</v>
      </c>
      <c r="E237" s="226" t="s">
        <v>1</v>
      </c>
      <c r="F237" s="227" t="s">
        <v>86</v>
      </c>
      <c r="G237" s="224"/>
      <c r="H237" s="228">
        <v>1</v>
      </c>
      <c r="I237" s="229"/>
      <c r="J237" s="224"/>
      <c r="K237" s="224"/>
      <c r="L237" s="230"/>
      <c r="M237" s="231"/>
      <c r="N237" s="232"/>
      <c r="O237" s="232"/>
      <c r="P237" s="232"/>
      <c r="Q237" s="232"/>
      <c r="R237" s="232"/>
      <c r="S237" s="232"/>
      <c r="T237" s="233"/>
      <c r="AT237" s="234" t="s">
        <v>162</v>
      </c>
      <c r="AU237" s="234" t="s">
        <v>88</v>
      </c>
      <c r="AV237" s="13" t="s">
        <v>88</v>
      </c>
      <c r="AW237" s="13" t="s">
        <v>36</v>
      </c>
      <c r="AX237" s="13" t="s">
        <v>79</v>
      </c>
      <c r="AY237" s="234" t="s">
        <v>146</v>
      </c>
    </row>
    <row r="238" spans="2:51" s="15" customFormat="1" ht="11.25">
      <c r="B238" s="245"/>
      <c r="C238" s="246"/>
      <c r="D238" s="225" t="s">
        <v>162</v>
      </c>
      <c r="E238" s="247" t="s">
        <v>1</v>
      </c>
      <c r="F238" s="248" t="s">
        <v>178</v>
      </c>
      <c r="G238" s="246"/>
      <c r="H238" s="249">
        <v>1</v>
      </c>
      <c r="I238" s="250"/>
      <c r="J238" s="246"/>
      <c r="K238" s="246"/>
      <c r="L238" s="251"/>
      <c r="M238" s="252"/>
      <c r="N238" s="253"/>
      <c r="O238" s="253"/>
      <c r="P238" s="253"/>
      <c r="Q238" s="253"/>
      <c r="R238" s="253"/>
      <c r="S238" s="253"/>
      <c r="T238" s="254"/>
      <c r="AT238" s="255" t="s">
        <v>162</v>
      </c>
      <c r="AU238" s="255" t="s">
        <v>88</v>
      </c>
      <c r="AV238" s="15" t="s">
        <v>152</v>
      </c>
      <c r="AW238" s="15" t="s">
        <v>36</v>
      </c>
      <c r="AX238" s="15" t="s">
        <v>86</v>
      </c>
      <c r="AY238" s="255" t="s">
        <v>146</v>
      </c>
    </row>
    <row r="239" spans="1:65" s="2" customFormat="1" ht="16.5" customHeight="1">
      <c r="A239" s="34"/>
      <c r="B239" s="35"/>
      <c r="C239" s="209" t="s">
        <v>346</v>
      </c>
      <c r="D239" s="209" t="s">
        <v>148</v>
      </c>
      <c r="E239" s="210" t="s">
        <v>652</v>
      </c>
      <c r="F239" s="211" t="s">
        <v>653</v>
      </c>
      <c r="G239" s="212" t="s">
        <v>654</v>
      </c>
      <c r="H239" s="213">
        <v>1</v>
      </c>
      <c r="I239" s="214"/>
      <c r="J239" s="215">
        <f>ROUND(I239*H239,2)</f>
        <v>0</v>
      </c>
      <c r="K239" s="216"/>
      <c r="L239" s="39"/>
      <c r="M239" s="217" t="s">
        <v>1</v>
      </c>
      <c r="N239" s="218" t="s">
        <v>44</v>
      </c>
      <c r="O239" s="71"/>
      <c r="P239" s="219">
        <f>O239*H239</f>
        <v>0</v>
      </c>
      <c r="Q239" s="219">
        <v>0.01164</v>
      </c>
      <c r="R239" s="219">
        <f>Q239*H239</f>
        <v>0.01164</v>
      </c>
      <c r="S239" s="219">
        <v>0</v>
      </c>
      <c r="T239" s="220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21" t="s">
        <v>232</v>
      </c>
      <c r="AT239" s="221" t="s">
        <v>148</v>
      </c>
      <c r="AU239" s="221" t="s">
        <v>88</v>
      </c>
      <c r="AY239" s="17" t="s">
        <v>146</v>
      </c>
      <c r="BE239" s="222">
        <f>IF(N239="základní",J239,0)</f>
        <v>0</v>
      </c>
      <c r="BF239" s="222">
        <f>IF(N239="snížená",J239,0)</f>
        <v>0</v>
      </c>
      <c r="BG239" s="222">
        <f>IF(N239="zákl. přenesená",J239,0)</f>
        <v>0</v>
      </c>
      <c r="BH239" s="222">
        <f>IF(N239="sníž. přenesená",J239,0)</f>
        <v>0</v>
      </c>
      <c r="BI239" s="222">
        <f>IF(N239="nulová",J239,0)</f>
        <v>0</v>
      </c>
      <c r="BJ239" s="17" t="s">
        <v>86</v>
      </c>
      <c r="BK239" s="222">
        <f>ROUND(I239*H239,2)</f>
        <v>0</v>
      </c>
      <c r="BL239" s="17" t="s">
        <v>232</v>
      </c>
      <c r="BM239" s="221" t="s">
        <v>517</v>
      </c>
    </row>
    <row r="240" spans="2:51" s="13" customFormat="1" ht="11.25">
      <c r="B240" s="223"/>
      <c r="C240" s="224"/>
      <c r="D240" s="225" t="s">
        <v>162</v>
      </c>
      <c r="E240" s="226" t="s">
        <v>1</v>
      </c>
      <c r="F240" s="227" t="s">
        <v>86</v>
      </c>
      <c r="G240" s="224"/>
      <c r="H240" s="228">
        <v>1</v>
      </c>
      <c r="I240" s="229"/>
      <c r="J240" s="224"/>
      <c r="K240" s="224"/>
      <c r="L240" s="230"/>
      <c r="M240" s="231"/>
      <c r="N240" s="232"/>
      <c r="O240" s="232"/>
      <c r="P240" s="232"/>
      <c r="Q240" s="232"/>
      <c r="R240" s="232"/>
      <c r="S240" s="232"/>
      <c r="T240" s="233"/>
      <c r="AT240" s="234" t="s">
        <v>162</v>
      </c>
      <c r="AU240" s="234" t="s">
        <v>88</v>
      </c>
      <c r="AV240" s="13" t="s">
        <v>88</v>
      </c>
      <c r="AW240" s="13" t="s">
        <v>36</v>
      </c>
      <c r="AX240" s="13" t="s">
        <v>79</v>
      </c>
      <c r="AY240" s="234" t="s">
        <v>146</v>
      </c>
    </row>
    <row r="241" spans="2:51" s="15" customFormat="1" ht="11.25">
      <c r="B241" s="245"/>
      <c r="C241" s="246"/>
      <c r="D241" s="225" t="s">
        <v>162</v>
      </c>
      <c r="E241" s="247" t="s">
        <v>1</v>
      </c>
      <c r="F241" s="248" t="s">
        <v>178</v>
      </c>
      <c r="G241" s="246"/>
      <c r="H241" s="249">
        <v>1</v>
      </c>
      <c r="I241" s="250"/>
      <c r="J241" s="246"/>
      <c r="K241" s="246"/>
      <c r="L241" s="251"/>
      <c r="M241" s="252"/>
      <c r="N241" s="253"/>
      <c r="O241" s="253"/>
      <c r="P241" s="253"/>
      <c r="Q241" s="253"/>
      <c r="R241" s="253"/>
      <c r="S241" s="253"/>
      <c r="T241" s="254"/>
      <c r="AT241" s="255" t="s">
        <v>162</v>
      </c>
      <c r="AU241" s="255" t="s">
        <v>88</v>
      </c>
      <c r="AV241" s="15" t="s">
        <v>152</v>
      </c>
      <c r="AW241" s="15" t="s">
        <v>36</v>
      </c>
      <c r="AX241" s="15" t="s">
        <v>86</v>
      </c>
      <c r="AY241" s="255" t="s">
        <v>146</v>
      </c>
    </row>
    <row r="242" spans="1:65" s="2" customFormat="1" ht="16.5" customHeight="1">
      <c r="A242" s="34"/>
      <c r="B242" s="35"/>
      <c r="C242" s="209" t="s">
        <v>351</v>
      </c>
      <c r="D242" s="209" t="s">
        <v>148</v>
      </c>
      <c r="E242" s="210" t="s">
        <v>655</v>
      </c>
      <c r="F242" s="211" t="s">
        <v>656</v>
      </c>
      <c r="G242" s="212" t="s">
        <v>281</v>
      </c>
      <c r="H242" s="213">
        <v>0.041</v>
      </c>
      <c r="I242" s="214"/>
      <c r="J242" s="215">
        <f>ROUND(I242*H242,2)</f>
        <v>0</v>
      </c>
      <c r="K242" s="216"/>
      <c r="L242" s="39"/>
      <c r="M242" s="217" t="s">
        <v>1</v>
      </c>
      <c r="N242" s="218" t="s">
        <v>44</v>
      </c>
      <c r="O242" s="71"/>
      <c r="P242" s="219">
        <f>O242*H242</f>
        <v>0</v>
      </c>
      <c r="Q242" s="219">
        <v>0</v>
      </c>
      <c r="R242" s="219">
        <f>Q242*H242</f>
        <v>0</v>
      </c>
      <c r="S242" s="219">
        <v>0</v>
      </c>
      <c r="T242" s="220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21" t="s">
        <v>232</v>
      </c>
      <c r="AT242" s="221" t="s">
        <v>148</v>
      </c>
      <c r="AU242" s="221" t="s">
        <v>88</v>
      </c>
      <c r="AY242" s="17" t="s">
        <v>146</v>
      </c>
      <c r="BE242" s="222">
        <f>IF(N242="základní",J242,0)</f>
        <v>0</v>
      </c>
      <c r="BF242" s="222">
        <f>IF(N242="snížená",J242,0)</f>
        <v>0</v>
      </c>
      <c r="BG242" s="222">
        <f>IF(N242="zákl. přenesená",J242,0)</f>
        <v>0</v>
      </c>
      <c r="BH242" s="222">
        <f>IF(N242="sníž. přenesená",J242,0)</f>
        <v>0</v>
      </c>
      <c r="BI242" s="222">
        <f>IF(N242="nulová",J242,0)</f>
        <v>0</v>
      </c>
      <c r="BJ242" s="17" t="s">
        <v>86</v>
      </c>
      <c r="BK242" s="222">
        <f>ROUND(I242*H242,2)</f>
        <v>0</v>
      </c>
      <c r="BL242" s="17" t="s">
        <v>232</v>
      </c>
      <c r="BM242" s="221" t="s">
        <v>527</v>
      </c>
    </row>
    <row r="243" spans="2:63" s="12" customFormat="1" ht="22.9" customHeight="1">
      <c r="B243" s="193"/>
      <c r="C243" s="194"/>
      <c r="D243" s="195" t="s">
        <v>78</v>
      </c>
      <c r="E243" s="207" t="s">
        <v>657</v>
      </c>
      <c r="F243" s="207" t="s">
        <v>658</v>
      </c>
      <c r="G243" s="194"/>
      <c r="H243" s="194"/>
      <c r="I243" s="197"/>
      <c r="J243" s="208">
        <f>BK243</f>
        <v>0</v>
      </c>
      <c r="K243" s="194"/>
      <c r="L243" s="199"/>
      <c r="M243" s="200"/>
      <c r="N243" s="201"/>
      <c r="O243" s="201"/>
      <c r="P243" s="202">
        <f>SUM(P244:P253)</f>
        <v>0</v>
      </c>
      <c r="Q243" s="201"/>
      <c r="R243" s="202">
        <f>SUM(R244:R253)</f>
        <v>0.08747</v>
      </c>
      <c r="S243" s="201"/>
      <c r="T243" s="203">
        <f>SUM(T244:T253)</f>
        <v>0</v>
      </c>
      <c r="AR243" s="204" t="s">
        <v>86</v>
      </c>
      <c r="AT243" s="205" t="s">
        <v>78</v>
      </c>
      <c r="AU243" s="205" t="s">
        <v>86</v>
      </c>
      <c r="AY243" s="204" t="s">
        <v>146</v>
      </c>
      <c r="BK243" s="206">
        <f>SUM(BK244:BK253)</f>
        <v>0</v>
      </c>
    </row>
    <row r="244" spans="1:65" s="2" customFormat="1" ht="16.5" customHeight="1">
      <c r="A244" s="34"/>
      <c r="B244" s="35"/>
      <c r="C244" s="209" t="s">
        <v>357</v>
      </c>
      <c r="D244" s="209" t="s">
        <v>148</v>
      </c>
      <c r="E244" s="210" t="s">
        <v>659</v>
      </c>
      <c r="F244" s="211" t="s">
        <v>660</v>
      </c>
      <c r="G244" s="212" t="s">
        <v>390</v>
      </c>
      <c r="H244" s="213">
        <v>25</v>
      </c>
      <c r="I244" s="214"/>
      <c r="J244" s="215">
        <f>ROUND(I244*H244,2)</f>
        <v>0</v>
      </c>
      <c r="K244" s="216"/>
      <c r="L244" s="39"/>
      <c r="M244" s="217" t="s">
        <v>1</v>
      </c>
      <c r="N244" s="218" t="s">
        <v>44</v>
      </c>
      <c r="O244" s="71"/>
      <c r="P244" s="219">
        <f>O244*H244</f>
        <v>0</v>
      </c>
      <c r="Q244" s="219">
        <v>0</v>
      </c>
      <c r="R244" s="219">
        <f>Q244*H244</f>
        <v>0</v>
      </c>
      <c r="S244" s="219">
        <v>0</v>
      </c>
      <c r="T244" s="220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21" t="s">
        <v>152</v>
      </c>
      <c r="AT244" s="221" t="s">
        <v>148</v>
      </c>
      <c r="AU244" s="221" t="s">
        <v>88</v>
      </c>
      <c r="AY244" s="17" t="s">
        <v>146</v>
      </c>
      <c r="BE244" s="222">
        <f>IF(N244="základní",J244,0)</f>
        <v>0</v>
      </c>
      <c r="BF244" s="222">
        <f>IF(N244="snížená",J244,0)</f>
        <v>0</v>
      </c>
      <c r="BG244" s="222">
        <f>IF(N244="zákl. přenesená",J244,0)</f>
        <v>0</v>
      </c>
      <c r="BH244" s="222">
        <f>IF(N244="sníž. přenesená",J244,0)</f>
        <v>0</v>
      </c>
      <c r="BI244" s="222">
        <f>IF(N244="nulová",J244,0)</f>
        <v>0</v>
      </c>
      <c r="BJ244" s="17" t="s">
        <v>86</v>
      </c>
      <c r="BK244" s="222">
        <f>ROUND(I244*H244,2)</f>
        <v>0</v>
      </c>
      <c r="BL244" s="17" t="s">
        <v>152</v>
      </c>
      <c r="BM244" s="221" t="s">
        <v>661</v>
      </c>
    </row>
    <row r="245" spans="2:51" s="13" customFormat="1" ht="11.25">
      <c r="B245" s="223"/>
      <c r="C245" s="224"/>
      <c r="D245" s="225" t="s">
        <v>162</v>
      </c>
      <c r="E245" s="226" t="s">
        <v>1</v>
      </c>
      <c r="F245" s="227" t="s">
        <v>298</v>
      </c>
      <c r="G245" s="224"/>
      <c r="H245" s="228">
        <v>25</v>
      </c>
      <c r="I245" s="229"/>
      <c r="J245" s="224"/>
      <c r="K245" s="224"/>
      <c r="L245" s="230"/>
      <c r="M245" s="231"/>
      <c r="N245" s="232"/>
      <c r="O245" s="232"/>
      <c r="P245" s="232"/>
      <c r="Q245" s="232"/>
      <c r="R245" s="232"/>
      <c r="S245" s="232"/>
      <c r="T245" s="233"/>
      <c r="AT245" s="234" t="s">
        <v>162</v>
      </c>
      <c r="AU245" s="234" t="s">
        <v>88</v>
      </c>
      <c r="AV245" s="13" t="s">
        <v>88</v>
      </c>
      <c r="AW245" s="13" t="s">
        <v>36</v>
      </c>
      <c r="AX245" s="13" t="s">
        <v>79</v>
      </c>
      <c r="AY245" s="234" t="s">
        <v>146</v>
      </c>
    </row>
    <row r="246" spans="2:51" s="15" customFormat="1" ht="11.25">
      <c r="B246" s="245"/>
      <c r="C246" s="246"/>
      <c r="D246" s="225" t="s">
        <v>162</v>
      </c>
      <c r="E246" s="247" t="s">
        <v>1</v>
      </c>
      <c r="F246" s="248" t="s">
        <v>178</v>
      </c>
      <c r="G246" s="246"/>
      <c r="H246" s="249">
        <v>25</v>
      </c>
      <c r="I246" s="250"/>
      <c r="J246" s="246"/>
      <c r="K246" s="246"/>
      <c r="L246" s="251"/>
      <c r="M246" s="252"/>
      <c r="N246" s="253"/>
      <c r="O246" s="253"/>
      <c r="P246" s="253"/>
      <c r="Q246" s="253"/>
      <c r="R246" s="253"/>
      <c r="S246" s="253"/>
      <c r="T246" s="254"/>
      <c r="AT246" s="255" t="s">
        <v>162</v>
      </c>
      <c r="AU246" s="255" t="s">
        <v>88</v>
      </c>
      <c r="AV246" s="15" t="s">
        <v>152</v>
      </c>
      <c r="AW246" s="15" t="s">
        <v>36</v>
      </c>
      <c r="AX246" s="15" t="s">
        <v>86</v>
      </c>
      <c r="AY246" s="255" t="s">
        <v>146</v>
      </c>
    </row>
    <row r="247" spans="1:65" s="2" customFormat="1" ht="16.5" customHeight="1">
      <c r="A247" s="34"/>
      <c r="B247" s="35"/>
      <c r="C247" s="209" t="s">
        <v>362</v>
      </c>
      <c r="D247" s="209" t="s">
        <v>148</v>
      </c>
      <c r="E247" s="210" t="s">
        <v>662</v>
      </c>
      <c r="F247" s="211" t="s">
        <v>663</v>
      </c>
      <c r="G247" s="212" t="s">
        <v>151</v>
      </c>
      <c r="H247" s="213">
        <v>1</v>
      </c>
      <c r="I247" s="214"/>
      <c r="J247" s="215">
        <f>ROUND(I247*H247,2)</f>
        <v>0</v>
      </c>
      <c r="K247" s="216"/>
      <c r="L247" s="39"/>
      <c r="M247" s="217" t="s">
        <v>1</v>
      </c>
      <c r="N247" s="218" t="s">
        <v>44</v>
      </c>
      <c r="O247" s="71"/>
      <c r="P247" s="219">
        <f>O247*H247</f>
        <v>0</v>
      </c>
      <c r="Q247" s="219">
        <v>0.08747</v>
      </c>
      <c r="R247" s="219">
        <f>Q247*H247</f>
        <v>0.08747</v>
      </c>
      <c r="S247" s="219">
        <v>0</v>
      </c>
      <c r="T247" s="220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21" t="s">
        <v>152</v>
      </c>
      <c r="AT247" s="221" t="s">
        <v>148</v>
      </c>
      <c r="AU247" s="221" t="s">
        <v>88</v>
      </c>
      <c r="AY247" s="17" t="s">
        <v>146</v>
      </c>
      <c r="BE247" s="222">
        <f>IF(N247="základní",J247,0)</f>
        <v>0</v>
      </c>
      <c r="BF247" s="222">
        <f>IF(N247="snížená",J247,0)</f>
        <v>0</v>
      </c>
      <c r="BG247" s="222">
        <f>IF(N247="zákl. přenesená",J247,0)</f>
        <v>0</v>
      </c>
      <c r="BH247" s="222">
        <f>IF(N247="sníž. přenesená",J247,0)</f>
        <v>0</v>
      </c>
      <c r="BI247" s="222">
        <f>IF(N247="nulová",J247,0)</f>
        <v>0</v>
      </c>
      <c r="BJ247" s="17" t="s">
        <v>86</v>
      </c>
      <c r="BK247" s="222">
        <f>ROUND(I247*H247,2)</f>
        <v>0</v>
      </c>
      <c r="BL247" s="17" t="s">
        <v>152</v>
      </c>
      <c r="BM247" s="221" t="s">
        <v>664</v>
      </c>
    </row>
    <row r="248" spans="2:51" s="14" customFormat="1" ht="11.25">
      <c r="B248" s="235"/>
      <c r="C248" s="236"/>
      <c r="D248" s="225" t="s">
        <v>162</v>
      </c>
      <c r="E248" s="237" t="s">
        <v>1</v>
      </c>
      <c r="F248" s="238" t="s">
        <v>665</v>
      </c>
      <c r="G248" s="236"/>
      <c r="H248" s="237" t="s">
        <v>1</v>
      </c>
      <c r="I248" s="239"/>
      <c r="J248" s="236"/>
      <c r="K248" s="236"/>
      <c r="L248" s="240"/>
      <c r="M248" s="241"/>
      <c r="N248" s="242"/>
      <c r="O248" s="242"/>
      <c r="P248" s="242"/>
      <c r="Q248" s="242"/>
      <c r="R248" s="242"/>
      <c r="S248" s="242"/>
      <c r="T248" s="243"/>
      <c r="AT248" s="244" t="s">
        <v>162</v>
      </c>
      <c r="AU248" s="244" t="s">
        <v>88</v>
      </c>
      <c r="AV248" s="14" t="s">
        <v>86</v>
      </c>
      <c r="AW248" s="14" t="s">
        <v>36</v>
      </c>
      <c r="AX248" s="14" t="s">
        <v>79</v>
      </c>
      <c r="AY248" s="244" t="s">
        <v>146</v>
      </c>
    </row>
    <row r="249" spans="2:51" s="13" customFormat="1" ht="11.25">
      <c r="B249" s="223"/>
      <c r="C249" s="224"/>
      <c r="D249" s="225" t="s">
        <v>162</v>
      </c>
      <c r="E249" s="226" t="s">
        <v>1</v>
      </c>
      <c r="F249" s="227" t="s">
        <v>86</v>
      </c>
      <c r="G249" s="224"/>
      <c r="H249" s="228">
        <v>1</v>
      </c>
      <c r="I249" s="229"/>
      <c r="J249" s="224"/>
      <c r="K249" s="224"/>
      <c r="L249" s="230"/>
      <c r="M249" s="231"/>
      <c r="N249" s="232"/>
      <c r="O249" s="232"/>
      <c r="P249" s="232"/>
      <c r="Q249" s="232"/>
      <c r="R249" s="232"/>
      <c r="S249" s="232"/>
      <c r="T249" s="233"/>
      <c r="AT249" s="234" t="s">
        <v>162</v>
      </c>
      <c r="AU249" s="234" t="s">
        <v>88</v>
      </c>
      <c r="AV249" s="13" t="s">
        <v>88</v>
      </c>
      <c r="AW249" s="13" t="s">
        <v>36</v>
      </c>
      <c r="AX249" s="13" t="s">
        <v>79</v>
      </c>
      <c r="AY249" s="234" t="s">
        <v>146</v>
      </c>
    </row>
    <row r="250" spans="2:51" s="15" customFormat="1" ht="11.25">
      <c r="B250" s="245"/>
      <c r="C250" s="246"/>
      <c r="D250" s="225" t="s">
        <v>162</v>
      </c>
      <c r="E250" s="247" t="s">
        <v>1</v>
      </c>
      <c r="F250" s="248" t="s">
        <v>178</v>
      </c>
      <c r="G250" s="246"/>
      <c r="H250" s="249">
        <v>1</v>
      </c>
      <c r="I250" s="250"/>
      <c r="J250" s="246"/>
      <c r="K250" s="246"/>
      <c r="L250" s="251"/>
      <c r="M250" s="252"/>
      <c r="N250" s="253"/>
      <c r="O250" s="253"/>
      <c r="P250" s="253"/>
      <c r="Q250" s="253"/>
      <c r="R250" s="253"/>
      <c r="S250" s="253"/>
      <c r="T250" s="254"/>
      <c r="AT250" s="255" t="s">
        <v>162</v>
      </c>
      <c r="AU250" s="255" t="s">
        <v>88</v>
      </c>
      <c r="AV250" s="15" t="s">
        <v>152</v>
      </c>
      <c r="AW250" s="15" t="s">
        <v>36</v>
      </c>
      <c r="AX250" s="15" t="s">
        <v>86</v>
      </c>
      <c r="AY250" s="255" t="s">
        <v>146</v>
      </c>
    </row>
    <row r="251" spans="1:65" s="2" customFormat="1" ht="33" customHeight="1">
      <c r="A251" s="34"/>
      <c r="B251" s="35"/>
      <c r="C251" s="209" t="s">
        <v>366</v>
      </c>
      <c r="D251" s="209" t="s">
        <v>148</v>
      </c>
      <c r="E251" s="210" t="s">
        <v>666</v>
      </c>
      <c r="F251" s="211" t="s">
        <v>667</v>
      </c>
      <c r="G251" s="212" t="s">
        <v>668</v>
      </c>
      <c r="H251" s="213">
        <v>1</v>
      </c>
      <c r="I251" s="214"/>
      <c r="J251" s="215">
        <f>ROUND(I251*H251,2)</f>
        <v>0</v>
      </c>
      <c r="K251" s="216"/>
      <c r="L251" s="39"/>
      <c r="M251" s="217" t="s">
        <v>1</v>
      </c>
      <c r="N251" s="218" t="s">
        <v>44</v>
      </c>
      <c r="O251" s="71"/>
      <c r="P251" s="219">
        <f>O251*H251</f>
        <v>0</v>
      </c>
      <c r="Q251" s="219">
        <v>0</v>
      </c>
      <c r="R251" s="219">
        <f>Q251*H251</f>
        <v>0</v>
      </c>
      <c r="S251" s="219">
        <v>0</v>
      </c>
      <c r="T251" s="220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21" t="s">
        <v>152</v>
      </c>
      <c r="AT251" s="221" t="s">
        <v>148</v>
      </c>
      <c r="AU251" s="221" t="s">
        <v>88</v>
      </c>
      <c r="AY251" s="17" t="s">
        <v>146</v>
      </c>
      <c r="BE251" s="222">
        <f>IF(N251="základní",J251,0)</f>
        <v>0</v>
      </c>
      <c r="BF251" s="222">
        <f>IF(N251="snížená",J251,0)</f>
        <v>0</v>
      </c>
      <c r="BG251" s="222">
        <f>IF(N251="zákl. přenesená",J251,0)</f>
        <v>0</v>
      </c>
      <c r="BH251" s="222">
        <f>IF(N251="sníž. přenesená",J251,0)</f>
        <v>0</v>
      </c>
      <c r="BI251" s="222">
        <f>IF(N251="nulová",J251,0)</f>
        <v>0</v>
      </c>
      <c r="BJ251" s="17" t="s">
        <v>86</v>
      </c>
      <c r="BK251" s="222">
        <f>ROUND(I251*H251,2)</f>
        <v>0</v>
      </c>
      <c r="BL251" s="17" t="s">
        <v>152</v>
      </c>
      <c r="BM251" s="221" t="s">
        <v>669</v>
      </c>
    </row>
    <row r="252" spans="2:51" s="13" customFormat="1" ht="11.25">
      <c r="B252" s="223"/>
      <c r="C252" s="224"/>
      <c r="D252" s="225" t="s">
        <v>162</v>
      </c>
      <c r="E252" s="226" t="s">
        <v>1</v>
      </c>
      <c r="F252" s="227" t="s">
        <v>86</v>
      </c>
      <c r="G252" s="224"/>
      <c r="H252" s="228">
        <v>1</v>
      </c>
      <c r="I252" s="229"/>
      <c r="J252" s="224"/>
      <c r="K252" s="224"/>
      <c r="L252" s="230"/>
      <c r="M252" s="231"/>
      <c r="N252" s="232"/>
      <c r="O252" s="232"/>
      <c r="P252" s="232"/>
      <c r="Q252" s="232"/>
      <c r="R252" s="232"/>
      <c r="S252" s="232"/>
      <c r="T252" s="233"/>
      <c r="AT252" s="234" t="s">
        <v>162</v>
      </c>
      <c r="AU252" s="234" t="s">
        <v>88</v>
      </c>
      <c r="AV252" s="13" t="s">
        <v>88</v>
      </c>
      <c r="AW252" s="13" t="s">
        <v>36</v>
      </c>
      <c r="AX252" s="13" t="s">
        <v>79</v>
      </c>
      <c r="AY252" s="234" t="s">
        <v>146</v>
      </c>
    </row>
    <row r="253" spans="2:51" s="15" customFormat="1" ht="11.25">
      <c r="B253" s="245"/>
      <c r="C253" s="246"/>
      <c r="D253" s="225" t="s">
        <v>162</v>
      </c>
      <c r="E253" s="247" t="s">
        <v>1</v>
      </c>
      <c r="F253" s="248" t="s">
        <v>178</v>
      </c>
      <c r="G253" s="246"/>
      <c r="H253" s="249">
        <v>1</v>
      </c>
      <c r="I253" s="250"/>
      <c r="J253" s="246"/>
      <c r="K253" s="246"/>
      <c r="L253" s="251"/>
      <c r="M253" s="252"/>
      <c r="N253" s="253"/>
      <c r="O253" s="253"/>
      <c r="P253" s="253"/>
      <c r="Q253" s="253"/>
      <c r="R253" s="253"/>
      <c r="S253" s="253"/>
      <c r="T253" s="254"/>
      <c r="AT253" s="255" t="s">
        <v>162</v>
      </c>
      <c r="AU253" s="255" t="s">
        <v>88</v>
      </c>
      <c r="AV253" s="15" t="s">
        <v>152</v>
      </c>
      <c r="AW253" s="15" t="s">
        <v>36</v>
      </c>
      <c r="AX253" s="15" t="s">
        <v>86</v>
      </c>
      <c r="AY253" s="255" t="s">
        <v>146</v>
      </c>
    </row>
    <row r="254" spans="2:63" s="12" customFormat="1" ht="22.9" customHeight="1">
      <c r="B254" s="193"/>
      <c r="C254" s="194"/>
      <c r="D254" s="195" t="s">
        <v>78</v>
      </c>
      <c r="E254" s="207" t="s">
        <v>670</v>
      </c>
      <c r="F254" s="207" t="s">
        <v>671</v>
      </c>
      <c r="G254" s="194"/>
      <c r="H254" s="194"/>
      <c r="I254" s="197"/>
      <c r="J254" s="208">
        <f>BK254</f>
        <v>0</v>
      </c>
      <c r="K254" s="194"/>
      <c r="L254" s="199"/>
      <c r="M254" s="200"/>
      <c r="N254" s="201"/>
      <c r="O254" s="201"/>
      <c r="P254" s="202">
        <f>SUM(P255:P257)</f>
        <v>0</v>
      </c>
      <c r="Q254" s="201"/>
      <c r="R254" s="202">
        <f>SUM(R255:R257)</f>
        <v>0.06067</v>
      </c>
      <c r="S254" s="201"/>
      <c r="T254" s="203">
        <f>SUM(T255:T257)</f>
        <v>0</v>
      </c>
      <c r="AR254" s="204" t="s">
        <v>86</v>
      </c>
      <c r="AT254" s="205" t="s">
        <v>78</v>
      </c>
      <c r="AU254" s="205" t="s">
        <v>86</v>
      </c>
      <c r="AY254" s="204" t="s">
        <v>146</v>
      </c>
      <c r="BK254" s="206">
        <f>SUM(BK255:BK257)</f>
        <v>0</v>
      </c>
    </row>
    <row r="255" spans="1:65" s="2" customFormat="1" ht="16.5" customHeight="1">
      <c r="A255" s="34"/>
      <c r="B255" s="35"/>
      <c r="C255" s="209" t="s">
        <v>371</v>
      </c>
      <c r="D255" s="209" t="s">
        <v>148</v>
      </c>
      <c r="E255" s="210" t="s">
        <v>672</v>
      </c>
      <c r="F255" s="211" t="s">
        <v>673</v>
      </c>
      <c r="G255" s="212" t="s">
        <v>151</v>
      </c>
      <c r="H255" s="213">
        <v>1</v>
      </c>
      <c r="I255" s="214"/>
      <c r="J255" s="215">
        <f>ROUND(I255*H255,2)</f>
        <v>0</v>
      </c>
      <c r="K255" s="216"/>
      <c r="L255" s="39"/>
      <c r="M255" s="217" t="s">
        <v>1</v>
      </c>
      <c r="N255" s="218" t="s">
        <v>44</v>
      </c>
      <c r="O255" s="71"/>
      <c r="P255" s="219">
        <f>O255*H255</f>
        <v>0</v>
      </c>
      <c r="Q255" s="219">
        <v>0.06067</v>
      </c>
      <c r="R255" s="219">
        <f>Q255*H255</f>
        <v>0.06067</v>
      </c>
      <c r="S255" s="219">
        <v>0</v>
      </c>
      <c r="T255" s="220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21" t="s">
        <v>152</v>
      </c>
      <c r="AT255" s="221" t="s">
        <v>148</v>
      </c>
      <c r="AU255" s="221" t="s">
        <v>88</v>
      </c>
      <c r="AY255" s="17" t="s">
        <v>146</v>
      </c>
      <c r="BE255" s="222">
        <f>IF(N255="základní",J255,0)</f>
        <v>0</v>
      </c>
      <c r="BF255" s="222">
        <f>IF(N255="snížená",J255,0)</f>
        <v>0</v>
      </c>
      <c r="BG255" s="222">
        <f>IF(N255="zákl. přenesená",J255,0)</f>
        <v>0</v>
      </c>
      <c r="BH255" s="222">
        <f>IF(N255="sníž. přenesená",J255,0)</f>
        <v>0</v>
      </c>
      <c r="BI255" s="222">
        <f>IF(N255="nulová",J255,0)</f>
        <v>0</v>
      </c>
      <c r="BJ255" s="17" t="s">
        <v>86</v>
      </c>
      <c r="BK255" s="222">
        <f>ROUND(I255*H255,2)</f>
        <v>0</v>
      </c>
      <c r="BL255" s="17" t="s">
        <v>152</v>
      </c>
      <c r="BM255" s="221" t="s">
        <v>674</v>
      </c>
    </row>
    <row r="256" spans="2:51" s="13" customFormat="1" ht="11.25">
      <c r="B256" s="223"/>
      <c r="C256" s="224"/>
      <c r="D256" s="225" t="s">
        <v>162</v>
      </c>
      <c r="E256" s="226" t="s">
        <v>1</v>
      </c>
      <c r="F256" s="227" t="s">
        <v>86</v>
      </c>
      <c r="G256" s="224"/>
      <c r="H256" s="228">
        <v>1</v>
      </c>
      <c r="I256" s="229"/>
      <c r="J256" s="224"/>
      <c r="K256" s="224"/>
      <c r="L256" s="230"/>
      <c r="M256" s="231"/>
      <c r="N256" s="232"/>
      <c r="O256" s="232"/>
      <c r="P256" s="232"/>
      <c r="Q256" s="232"/>
      <c r="R256" s="232"/>
      <c r="S256" s="232"/>
      <c r="T256" s="233"/>
      <c r="AT256" s="234" t="s">
        <v>162</v>
      </c>
      <c r="AU256" s="234" t="s">
        <v>88</v>
      </c>
      <c r="AV256" s="13" t="s">
        <v>88</v>
      </c>
      <c r="AW256" s="13" t="s">
        <v>36</v>
      </c>
      <c r="AX256" s="13" t="s">
        <v>79</v>
      </c>
      <c r="AY256" s="234" t="s">
        <v>146</v>
      </c>
    </row>
    <row r="257" spans="2:51" s="15" customFormat="1" ht="11.25">
      <c r="B257" s="245"/>
      <c r="C257" s="246"/>
      <c r="D257" s="225" t="s">
        <v>162</v>
      </c>
      <c r="E257" s="247" t="s">
        <v>1</v>
      </c>
      <c r="F257" s="248" t="s">
        <v>178</v>
      </c>
      <c r="G257" s="246"/>
      <c r="H257" s="249">
        <v>1</v>
      </c>
      <c r="I257" s="250"/>
      <c r="J257" s="246"/>
      <c r="K257" s="246"/>
      <c r="L257" s="251"/>
      <c r="M257" s="252"/>
      <c r="N257" s="253"/>
      <c r="O257" s="253"/>
      <c r="P257" s="253"/>
      <c r="Q257" s="253"/>
      <c r="R257" s="253"/>
      <c r="S257" s="253"/>
      <c r="T257" s="254"/>
      <c r="AT257" s="255" t="s">
        <v>162</v>
      </c>
      <c r="AU257" s="255" t="s">
        <v>88</v>
      </c>
      <c r="AV257" s="15" t="s">
        <v>152</v>
      </c>
      <c r="AW257" s="15" t="s">
        <v>36</v>
      </c>
      <c r="AX257" s="15" t="s">
        <v>86</v>
      </c>
      <c r="AY257" s="255" t="s">
        <v>146</v>
      </c>
    </row>
    <row r="258" spans="2:63" s="12" customFormat="1" ht="22.9" customHeight="1">
      <c r="B258" s="193"/>
      <c r="C258" s="194"/>
      <c r="D258" s="195" t="s">
        <v>78</v>
      </c>
      <c r="E258" s="207" t="s">
        <v>675</v>
      </c>
      <c r="F258" s="207" t="s">
        <v>676</v>
      </c>
      <c r="G258" s="194"/>
      <c r="H258" s="194"/>
      <c r="I258" s="197"/>
      <c r="J258" s="208">
        <f>BK258</f>
        <v>0</v>
      </c>
      <c r="K258" s="194"/>
      <c r="L258" s="199"/>
      <c r="M258" s="200"/>
      <c r="N258" s="201"/>
      <c r="O258" s="201"/>
      <c r="P258" s="202">
        <f>SUM(P259:P266)</f>
        <v>0</v>
      </c>
      <c r="Q258" s="201"/>
      <c r="R258" s="202">
        <f>SUM(R259:R266)</f>
        <v>2.2</v>
      </c>
      <c r="S258" s="201"/>
      <c r="T258" s="203">
        <f>SUM(T259:T266)</f>
        <v>0</v>
      </c>
      <c r="AR258" s="204" t="s">
        <v>86</v>
      </c>
      <c r="AT258" s="205" t="s">
        <v>78</v>
      </c>
      <c r="AU258" s="205" t="s">
        <v>86</v>
      </c>
      <c r="AY258" s="204" t="s">
        <v>146</v>
      </c>
      <c r="BK258" s="206">
        <f>SUM(BK259:BK266)</f>
        <v>0</v>
      </c>
    </row>
    <row r="259" spans="1:65" s="2" customFormat="1" ht="16.5" customHeight="1">
      <c r="A259" s="34"/>
      <c r="B259" s="35"/>
      <c r="C259" s="209" t="s">
        <v>375</v>
      </c>
      <c r="D259" s="209" t="s">
        <v>148</v>
      </c>
      <c r="E259" s="210" t="s">
        <v>677</v>
      </c>
      <c r="F259" s="211" t="s">
        <v>678</v>
      </c>
      <c r="G259" s="212" t="s">
        <v>390</v>
      </c>
      <c r="H259" s="213">
        <v>46</v>
      </c>
      <c r="I259" s="214"/>
      <c r="J259" s="215">
        <f>ROUND(I259*H259,2)</f>
        <v>0</v>
      </c>
      <c r="K259" s="216"/>
      <c r="L259" s="39"/>
      <c r="M259" s="217" t="s">
        <v>1</v>
      </c>
      <c r="N259" s="218" t="s">
        <v>44</v>
      </c>
      <c r="O259" s="71"/>
      <c r="P259" s="219">
        <f>O259*H259</f>
        <v>0</v>
      </c>
      <c r="Q259" s="219">
        <v>0</v>
      </c>
      <c r="R259" s="219">
        <f>Q259*H259</f>
        <v>0</v>
      </c>
      <c r="S259" s="219">
        <v>0</v>
      </c>
      <c r="T259" s="220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21" t="s">
        <v>152</v>
      </c>
      <c r="AT259" s="221" t="s">
        <v>148</v>
      </c>
      <c r="AU259" s="221" t="s">
        <v>88</v>
      </c>
      <c r="AY259" s="17" t="s">
        <v>146</v>
      </c>
      <c r="BE259" s="222">
        <f>IF(N259="základní",J259,0)</f>
        <v>0</v>
      </c>
      <c r="BF259" s="222">
        <f>IF(N259="snížená",J259,0)</f>
        <v>0</v>
      </c>
      <c r="BG259" s="222">
        <f>IF(N259="zákl. přenesená",J259,0)</f>
        <v>0</v>
      </c>
      <c r="BH259" s="222">
        <f>IF(N259="sníž. přenesená",J259,0)</f>
        <v>0</v>
      </c>
      <c r="BI259" s="222">
        <f>IF(N259="nulová",J259,0)</f>
        <v>0</v>
      </c>
      <c r="BJ259" s="17" t="s">
        <v>86</v>
      </c>
      <c r="BK259" s="222">
        <f>ROUND(I259*H259,2)</f>
        <v>0</v>
      </c>
      <c r="BL259" s="17" t="s">
        <v>152</v>
      </c>
      <c r="BM259" s="221" t="s">
        <v>679</v>
      </c>
    </row>
    <row r="260" spans="2:51" s="14" customFormat="1" ht="11.25">
      <c r="B260" s="235"/>
      <c r="C260" s="236"/>
      <c r="D260" s="225" t="s">
        <v>162</v>
      </c>
      <c r="E260" s="237" t="s">
        <v>1</v>
      </c>
      <c r="F260" s="238" t="s">
        <v>680</v>
      </c>
      <c r="G260" s="236"/>
      <c r="H260" s="237" t="s">
        <v>1</v>
      </c>
      <c r="I260" s="239"/>
      <c r="J260" s="236"/>
      <c r="K260" s="236"/>
      <c r="L260" s="240"/>
      <c r="M260" s="241"/>
      <c r="N260" s="242"/>
      <c r="O260" s="242"/>
      <c r="P260" s="242"/>
      <c r="Q260" s="242"/>
      <c r="R260" s="242"/>
      <c r="S260" s="242"/>
      <c r="T260" s="243"/>
      <c r="AT260" s="244" t="s">
        <v>162</v>
      </c>
      <c r="AU260" s="244" t="s">
        <v>88</v>
      </c>
      <c r="AV260" s="14" t="s">
        <v>86</v>
      </c>
      <c r="AW260" s="14" t="s">
        <v>36</v>
      </c>
      <c r="AX260" s="14" t="s">
        <v>79</v>
      </c>
      <c r="AY260" s="244" t="s">
        <v>146</v>
      </c>
    </row>
    <row r="261" spans="2:51" s="13" customFormat="1" ht="11.25">
      <c r="B261" s="223"/>
      <c r="C261" s="224"/>
      <c r="D261" s="225" t="s">
        <v>162</v>
      </c>
      <c r="E261" s="226" t="s">
        <v>1</v>
      </c>
      <c r="F261" s="227" t="s">
        <v>681</v>
      </c>
      <c r="G261" s="224"/>
      <c r="H261" s="228">
        <v>46</v>
      </c>
      <c r="I261" s="229"/>
      <c r="J261" s="224"/>
      <c r="K261" s="224"/>
      <c r="L261" s="230"/>
      <c r="M261" s="231"/>
      <c r="N261" s="232"/>
      <c r="O261" s="232"/>
      <c r="P261" s="232"/>
      <c r="Q261" s="232"/>
      <c r="R261" s="232"/>
      <c r="S261" s="232"/>
      <c r="T261" s="233"/>
      <c r="AT261" s="234" t="s">
        <v>162</v>
      </c>
      <c r="AU261" s="234" t="s">
        <v>88</v>
      </c>
      <c r="AV261" s="13" t="s">
        <v>88</v>
      </c>
      <c r="AW261" s="13" t="s">
        <v>36</v>
      </c>
      <c r="AX261" s="13" t="s">
        <v>79</v>
      </c>
      <c r="AY261" s="234" t="s">
        <v>146</v>
      </c>
    </row>
    <row r="262" spans="2:51" s="15" customFormat="1" ht="11.25">
      <c r="B262" s="245"/>
      <c r="C262" s="246"/>
      <c r="D262" s="225" t="s">
        <v>162</v>
      </c>
      <c r="E262" s="247" t="s">
        <v>1</v>
      </c>
      <c r="F262" s="248" t="s">
        <v>178</v>
      </c>
      <c r="G262" s="246"/>
      <c r="H262" s="249">
        <v>46</v>
      </c>
      <c r="I262" s="250"/>
      <c r="J262" s="246"/>
      <c r="K262" s="246"/>
      <c r="L262" s="251"/>
      <c r="M262" s="252"/>
      <c r="N262" s="253"/>
      <c r="O262" s="253"/>
      <c r="P262" s="253"/>
      <c r="Q262" s="253"/>
      <c r="R262" s="253"/>
      <c r="S262" s="253"/>
      <c r="T262" s="254"/>
      <c r="AT262" s="255" t="s">
        <v>162</v>
      </c>
      <c r="AU262" s="255" t="s">
        <v>88</v>
      </c>
      <c r="AV262" s="15" t="s">
        <v>152</v>
      </c>
      <c r="AW262" s="15" t="s">
        <v>36</v>
      </c>
      <c r="AX262" s="15" t="s">
        <v>86</v>
      </c>
      <c r="AY262" s="255" t="s">
        <v>146</v>
      </c>
    </row>
    <row r="263" spans="1:65" s="2" customFormat="1" ht="16.5" customHeight="1">
      <c r="A263" s="34"/>
      <c r="B263" s="35"/>
      <c r="C263" s="209" t="s">
        <v>382</v>
      </c>
      <c r="D263" s="209" t="s">
        <v>148</v>
      </c>
      <c r="E263" s="210" t="s">
        <v>682</v>
      </c>
      <c r="F263" s="211" t="s">
        <v>683</v>
      </c>
      <c r="G263" s="212" t="s">
        <v>160</v>
      </c>
      <c r="H263" s="213">
        <v>44</v>
      </c>
      <c r="I263" s="214"/>
      <c r="J263" s="215">
        <f>ROUND(I263*H263,2)</f>
        <v>0</v>
      </c>
      <c r="K263" s="216"/>
      <c r="L263" s="39"/>
      <c r="M263" s="217" t="s">
        <v>1</v>
      </c>
      <c r="N263" s="218" t="s">
        <v>44</v>
      </c>
      <c r="O263" s="71"/>
      <c r="P263" s="219">
        <f>O263*H263</f>
        <v>0</v>
      </c>
      <c r="Q263" s="219">
        <v>0.05</v>
      </c>
      <c r="R263" s="219">
        <f>Q263*H263</f>
        <v>2.2</v>
      </c>
      <c r="S263" s="219">
        <v>0</v>
      </c>
      <c r="T263" s="220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21" t="s">
        <v>152</v>
      </c>
      <c r="AT263" s="221" t="s">
        <v>148</v>
      </c>
      <c r="AU263" s="221" t="s">
        <v>88</v>
      </c>
      <c r="AY263" s="17" t="s">
        <v>146</v>
      </c>
      <c r="BE263" s="222">
        <f>IF(N263="základní",J263,0)</f>
        <v>0</v>
      </c>
      <c r="BF263" s="222">
        <f>IF(N263="snížená",J263,0)</f>
        <v>0</v>
      </c>
      <c r="BG263" s="222">
        <f>IF(N263="zákl. přenesená",J263,0)</f>
        <v>0</v>
      </c>
      <c r="BH263" s="222">
        <f>IF(N263="sníž. přenesená",J263,0)</f>
        <v>0</v>
      </c>
      <c r="BI263" s="222">
        <f>IF(N263="nulová",J263,0)</f>
        <v>0</v>
      </c>
      <c r="BJ263" s="17" t="s">
        <v>86</v>
      </c>
      <c r="BK263" s="222">
        <f>ROUND(I263*H263,2)</f>
        <v>0</v>
      </c>
      <c r="BL263" s="17" t="s">
        <v>152</v>
      </c>
      <c r="BM263" s="221" t="s">
        <v>684</v>
      </c>
    </row>
    <row r="264" spans="2:51" s="14" customFormat="1" ht="11.25">
      <c r="B264" s="235"/>
      <c r="C264" s="236"/>
      <c r="D264" s="225" t="s">
        <v>162</v>
      </c>
      <c r="E264" s="237" t="s">
        <v>1</v>
      </c>
      <c r="F264" s="238" t="s">
        <v>685</v>
      </c>
      <c r="G264" s="236"/>
      <c r="H264" s="237" t="s">
        <v>1</v>
      </c>
      <c r="I264" s="239"/>
      <c r="J264" s="236"/>
      <c r="K264" s="236"/>
      <c r="L264" s="240"/>
      <c r="M264" s="241"/>
      <c r="N264" s="242"/>
      <c r="O264" s="242"/>
      <c r="P264" s="242"/>
      <c r="Q264" s="242"/>
      <c r="R264" s="242"/>
      <c r="S264" s="242"/>
      <c r="T264" s="243"/>
      <c r="AT264" s="244" t="s">
        <v>162</v>
      </c>
      <c r="AU264" s="244" t="s">
        <v>88</v>
      </c>
      <c r="AV264" s="14" t="s">
        <v>86</v>
      </c>
      <c r="AW264" s="14" t="s">
        <v>36</v>
      </c>
      <c r="AX264" s="14" t="s">
        <v>79</v>
      </c>
      <c r="AY264" s="244" t="s">
        <v>146</v>
      </c>
    </row>
    <row r="265" spans="2:51" s="13" customFormat="1" ht="11.25">
      <c r="B265" s="223"/>
      <c r="C265" s="224"/>
      <c r="D265" s="225" t="s">
        <v>162</v>
      </c>
      <c r="E265" s="226" t="s">
        <v>1</v>
      </c>
      <c r="F265" s="227" t="s">
        <v>686</v>
      </c>
      <c r="G265" s="224"/>
      <c r="H265" s="228">
        <v>44</v>
      </c>
      <c r="I265" s="229"/>
      <c r="J265" s="224"/>
      <c r="K265" s="224"/>
      <c r="L265" s="230"/>
      <c r="M265" s="231"/>
      <c r="N265" s="232"/>
      <c r="O265" s="232"/>
      <c r="P265" s="232"/>
      <c r="Q265" s="232"/>
      <c r="R265" s="232"/>
      <c r="S265" s="232"/>
      <c r="T265" s="233"/>
      <c r="AT265" s="234" t="s">
        <v>162</v>
      </c>
      <c r="AU265" s="234" t="s">
        <v>88</v>
      </c>
      <c r="AV265" s="13" t="s">
        <v>88</v>
      </c>
      <c r="AW265" s="13" t="s">
        <v>36</v>
      </c>
      <c r="AX265" s="13" t="s">
        <v>79</v>
      </c>
      <c r="AY265" s="234" t="s">
        <v>146</v>
      </c>
    </row>
    <row r="266" spans="2:51" s="15" customFormat="1" ht="11.25">
      <c r="B266" s="245"/>
      <c r="C266" s="246"/>
      <c r="D266" s="225" t="s">
        <v>162</v>
      </c>
      <c r="E266" s="247" t="s">
        <v>1</v>
      </c>
      <c r="F266" s="248" t="s">
        <v>178</v>
      </c>
      <c r="G266" s="246"/>
      <c r="H266" s="249">
        <v>44</v>
      </c>
      <c r="I266" s="250"/>
      <c r="J266" s="246"/>
      <c r="K266" s="246"/>
      <c r="L266" s="251"/>
      <c r="M266" s="252"/>
      <c r="N266" s="253"/>
      <c r="O266" s="253"/>
      <c r="P266" s="253"/>
      <c r="Q266" s="253"/>
      <c r="R266" s="253"/>
      <c r="S266" s="253"/>
      <c r="T266" s="254"/>
      <c r="AT266" s="255" t="s">
        <v>162</v>
      </c>
      <c r="AU266" s="255" t="s">
        <v>88</v>
      </c>
      <c r="AV266" s="15" t="s">
        <v>152</v>
      </c>
      <c r="AW266" s="15" t="s">
        <v>36</v>
      </c>
      <c r="AX266" s="15" t="s">
        <v>86</v>
      </c>
      <c r="AY266" s="255" t="s">
        <v>146</v>
      </c>
    </row>
    <row r="267" spans="2:63" s="12" customFormat="1" ht="22.9" customHeight="1">
      <c r="B267" s="193"/>
      <c r="C267" s="194"/>
      <c r="D267" s="195" t="s">
        <v>78</v>
      </c>
      <c r="E267" s="207" t="s">
        <v>687</v>
      </c>
      <c r="F267" s="207" t="s">
        <v>688</v>
      </c>
      <c r="G267" s="194"/>
      <c r="H267" s="194"/>
      <c r="I267" s="197"/>
      <c r="J267" s="208">
        <f>BK267</f>
        <v>0</v>
      </c>
      <c r="K267" s="194"/>
      <c r="L267" s="199"/>
      <c r="M267" s="200"/>
      <c r="N267" s="201"/>
      <c r="O267" s="201"/>
      <c r="P267" s="202">
        <f>SUM(P268:P276)</f>
        <v>0</v>
      </c>
      <c r="Q267" s="201"/>
      <c r="R267" s="202">
        <f>SUM(R268:R276)</f>
        <v>0</v>
      </c>
      <c r="S267" s="201"/>
      <c r="T267" s="203">
        <f>SUM(T268:T276)</f>
        <v>0</v>
      </c>
      <c r="AR267" s="204" t="s">
        <v>86</v>
      </c>
      <c r="AT267" s="205" t="s">
        <v>78</v>
      </c>
      <c r="AU267" s="205" t="s">
        <v>86</v>
      </c>
      <c r="AY267" s="204" t="s">
        <v>146</v>
      </c>
      <c r="BK267" s="206">
        <f>SUM(BK268:BK276)</f>
        <v>0</v>
      </c>
    </row>
    <row r="268" spans="1:65" s="2" customFormat="1" ht="16.5" customHeight="1">
      <c r="A268" s="34"/>
      <c r="B268" s="35"/>
      <c r="C268" s="209" t="s">
        <v>387</v>
      </c>
      <c r="D268" s="209" t="s">
        <v>148</v>
      </c>
      <c r="E268" s="210" t="s">
        <v>689</v>
      </c>
      <c r="F268" s="211" t="s">
        <v>690</v>
      </c>
      <c r="G268" s="212" t="s">
        <v>281</v>
      </c>
      <c r="H268" s="213">
        <v>2.2</v>
      </c>
      <c r="I268" s="214"/>
      <c r="J268" s="215">
        <f>ROUND(I268*H268,2)</f>
        <v>0</v>
      </c>
      <c r="K268" s="216"/>
      <c r="L268" s="39"/>
      <c r="M268" s="217" t="s">
        <v>1</v>
      </c>
      <c r="N268" s="218" t="s">
        <v>44</v>
      </c>
      <c r="O268" s="71"/>
      <c r="P268" s="219">
        <f>O268*H268</f>
        <v>0</v>
      </c>
      <c r="Q268" s="219">
        <v>0</v>
      </c>
      <c r="R268" s="219">
        <f>Q268*H268</f>
        <v>0</v>
      </c>
      <c r="S268" s="219">
        <v>0</v>
      </c>
      <c r="T268" s="220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21" t="s">
        <v>152</v>
      </c>
      <c r="AT268" s="221" t="s">
        <v>148</v>
      </c>
      <c r="AU268" s="221" t="s">
        <v>88</v>
      </c>
      <c r="AY268" s="17" t="s">
        <v>146</v>
      </c>
      <c r="BE268" s="222">
        <f>IF(N268="základní",J268,0)</f>
        <v>0</v>
      </c>
      <c r="BF268" s="222">
        <f>IF(N268="snížená",J268,0)</f>
        <v>0</v>
      </c>
      <c r="BG268" s="222">
        <f>IF(N268="zákl. přenesená",J268,0)</f>
        <v>0</v>
      </c>
      <c r="BH268" s="222">
        <f>IF(N268="sníž. přenesená",J268,0)</f>
        <v>0</v>
      </c>
      <c r="BI268" s="222">
        <f>IF(N268="nulová",J268,0)</f>
        <v>0</v>
      </c>
      <c r="BJ268" s="17" t="s">
        <v>86</v>
      </c>
      <c r="BK268" s="222">
        <f>ROUND(I268*H268,2)</f>
        <v>0</v>
      </c>
      <c r="BL268" s="17" t="s">
        <v>152</v>
      </c>
      <c r="BM268" s="221" t="s">
        <v>691</v>
      </c>
    </row>
    <row r="269" spans="2:51" s="13" customFormat="1" ht="11.25">
      <c r="B269" s="223"/>
      <c r="C269" s="224"/>
      <c r="D269" s="225" t="s">
        <v>162</v>
      </c>
      <c r="E269" s="226" t="s">
        <v>1</v>
      </c>
      <c r="F269" s="227" t="s">
        <v>692</v>
      </c>
      <c r="G269" s="224"/>
      <c r="H269" s="228">
        <v>2.2</v>
      </c>
      <c r="I269" s="229"/>
      <c r="J269" s="224"/>
      <c r="K269" s="224"/>
      <c r="L269" s="230"/>
      <c r="M269" s="231"/>
      <c r="N269" s="232"/>
      <c r="O269" s="232"/>
      <c r="P269" s="232"/>
      <c r="Q269" s="232"/>
      <c r="R269" s="232"/>
      <c r="S269" s="232"/>
      <c r="T269" s="233"/>
      <c r="AT269" s="234" t="s">
        <v>162</v>
      </c>
      <c r="AU269" s="234" t="s">
        <v>88</v>
      </c>
      <c r="AV269" s="13" t="s">
        <v>88</v>
      </c>
      <c r="AW269" s="13" t="s">
        <v>36</v>
      </c>
      <c r="AX269" s="13" t="s">
        <v>79</v>
      </c>
      <c r="AY269" s="234" t="s">
        <v>146</v>
      </c>
    </row>
    <row r="270" spans="2:51" s="15" customFormat="1" ht="11.25">
      <c r="B270" s="245"/>
      <c r="C270" s="246"/>
      <c r="D270" s="225" t="s">
        <v>162</v>
      </c>
      <c r="E270" s="247" t="s">
        <v>1</v>
      </c>
      <c r="F270" s="248" t="s">
        <v>178</v>
      </c>
      <c r="G270" s="246"/>
      <c r="H270" s="249">
        <v>2.2</v>
      </c>
      <c r="I270" s="250"/>
      <c r="J270" s="246"/>
      <c r="K270" s="246"/>
      <c r="L270" s="251"/>
      <c r="M270" s="252"/>
      <c r="N270" s="253"/>
      <c r="O270" s="253"/>
      <c r="P270" s="253"/>
      <c r="Q270" s="253"/>
      <c r="R270" s="253"/>
      <c r="S270" s="253"/>
      <c r="T270" s="254"/>
      <c r="AT270" s="255" t="s">
        <v>162</v>
      </c>
      <c r="AU270" s="255" t="s">
        <v>88</v>
      </c>
      <c r="AV270" s="15" t="s">
        <v>152</v>
      </c>
      <c r="AW270" s="15" t="s">
        <v>36</v>
      </c>
      <c r="AX270" s="15" t="s">
        <v>86</v>
      </c>
      <c r="AY270" s="255" t="s">
        <v>146</v>
      </c>
    </row>
    <row r="271" spans="1:65" s="2" customFormat="1" ht="16.5" customHeight="1">
      <c r="A271" s="34"/>
      <c r="B271" s="35"/>
      <c r="C271" s="209" t="s">
        <v>393</v>
      </c>
      <c r="D271" s="209" t="s">
        <v>148</v>
      </c>
      <c r="E271" s="210" t="s">
        <v>693</v>
      </c>
      <c r="F271" s="211" t="s">
        <v>694</v>
      </c>
      <c r="G271" s="212" t="s">
        <v>281</v>
      </c>
      <c r="H271" s="213">
        <v>2.2</v>
      </c>
      <c r="I271" s="214"/>
      <c r="J271" s="215">
        <f>ROUND(I271*H271,2)</f>
        <v>0</v>
      </c>
      <c r="K271" s="216"/>
      <c r="L271" s="39"/>
      <c r="M271" s="217" t="s">
        <v>1</v>
      </c>
      <c r="N271" s="218" t="s">
        <v>44</v>
      </c>
      <c r="O271" s="71"/>
      <c r="P271" s="219">
        <f>O271*H271</f>
        <v>0</v>
      </c>
      <c r="Q271" s="219">
        <v>0</v>
      </c>
      <c r="R271" s="219">
        <f>Q271*H271</f>
        <v>0</v>
      </c>
      <c r="S271" s="219">
        <v>0</v>
      </c>
      <c r="T271" s="220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21" t="s">
        <v>152</v>
      </c>
      <c r="AT271" s="221" t="s">
        <v>148</v>
      </c>
      <c r="AU271" s="221" t="s">
        <v>88</v>
      </c>
      <c r="AY271" s="17" t="s">
        <v>146</v>
      </c>
      <c r="BE271" s="222">
        <f>IF(N271="základní",J271,0)</f>
        <v>0</v>
      </c>
      <c r="BF271" s="222">
        <f>IF(N271="snížená",J271,0)</f>
        <v>0</v>
      </c>
      <c r="BG271" s="222">
        <f>IF(N271="zákl. přenesená",J271,0)</f>
        <v>0</v>
      </c>
      <c r="BH271" s="222">
        <f>IF(N271="sníž. přenesená",J271,0)</f>
        <v>0</v>
      </c>
      <c r="BI271" s="222">
        <f>IF(N271="nulová",J271,0)</f>
        <v>0</v>
      </c>
      <c r="BJ271" s="17" t="s">
        <v>86</v>
      </c>
      <c r="BK271" s="222">
        <f>ROUND(I271*H271,2)</f>
        <v>0</v>
      </c>
      <c r="BL271" s="17" t="s">
        <v>152</v>
      </c>
      <c r="BM271" s="221" t="s">
        <v>695</v>
      </c>
    </row>
    <row r="272" spans="2:51" s="13" customFormat="1" ht="11.25">
      <c r="B272" s="223"/>
      <c r="C272" s="224"/>
      <c r="D272" s="225" t="s">
        <v>162</v>
      </c>
      <c r="E272" s="226" t="s">
        <v>1</v>
      </c>
      <c r="F272" s="227" t="s">
        <v>692</v>
      </c>
      <c r="G272" s="224"/>
      <c r="H272" s="228">
        <v>2.2</v>
      </c>
      <c r="I272" s="229"/>
      <c r="J272" s="224"/>
      <c r="K272" s="224"/>
      <c r="L272" s="230"/>
      <c r="M272" s="231"/>
      <c r="N272" s="232"/>
      <c r="O272" s="232"/>
      <c r="P272" s="232"/>
      <c r="Q272" s="232"/>
      <c r="R272" s="232"/>
      <c r="S272" s="232"/>
      <c r="T272" s="233"/>
      <c r="AT272" s="234" t="s">
        <v>162</v>
      </c>
      <c r="AU272" s="234" t="s">
        <v>88</v>
      </c>
      <c r="AV272" s="13" t="s">
        <v>88</v>
      </c>
      <c r="AW272" s="13" t="s">
        <v>36</v>
      </c>
      <c r="AX272" s="13" t="s">
        <v>79</v>
      </c>
      <c r="AY272" s="234" t="s">
        <v>146</v>
      </c>
    </row>
    <row r="273" spans="2:51" s="15" customFormat="1" ht="11.25">
      <c r="B273" s="245"/>
      <c r="C273" s="246"/>
      <c r="D273" s="225" t="s">
        <v>162</v>
      </c>
      <c r="E273" s="247" t="s">
        <v>1</v>
      </c>
      <c r="F273" s="248" t="s">
        <v>178</v>
      </c>
      <c r="G273" s="246"/>
      <c r="H273" s="249">
        <v>2.2</v>
      </c>
      <c r="I273" s="250"/>
      <c r="J273" s="246"/>
      <c r="K273" s="246"/>
      <c r="L273" s="251"/>
      <c r="M273" s="252"/>
      <c r="N273" s="253"/>
      <c r="O273" s="253"/>
      <c r="P273" s="253"/>
      <c r="Q273" s="253"/>
      <c r="R273" s="253"/>
      <c r="S273" s="253"/>
      <c r="T273" s="254"/>
      <c r="AT273" s="255" t="s">
        <v>162</v>
      </c>
      <c r="AU273" s="255" t="s">
        <v>88</v>
      </c>
      <c r="AV273" s="15" t="s">
        <v>152</v>
      </c>
      <c r="AW273" s="15" t="s">
        <v>36</v>
      </c>
      <c r="AX273" s="15" t="s">
        <v>86</v>
      </c>
      <c r="AY273" s="255" t="s">
        <v>146</v>
      </c>
    </row>
    <row r="274" spans="1:65" s="2" customFormat="1" ht="16.5" customHeight="1">
      <c r="A274" s="34"/>
      <c r="B274" s="35"/>
      <c r="C274" s="209" t="s">
        <v>397</v>
      </c>
      <c r="D274" s="209" t="s">
        <v>148</v>
      </c>
      <c r="E274" s="210" t="s">
        <v>696</v>
      </c>
      <c r="F274" s="211" t="s">
        <v>697</v>
      </c>
      <c r="G274" s="212" t="s">
        <v>281</v>
      </c>
      <c r="H274" s="213">
        <v>2.2</v>
      </c>
      <c r="I274" s="214"/>
      <c r="J274" s="215">
        <f>ROUND(I274*H274,2)</f>
        <v>0</v>
      </c>
      <c r="K274" s="216"/>
      <c r="L274" s="39"/>
      <c r="M274" s="217" t="s">
        <v>1</v>
      </c>
      <c r="N274" s="218" t="s">
        <v>44</v>
      </c>
      <c r="O274" s="71"/>
      <c r="P274" s="219">
        <f>O274*H274</f>
        <v>0</v>
      </c>
      <c r="Q274" s="219">
        <v>0</v>
      </c>
      <c r="R274" s="219">
        <f>Q274*H274</f>
        <v>0</v>
      </c>
      <c r="S274" s="219">
        <v>0</v>
      </c>
      <c r="T274" s="220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21" t="s">
        <v>152</v>
      </c>
      <c r="AT274" s="221" t="s">
        <v>148</v>
      </c>
      <c r="AU274" s="221" t="s">
        <v>88</v>
      </c>
      <c r="AY274" s="17" t="s">
        <v>146</v>
      </c>
      <c r="BE274" s="222">
        <f>IF(N274="základní",J274,0)</f>
        <v>0</v>
      </c>
      <c r="BF274" s="222">
        <f>IF(N274="snížená",J274,0)</f>
        <v>0</v>
      </c>
      <c r="BG274" s="222">
        <f>IF(N274="zákl. přenesená",J274,0)</f>
        <v>0</v>
      </c>
      <c r="BH274" s="222">
        <f>IF(N274="sníž. přenesená",J274,0)</f>
        <v>0</v>
      </c>
      <c r="BI274" s="222">
        <f>IF(N274="nulová",J274,0)</f>
        <v>0</v>
      </c>
      <c r="BJ274" s="17" t="s">
        <v>86</v>
      </c>
      <c r="BK274" s="222">
        <f>ROUND(I274*H274,2)</f>
        <v>0</v>
      </c>
      <c r="BL274" s="17" t="s">
        <v>152</v>
      </c>
      <c r="BM274" s="221" t="s">
        <v>698</v>
      </c>
    </row>
    <row r="275" spans="2:51" s="13" customFormat="1" ht="11.25">
      <c r="B275" s="223"/>
      <c r="C275" s="224"/>
      <c r="D275" s="225" t="s">
        <v>162</v>
      </c>
      <c r="E275" s="226" t="s">
        <v>1</v>
      </c>
      <c r="F275" s="227" t="s">
        <v>692</v>
      </c>
      <c r="G275" s="224"/>
      <c r="H275" s="228">
        <v>2.2</v>
      </c>
      <c r="I275" s="229"/>
      <c r="J275" s="224"/>
      <c r="K275" s="224"/>
      <c r="L275" s="230"/>
      <c r="M275" s="231"/>
      <c r="N275" s="232"/>
      <c r="O275" s="232"/>
      <c r="P275" s="232"/>
      <c r="Q275" s="232"/>
      <c r="R275" s="232"/>
      <c r="S275" s="232"/>
      <c r="T275" s="233"/>
      <c r="AT275" s="234" t="s">
        <v>162</v>
      </c>
      <c r="AU275" s="234" t="s">
        <v>88</v>
      </c>
      <c r="AV275" s="13" t="s">
        <v>88</v>
      </c>
      <c r="AW275" s="13" t="s">
        <v>36</v>
      </c>
      <c r="AX275" s="13" t="s">
        <v>79</v>
      </c>
      <c r="AY275" s="234" t="s">
        <v>146</v>
      </c>
    </row>
    <row r="276" spans="2:51" s="15" customFormat="1" ht="11.25">
      <c r="B276" s="245"/>
      <c r="C276" s="246"/>
      <c r="D276" s="225" t="s">
        <v>162</v>
      </c>
      <c r="E276" s="247" t="s">
        <v>1</v>
      </c>
      <c r="F276" s="248" t="s">
        <v>178</v>
      </c>
      <c r="G276" s="246"/>
      <c r="H276" s="249">
        <v>2.2</v>
      </c>
      <c r="I276" s="250"/>
      <c r="J276" s="246"/>
      <c r="K276" s="246"/>
      <c r="L276" s="251"/>
      <c r="M276" s="271"/>
      <c r="N276" s="272"/>
      <c r="O276" s="272"/>
      <c r="P276" s="272"/>
      <c r="Q276" s="272"/>
      <c r="R276" s="272"/>
      <c r="S276" s="272"/>
      <c r="T276" s="273"/>
      <c r="AT276" s="255" t="s">
        <v>162</v>
      </c>
      <c r="AU276" s="255" t="s">
        <v>88</v>
      </c>
      <c r="AV276" s="15" t="s">
        <v>152</v>
      </c>
      <c r="AW276" s="15" t="s">
        <v>36</v>
      </c>
      <c r="AX276" s="15" t="s">
        <v>86</v>
      </c>
      <c r="AY276" s="255" t="s">
        <v>146</v>
      </c>
    </row>
    <row r="277" spans="1:31" s="2" customFormat="1" ht="6.95" customHeight="1">
      <c r="A277" s="34"/>
      <c r="B277" s="54"/>
      <c r="C277" s="55"/>
      <c r="D277" s="55"/>
      <c r="E277" s="55"/>
      <c r="F277" s="55"/>
      <c r="G277" s="55"/>
      <c r="H277" s="55"/>
      <c r="I277" s="158"/>
      <c r="J277" s="55"/>
      <c r="K277" s="55"/>
      <c r="L277" s="39"/>
      <c r="M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</row>
  </sheetData>
  <sheetProtection algorithmName="SHA-512" hashValue="+9y8LAmSpiv7503aqZdnK4n6XCa4C1YKp/gFuQgdPYXDdpuWkx4Z1yqfqt8n2jTbiupqWGlQNKXNBJ5zlTsqsA==" saltValue="MTOUhkX+v0LreBD9JB0+dxemQ4nDJcYyNaETt6JmPMXlA6GGa2Yx7qBlXak9Hm0gLv3tgHJfowfq4f/o2V61wA==" spinCount="100000" sheet="1" objects="1" scenarios="1" formatColumns="0" formatRows="0" autoFilter="0"/>
  <autoFilter ref="C132:K276"/>
  <mergeCells count="12">
    <mergeCell ref="E125:H125"/>
    <mergeCell ref="L2:V2"/>
    <mergeCell ref="E85:H85"/>
    <mergeCell ref="E87:H87"/>
    <mergeCell ref="E89:H89"/>
    <mergeCell ref="E121:H121"/>
    <mergeCell ref="E123:H12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4"/>
  <sheetViews>
    <sheetView showGridLines="0" workbookViewId="0" topLeftCell="A145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AT2" s="17" t="s">
        <v>99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88</v>
      </c>
    </row>
    <row r="4" spans="2:46" s="1" customFormat="1" ht="24.95" customHeight="1">
      <c r="B4" s="20"/>
      <c r="D4" s="119" t="s">
        <v>106</v>
      </c>
      <c r="I4" s="115"/>
      <c r="L4" s="20"/>
      <c r="M4" s="120" t="s">
        <v>10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1" t="s">
        <v>16</v>
      </c>
      <c r="I6" s="115"/>
      <c r="L6" s="20"/>
    </row>
    <row r="7" spans="2:12" s="1" customFormat="1" ht="16.5" customHeight="1">
      <c r="B7" s="20"/>
      <c r="E7" s="324" t="str">
        <f>'Rekapitulace stavby'!K6</f>
        <v>Rozšíření MŠ U Koupaliště – základová deska</v>
      </c>
      <c r="F7" s="325"/>
      <c r="G7" s="325"/>
      <c r="H7" s="325"/>
      <c r="I7" s="115"/>
      <c r="L7" s="20"/>
    </row>
    <row r="8" spans="2:12" s="1" customFormat="1" ht="12" customHeight="1">
      <c r="B8" s="20"/>
      <c r="D8" s="121" t="s">
        <v>107</v>
      </c>
      <c r="I8" s="115"/>
      <c r="L8" s="20"/>
    </row>
    <row r="9" spans="1:31" s="2" customFormat="1" ht="16.5" customHeight="1">
      <c r="A9" s="34"/>
      <c r="B9" s="39"/>
      <c r="C9" s="34"/>
      <c r="D9" s="34"/>
      <c r="E9" s="324" t="s">
        <v>108</v>
      </c>
      <c r="F9" s="326"/>
      <c r="G9" s="326"/>
      <c r="H9" s="326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1" t="s">
        <v>109</v>
      </c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24.75" customHeight="1">
      <c r="A11" s="34"/>
      <c r="B11" s="39"/>
      <c r="C11" s="34"/>
      <c r="D11" s="34"/>
      <c r="E11" s="327" t="s">
        <v>699</v>
      </c>
      <c r="F11" s="326"/>
      <c r="G11" s="326"/>
      <c r="H11" s="326"/>
      <c r="I11" s="122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122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1" t="s">
        <v>18</v>
      </c>
      <c r="E13" s="34"/>
      <c r="F13" s="110" t="s">
        <v>1</v>
      </c>
      <c r="G13" s="34"/>
      <c r="H13" s="34"/>
      <c r="I13" s="123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1" t="s">
        <v>20</v>
      </c>
      <c r="E14" s="34"/>
      <c r="F14" s="110" t="s">
        <v>21</v>
      </c>
      <c r="G14" s="34"/>
      <c r="H14" s="34"/>
      <c r="I14" s="123" t="s">
        <v>22</v>
      </c>
      <c r="J14" s="124" t="str">
        <f>'Rekapitulace stavby'!AN8</f>
        <v>23. 3. 2021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122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1" t="s">
        <v>24</v>
      </c>
      <c r="E16" s="34"/>
      <c r="F16" s="34"/>
      <c r="G16" s="34"/>
      <c r="H16" s="34"/>
      <c r="I16" s="123" t="s">
        <v>25</v>
      </c>
      <c r="J16" s="110" t="s">
        <v>26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27</v>
      </c>
      <c r="F17" s="34"/>
      <c r="G17" s="34"/>
      <c r="H17" s="34"/>
      <c r="I17" s="123" t="s">
        <v>28</v>
      </c>
      <c r="J17" s="110" t="s">
        <v>29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122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1" t="s">
        <v>30</v>
      </c>
      <c r="E19" s="34"/>
      <c r="F19" s="34"/>
      <c r="G19" s="34"/>
      <c r="H19" s="34"/>
      <c r="I19" s="123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8" t="str">
        <f>'Rekapitulace stavby'!E14</f>
        <v>Vyplň údaj</v>
      </c>
      <c r="F20" s="329"/>
      <c r="G20" s="329"/>
      <c r="H20" s="329"/>
      <c r="I20" s="123" t="s">
        <v>28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122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1" t="s">
        <v>32</v>
      </c>
      <c r="E22" s="34"/>
      <c r="F22" s="34"/>
      <c r="G22" s="34"/>
      <c r="H22" s="34"/>
      <c r="I22" s="123" t="s">
        <v>25</v>
      </c>
      <c r="J22" s="110" t="s">
        <v>33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34</v>
      </c>
      <c r="F23" s="34"/>
      <c r="G23" s="34"/>
      <c r="H23" s="34"/>
      <c r="I23" s="123" t="s">
        <v>28</v>
      </c>
      <c r="J23" s="110" t="s">
        <v>35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122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1" t="s">
        <v>37</v>
      </c>
      <c r="E25" s="34"/>
      <c r="F25" s="34"/>
      <c r="G25" s="34"/>
      <c r="H25" s="34"/>
      <c r="I25" s="123" t="s">
        <v>25</v>
      </c>
      <c r="J25" s="110" t="str">
        <f>IF('Rekapitulace stavby'!AN19="","",'Rekapitulace stavby'!AN19)</f>
        <v/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23" t="s">
        <v>28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122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1" t="s">
        <v>38</v>
      </c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5"/>
      <c r="B29" s="126"/>
      <c r="C29" s="125"/>
      <c r="D29" s="125"/>
      <c r="E29" s="330" t="s">
        <v>1</v>
      </c>
      <c r="F29" s="330"/>
      <c r="G29" s="330"/>
      <c r="H29" s="330"/>
      <c r="I29" s="127"/>
      <c r="J29" s="125"/>
      <c r="K29" s="125"/>
      <c r="L29" s="128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122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1" t="s">
        <v>39</v>
      </c>
      <c r="E32" s="34"/>
      <c r="F32" s="34"/>
      <c r="G32" s="34"/>
      <c r="H32" s="34"/>
      <c r="I32" s="122"/>
      <c r="J32" s="132">
        <f>ROUND(J127,2)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9"/>
      <c r="E33" s="129"/>
      <c r="F33" s="129"/>
      <c r="G33" s="129"/>
      <c r="H33" s="129"/>
      <c r="I33" s="130"/>
      <c r="J33" s="129"/>
      <c r="K33" s="129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33" t="s">
        <v>41</v>
      </c>
      <c r="G34" s="34"/>
      <c r="H34" s="34"/>
      <c r="I34" s="134" t="s">
        <v>40</v>
      </c>
      <c r="J34" s="133" t="s">
        <v>42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35" t="s">
        <v>43</v>
      </c>
      <c r="E35" s="121" t="s">
        <v>44</v>
      </c>
      <c r="F35" s="136">
        <f>ROUND((SUM(BE127:BE163)),2)</f>
        <v>0</v>
      </c>
      <c r="G35" s="34"/>
      <c r="H35" s="34"/>
      <c r="I35" s="137">
        <v>0.21</v>
      </c>
      <c r="J35" s="136">
        <f>ROUND(((SUM(BE127:BE163))*I35),2)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1" t="s">
        <v>45</v>
      </c>
      <c r="F36" s="136">
        <f>ROUND((SUM(BF127:BF163)),2)</f>
        <v>0</v>
      </c>
      <c r="G36" s="34"/>
      <c r="H36" s="34"/>
      <c r="I36" s="137">
        <v>0.15</v>
      </c>
      <c r="J36" s="136">
        <f>ROUND(((SUM(BF127:BF163))*I36),2)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1" t="s">
        <v>46</v>
      </c>
      <c r="F37" s="136">
        <f>ROUND((SUM(BG127:BG163)),2)</f>
        <v>0</v>
      </c>
      <c r="G37" s="34"/>
      <c r="H37" s="34"/>
      <c r="I37" s="137">
        <v>0.21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1" t="s">
        <v>47</v>
      </c>
      <c r="F38" s="136">
        <f>ROUND((SUM(BH127:BH163)),2)</f>
        <v>0</v>
      </c>
      <c r="G38" s="34"/>
      <c r="H38" s="34"/>
      <c r="I38" s="137">
        <v>0.15</v>
      </c>
      <c r="J38" s="136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1" t="s">
        <v>48</v>
      </c>
      <c r="F39" s="136">
        <f>ROUND((SUM(BI127:BI163)),2)</f>
        <v>0</v>
      </c>
      <c r="G39" s="34"/>
      <c r="H39" s="34"/>
      <c r="I39" s="137">
        <v>0</v>
      </c>
      <c r="J39" s="136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8"/>
      <c r="D41" s="139" t="s">
        <v>49</v>
      </c>
      <c r="E41" s="140"/>
      <c r="F41" s="140"/>
      <c r="G41" s="141" t="s">
        <v>50</v>
      </c>
      <c r="H41" s="142" t="s">
        <v>51</v>
      </c>
      <c r="I41" s="143"/>
      <c r="J41" s="144">
        <f>SUM(J32:J39)</f>
        <v>0</v>
      </c>
      <c r="K41" s="145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122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6" t="s">
        <v>52</v>
      </c>
      <c r="E50" s="147"/>
      <c r="F50" s="147"/>
      <c r="G50" s="146" t="s">
        <v>53</v>
      </c>
      <c r="H50" s="147"/>
      <c r="I50" s="148"/>
      <c r="J50" s="147"/>
      <c r="K50" s="147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9" t="s">
        <v>54</v>
      </c>
      <c r="E61" s="150"/>
      <c r="F61" s="151" t="s">
        <v>55</v>
      </c>
      <c r="G61" s="149" t="s">
        <v>54</v>
      </c>
      <c r="H61" s="150"/>
      <c r="I61" s="152"/>
      <c r="J61" s="153" t="s">
        <v>55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6" t="s">
        <v>56</v>
      </c>
      <c r="E65" s="154"/>
      <c r="F65" s="154"/>
      <c r="G65" s="146" t="s">
        <v>57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9" t="s">
        <v>54</v>
      </c>
      <c r="E76" s="150"/>
      <c r="F76" s="151" t="s">
        <v>55</v>
      </c>
      <c r="G76" s="149" t="s">
        <v>54</v>
      </c>
      <c r="H76" s="150"/>
      <c r="I76" s="152"/>
      <c r="J76" s="153" t="s">
        <v>55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111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31" t="str">
        <f>E7</f>
        <v>Rozšíření MŠ U Koupaliště – základová deska</v>
      </c>
      <c r="F85" s="332"/>
      <c r="G85" s="332"/>
      <c r="H85" s="332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107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31" t="s">
        <v>108</v>
      </c>
      <c r="F87" s="333"/>
      <c r="G87" s="333"/>
      <c r="H87" s="333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109</v>
      </c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24.75" customHeight="1">
      <c r="A89" s="34"/>
      <c r="B89" s="35"/>
      <c r="C89" s="36"/>
      <c r="D89" s="36"/>
      <c r="E89" s="279" t="str">
        <f>E11</f>
        <v>D.1.4.3 - ZAŘÍZENÍ SILNOPROUDÉ ELEKTROTECHNIKY, OCHRANA PŘED BLESKEM</v>
      </c>
      <c r="F89" s="333"/>
      <c r="G89" s="333"/>
      <c r="H89" s="333"/>
      <c r="I89" s="122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 xml:space="preserve"> </v>
      </c>
      <c r="G91" s="36"/>
      <c r="H91" s="36"/>
      <c r="I91" s="123" t="s">
        <v>22</v>
      </c>
      <c r="J91" s="66" t="str">
        <f>IF(J14="","",J14)</f>
        <v>23. 3. 2021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2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24</v>
      </c>
      <c r="D93" s="36"/>
      <c r="E93" s="36"/>
      <c r="F93" s="27" t="str">
        <f>E17</f>
        <v>Město Česká Třebová</v>
      </c>
      <c r="G93" s="36"/>
      <c r="H93" s="36"/>
      <c r="I93" s="123" t="s">
        <v>32</v>
      </c>
      <c r="J93" s="32" t="str">
        <f>E23</f>
        <v>K I P spol. s r.o.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30</v>
      </c>
      <c r="D94" s="36"/>
      <c r="E94" s="36"/>
      <c r="F94" s="27" t="str">
        <f>IF(E20="","",E20)</f>
        <v>Vyplň údaj</v>
      </c>
      <c r="G94" s="36"/>
      <c r="H94" s="36"/>
      <c r="I94" s="123" t="s">
        <v>37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2" t="s">
        <v>112</v>
      </c>
      <c r="D96" s="163"/>
      <c r="E96" s="163"/>
      <c r="F96" s="163"/>
      <c r="G96" s="163"/>
      <c r="H96" s="163"/>
      <c r="I96" s="164"/>
      <c r="J96" s="165" t="s">
        <v>113</v>
      </c>
      <c r="K96" s="163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2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6" t="s">
        <v>114</v>
      </c>
      <c r="D98" s="36"/>
      <c r="E98" s="36"/>
      <c r="F98" s="36"/>
      <c r="G98" s="36"/>
      <c r="H98" s="36"/>
      <c r="I98" s="122"/>
      <c r="J98" s="84">
        <f>J127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115</v>
      </c>
    </row>
    <row r="99" spans="2:12" s="9" customFormat="1" ht="24.95" customHeight="1">
      <c r="B99" s="167"/>
      <c r="C99" s="168"/>
      <c r="D99" s="169" t="s">
        <v>700</v>
      </c>
      <c r="E99" s="170"/>
      <c r="F99" s="170"/>
      <c r="G99" s="170"/>
      <c r="H99" s="170"/>
      <c r="I99" s="171"/>
      <c r="J99" s="172">
        <f>J128</f>
        <v>0</v>
      </c>
      <c r="K99" s="168"/>
      <c r="L99" s="173"/>
    </row>
    <row r="100" spans="2:12" s="10" customFormat="1" ht="19.9" customHeight="1">
      <c r="B100" s="174"/>
      <c r="C100" s="104"/>
      <c r="D100" s="175" t="s">
        <v>701</v>
      </c>
      <c r="E100" s="176"/>
      <c r="F100" s="176"/>
      <c r="G100" s="176"/>
      <c r="H100" s="176"/>
      <c r="I100" s="177"/>
      <c r="J100" s="178">
        <f>J130</f>
        <v>0</v>
      </c>
      <c r="K100" s="104"/>
      <c r="L100" s="179"/>
    </row>
    <row r="101" spans="2:12" s="9" customFormat="1" ht="24.95" customHeight="1">
      <c r="B101" s="167"/>
      <c r="C101" s="168"/>
      <c r="D101" s="169" t="s">
        <v>702</v>
      </c>
      <c r="E101" s="170"/>
      <c r="F101" s="170"/>
      <c r="G101" s="170"/>
      <c r="H101" s="170"/>
      <c r="I101" s="171"/>
      <c r="J101" s="172">
        <f>J142</f>
        <v>0</v>
      </c>
      <c r="K101" s="168"/>
      <c r="L101" s="173"/>
    </row>
    <row r="102" spans="2:12" s="9" customFormat="1" ht="24.95" customHeight="1">
      <c r="B102" s="167"/>
      <c r="C102" s="168"/>
      <c r="D102" s="169" t="s">
        <v>703</v>
      </c>
      <c r="E102" s="170"/>
      <c r="F102" s="170"/>
      <c r="G102" s="170"/>
      <c r="H102" s="170"/>
      <c r="I102" s="171"/>
      <c r="J102" s="172">
        <f>J144</f>
        <v>0</v>
      </c>
      <c r="K102" s="168"/>
      <c r="L102" s="173"/>
    </row>
    <row r="103" spans="2:12" s="9" customFormat="1" ht="24.95" customHeight="1">
      <c r="B103" s="167"/>
      <c r="C103" s="168"/>
      <c r="D103" s="169" t="s">
        <v>704</v>
      </c>
      <c r="E103" s="170"/>
      <c r="F103" s="170"/>
      <c r="G103" s="170"/>
      <c r="H103" s="170"/>
      <c r="I103" s="171"/>
      <c r="J103" s="172">
        <f>J149</f>
        <v>0</v>
      </c>
      <c r="K103" s="168"/>
      <c r="L103" s="173"/>
    </row>
    <row r="104" spans="2:12" s="9" customFormat="1" ht="24.95" customHeight="1">
      <c r="B104" s="167"/>
      <c r="C104" s="168"/>
      <c r="D104" s="169" t="s">
        <v>705</v>
      </c>
      <c r="E104" s="170"/>
      <c r="F104" s="170"/>
      <c r="G104" s="170"/>
      <c r="H104" s="170"/>
      <c r="I104" s="171"/>
      <c r="J104" s="172">
        <f>J157</f>
        <v>0</v>
      </c>
      <c r="K104" s="168"/>
      <c r="L104" s="173"/>
    </row>
    <row r="105" spans="2:12" s="9" customFormat="1" ht="24.95" customHeight="1">
      <c r="B105" s="167"/>
      <c r="C105" s="168"/>
      <c r="D105" s="169" t="s">
        <v>706</v>
      </c>
      <c r="E105" s="170"/>
      <c r="F105" s="170"/>
      <c r="G105" s="170"/>
      <c r="H105" s="170"/>
      <c r="I105" s="171"/>
      <c r="J105" s="172">
        <f>J160</f>
        <v>0</v>
      </c>
      <c r="K105" s="168"/>
      <c r="L105" s="173"/>
    </row>
    <row r="106" spans="1:31" s="2" customFormat="1" ht="21.75" customHeight="1">
      <c r="A106" s="34"/>
      <c r="B106" s="35"/>
      <c r="C106" s="36"/>
      <c r="D106" s="36"/>
      <c r="E106" s="36"/>
      <c r="F106" s="36"/>
      <c r="G106" s="36"/>
      <c r="H106" s="36"/>
      <c r="I106" s="122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>
      <c r="A107" s="34"/>
      <c r="B107" s="54"/>
      <c r="C107" s="55"/>
      <c r="D107" s="55"/>
      <c r="E107" s="55"/>
      <c r="F107" s="55"/>
      <c r="G107" s="55"/>
      <c r="H107" s="55"/>
      <c r="I107" s="158"/>
      <c r="J107" s="55"/>
      <c r="K107" s="55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11" spans="1:31" s="2" customFormat="1" ht="6.95" customHeight="1">
      <c r="A111" s="34"/>
      <c r="B111" s="56"/>
      <c r="C111" s="57"/>
      <c r="D111" s="57"/>
      <c r="E111" s="57"/>
      <c r="F111" s="57"/>
      <c r="G111" s="57"/>
      <c r="H111" s="57"/>
      <c r="I111" s="161"/>
      <c r="J111" s="57"/>
      <c r="K111" s="57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4.95" customHeight="1">
      <c r="A112" s="34"/>
      <c r="B112" s="35"/>
      <c r="C112" s="23" t="s">
        <v>131</v>
      </c>
      <c r="D112" s="36"/>
      <c r="E112" s="36"/>
      <c r="F112" s="36"/>
      <c r="G112" s="36"/>
      <c r="H112" s="36"/>
      <c r="I112" s="122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122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16</v>
      </c>
      <c r="D114" s="36"/>
      <c r="E114" s="36"/>
      <c r="F114" s="36"/>
      <c r="G114" s="36"/>
      <c r="H114" s="36"/>
      <c r="I114" s="122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331" t="str">
        <f>E7</f>
        <v>Rozšíření MŠ U Koupaliště – základová deska</v>
      </c>
      <c r="F115" s="332"/>
      <c r="G115" s="332"/>
      <c r="H115" s="332"/>
      <c r="I115" s="122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2:12" s="1" customFormat="1" ht="12" customHeight="1">
      <c r="B116" s="21"/>
      <c r="C116" s="29" t="s">
        <v>107</v>
      </c>
      <c r="D116" s="22"/>
      <c r="E116" s="22"/>
      <c r="F116" s="22"/>
      <c r="G116" s="22"/>
      <c r="H116" s="22"/>
      <c r="I116" s="115"/>
      <c r="J116" s="22"/>
      <c r="K116" s="22"/>
      <c r="L116" s="20"/>
    </row>
    <row r="117" spans="1:31" s="2" customFormat="1" ht="16.5" customHeight="1">
      <c r="A117" s="34"/>
      <c r="B117" s="35"/>
      <c r="C117" s="36"/>
      <c r="D117" s="36"/>
      <c r="E117" s="331" t="s">
        <v>108</v>
      </c>
      <c r="F117" s="333"/>
      <c r="G117" s="333"/>
      <c r="H117" s="333"/>
      <c r="I117" s="122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109</v>
      </c>
      <c r="D118" s="36"/>
      <c r="E118" s="36"/>
      <c r="F118" s="36"/>
      <c r="G118" s="36"/>
      <c r="H118" s="36"/>
      <c r="I118" s="122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24.75" customHeight="1">
      <c r="A119" s="34"/>
      <c r="B119" s="35"/>
      <c r="C119" s="36"/>
      <c r="D119" s="36"/>
      <c r="E119" s="279" t="str">
        <f>E11</f>
        <v>D.1.4.3 - ZAŘÍZENÍ SILNOPROUDÉ ELEKTROTECHNIKY, OCHRANA PŘED BLESKEM</v>
      </c>
      <c r="F119" s="333"/>
      <c r="G119" s="333"/>
      <c r="H119" s="333"/>
      <c r="I119" s="122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122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20</v>
      </c>
      <c r="D121" s="36"/>
      <c r="E121" s="36"/>
      <c r="F121" s="27" t="str">
        <f>F14</f>
        <v xml:space="preserve"> </v>
      </c>
      <c r="G121" s="36"/>
      <c r="H121" s="36"/>
      <c r="I121" s="123" t="s">
        <v>22</v>
      </c>
      <c r="J121" s="66" t="str">
        <f>IF(J14="","",J14)</f>
        <v>23. 3. 2021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5" customHeight="1">
      <c r="A122" s="34"/>
      <c r="B122" s="35"/>
      <c r="C122" s="36"/>
      <c r="D122" s="36"/>
      <c r="E122" s="36"/>
      <c r="F122" s="36"/>
      <c r="G122" s="36"/>
      <c r="H122" s="36"/>
      <c r="I122" s="122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2" customHeight="1">
      <c r="A123" s="34"/>
      <c r="B123" s="35"/>
      <c r="C123" s="29" t="s">
        <v>24</v>
      </c>
      <c r="D123" s="36"/>
      <c r="E123" s="36"/>
      <c r="F123" s="27" t="str">
        <f>E17</f>
        <v>Město Česká Třebová</v>
      </c>
      <c r="G123" s="36"/>
      <c r="H123" s="36"/>
      <c r="I123" s="123" t="s">
        <v>32</v>
      </c>
      <c r="J123" s="32" t="str">
        <f>E23</f>
        <v>K I P spol. s r.o.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2" customHeight="1">
      <c r="A124" s="34"/>
      <c r="B124" s="35"/>
      <c r="C124" s="29" t="s">
        <v>30</v>
      </c>
      <c r="D124" s="36"/>
      <c r="E124" s="36"/>
      <c r="F124" s="27" t="str">
        <f>IF(E20="","",E20)</f>
        <v>Vyplň údaj</v>
      </c>
      <c r="G124" s="36"/>
      <c r="H124" s="36"/>
      <c r="I124" s="123" t="s">
        <v>37</v>
      </c>
      <c r="J124" s="32" t="str">
        <f>E26</f>
        <v xml:space="preserve"> 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0.35" customHeight="1">
      <c r="A125" s="34"/>
      <c r="B125" s="35"/>
      <c r="C125" s="36"/>
      <c r="D125" s="36"/>
      <c r="E125" s="36"/>
      <c r="F125" s="36"/>
      <c r="G125" s="36"/>
      <c r="H125" s="36"/>
      <c r="I125" s="122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11" customFormat="1" ht="29.25" customHeight="1">
      <c r="A126" s="180"/>
      <c r="B126" s="181"/>
      <c r="C126" s="182" t="s">
        <v>132</v>
      </c>
      <c r="D126" s="183" t="s">
        <v>64</v>
      </c>
      <c r="E126" s="183" t="s">
        <v>60</v>
      </c>
      <c r="F126" s="183" t="s">
        <v>61</v>
      </c>
      <c r="G126" s="183" t="s">
        <v>133</v>
      </c>
      <c r="H126" s="183" t="s">
        <v>134</v>
      </c>
      <c r="I126" s="184" t="s">
        <v>135</v>
      </c>
      <c r="J126" s="185" t="s">
        <v>113</v>
      </c>
      <c r="K126" s="186" t="s">
        <v>136</v>
      </c>
      <c r="L126" s="187"/>
      <c r="M126" s="75" t="s">
        <v>1</v>
      </c>
      <c r="N126" s="76" t="s">
        <v>43</v>
      </c>
      <c r="O126" s="76" t="s">
        <v>137</v>
      </c>
      <c r="P126" s="76" t="s">
        <v>138</v>
      </c>
      <c r="Q126" s="76" t="s">
        <v>139</v>
      </c>
      <c r="R126" s="76" t="s">
        <v>140</v>
      </c>
      <c r="S126" s="76" t="s">
        <v>141</v>
      </c>
      <c r="T126" s="77" t="s">
        <v>142</v>
      </c>
      <c r="U126" s="180"/>
      <c r="V126" s="180"/>
      <c r="W126" s="180"/>
      <c r="X126" s="180"/>
      <c r="Y126" s="180"/>
      <c r="Z126" s="180"/>
      <c r="AA126" s="180"/>
      <c r="AB126" s="180"/>
      <c r="AC126" s="180"/>
      <c r="AD126" s="180"/>
      <c r="AE126" s="180"/>
    </row>
    <row r="127" spans="1:63" s="2" customFormat="1" ht="22.9" customHeight="1">
      <c r="A127" s="34"/>
      <c r="B127" s="35"/>
      <c r="C127" s="82" t="s">
        <v>143</v>
      </c>
      <c r="D127" s="36"/>
      <c r="E127" s="36"/>
      <c r="F127" s="36"/>
      <c r="G127" s="36"/>
      <c r="H127" s="36"/>
      <c r="I127" s="122"/>
      <c r="J127" s="188">
        <f>BK127</f>
        <v>0</v>
      </c>
      <c r="K127" s="36"/>
      <c r="L127" s="39"/>
      <c r="M127" s="78"/>
      <c r="N127" s="189"/>
      <c r="O127" s="79"/>
      <c r="P127" s="190">
        <f>P128+P142+P144+P149+P157+P160</f>
        <v>0</v>
      </c>
      <c r="Q127" s="79"/>
      <c r="R127" s="190">
        <f>R128+R142+R144+R149+R157+R160</f>
        <v>0</v>
      </c>
      <c r="S127" s="79"/>
      <c r="T127" s="191">
        <f>T128+T142+T144+T149+T157+T160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78</v>
      </c>
      <c r="AU127" s="17" t="s">
        <v>115</v>
      </c>
      <c r="BK127" s="192">
        <f>BK128+BK142+BK144+BK149+BK157+BK160</f>
        <v>0</v>
      </c>
    </row>
    <row r="128" spans="2:63" s="12" customFormat="1" ht="25.9" customHeight="1">
      <c r="B128" s="193"/>
      <c r="C128" s="194"/>
      <c r="D128" s="195" t="s">
        <v>78</v>
      </c>
      <c r="E128" s="196" t="s">
        <v>707</v>
      </c>
      <c r="F128" s="196" t="s">
        <v>708</v>
      </c>
      <c r="G128" s="194"/>
      <c r="H128" s="194"/>
      <c r="I128" s="197"/>
      <c r="J128" s="198">
        <f>BK128</f>
        <v>0</v>
      </c>
      <c r="K128" s="194"/>
      <c r="L128" s="199"/>
      <c r="M128" s="200"/>
      <c r="N128" s="201"/>
      <c r="O128" s="201"/>
      <c r="P128" s="202">
        <f>P129+P130</f>
        <v>0</v>
      </c>
      <c r="Q128" s="201"/>
      <c r="R128" s="202">
        <f>R129+R130</f>
        <v>0</v>
      </c>
      <c r="S128" s="201"/>
      <c r="T128" s="203">
        <f>T129+T130</f>
        <v>0</v>
      </c>
      <c r="AR128" s="204" t="s">
        <v>86</v>
      </c>
      <c r="AT128" s="205" t="s">
        <v>78</v>
      </c>
      <c r="AU128" s="205" t="s">
        <v>79</v>
      </c>
      <c r="AY128" s="204" t="s">
        <v>146</v>
      </c>
      <c r="BK128" s="206">
        <f>BK129+BK130</f>
        <v>0</v>
      </c>
    </row>
    <row r="129" spans="1:65" s="2" customFormat="1" ht="16.5" customHeight="1">
      <c r="A129" s="34"/>
      <c r="B129" s="35"/>
      <c r="C129" s="209" t="s">
        <v>86</v>
      </c>
      <c r="D129" s="209" t="s">
        <v>148</v>
      </c>
      <c r="E129" s="210" t="s">
        <v>709</v>
      </c>
      <c r="F129" s="211" t="s">
        <v>710</v>
      </c>
      <c r="G129" s="212" t="s">
        <v>711</v>
      </c>
      <c r="H129" s="213">
        <v>4</v>
      </c>
      <c r="I129" s="214"/>
      <c r="J129" s="215">
        <f>ROUND(I129*H129,2)</f>
        <v>0</v>
      </c>
      <c r="K129" s="216"/>
      <c r="L129" s="39"/>
      <c r="M129" s="217" t="s">
        <v>1</v>
      </c>
      <c r="N129" s="218" t="s">
        <v>44</v>
      </c>
      <c r="O129" s="71"/>
      <c r="P129" s="219">
        <f>O129*H129</f>
        <v>0</v>
      </c>
      <c r="Q129" s="219">
        <v>0</v>
      </c>
      <c r="R129" s="219">
        <f>Q129*H129</f>
        <v>0</v>
      </c>
      <c r="S129" s="219">
        <v>0</v>
      </c>
      <c r="T129" s="220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21" t="s">
        <v>152</v>
      </c>
      <c r="AT129" s="221" t="s">
        <v>148</v>
      </c>
      <c r="AU129" s="221" t="s">
        <v>86</v>
      </c>
      <c r="AY129" s="17" t="s">
        <v>146</v>
      </c>
      <c r="BE129" s="222">
        <f>IF(N129="základní",J129,0)</f>
        <v>0</v>
      </c>
      <c r="BF129" s="222">
        <f>IF(N129="snížená",J129,0)</f>
        <v>0</v>
      </c>
      <c r="BG129" s="222">
        <f>IF(N129="zákl. přenesená",J129,0)</f>
        <v>0</v>
      </c>
      <c r="BH129" s="222">
        <f>IF(N129="sníž. přenesená",J129,0)</f>
        <v>0</v>
      </c>
      <c r="BI129" s="222">
        <f>IF(N129="nulová",J129,0)</f>
        <v>0</v>
      </c>
      <c r="BJ129" s="17" t="s">
        <v>86</v>
      </c>
      <c r="BK129" s="222">
        <f>ROUND(I129*H129,2)</f>
        <v>0</v>
      </c>
      <c r="BL129" s="17" t="s">
        <v>152</v>
      </c>
      <c r="BM129" s="221" t="s">
        <v>88</v>
      </c>
    </row>
    <row r="130" spans="2:63" s="12" customFormat="1" ht="22.9" customHeight="1">
      <c r="B130" s="193"/>
      <c r="C130" s="194"/>
      <c r="D130" s="195" t="s">
        <v>78</v>
      </c>
      <c r="E130" s="207" t="s">
        <v>552</v>
      </c>
      <c r="F130" s="207" t="s">
        <v>712</v>
      </c>
      <c r="G130" s="194"/>
      <c r="H130" s="194"/>
      <c r="I130" s="197"/>
      <c r="J130" s="208">
        <f>BK130</f>
        <v>0</v>
      </c>
      <c r="K130" s="194"/>
      <c r="L130" s="199"/>
      <c r="M130" s="200"/>
      <c r="N130" s="201"/>
      <c r="O130" s="201"/>
      <c r="P130" s="202">
        <f>SUM(P131:P141)</f>
        <v>0</v>
      </c>
      <c r="Q130" s="201"/>
      <c r="R130" s="202">
        <f>SUM(R131:R141)</f>
        <v>0</v>
      </c>
      <c r="S130" s="201"/>
      <c r="T130" s="203">
        <f>SUM(T131:T141)</f>
        <v>0</v>
      </c>
      <c r="AR130" s="204" t="s">
        <v>86</v>
      </c>
      <c r="AT130" s="205" t="s">
        <v>78</v>
      </c>
      <c r="AU130" s="205" t="s">
        <v>86</v>
      </c>
      <c r="AY130" s="204" t="s">
        <v>146</v>
      </c>
      <c r="BK130" s="206">
        <f>SUM(BK131:BK141)</f>
        <v>0</v>
      </c>
    </row>
    <row r="131" spans="1:65" s="2" customFormat="1" ht="21.75" customHeight="1">
      <c r="A131" s="34"/>
      <c r="B131" s="35"/>
      <c r="C131" s="209" t="s">
        <v>88</v>
      </c>
      <c r="D131" s="209" t="s">
        <v>148</v>
      </c>
      <c r="E131" s="210" t="s">
        <v>713</v>
      </c>
      <c r="F131" s="211" t="s">
        <v>714</v>
      </c>
      <c r="G131" s="212" t="s">
        <v>711</v>
      </c>
      <c r="H131" s="213">
        <v>2</v>
      </c>
      <c r="I131" s="214"/>
      <c r="J131" s="215">
        <f aca="true" t="shared" si="0" ref="J131:J141">ROUND(I131*H131,2)</f>
        <v>0</v>
      </c>
      <c r="K131" s="216"/>
      <c r="L131" s="39"/>
      <c r="M131" s="217" t="s">
        <v>1</v>
      </c>
      <c r="N131" s="218" t="s">
        <v>44</v>
      </c>
      <c r="O131" s="71"/>
      <c r="P131" s="219">
        <f aca="true" t="shared" si="1" ref="P131:P141">O131*H131</f>
        <v>0</v>
      </c>
      <c r="Q131" s="219">
        <v>0</v>
      </c>
      <c r="R131" s="219">
        <f aca="true" t="shared" si="2" ref="R131:R141">Q131*H131</f>
        <v>0</v>
      </c>
      <c r="S131" s="219">
        <v>0</v>
      </c>
      <c r="T131" s="220">
        <f aca="true" t="shared" si="3" ref="T131:T141"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21" t="s">
        <v>152</v>
      </c>
      <c r="AT131" s="221" t="s">
        <v>148</v>
      </c>
      <c r="AU131" s="221" t="s">
        <v>88</v>
      </c>
      <c r="AY131" s="17" t="s">
        <v>146</v>
      </c>
      <c r="BE131" s="222">
        <f aca="true" t="shared" si="4" ref="BE131:BE141">IF(N131="základní",J131,0)</f>
        <v>0</v>
      </c>
      <c r="BF131" s="222">
        <f aca="true" t="shared" si="5" ref="BF131:BF141">IF(N131="snížená",J131,0)</f>
        <v>0</v>
      </c>
      <c r="BG131" s="222">
        <f aca="true" t="shared" si="6" ref="BG131:BG141">IF(N131="zákl. přenesená",J131,0)</f>
        <v>0</v>
      </c>
      <c r="BH131" s="222">
        <f aca="true" t="shared" si="7" ref="BH131:BH141">IF(N131="sníž. přenesená",J131,0)</f>
        <v>0</v>
      </c>
      <c r="BI131" s="222">
        <f aca="true" t="shared" si="8" ref="BI131:BI141">IF(N131="nulová",J131,0)</f>
        <v>0</v>
      </c>
      <c r="BJ131" s="17" t="s">
        <v>86</v>
      </c>
      <c r="BK131" s="222">
        <f aca="true" t="shared" si="9" ref="BK131:BK141">ROUND(I131*H131,2)</f>
        <v>0</v>
      </c>
      <c r="BL131" s="17" t="s">
        <v>152</v>
      </c>
      <c r="BM131" s="221" t="s">
        <v>152</v>
      </c>
    </row>
    <row r="132" spans="1:65" s="2" customFormat="1" ht="16.5" customHeight="1">
      <c r="A132" s="34"/>
      <c r="B132" s="35"/>
      <c r="C132" s="209" t="s">
        <v>157</v>
      </c>
      <c r="D132" s="209" t="s">
        <v>148</v>
      </c>
      <c r="E132" s="210" t="s">
        <v>715</v>
      </c>
      <c r="F132" s="211" t="s">
        <v>716</v>
      </c>
      <c r="G132" s="212" t="s">
        <v>711</v>
      </c>
      <c r="H132" s="213">
        <v>2</v>
      </c>
      <c r="I132" s="214"/>
      <c r="J132" s="215">
        <f t="shared" si="0"/>
        <v>0</v>
      </c>
      <c r="K132" s="216"/>
      <c r="L132" s="39"/>
      <c r="M132" s="217" t="s">
        <v>1</v>
      </c>
      <c r="N132" s="218" t="s">
        <v>44</v>
      </c>
      <c r="O132" s="71"/>
      <c r="P132" s="219">
        <f t="shared" si="1"/>
        <v>0</v>
      </c>
      <c r="Q132" s="219">
        <v>0</v>
      </c>
      <c r="R132" s="219">
        <f t="shared" si="2"/>
        <v>0</v>
      </c>
      <c r="S132" s="219">
        <v>0</v>
      </c>
      <c r="T132" s="220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21" t="s">
        <v>152</v>
      </c>
      <c r="AT132" s="221" t="s">
        <v>148</v>
      </c>
      <c r="AU132" s="221" t="s">
        <v>88</v>
      </c>
      <c r="AY132" s="17" t="s">
        <v>146</v>
      </c>
      <c r="BE132" s="222">
        <f t="shared" si="4"/>
        <v>0</v>
      </c>
      <c r="BF132" s="222">
        <f t="shared" si="5"/>
        <v>0</v>
      </c>
      <c r="BG132" s="222">
        <f t="shared" si="6"/>
        <v>0</v>
      </c>
      <c r="BH132" s="222">
        <f t="shared" si="7"/>
        <v>0</v>
      </c>
      <c r="BI132" s="222">
        <f t="shared" si="8"/>
        <v>0</v>
      </c>
      <c r="BJ132" s="17" t="s">
        <v>86</v>
      </c>
      <c r="BK132" s="222">
        <f t="shared" si="9"/>
        <v>0</v>
      </c>
      <c r="BL132" s="17" t="s">
        <v>152</v>
      </c>
      <c r="BM132" s="221" t="s">
        <v>179</v>
      </c>
    </row>
    <row r="133" spans="1:65" s="2" customFormat="1" ht="16.5" customHeight="1">
      <c r="A133" s="34"/>
      <c r="B133" s="35"/>
      <c r="C133" s="209" t="s">
        <v>152</v>
      </c>
      <c r="D133" s="209" t="s">
        <v>148</v>
      </c>
      <c r="E133" s="210" t="s">
        <v>717</v>
      </c>
      <c r="F133" s="211" t="s">
        <v>718</v>
      </c>
      <c r="G133" s="212" t="s">
        <v>711</v>
      </c>
      <c r="H133" s="213">
        <v>1</v>
      </c>
      <c r="I133" s="214"/>
      <c r="J133" s="215">
        <f t="shared" si="0"/>
        <v>0</v>
      </c>
      <c r="K133" s="216"/>
      <c r="L133" s="39"/>
      <c r="M133" s="217" t="s">
        <v>1</v>
      </c>
      <c r="N133" s="218" t="s">
        <v>44</v>
      </c>
      <c r="O133" s="71"/>
      <c r="P133" s="219">
        <f t="shared" si="1"/>
        <v>0</v>
      </c>
      <c r="Q133" s="219">
        <v>0</v>
      </c>
      <c r="R133" s="219">
        <f t="shared" si="2"/>
        <v>0</v>
      </c>
      <c r="S133" s="219">
        <v>0</v>
      </c>
      <c r="T133" s="220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21" t="s">
        <v>152</v>
      </c>
      <c r="AT133" s="221" t="s">
        <v>148</v>
      </c>
      <c r="AU133" s="221" t="s">
        <v>88</v>
      </c>
      <c r="AY133" s="17" t="s">
        <v>146</v>
      </c>
      <c r="BE133" s="222">
        <f t="shared" si="4"/>
        <v>0</v>
      </c>
      <c r="BF133" s="222">
        <f t="shared" si="5"/>
        <v>0</v>
      </c>
      <c r="BG133" s="222">
        <f t="shared" si="6"/>
        <v>0</v>
      </c>
      <c r="BH133" s="222">
        <f t="shared" si="7"/>
        <v>0</v>
      </c>
      <c r="BI133" s="222">
        <f t="shared" si="8"/>
        <v>0</v>
      </c>
      <c r="BJ133" s="17" t="s">
        <v>86</v>
      </c>
      <c r="BK133" s="222">
        <f t="shared" si="9"/>
        <v>0</v>
      </c>
      <c r="BL133" s="17" t="s">
        <v>152</v>
      </c>
      <c r="BM133" s="221" t="s">
        <v>192</v>
      </c>
    </row>
    <row r="134" spans="1:65" s="2" customFormat="1" ht="16.5" customHeight="1">
      <c r="A134" s="34"/>
      <c r="B134" s="35"/>
      <c r="C134" s="209" t="s">
        <v>167</v>
      </c>
      <c r="D134" s="209" t="s">
        <v>148</v>
      </c>
      <c r="E134" s="210" t="s">
        <v>719</v>
      </c>
      <c r="F134" s="211" t="s">
        <v>720</v>
      </c>
      <c r="G134" s="212" t="s">
        <v>640</v>
      </c>
      <c r="H134" s="213">
        <v>1</v>
      </c>
      <c r="I134" s="214"/>
      <c r="J134" s="215">
        <f t="shared" si="0"/>
        <v>0</v>
      </c>
      <c r="K134" s="216"/>
      <c r="L134" s="39"/>
      <c r="M134" s="217" t="s">
        <v>1</v>
      </c>
      <c r="N134" s="218" t="s">
        <v>44</v>
      </c>
      <c r="O134" s="71"/>
      <c r="P134" s="219">
        <f t="shared" si="1"/>
        <v>0</v>
      </c>
      <c r="Q134" s="219">
        <v>0</v>
      </c>
      <c r="R134" s="219">
        <f t="shared" si="2"/>
        <v>0</v>
      </c>
      <c r="S134" s="219">
        <v>0</v>
      </c>
      <c r="T134" s="220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21" t="s">
        <v>152</v>
      </c>
      <c r="AT134" s="221" t="s">
        <v>148</v>
      </c>
      <c r="AU134" s="221" t="s">
        <v>88</v>
      </c>
      <c r="AY134" s="17" t="s">
        <v>146</v>
      </c>
      <c r="BE134" s="222">
        <f t="shared" si="4"/>
        <v>0</v>
      </c>
      <c r="BF134" s="222">
        <f t="shared" si="5"/>
        <v>0</v>
      </c>
      <c r="BG134" s="222">
        <f t="shared" si="6"/>
        <v>0</v>
      </c>
      <c r="BH134" s="222">
        <f t="shared" si="7"/>
        <v>0</v>
      </c>
      <c r="BI134" s="222">
        <f t="shared" si="8"/>
        <v>0</v>
      </c>
      <c r="BJ134" s="17" t="s">
        <v>86</v>
      </c>
      <c r="BK134" s="222">
        <f t="shared" si="9"/>
        <v>0</v>
      </c>
      <c r="BL134" s="17" t="s">
        <v>152</v>
      </c>
      <c r="BM134" s="221" t="s">
        <v>203</v>
      </c>
    </row>
    <row r="135" spans="1:65" s="2" customFormat="1" ht="16.5" customHeight="1">
      <c r="A135" s="34"/>
      <c r="B135" s="35"/>
      <c r="C135" s="209" t="s">
        <v>179</v>
      </c>
      <c r="D135" s="209" t="s">
        <v>148</v>
      </c>
      <c r="E135" s="210" t="s">
        <v>721</v>
      </c>
      <c r="F135" s="211" t="s">
        <v>722</v>
      </c>
      <c r="G135" s="212" t="s">
        <v>390</v>
      </c>
      <c r="H135" s="213">
        <v>14</v>
      </c>
      <c r="I135" s="214"/>
      <c r="J135" s="215">
        <f t="shared" si="0"/>
        <v>0</v>
      </c>
      <c r="K135" s="216"/>
      <c r="L135" s="39"/>
      <c r="M135" s="217" t="s">
        <v>1</v>
      </c>
      <c r="N135" s="218" t="s">
        <v>44</v>
      </c>
      <c r="O135" s="71"/>
      <c r="P135" s="219">
        <f t="shared" si="1"/>
        <v>0</v>
      </c>
      <c r="Q135" s="219">
        <v>0</v>
      </c>
      <c r="R135" s="219">
        <f t="shared" si="2"/>
        <v>0</v>
      </c>
      <c r="S135" s="219">
        <v>0</v>
      </c>
      <c r="T135" s="220">
        <f t="shared" si="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21" t="s">
        <v>152</v>
      </c>
      <c r="AT135" s="221" t="s">
        <v>148</v>
      </c>
      <c r="AU135" s="221" t="s">
        <v>88</v>
      </c>
      <c r="AY135" s="17" t="s">
        <v>146</v>
      </c>
      <c r="BE135" s="222">
        <f t="shared" si="4"/>
        <v>0</v>
      </c>
      <c r="BF135" s="222">
        <f t="shared" si="5"/>
        <v>0</v>
      </c>
      <c r="BG135" s="222">
        <f t="shared" si="6"/>
        <v>0</v>
      </c>
      <c r="BH135" s="222">
        <f t="shared" si="7"/>
        <v>0</v>
      </c>
      <c r="BI135" s="222">
        <f t="shared" si="8"/>
        <v>0</v>
      </c>
      <c r="BJ135" s="17" t="s">
        <v>86</v>
      </c>
      <c r="BK135" s="222">
        <f t="shared" si="9"/>
        <v>0</v>
      </c>
      <c r="BL135" s="17" t="s">
        <v>152</v>
      </c>
      <c r="BM135" s="221" t="s">
        <v>215</v>
      </c>
    </row>
    <row r="136" spans="1:65" s="2" customFormat="1" ht="16.5" customHeight="1">
      <c r="A136" s="34"/>
      <c r="B136" s="35"/>
      <c r="C136" s="209" t="s">
        <v>185</v>
      </c>
      <c r="D136" s="209" t="s">
        <v>148</v>
      </c>
      <c r="E136" s="210" t="s">
        <v>723</v>
      </c>
      <c r="F136" s="211" t="s">
        <v>724</v>
      </c>
      <c r="G136" s="212" t="s">
        <v>390</v>
      </c>
      <c r="H136" s="213">
        <v>14</v>
      </c>
      <c r="I136" s="214"/>
      <c r="J136" s="215">
        <f t="shared" si="0"/>
        <v>0</v>
      </c>
      <c r="K136" s="216"/>
      <c r="L136" s="39"/>
      <c r="M136" s="217" t="s">
        <v>1</v>
      </c>
      <c r="N136" s="218" t="s">
        <v>44</v>
      </c>
      <c r="O136" s="71"/>
      <c r="P136" s="219">
        <f t="shared" si="1"/>
        <v>0</v>
      </c>
      <c r="Q136" s="219">
        <v>0</v>
      </c>
      <c r="R136" s="219">
        <f t="shared" si="2"/>
        <v>0</v>
      </c>
      <c r="S136" s="219">
        <v>0</v>
      </c>
      <c r="T136" s="220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21" t="s">
        <v>152</v>
      </c>
      <c r="AT136" s="221" t="s">
        <v>148</v>
      </c>
      <c r="AU136" s="221" t="s">
        <v>88</v>
      </c>
      <c r="AY136" s="17" t="s">
        <v>146</v>
      </c>
      <c r="BE136" s="222">
        <f t="shared" si="4"/>
        <v>0</v>
      </c>
      <c r="BF136" s="222">
        <f t="shared" si="5"/>
        <v>0</v>
      </c>
      <c r="BG136" s="222">
        <f t="shared" si="6"/>
        <v>0</v>
      </c>
      <c r="BH136" s="222">
        <f t="shared" si="7"/>
        <v>0</v>
      </c>
      <c r="BI136" s="222">
        <f t="shared" si="8"/>
        <v>0</v>
      </c>
      <c r="BJ136" s="17" t="s">
        <v>86</v>
      </c>
      <c r="BK136" s="222">
        <f t="shared" si="9"/>
        <v>0</v>
      </c>
      <c r="BL136" s="17" t="s">
        <v>152</v>
      </c>
      <c r="BM136" s="221" t="s">
        <v>225</v>
      </c>
    </row>
    <row r="137" spans="1:65" s="2" customFormat="1" ht="16.5" customHeight="1">
      <c r="A137" s="34"/>
      <c r="B137" s="35"/>
      <c r="C137" s="209" t="s">
        <v>192</v>
      </c>
      <c r="D137" s="209" t="s">
        <v>148</v>
      </c>
      <c r="E137" s="210" t="s">
        <v>725</v>
      </c>
      <c r="F137" s="211" t="s">
        <v>726</v>
      </c>
      <c r="G137" s="212" t="s">
        <v>390</v>
      </c>
      <c r="H137" s="213">
        <v>10</v>
      </c>
      <c r="I137" s="214"/>
      <c r="J137" s="215">
        <f t="shared" si="0"/>
        <v>0</v>
      </c>
      <c r="K137" s="216"/>
      <c r="L137" s="39"/>
      <c r="M137" s="217" t="s">
        <v>1</v>
      </c>
      <c r="N137" s="218" t="s">
        <v>44</v>
      </c>
      <c r="O137" s="71"/>
      <c r="P137" s="219">
        <f t="shared" si="1"/>
        <v>0</v>
      </c>
      <c r="Q137" s="219">
        <v>0</v>
      </c>
      <c r="R137" s="219">
        <f t="shared" si="2"/>
        <v>0</v>
      </c>
      <c r="S137" s="219">
        <v>0</v>
      </c>
      <c r="T137" s="220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21" t="s">
        <v>152</v>
      </c>
      <c r="AT137" s="221" t="s">
        <v>148</v>
      </c>
      <c r="AU137" s="221" t="s">
        <v>88</v>
      </c>
      <c r="AY137" s="17" t="s">
        <v>146</v>
      </c>
      <c r="BE137" s="222">
        <f t="shared" si="4"/>
        <v>0</v>
      </c>
      <c r="BF137" s="222">
        <f t="shared" si="5"/>
        <v>0</v>
      </c>
      <c r="BG137" s="222">
        <f t="shared" si="6"/>
        <v>0</v>
      </c>
      <c r="BH137" s="222">
        <f t="shared" si="7"/>
        <v>0</v>
      </c>
      <c r="BI137" s="222">
        <f t="shared" si="8"/>
        <v>0</v>
      </c>
      <c r="BJ137" s="17" t="s">
        <v>86</v>
      </c>
      <c r="BK137" s="222">
        <f t="shared" si="9"/>
        <v>0</v>
      </c>
      <c r="BL137" s="17" t="s">
        <v>152</v>
      </c>
      <c r="BM137" s="221" t="s">
        <v>232</v>
      </c>
    </row>
    <row r="138" spans="1:65" s="2" customFormat="1" ht="16.5" customHeight="1">
      <c r="A138" s="34"/>
      <c r="B138" s="35"/>
      <c r="C138" s="209" t="s">
        <v>196</v>
      </c>
      <c r="D138" s="209" t="s">
        <v>148</v>
      </c>
      <c r="E138" s="210" t="s">
        <v>727</v>
      </c>
      <c r="F138" s="211" t="s">
        <v>728</v>
      </c>
      <c r="G138" s="212" t="s">
        <v>640</v>
      </c>
      <c r="H138" s="213">
        <v>2</v>
      </c>
      <c r="I138" s="214"/>
      <c r="J138" s="215">
        <f t="shared" si="0"/>
        <v>0</v>
      </c>
      <c r="K138" s="216"/>
      <c r="L138" s="39"/>
      <c r="M138" s="217" t="s">
        <v>1</v>
      </c>
      <c r="N138" s="218" t="s">
        <v>44</v>
      </c>
      <c r="O138" s="71"/>
      <c r="P138" s="219">
        <f t="shared" si="1"/>
        <v>0</v>
      </c>
      <c r="Q138" s="219">
        <v>0</v>
      </c>
      <c r="R138" s="219">
        <f t="shared" si="2"/>
        <v>0</v>
      </c>
      <c r="S138" s="219">
        <v>0</v>
      </c>
      <c r="T138" s="220">
        <f t="shared" si="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21" t="s">
        <v>152</v>
      </c>
      <c r="AT138" s="221" t="s">
        <v>148</v>
      </c>
      <c r="AU138" s="221" t="s">
        <v>88</v>
      </c>
      <c r="AY138" s="17" t="s">
        <v>146</v>
      </c>
      <c r="BE138" s="222">
        <f t="shared" si="4"/>
        <v>0</v>
      </c>
      <c r="BF138" s="222">
        <f t="shared" si="5"/>
        <v>0</v>
      </c>
      <c r="BG138" s="222">
        <f t="shared" si="6"/>
        <v>0</v>
      </c>
      <c r="BH138" s="222">
        <f t="shared" si="7"/>
        <v>0</v>
      </c>
      <c r="BI138" s="222">
        <f t="shared" si="8"/>
        <v>0</v>
      </c>
      <c r="BJ138" s="17" t="s">
        <v>86</v>
      </c>
      <c r="BK138" s="222">
        <f t="shared" si="9"/>
        <v>0</v>
      </c>
      <c r="BL138" s="17" t="s">
        <v>152</v>
      </c>
      <c r="BM138" s="221" t="s">
        <v>240</v>
      </c>
    </row>
    <row r="139" spans="1:65" s="2" customFormat="1" ht="16.5" customHeight="1">
      <c r="A139" s="34"/>
      <c r="B139" s="35"/>
      <c r="C139" s="209" t="s">
        <v>203</v>
      </c>
      <c r="D139" s="209" t="s">
        <v>148</v>
      </c>
      <c r="E139" s="210" t="s">
        <v>729</v>
      </c>
      <c r="F139" s="211" t="s">
        <v>730</v>
      </c>
      <c r="G139" s="212" t="s">
        <v>640</v>
      </c>
      <c r="H139" s="213">
        <v>2</v>
      </c>
      <c r="I139" s="214"/>
      <c r="J139" s="215">
        <f t="shared" si="0"/>
        <v>0</v>
      </c>
      <c r="K139" s="216"/>
      <c r="L139" s="39"/>
      <c r="M139" s="217" t="s">
        <v>1</v>
      </c>
      <c r="N139" s="218" t="s">
        <v>44</v>
      </c>
      <c r="O139" s="71"/>
      <c r="P139" s="219">
        <f t="shared" si="1"/>
        <v>0</v>
      </c>
      <c r="Q139" s="219">
        <v>0</v>
      </c>
      <c r="R139" s="219">
        <f t="shared" si="2"/>
        <v>0</v>
      </c>
      <c r="S139" s="219">
        <v>0</v>
      </c>
      <c r="T139" s="220">
        <f t="shared" si="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21" t="s">
        <v>152</v>
      </c>
      <c r="AT139" s="221" t="s">
        <v>148</v>
      </c>
      <c r="AU139" s="221" t="s">
        <v>88</v>
      </c>
      <c r="AY139" s="17" t="s">
        <v>146</v>
      </c>
      <c r="BE139" s="222">
        <f t="shared" si="4"/>
        <v>0</v>
      </c>
      <c r="BF139" s="222">
        <f t="shared" si="5"/>
        <v>0</v>
      </c>
      <c r="BG139" s="222">
        <f t="shared" si="6"/>
        <v>0</v>
      </c>
      <c r="BH139" s="222">
        <f t="shared" si="7"/>
        <v>0</v>
      </c>
      <c r="BI139" s="222">
        <f t="shared" si="8"/>
        <v>0</v>
      </c>
      <c r="BJ139" s="17" t="s">
        <v>86</v>
      </c>
      <c r="BK139" s="222">
        <f t="shared" si="9"/>
        <v>0</v>
      </c>
      <c r="BL139" s="17" t="s">
        <v>152</v>
      </c>
      <c r="BM139" s="221" t="s">
        <v>253</v>
      </c>
    </row>
    <row r="140" spans="1:65" s="2" customFormat="1" ht="16.5" customHeight="1">
      <c r="A140" s="34"/>
      <c r="B140" s="35"/>
      <c r="C140" s="209" t="s">
        <v>209</v>
      </c>
      <c r="D140" s="209" t="s">
        <v>148</v>
      </c>
      <c r="E140" s="210" t="s">
        <v>731</v>
      </c>
      <c r="F140" s="211" t="s">
        <v>732</v>
      </c>
      <c r="G140" s="212" t="s">
        <v>711</v>
      </c>
      <c r="H140" s="213">
        <v>6</v>
      </c>
      <c r="I140" s="214"/>
      <c r="J140" s="215">
        <f t="shared" si="0"/>
        <v>0</v>
      </c>
      <c r="K140" s="216"/>
      <c r="L140" s="39"/>
      <c r="M140" s="217" t="s">
        <v>1</v>
      </c>
      <c r="N140" s="218" t="s">
        <v>44</v>
      </c>
      <c r="O140" s="71"/>
      <c r="P140" s="219">
        <f t="shared" si="1"/>
        <v>0</v>
      </c>
      <c r="Q140" s="219">
        <v>0</v>
      </c>
      <c r="R140" s="219">
        <f t="shared" si="2"/>
        <v>0</v>
      </c>
      <c r="S140" s="219">
        <v>0</v>
      </c>
      <c r="T140" s="220">
        <f t="shared" si="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21" t="s">
        <v>152</v>
      </c>
      <c r="AT140" s="221" t="s">
        <v>148</v>
      </c>
      <c r="AU140" s="221" t="s">
        <v>88</v>
      </c>
      <c r="AY140" s="17" t="s">
        <v>146</v>
      </c>
      <c r="BE140" s="222">
        <f t="shared" si="4"/>
        <v>0</v>
      </c>
      <c r="BF140" s="222">
        <f t="shared" si="5"/>
        <v>0</v>
      </c>
      <c r="BG140" s="222">
        <f t="shared" si="6"/>
        <v>0</v>
      </c>
      <c r="BH140" s="222">
        <f t="shared" si="7"/>
        <v>0</v>
      </c>
      <c r="BI140" s="222">
        <f t="shared" si="8"/>
        <v>0</v>
      </c>
      <c r="BJ140" s="17" t="s">
        <v>86</v>
      </c>
      <c r="BK140" s="222">
        <f t="shared" si="9"/>
        <v>0</v>
      </c>
      <c r="BL140" s="17" t="s">
        <v>152</v>
      </c>
      <c r="BM140" s="221" t="s">
        <v>273</v>
      </c>
    </row>
    <row r="141" spans="1:65" s="2" customFormat="1" ht="16.5" customHeight="1">
      <c r="A141" s="34"/>
      <c r="B141" s="35"/>
      <c r="C141" s="209" t="s">
        <v>215</v>
      </c>
      <c r="D141" s="209" t="s">
        <v>148</v>
      </c>
      <c r="E141" s="210" t="s">
        <v>733</v>
      </c>
      <c r="F141" s="211" t="s">
        <v>734</v>
      </c>
      <c r="G141" s="212" t="s">
        <v>711</v>
      </c>
      <c r="H141" s="213">
        <v>4</v>
      </c>
      <c r="I141" s="214"/>
      <c r="J141" s="215">
        <f t="shared" si="0"/>
        <v>0</v>
      </c>
      <c r="K141" s="216"/>
      <c r="L141" s="39"/>
      <c r="M141" s="217" t="s">
        <v>1</v>
      </c>
      <c r="N141" s="218" t="s">
        <v>44</v>
      </c>
      <c r="O141" s="71"/>
      <c r="P141" s="219">
        <f t="shared" si="1"/>
        <v>0</v>
      </c>
      <c r="Q141" s="219">
        <v>0</v>
      </c>
      <c r="R141" s="219">
        <f t="shared" si="2"/>
        <v>0</v>
      </c>
      <c r="S141" s="219">
        <v>0</v>
      </c>
      <c r="T141" s="220">
        <f t="shared" si="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21" t="s">
        <v>152</v>
      </c>
      <c r="AT141" s="221" t="s">
        <v>148</v>
      </c>
      <c r="AU141" s="221" t="s">
        <v>88</v>
      </c>
      <c r="AY141" s="17" t="s">
        <v>146</v>
      </c>
      <c r="BE141" s="222">
        <f t="shared" si="4"/>
        <v>0</v>
      </c>
      <c r="BF141" s="222">
        <f t="shared" si="5"/>
        <v>0</v>
      </c>
      <c r="BG141" s="222">
        <f t="shared" si="6"/>
        <v>0</v>
      </c>
      <c r="BH141" s="222">
        <f t="shared" si="7"/>
        <v>0</v>
      </c>
      <c r="BI141" s="222">
        <f t="shared" si="8"/>
        <v>0</v>
      </c>
      <c r="BJ141" s="17" t="s">
        <v>86</v>
      </c>
      <c r="BK141" s="222">
        <f t="shared" si="9"/>
        <v>0</v>
      </c>
      <c r="BL141" s="17" t="s">
        <v>152</v>
      </c>
      <c r="BM141" s="221" t="s">
        <v>289</v>
      </c>
    </row>
    <row r="142" spans="2:63" s="12" customFormat="1" ht="25.9" customHeight="1">
      <c r="B142" s="193"/>
      <c r="C142" s="194"/>
      <c r="D142" s="195" t="s">
        <v>78</v>
      </c>
      <c r="E142" s="196" t="s">
        <v>735</v>
      </c>
      <c r="F142" s="196" t="s">
        <v>736</v>
      </c>
      <c r="G142" s="194"/>
      <c r="H142" s="194"/>
      <c r="I142" s="197"/>
      <c r="J142" s="198">
        <f>BK142</f>
        <v>0</v>
      </c>
      <c r="K142" s="194"/>
      <c r="L142" s="199"/>
      <c r="M142" s="200"/>
      <c r="N142" s="201"/>
      <c r="O142" s="201"/>
      <c r="P142" s="202">
        <f>P143</f>
        <v>0</v>
      </c>
      <c r="Q142" s="201"/>
      <c r="R142" s="202">
        <f>R143</f>
        <v>0</v>
      </c>
      <c r="S142" s="201"/>
      <c r="T142" s="203">
        <f>T143</f>
        <v>0</v>
      </c>
      <c r="AR142" s="204" t="s">
        <v>86</v>
      </c>
      <c r="AT142" s="205" t="s">
        <v>78</v>
      </c>
      <c r="AU142" s="205" t="s">
        <v>79</v>
      </c>
      <c r="AY142" s="204" t="s">
        <v>146</v>
      </c>
      <c r="BK142" s="206">
        <f>BK143</f>
        <v>0</v>
      </c>
    </row>
    <row r="143" spans="1:65" s="2" customFormat="1" ht="16.5" customHeight="1">
      <c r="A143" s="34"/>
      <c r="B143" s="35"/>
      <c r="C143" s="209" t="s">
        <v>219</v>
      </c>
      <c r="D143" s="209" t="s">
        <v>148</v>
      </c>
      <c r="E143" s="210" t="s">
        <v>737</v>
      </c>
      <c r="F143" s="211" t="s">
        <v>738</v>
      </c>
      <c r="G143" s="212" t="s">
        <v>640</v>
      </c>
      <c r="H143" s="213">
        <v>1</v>
      </c>
      <c r="I143" s="214"/>
      <c r="J143" s="215">
        <f>ROUND(I143*H143,2)</f>
        <v>0</v>
      </c>
      <c r="K143" s="216"/>
      <c r="L143" s="39"/>
      <c r="M143" s="217" t="s">
        <v>1</v>
      </c>
      <c r="N143" s="218" t="s">
        <v>44</v>
      </c>
      <c r="O143" s="71"/>
      <c r="P143" s="219">
        <f>O143*H143</f>
        <v>0</v>
      </c>
      <c r="Q143" s="219">
        <v>0</v>
      </c>
      <c r="R143" s="219">
        <f>Q143*H143</f>
        <v>0</v>
      </c>
      <c r="S143" s="219">
        <v>0</v>
      </c>
      <c r="T143" s="220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21" t="s">
        <v>152</v>
      </c>
      <c r="AT143" s="221" t="s">
        <v>148</v>
      </c>
      <c r="AU143" s="221" t="s">
        <v>86</v>
      </c>
      <c r="AY143" s="17" t="s">
        <v>146</v>
      </c>
      <c r="BE143" s="222">
        <f>IF(N143="základní",J143,0)</f>
        <v>0</v>
      </c>
      <c r="BF143" s="222">
        <f>IF(N143="snížená",J143,0)</f>
        <v>0</v>
      </c>
      <c r="BG143" s="222">
        <f>IF(N143="zákl. přenesená",J143,0)</f>
        <v>0</v>
      </c>
      <c r="BH143" s="222">
        <f>IF(N143="sníž. přenesená",J143,0)</f>
        <v>0</v>
      </c>
      <c r="BI143" s="222">
        <f>IF(N143="nulová",J143,0)</f>
        <v>0</v>
      </c>
      <c r="BJ143" s="17" t="s">
        <v>86</v>
      </c>
      <c r="BK143" s="222">
        <f>ROUND(I143*H143,2)</f>
        <v>0</v>
      </c>
      <c r="BL143" s="17" t="s">
        <v>152</v>
      </c>
      <c r="BM143" s="221" t="s">
        <v>302</v>
      </c>
    </row>
    <row r="144" spans="2:63" s="12" customFormat="1" ht="25.9" customHeight="1">
      <c r="B144" s="193"/>
      <c r="C144" s="194"/>
      <c r="D144" s="195" t="s">
        <v>78</v>
      </c>
      <c r="E144" s="196" t="s">
        <v>739</v>
      </c>
      <c r="F144" s="196" t="s">
        <v>740</v>
      </c>
      <c r="G144" s="194"/>
      <c r="H144" s="194"/>
      <c r="I144" s="197"/>
      <c r="J144" s="198">
        <f>BK144</f>
        <v>0</v>
      </c>
      <c r="K144" s="194"/>
      <c r="L144" s="199"/>
      <c r="M144" s="200"/>
      <c r="N144" s="201"/>
      <c r="O144" s="201"/>
      <c r="P144" s="202">
        <f>SUM(P145:P148)</f>
        <v>0</v>
      </c>
      <c r="Q144" s="201"/>
      <c r="R144" s="202">
        <f>SUM(R145:R148)</f>
        <v>0</v>
      </c>
      <c r="S144" s="201"/>
      <c r="T144" s="203">
        <f>SUM(T145:T148)</f>
        <v>0</v>
      </c>
      <c r="AR144" s="204" t="s">
        <v>86</v>
      </c>
      <c r="AT144" s="205" t="s">
        <v>78</v>
      </c>
      <c r="AU144" s="205" t="s">
        <v>79</v>
      </c>
      <c r="AY144" s="204" t="s">
        <v>146</v>
      </c>
      <c r="BK144" s="206">
        <f>SUM(BK145:BK148)</f>
        <v>0</v>
      </c>
    </row>
    <row r="145" spans="1:65" s="2" customFormat="1" ht="16.5" customHeight="1">
      <c r="A145" s="34"/>
      <c r="B145" s="35"/>
      <c r="C145" s="209" t="s">
        <v>225</v>
      </c>
      <c r="D145" s="209" t="s">
        <v>148</v>
      </c>
      <c r="E145" s="210" t="s">
        <v>741</v>
      </c>
      <c r="F145" s="211" t="s">
        <v>720</v>
      </c>
      <c r="G145" s="212" t="s">
        <v>640</v>
      </c>
      <c r="H145" s="213">
        <v>1</v>
      </c>
      <c r="I145" s="214"/>
      <c r="J145" s="215">
        <f>ROUND(I145*H145,2)</f>
        <v>0</v>
      </c>
      <c r="K145" s="216"/>
      <c r="L145" s="39"/>
      <c r="M145" s="217" t="s">
        <v>1</v>
      </c>
      <c r="N145" s="218" t="s">
        <v>44</v>
      </c>
      <c r="O145" s="71"/>
      <c r="P145" s="219">
        <f>O145*H145</f>
        <v>0</v>
      </c>
      <c r="Q145" s="219">
        <v>0</v>
      </c>
      <c r="R145" s="219">
        <f>Q145*H145</f>
        <v>0</v>
      </c>
      <c r="S145" s="219">
        <v>0</v>
      </c>
      <c r="T145" s="220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21" t="s">
        <v>152</v>
      </c>
      <c r="AT145" s="221" t="s">
        <v>148</v>
      </c>
      <c r="AU145" s="221" t="s">
        <v>86</v>
      </c>
      <c r="AY145" s="17" t="s">
        <v>146</v>
      </c>
      <c r="BE145" s="222">
        <f>IF(N145="základní",J145,0)</f>
        <v>0</v>
      </c>
      <c r="BF145" s="222">
        <f>IF(N145="snížená",J145,0)</f>
        <v>0</v>
      </c>
      <c r="BG145" s="222">
        <f>IF(N145="zákl. přenesená",J145,0)</f>
        <v>0</v>
      </c>
      <c r="BH145" s="222">
        <f>IF(N145="sníž. přenesená",J145,0)</f>
        <v>0</v>
      </c>
      <c r="BI145" s="222">
        <f>IF(N145="nulová",J145,0)</f>
        <v>0</v>
      </c>
      <c r="BJ145" s="17" t="s">
        <v>86</v>
      </c>
      <c r="BK145" s="222">
        <f>ROUND(I145*H145,2)</f>
        <v>0</v>
      </c>
      <c r="BL145" s="17" t="s">
        <v>152</v>
      </c>
      <c r="BM145" s="221" t="s">
        <v>321</v>
      </c>
    </row>
    <row r="146" spans="1:65" s="2" customFormat="1" ht="16.5" customHeight="1">
      <c r="A146" s="34"/>
      <c r="B146" s="35"/>
      <c r="C146" s="209" t="s">
        <v>8</v>
      </c>
      <c r="D146" s="209" t="s">
        <v>148</v>
      </c>
      <c r="E146" s="210" t="s">
        <v>742</v>
      </c>
      <c r="F146" s="211" t="s">
        <v>743</v>
      </c>
      <c r="G146" s="212" t="s">
        <v>390</v>
      </c>
      <c r="H146" s="213">
        <v>14</v>
      </c>
      <c r="I146" s="214"/>
      <c r="J146" s="215">
        <f>ROUND(I146*H146,2)</f>
        <v>0</v>
      </c>
      <c r="K146" s="216"/>
      <c r="L146" s="39"/>
      <c r="M146" s="217" t="s">
        <v>1</v>
      </c>
      <c r="N146" s="218" t="s">
        <v>44</v>
      </c>
      <c r="O146" s="71"/>
      <c r="P146" s="219">
        <f>O146*H146</f>
        <v>0</v>
      </c>
      <c r="Q146" s="219">
        <v>0</v>
      </c>
      <c r="R146" s="219">
        <f>Q146*H146</f>
        <v>0</v>
      </c>
      <c r="S146" s="219">
        <v>0</v>
      </c>
      <c r="T146" s="220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21" t="s">
        <v>152</v>
      </c>
      <c r="AT146" s="221" t="s">
        <v>148</v>
      </c>
      <c r="AU146" s="221" t="s">
        <v>86</v>
      </c>
      <c r="AY146" s="17" t="s">
        <v>146</v>
      </c>
      <c r="BE146" s="222">
        <f>IF(N146="základní",J146,0)</f>
        <v>0</v>
      </c>
      <c r="BF146" s="222">
        <f>IF(N146="snížená",J146,0)</f>
        <v>0</v>
      </c>
      <c r="BG146" s="222">
        <f>IF(N146="zákl. přenesená",J146,0)</f>
        <v>0</v>
      </c>
      <c r="BH146" s="222">
        <f>IF(N146="sníž. přenesená",J146,0)</f>
        <v>0</v>
      </c>
      <c r="BI146" s="222">
        <f>IF(N146="nulová",J146,0)</f>
        <v>0</v>
      </c>
      <c r="BJ146" s="17" t="s">
        <v>86</v>
      </c>
      <c r="BK146" s="222">
        <f>ROUND(I146*H146,2)</f>
        <v>0</v>
      </c>
      <c r="BL146" s="17" t="s">
        <v>152</v>
      </c>
      <c r="BM146" s="221" t="s">
        <v>333</v>
      </c>
    </row>
    <row r="147" spans="1:65" s="2" customFormat="1" ht="16.5" customHeight="1">
      <c r="A147" s="34"/>
      <c r="B147" s="35"/>
      <c r="C147" s="209" t="s">
        <v>232</v>
      </c>
      <c r="D147" s="209" t="s">
        <v>148</v>
      </c>
      <c r="E147" s="210" t="s">
        <v>744</v>
      </c>
      <c r="F147" s="211" t="s">
        <v>745</v>
      </c>
      <c r="G147" s="212" t="s">
        <v>390</v>
      </c>
      <c r="H147" s="213">
        <v>14</v>
      </c>
      <c r="I147" s="214"/>
      <c r="J147" s="215">
        <f>ROUND(I147*H147,2)</f>
        <v>0</v>
      </c>
      <c r="K147" s="216"/>
      <c r="L147" s="39"/>
      <c r="M147" s="217" t="s">
        <v>1</v>
      </c>
      <c r="N147" s="218" t="s">
        <v>44</v>
      </c>
      <c r="O147" s="71"/>
      <c r="P147" s="219">
        <f>O147*H147</f>
        <v>0</v>
      </c>
      <c r="Q147" s="219">
        <v>0</v>
      </c>
      <c r="R147" s="219">
        <f>Q147*H147</f>
        <v>0</v>
      </c>
      <c r="S147" s="219">
        <v>0</v>
      </c>
      <c r="T147" s="220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21" t="s">
        <v>152</v>
      </c>
      <c r="AT147" s="221" t="s">
        <v>148</v>
      </c>
      <c r="AU147" s="221" t="s">
        <v>86</v>
      </c>
      <c r="AY147" s="17" t="s">
        <v>146</v>
      </c>
      <c r="BE147" s="222">
        <f>IF(N147="základní",J147,0)</f>
        <v>0</v>
      </c>
      <c r="BF147" s="222">
        <f>IF(N147="snížená",J147,0)</f>
        <v>0</v>
      </c>
      <c r="BG147" s="222">
        <f>IF(N147="zákl. přenesená",J147,0)</f>
        <v>0</v>
      </c>
      <c r="BH147" s="222">
        <f>IF(N147="sníž. přenesená",J147,0)</f>
        <v>0</v>
      </c>
      <c r="BI147" s="222">
        <f>IF(N147="nulová",J147,0)</f>
        <v>0</v>
      </c>
      <c r="BJ147" s="17" t="s">
        <v>86</v>
      </c>
      <c r="BK147" s="222">
        <f>ROUND(I147*H147,2)</f>
        <v>0</v>
      </c>
      <c r="BL147" s="17" t="s">
        <v>152</v>
      </c>
      <c r="BM147" s="221" t="s">
        <v>342</v>
      </c>
    </row>
    <row r="148" spans="1:65" s="2" customFormat="1" ht="16.5" customHeight="1">
      <c r="A148" s="34"/>
      <c r="B148" s="35"/>
      <c r="C148" s="209" t="s">
        <v>236</v>
      </c>
      <c r="D148" s="209" t="s">
        <v>148</v>
      </c>
      <c r="E148" s="210" t="s">
        <v>746</v>
      </c>
      <c r="F148" s="211" t="s">
        <v>747</v>
      </c>
      <c r="G148" s="212" t="s">
        <v>390</v>
      </c>
      <c r="H148" s="213">
        <v>10</v>
      </c>
      <c r="I148" s="214"/>
      <c r="J148" s="215">
        <f>ROUND(I148*H148,2)</f>
        <v>0</v>
      </c>
      <c r="K148" s="216"/>
      <c r="L148" s="39"/>
      <c r="M148" s="217" t="s">
        <v>1</v>
      </c>
      <c r="N148" s="218" t="s">
        <v>44</v>
      </c>
      <c r="O148" s="71"/>
      <c r="P148" s="219">
        <f>O148*H148</f>
        <v>0</v>
      </c>
      <c r="Q148" s="219">
        <v>0</v>
      </c>
      <c r="R148" s="219">
        <f>Q148*H148</f>
        <v>0</v>
      </c>
      <c r="S148" s="219">
        <v>0</v>
      </c>
      <c r="T148" s="220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21" t="s">
        <v>152</v>
      </c>
      <c r="AT148" s="221" t="s">
        <v>148</v>
      </c>
      <c r="AU148" s="221" t="s">
        <v>86</v>
      </c>
      <c r="AY148" s="17" t="s">
        <v>146</v>
      </c>
      <c r="BE148" s="222">
        <f>IF(N148="základní",J148,0)</f>
        <v>0</v>
      </c>
      <c r="BF148" s="222">
        <f>IF(N148="snížená",J148,0)</f>
        <v>0</v>
      </c>
      <c r="BG148" s="222">
        <f>IF(N148="zákl. přenesená",J148,0)</f>
        <v>0</v>
      </c>
      <c r="BH148" s="222">
        <f>IF(N148="sníž. přenesená",J148,0)</f>
        <v>0</v>
      </c>
      <c r="BI148" s="222">
        <f>IF(N148="nulová",J148,0)</f>
        <v>0</v>
      </c>
      <c r="BJ148" s="17" t="s">
        <v>86</v>
      </c>
      <c r="BK148" s="222">
        <f>ROUND(I148*H148,2)</f>
        <v>0</v>
      </c>
      <c r="BL148" s="17" t="s">
        <v>152</v>
      </c>
      <c r="BM148" s="221" t="s">
        <v>351</v>
      </c>
    </row>
    <row r="149" spans="2:63" s="12" customFormat="1" ht="25.9" customHeight="1">
      <c r="B149" s="193"/>
      <c r="C149" s="194"/>
      <c r="D149" s="195" t="s">
        <v>78</v>
      </c>
      <c r="E149" s="196" t="s">
        <v>748</v>
      </c>
      <c r="F149" s="196" t="s">
        <v>749</v>
      </c>
      <c r="G149" s="194"/>
      <c r="H149" s="194"/>
      <c r="I149" s="197"/>
      <c r="J149" s="198">
        <f>BK149</f>
        <v>0</v>
      </c>
      <c r="K149" s="194"/>
      <c r="L149" s="199"/>
      <c r="M149" s="200"/>
      <c r="N149" s="201"/>
      <c r="O149" s="201"/>
      <c r="P149" s="202">
        <f>SUM(P150:P156)</f>
        <v>0</v>
      </c>
      <c r="Q149" s="201"/>
      <c r="R149" s="202">
        <f>SUM(R150:R156)</f>
        <v>0</v>
      </c>
      <c r="S149" s="201"/>
      <c r="T149" s="203">
        <f>SUM(T150:T156)</f>
        <v>0</v>
      </c>
      <c r="AR149" s="204" t="s">
        <v>86</v>
      </c>
      <c r="AT149" s="205" t="s">
        <v>78</v>
      </c>
      <c r="AU149" s="205" t="s">
        <v>79</v>
      </c>
      <c r="AY149" s="204" t="s">
        <v>146</v>
      </c>
      <c r="BK149" s="206">
        <f>SUM(BK150:BK156)</f>
        <v>0</v>
      </c>
    </row>
    <row r="150" spans="1:65" s="2" customFormat="1" ht="16.5" customHeight="1">
      <c r="A150" s="34"/>
      <c r="B150" s="35"/>
      <c r="C150" s="209" t="s">
        <v>240</v>
      </c>
      <c r="D150" s="209" t="s">
        <v>148</v>
      </c>
      <c r="E150" s="210" t="s">
        <v>750</v>
      </c>
      <c r="F150" s="211" t="s">
        <v>751</v>
      </c>
      <c r="G150" s="212" t="s">
        <v>711</v>
      </c>
      <c r="H150" s="213">
        <v>4</v>
      </c>
      <c r="I150" s="214"/>
      <c r="J150" s="215">
        <f aca="true" t="shared" si="10" ref="J150:J156">ROUND(I150*H150,2)</f>
        <v>0</v>
      </c>
      <c r="K150" s="216"/>
      <c r="L150" s="39"/>
      <c r="M150" s="217" t="s">
        <v>1</v>
      </c>
      <c r="N150" s="218" t="s">
        <v>44</v>
      </c>
      <c r="O150" s="71"/>
      <c r="P150" s="219">
        <f aca="true" t="shared" si="11" ref="P150:P156">O150*H150</f>
        <v>0</v>
      </c>
      <c r="Q150" s="219">
        <v>0</v>
      </c>
      <c r="R150" s="219">
        <f aca="true" t="shared" si="12" ref="R150:R156">Q150*H150</f>
        <v>0</v>
      </c>
      <c r="S150" s="219">
        <v>0</v>
      </c>
      <c r="T150" s="220">
        <f aca="true" t="shared" si="13" ref="T150:T156"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21" t="s">
        <v>152</v>
      </c>
      <c r="AT150" s="221" t="s">
        <v>148</v>
      </c>
      <c r="AU150" s="221" t="s">
        <v>86</v>
      </c>
      <c r="AY150" s="17" t="s">
        <v>146</v>
      </c>
      <c r="BE150" s="222">
        <f aca="true" t="shared" si="14" ref="BE150:BE156">IF(N150="základní",J150,0)</f>
        <v>0</v>
      </c>
      <c r="BF150" s="222">
        <f aca="true" t="shared" si="15" ref="BF150:BF156">IF(N150="snížená",J150,0)</f>
        <v>0</v>
      </c>
      <c r="BG150" s="222">
        <f aca="true" t="shared" si="16" ref="BG150:BG156">IF(N150="zákl. přenesená",J150,0)</f>
        <v>0</v>
      </c>
      <c r="BH150" s="222">
        <f aca="true" t="shared" si="17" ref="BH150:BH156">IF(N150="sníž. přenesená",J150,0)</f>
        <v>0</v>
      </c>
      <c r="BI150" s="222">
        <f aca="true" t="shared" si="18" ref="BI150:BI156">IF(N150="nulová",J150,0)</f>
        <v>0</v>
      </c>
      <c r="BJ150" s="17" t="s">
        <v>86</v>
      </c>
      <c r="BK150" s="222">
        <f aca="true" t="shared" si="19" ref="BK150:BK156">ROUND(I150*H150,2)</f>
        <v>0</v>
      </c>
      <c r="BL150" s="17" t="s">
        <v>152</v>
      </c>
      <c r="BM150" s="221" t="s">
        <v>362</v>
      </c>
    </row>
    <row r="151" spans="1:65" s="2" customFormat="1" ht="16.5" customHeight="1">
      <c r="A151" s="34"/>
      <c r="B151" s="35"/>
      <c r="C151" s="209" t="s">
        <v>245</v>
      </c>
      <c r="D151" s="209" t="s">
        <v>148</v>
      </c>
      <c r="E151" s="210" t="s">
        <v>752</v>
      </c>
      <c r="F151" s="211" t="s">
        <v>753</v>
      </c>
      <c r="G151" s="212" t="s">
        <v>390</v>
      </c>
      <c r="H151" s="213">
        <v>65</v>
      </c>
      <c r="I151" s="214"/>
      <c r="J151" s="215">
        <f t="shared" si="10"/>
        <v>0</v>
      </c>
      <c r="K151" s="216"/>
      <c r="L151" s="39"/>
      <c r="M151" s="217" t="s">
        <v>1</v>
      </c>
      <c r="N151" s="218" t="s">
        <v>44</v>
      </c>
      <c r="O151" s="71"/>
      <c r="P151" s="219">
        <f t="shared" si="11"/>
        <v>0</v>
      </c>
      <c r="Q151" s="219">
        <v>0</v>
      </c>
      <c r="R151" s="219">
        <f t="shared" si="12"/>
        <v>0</v>
      </c>
      <c r="S151" s="219">
        <v>0</v>
      </c>
      <c r="T151" s="220">
        <f t="shared" si="1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21" t="s">
        <v>152</v>
      </c>
      <c r="AT151" s="221" t="s">
        <v>148</v>
      </c>
      <c r="AU151" s="221" t="s">
        <v>86</v>
      </c>
      <c r="AY151" s="17" t="s">
        <v>146</v>
      </c>
      <c r="BE151" s="222">
        <f t="shared" si="14"/>
        <v>0</v>
      </c>
      <c r="BF151" s="222">
        <f t="shared" si="15"/>
        <v>0</v>
      </c>
      <c r="BG151" s="222">
        <f t="shared" si="16"/>
        <v>0</v>
      </c>
      <c r="BH151" s="222">
        <f t="shared" si="17"/>
        <v>0</v>
      </c>
      <c r="BI151" s="222">
        <f t="shared" si="18"/>
        <v>0</v>
      </c>
      <c r="BJ151" s="17" t="s">
        <v>86</v>
      </c>
      <c r="BK151" s="222">
        <f t="shared" si="19"/>
        <v>0</v>
      </c>
      <c r="BL151" s="17" t="s">
        <v>152</v>
      </c>
      <c r="BM151" s="221" t="s">
        <v>371</v>
      </c>
    </row>
    <row r="152" spans="1:65" s="2" customFormat="1" ht="16.5" customHeight="1">
      <c r="A152" s="34"/>
      <c r="B152" s="35"/>
      <c r="C152" s="209" t="s">
        <v>253</v>
      </c>
      <c r="D152" s="209" t="s">
        <v>148</v>
      </c>
      <c r="E152" s="210" t="s">
        <v>754</v>
      </c>
      <c r="F152" s="211" t="s">
        <v>755</v>
      </c>
      <c r="G152" s="212" t="s">
        <v>390</v>
      </c>
      <c r="H152" s="213">
        <v>40</v>
      </c>
      <c r="I152" s="214"/>
      <c r="J152" s="215">
        <f t="shared" si="10"/>
        <v>0</v>
      </c>
      <c r="K152" s="216"/>
      <c r="L152" s="39"/>
      <c r="M152" s="217" t="s">
        <v>1</v>
      </c>
      <c r="N152" s="218" t="s">
        <v>44</v>
      </c>
      <c r="O152" s="71"/>
      <c r="P152" s="219">
        <f t="shared" si="11"/>
        <v>0</v>
      </c>
      <c r="Q152" s="219">
        <v>0</v>
      </c>
      <c r="R152" s="219">
        <f t="shared" si="12"/>
        <v>0</v>
      </c>
      <c r="S152" s="219">
        <v>0</v>
      </c>
      <c r="T152" s="220">
        <f t="shared" si="1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21" t="s">
        <v>152</v>
      </c>
      <c r="AT152" s="221" t="s">
        <v>148</v>
      </c>
      <c r="AU152" s="221" t="s">
        <v>86</v>
      </c>
      <c r="AY152" s="17" t="s">
        <v>146</v>
      </c>
      <c r="BE152" s="222">
        <f t="shared" si="14"/>
        <v>0</v>
      </c>
      <c r="BF152" s="222">
        <f t="shared" si="15"/>
        <v>0</v>
      </c>
      <c r="BG152" s="222">
        <f t="shared" si="16"/>
        <v>0</v>
      </c>
      <c r="BH152" s="222">
        <f t="shared" si="17"/>
        <v>0</v>
      </c>
      <c r="BI152" s="222">
        <f t="shared" si="18"/>
        <v>0</v>
      </c>
      <c r="BJ152" s="17" t="s">
        <v>86</v>
      </c>
      <c r="BK152" s="222">
        <f t="shared" si="19"/>
        <v>0</v>
      </c>
      <c r="BL152" s="17" t="s">
        <v>152</v>
      </c>
      <c r="BM152" s="221" t="s">
        <v>382</v>
      </c>
    </row>
    <row r="153" spans="1:65" s="2" customFormat="1" ht="16.5" customHeight="1">
      <c r="A153" s="34"/>
      <c r="B153" s="35"/>
      <c r="C153" s="209" t="s">
        <v>7</v>
      </c>
      <c r="D153" s="209" t="s">
        <v>148</v>
      </c>
      <c r="E153" s="210" t="s">
        <v>756</v>
      </c>
      <c r="F153" s="211" t="s">
        <v>757</v>
      </c>
      <c r="G153" s="212" t="s">
        <v>640</v>
      </c>
      <c r="H153" s="213">
        <v>14</v>
      </c>
      <c r="I153" s="214"/>
      <c r="J153" s="215">
        <f t="shared" si="10"/>
        <v>0</v>
      </c>
      <c r="K153" s="216"/>
      <c r="L153" s="39"/>
      <c r="M153" s="217" t="s">
        <v>1</v>
      </c>
      <c r="N153" s="218" t="s">
        <v>44</v>
      </c>
      <c r="O153" s="71"/>
      <c r="P153" s="219">
        <f t="shared" si="11"/>
        <v>0</v>
      </c>
      <c r="Q153" s="219">
        <v>0</v>
      </c>
      <c r="R153" s="219">
        <f t="shared" si="12"/>
        <v>0</v>
      </c>
      <c r="S153" s="219">
        <v>0</v>
      </c>
      <c r="T153" s="220">
        <f t="shared" si="1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21" t="s">
        <v>152</v>
      </c>
      <c r="AT153" s="221" t="s">
        <v>148</v>
      </c>
      <c r="AU153" s="221" t="s">
        <v>86</v>
      </c>
      <c r="AY153" s="17" t="s">
        <v>146</v>
      </c>
      <c r="BE153" s="222">
        <f t="shared" si="14"/>
        <v>0</v>
      </c>
      <c r="BF153" s="222">
        <f t="shared" si="15"/>
        <v>0</v>
      </c>
      <c r="BG153" s="222">
        <f t="shared" si="16"/>
        <v>0</v>
      </c>
      <c r="BH153" s="222">
        <f t="shared" si="17"/>
        <v>0</v>
      </c>
      <c r="BI153" s="222">
        <f t="shared" si="18"/>
        <v>0</v>
      </c>
      <c r="BJ153" s="17" t="s">
        <v>86</v>
      </c>
      <c r="BK153" s="222">
        <f t="shared" si="19"/>
        <v>0</v>
      </c>
      <c r="BL153" s="17" t="s">
        <v>152</v>
      </c>
      <c r="BM153" s="221" t="s">
        <v>393</v>
      </c>
    </row>
    <row r="154" spans="1:65" s="2" customFormat="1" ht="16.5" customHeight="1">
      <c r="A154" s="34"/>
      <c r="B154" s="35"/>
      <c r="C154" s="209" t="s">
        <v>273</v>
      </c>
      <c r="D154" s="209" t="s">
        <v>148</v>
      </c>
      <c r="E154" s="210" t="s">
        <v>758</v>
      </c>
      <c r="F154" s="211" t="s">
        <v>759</v>
      </c>
      <c r="G154" s="212" t="s">
        <v>640</v>
      </c>
      <c r="H154" s="213">
        <v>14</v>
      </c>
      <c r="I154" s="214"/>
      <c r="J154" s="215">
        <f t="shared" si="10"/>
        <v>0</v>
      </c>
      <c r="K154" s="216"/>
      <c r="L154" s="39"/>
      <c r="M154" s="217" t="s">
        <v>1</v>
      </c>
      <c r="N154" s="218" t="s">
        <v>44</v>
      </c>
      <c r="O154" s="71"/>
      <c r="P154" s="219">
        <f t="shared" si="11"/>
        <v>0</v>
      </c>
      <c r="Q154" s="219">
        <v>0</v>
      </c>
      <c r="R154" s="219">
        <f t="shared" si="12"/>
        <v>0</v>
      </c>
      <c r="S154" s="219">
        <v>0</v>
      </c>
      <c r="T154" s="220">
        <f t="shared" si="1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21" t="s">
        <v>152</v>
      </c>
      <c r="AT154" s="221" t="s">
        <v>148</v>
      </c>
      <c r="AU154" s="221" t="s">
        <v>86</v>
      </c>
      <c r="AY154" s="17" t="s">
        <v>146</v>
      </c>
      <c r="BE154" s="222">
        <f t="shared" si="14"/>
        <v>0</v>
      </c>
      <c r="BF154" s="222">
        <f t="shared" si="15"/>
        <v>0</v>
      </c>
      <c r="BG154" s="222">
        <f t="shared" si="16"/>
        <v>0</v>
      </c>
      <c r="BH154" s="222">
        <f t="shared" si="17"/>
        <v>0</v>
      </c>
      <c r="BI154" s="222">
        <f t="shared" si="18"/>
        <v>0</v>
      </c>
      <c r="BJ154" s="17" t="s">
        <v>86</v>
      </c>
      <c r="BK154" s="222">
        <f t="shared" si="19"/>
        <v>0</v>
      </c>
      <c r="BL154" s="17" t="s">
        <v>152</v>
      </c>
      <c r="BM154" s="221" t="s">
        <v>401</v>
      </c>
    </row>
    <row r="155" spans="1:65" s="2" customFormat="1" ht="16.5" customHeight="1">
      <c r="A155" s="34"/>
      <c r="B155" s="35"/>
      <c r="C155" s="209" t="s">
        <v>278</v>
      </c>
      <c r="D155" s="209" t="s">
        <v>148</v>
      </c>
      <c r="E155" s="210" t="s">
        <v>760</v>
      </c>
      <c r="F155" s="211" t="s">
        <v>761</v>
      </c>
      <c r="G155" s="212" t="s">
        <v>711</v>
      </c>
      <c r="H155" s="213">
        <v>2</v>
      </c>
      <c r="I155" s="214"/>
      <c r="J155" s="215">
        <f t="shared" si="10"/>
        <v>0</v>
      </c>
      <c r="K155" s="216"/>
      <c r="L155" s="39"/>
      <c r="M155" s="217" t="s">
        <v>1</v>
      </c>
      <c r="N155" s="218" t="s">
        <v>44</v>
      </c>
      <c r="O155" s="71"/>
      <c r="P155" s="219">
        <f t="shared" si="11"/>
        <v>0</v>
      </c>
      <c r="Q155" s="219">
        <v>0</v>
      </c>
      <c r="R155" s="219">
        <f t="shared" si="12"/>
        <v>0</v>
      </c>
      <c r="S155" s="219">
        <v>0</v>
      </c>
      <c r="T155" s="220">
        <f t="shared" si="1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21" t="s">
        <v>152</v>
      </c>
      <c r="AT155" s="221" t="s">
        <v>148</v>
      </c>
      <c r="AU155" s="221" t="s">
        <v>86</v>
      </c>
      <c r="AY155" s="17" t="s">
        <v>146</v>
      </c>
      <c r="BE155" s="222">
        <f t="shared" si="14"/>
        <v>0</v>
      </c>
      <c r="BF155" s="222">
        <f t="shared" si="15"/>
        <v>0</v>
      </c>
      <c r="BG155" s="222">
        <f t="shared" si="16"/>
        <v>0</v>
      </c>
      <c r="BH155" s="222">
        <f t="shared" si="17"/>
        <v>0</v>
      </c>
      <c r="BI155" s="222">
        <f t="shared" si="18"/>
        <v>0</v>
      </c>
      <c r="BJ155" s="17" t="s">
        <v>86</v>
      </c>
      <c r="BK155" s="222">
        <f t="shared" si="19"/>
        <v>0</v>
      </c>
      <c r="BL155" s="17" t="s">
        <v>152</v>
      </c>
      <c r="BM155" s="221" t="s">
        <v>413</v>
      </c>
    </row>
    <row r="156" spans="1:65" s="2" customFormat="1" ht="16.5" customHeight="1">
      <c r="A156" s="34"/>
      <c r="B156" s="35"/>
      <c r="C156" s="209" t="s">
        <v>289</v>
      </c>
      <c r="D156" s="209" t="s">
        <v>148</v>
      </c>
      <c r="E156" s="210" t="s">
        <v>762</v>
      </c>
      <c r="F156" s="211" t="s">
        <v>732</v>
      </c>
      <c r="G156" s="212" t="s">
        <v>711</v>
      </c>
      <c r="H156" s="213">
        <v>6</v>
      </c>
      <c r="I156" s="214"/>
      <c r="J156" s="215">
        <f t="shared" si="10"/>
        <v>0</v>
      </c>
      <c r="K156" s="216"/>
      <c r="L156" s="39"/>
      <c r="M156" s="217" t="s">
        <v>1</v>
      </c>
      <c r="N156" s="218" t="s">
        <v>44</v>
      </c>
      <c r="O156" s="71"/>
      <c r="P156" s="219">
        <f t="shared" si="11"/>
        <v>0</v>
      </c>
      <c r="Q156" s="219">
        <v>0</v>
      </c>
      <c r="R156" s="219">
        <f t="shared" si="12"/>
        <v>0</v>
      </c>
      <c r="S156" s="219">
        <v>0</v>
      </c>
      <c r="T156" s="220">
        <f t="shared" si="1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21" t="s">
        <v>152</v>
      </c>
      <c r="AT156" s="221" t="s">
        <v>148</v>
      </c>
      <c r="AU156" s="221" t="s">
        <v>86</v>
      </c>
      <c r="AY156" s="17" t="s">
        <v>146</v>
      </c>
      <c r="BE156" s="222">
        <f t="shared" si="14"/>
        <v>0</v>
      </c>
      <c r="BF156" s="222">
        <f t="shared" si="15"/>
        <v>0</v>
      </c>
      <c r="BG156" s="222">
        <f t="shared" si="16"/>
        <v>0</v>
      </c>
      <c r="BH156" s="222">
        <f t="shared" si="17"/>
        <v>0</v>
      </c>
      <c r="BI156" s="222">
        <f t="shared" si="18"/>
        <v>0</v>
      </c>
      <c r="BJ156" s="17" t="s">
        <v>86</v>
      </c>
      <c r="BK156" s="222">
        <f t="shared" si="19"/>
        <v>0</v>
      </c>
      <c r="BL156" s="17" t="s">
        <v>152</v>
      </c>
      <c r="BM156" s="221" t="s">
        <v>424</v>
      </c>
    </row>
    <row r="157" spans="2:63" s="12" customFormat="1" ht="25.9" customHeight="1">
      <c r="B157" s="193"/>
      <c r="C157" s="194"/>
      <c r="D157" s="195" t="s">
        <v>78</v>
      </c>
      <c r="E157" s="196" t="s">
        <v>763</v>
      </c>
      <c r="F157" s="196" t="s">
        <v>764</v>
      </c>
      <c r="G157" s="194"/>
      <c r="H157" s="194"/>
      <c r="I157" s="197"/>
      <c r="J157" s="198">
        <f>BK157</f>
        <v>0</v>
      </c>
      <c r="K157" s="194"/>
      <c r="L157" s="199"/>
      <c r="M157" s="200"/>
      <c r="N157" s="201"/>
      <c r="O157" s="201"/>
      <c r="P157" s="202">
        <f>SUM(P158:P159)</f>
        <v>0</v>
      </c>
      <c r="Q157" s="201"/>
      <c r="R157" s="202">
        <f>SUM(R158:R159)</f>
        <v>0</v>
      </c>
      <c r="S157" s="201"/>
      <c r="T157" s="203">
        <f>SUM(T158:T159)</f>
        <v>0</v>
      </c>
      <c r="AR157" s="204" t="s">
        <v>86</v>
      </c>
      <c r="AT157" s="205" t="s">
        <v>78</v>
      </c>
      <c r="AU157" s="205" t="s">
        <v>79</v>
      </c>
      <c r="AY157" s="204" t="s">
        <v>146</v>
      </c>
      <c r="BK157" s="206">
        <f>SUM(BK158:BK159)</f>
        <v>0</v>
      </c>
    </row>
    <row r="158" spans="1:65" s="2" customFormat="1" ht="16.5" customHeight="1">
      <c r="A158" s="34"/>
      <c r="B158" s="35"/>
      <c r="C158" s="209" t="s">
        <v>298</v>
      </c>
      <c r="D158" s="209" t="s">
        <v>148</v>
      </c>
      <c r="E158" s="210" t="s">
        <v>765</v>
      </c>
      <c r="F158" s="211" t="s">
        <v>766</v>
      </c>
      <c r="G158" s="212" t="s">
        <v>390</v>
      </c>
      <c r="H158" s="213">
        <v>65</v>
      </c>
      <c r="I158" s="214"/>
      <c r="J158" s="215">
        <f>ROUND(I158*H158,2)</f>
        <v>0</v>
      </c>
      <c r="K158" s="216"/>
      <c r="L158" s="39"/>
      <c r="M158" s="217" t="s">
        <v>1</v>
      </c>
      <c r="N158" s="218" t="s">
        <v>44</v>
      </c>
      <c r="O158" s="71"/>
      <c r="P158" s="219">
        <f>O158*H158</f>
        <v>0</v>
      </c>
      <c r="Q158" s="219">
        <v>0</v>
      </c>
      <c r="R158" s="219">
        <f>Q158*H158</f>
        <v>0</v>
      </c>
      <c r="S158" s="219">
        <v>0</v>
      </c>
      <c r="T158" s="220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21" t="s">
        <v>152</v>
      </c>
      <c r="AT158" s="221" t="s">
        <v>148</v>
      </c>
      <c r="AU158" s="221" t="s">
        <v>86</v>
      </c>
      <c r="AY158" s="17" t="s">
        <v>146</v>
      </c>
      <c r="BE158" s="222">
        <f>IF(N158="základní",J158,0)</f>
        <v>0</v>
      </c>
      <c r="BF158" s="222">
        <f>IF(N158="snížená",J158,0)</f>
        <v>0</v>
      </c>
      <c r="BG158" s="222">
        <f>IF(N158="zákl. přenesená",J158,0)</f>
        <v>0</v>
      </c>
      <c r="BH158" s="222">
        <f>IF(N158="sníž. přenesená",J158,0)</f>
        <v>0</v>
      </c>
      <c r="BI158" s="222">
        <f>IF(N158="nulová",J158,0)</f>
        <v>0</v>
      </c>
      <c r="BJ158" s="17" t="s">
        <v>86</v>
      </c>
      <c r="BK158" s="222">
        <f>ROUND(I158*H158,2)</f>
        <v>0</v>
      </c>
      <c r="BL158" s="17" t="s">
        <v>152</v>
      </c>
      <c r="BM158" s="221" t="s">
        <v>436</v>
      </c>
    </row>
    <row r="159" spans="1:65" s="2" customFormat="1" ht="16.5" customHeight="1">
      <c r="A159" s="34"/>
      <c r="B159" s="35"/>
      <c r="C159" s="209" t="s">
        <v>302</v>
      </c>
      <c r="D159" s="209" t="s">
        <v>148</v>
      </c>
      <c r="E159" s="210" t="s">
        <v>767</v>
      </c>
      <c r="F159" s="211" t="s">
        <v>768</v>
      </c>
      <c r="G159" s="212" t="s">
        <v>390</v>
      </c>
      <c r="H159" s="213">
        <v>65</v>
      </c>
      <c r="I159" s="214"/>
      <c r="J159" s="215">
        <f>ROUND(I159*H159,2)</f>
        <v>0</v>
      </c>
      <c r="K159" s="216"/>
      <c r="L159" s="39"/>
      <c r="M159" s="217" t="s">
        <v>1</v>
      </c>
      <c r="N159" s="218" t="s">
        <v>44</v>
      </c>
      <c r="O159" s="71"/>
      <c r="P159" s="219">
        <f>O159*H159</f>
        <v>0</v>
      </c>
      <c r="Q159" s="219">
        <v>0</v>
      </c>
      <c r="R159" s="219">
        <f>Q159*H159</f>
        <v>0</v>
      </c>
      <c r="S159" s="219">
        <v>0</v>
      </c>
      <c r="T159" s="220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21" t="s">
        <v>152</v>
      </c>
      <c r="AT159" s="221" t="s">
        <v>148</v>
      </c>
      <c r="AU159" s="221" t="s">
        <v>86</v>
      </c>
      <c r="AY159" s="17" t="s">
        <v>146</v>
      </c>
      <c r="BE159" s="222">
        <f>IF(N159="základní",J159,0)</f>
        <v>0</v>
      </c>
      <c r="BF159" s="222">
        <f>IF(N159="snížená",J159,0)</f>
        <v>0</v>
      </c>
      <c r="BG159" s="222">
        <f>IF(N159="zákl. přenesená",J159,0)</f>
        <v>0</v>
      </c>
      <c r="BH159" s="222">
        <f>IF(N159="sníž. přenesená",J159,0)</f>
        <v>0</v>
      </c>
      <c r="BI159" s="222">
        <f>IF(N159="nulová",J159,0)</f>
        <v>0</v>
      </c>
      <c r="BJ159" s="17" t="s">
        <v>86</v>
      </c>
      <c r="BK159" s="222">
        <f>ROUND(I159*H159,2)</f>
        <v>0</v>
      </c>
      <c r="BL159" s="17" t="s">
        <v>152</v>
      </c>
      <c r="BM159" s="221" t="s">
        <v>444</v>
      </c>
    </row>
    <row r="160" spans="2:63" s="12" customFormat="1" ht="25.9" customHeight="1">
      <c r="B160" s="193"/>
      <c r="C160" s="194"/>
      <c r="D160" s="195" t="s">
        <v>78</v>
      </c>
      <c r="E160" s="196" t="s">
        <v>769</v>
      </c>
      <c r="F160" s="196" t="s">
        <v>770</v>
      </c>
      <c r="G160" s="194"/>
      <c r="H160" s="194"/>
      <c r="I160" s="197"/>
      <c r="J160" s="198">
        <f>BK160</f>
        <v>0</v>
      </c>
      <c r="K160" s="194"/>
      <c r="L160" s="199"/>
      <c r="M160" s="200"/>
      <c r="N160" s="201"/>
      <c r="O160" s="201"/>
      <c r="P160" s="202">
        <f>SUM(P161:P163)</f>
        <v>0</v>
      </c>
      <c r="Q160" s="201"/>
      <c r="R160" s="202">
        <f>SUM(R161:R163)</f>
        <v>0</v>
      </c>
      <c r="S160" s="201"/>
      <c r="T160" s="203">
        <f>SUM(T161:T163)</f>
        <v>0</v>
      </c>
      <c r="AR160" s="204" t="s">
        <v>86</v>
      </c>
      <c r="AT160" s="205" t="s">
        <v>78</v>
      </c>
      <c r="AU160" s="205" t="s">
        <v>79</v>
      </c>
      <c r="AY160" s="204" t="s">
        <v>146</v>
      </c>
      <c r="BK160" s="206">
        <f>SUM(BK161:BK163)</f>
        <v>0</v>
      </c>
    </row>
    <row r="161" spans="1:65" s="2" customFormat="1" ht="16.5" customHeight="1">
      <c r="A161" s="34"/>
      <c r="B161" s="35"/>
      <c r="C161" s="209" t="s">
        <v>315</v>
      </c>
      <c r="D161" s="209" t="s">
        <v>148</v>
      </c>
      <c r="E161" s="210" t="s">
        <v>771</v>
      </c>
      <c r="F161" s="211" t="s">
        <v>772</v>
      </c>
      <c r="G161" s="212" t="s">
        <v>390</v>
      </c>
      <c r="H161" s="213">
        <v>65</v>
      </c>
      <c r="I161" s="214"/>
      <c r="J161" s="215">
        <f>ROUND(I161*H161,2)</f>
        <v>0</v>
      </c>
      <c r="K161" s="216"/>
      <c r="L161" s="39"/>
      <c r="M161" s="217" t="s">
        <v>1</v>
      </c>
      <c r="N161" s="218" t="s">
        <v>44</v>
      </c>
      <c r="O161" s="71"/>
      <c r="P161" s="219">
        <f>O161*H161</f>
        <v>0</v>
      </c>
      <c r="Q161" s="219">
        <v>0</v>
      </c>
      <c r="R161" s="219">
        <f>Q161*H161</f>
        <v>0</v>
      </c>
      <c r="S161" s="219">
        <v>0</v>
      </c>
      <c r="T161" s="220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21" t="s">
        <v>152</v>
      </c>
      <c r="AT161" s="221" t="s">
        <v>148</v>
      </c>
      <c r="AU161" s="221" t="s">
        <v>86</v>
      </c>
      <c r="AY161" s="17" t="s">
        <v>146</v>
      </c>
      <c r="BE161" s="222">
        <f>IF(N161="základní",J161,0)</f>
        <v>0</v>
      </c>
      <c r="BF161" s="222">
        <f>IF(N161="snížená",J161,0)</f>
        <v>0</v>
      </c>
      <c r="BG161" s="222">
        <f>IF(N161="zákl. přenesená",J161,0)</f>
        <v>0</v>
      </c>
      <c r="BH161" s="222">
        <f>IF(N161="sníž. přenesená",J161,0)</f>
        <v>0</v>
      </c>
      <c r="BI161" s="222">
        <f>IF(N161="nulová",J161,0)</f>
        <v>0</v>
      </c>
      <c r="BJ161" s="17" t="s">
        <v>86</v>
      </c>
      <c r="BK161" s="222">
        <f>ROUND(I161*H161,2)</f>
        <v>0</v>
      </c>
      <c r="BL161" s="17" t="s">
        <v>152</v>
      </c>
      <c r="BM161" s="221" t="s">
        <v>455</v>
      </c>
    </row>
    <row r="162" spans="1:65" s="2" customFormat="1" ht="16.5" customHeight="1">
      <c r="A162" s="34"/>
      <c r="B162" s="35"/>
      <c r="C162" s="209" t="s">
        <v>321</v>
      </c>
      <c r="D162" s="209" t="s">
        <v>148</v>
      </c>
      <c r="E162" s="210" t="s">
        <v>773</v>
      </c>
      <c r="F162" s="211" t="s">
        <v>774</v>
      </c>
      <c r="G162" s="212" t="s">
        <v>390</v>
      </c>
      <c r="H162" s="213">
        <v>40</v>
      </c>
      <c r="I162" s="214"/>
      <c r="J162" s="215">
        <f>ROUND(I162*H162,2)</f>
        <v>0</v>
      </c>
      <c r="K162" s="216"/>
      <c r="L162" s="39"/>
      <c r="M162" s="217" t="s">
        <v>1</v>
      </c>
      <c r="N162" s="218" t="s">
        <v>44</v>
      </c>
      <c r="O162" s="71"/>
      <c r="P162" s="219">
        <f>O162*H162</f>
        <v>0</v>
      </c>
      <c r="Q162" s="219">
        <v>0</v>
      </c>
      <c r="R162" s="219">
        <f>Q162*H162</f>
        <v>0</v>
      </c>
      <c r="S162" s="219">
        <v>0</v>
      </c>
      <c r="T162" s="220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21" t="s">
        <v>152</v>
      </c>
      <c r="AT162" s="221" t="s">
        <v>148</v>
      </c>
      <c r="AU162" s="221" t="s">
        <v>86</v>
      </c>
      <c r="AY162" s="17" t="s">
        <v>146</v>
      </c>
      <c r="BE162" s="222">
        <f>IF(N162="základní",J162,0)</f>
        <v>0</v>
      </c>
      <c r="BF162" s="222">
        <f>IF(N162="snížená",J162,0)</f>
        <v>0</v>
      </c>
      <c r="BG162" s="222">
        <f>IF(N162="zákl. přenesená",J162,0)</f>
        <v>0</v>
      </c>
      <c r="BH162" s="222">
        <f>IF(N162="sníž. přenesená",J162,0)</f>
        <v>0</v>
      </c>
      <c r="BI162" s="222">
        <f>IF(N162="nulová",J162,0)</f>
        <v>0</v>
      </c>
      <c r="BJ162" s="17" t="s">
        <v>86</v>
      </c>
      <c r="BK162" s="222">
        <f>ROUND(I162*H162,2)</f>
        <v>0</v>
      </c>
      <c r="BL162" s="17" t="s">
        <v>152</v>
      </c>
      <c r="BM162" s="221" t="s">
        <v>473</v>
      </c>
    </row>
    <row r="163" spans="1:65" s="2" customFormat="1" ht="16.5" customHeight="1">
      <c r="A163" s="34"/>
      <c r="B163" s="35"/>
      <c r="C163" s="209" t="s">
        <v>327</v>
      </c>
      <c r="D163" s="209" t="s">
        <v>148</v>
      </c>
      <c r="E163" s="210" t="s">
        <v>775</v>
      </c>
      <c r="F163" s="211" t="s">
        <v>757</v>
      </c>
      <c r="G163" s="212" t="s">
        <v>640</v>
      </c>
      <c r="H163" s="213">
        <v>14</v>
      </c>
      <c r="I163" s="214"/>
      <c r="J163" s="215">
        <f>ROUND(I163*H163,2)</f>
        <v>0</v>
      </c>
      <c r="K163" s="216"/>
      <c r="L163" s="39"/>
      <c r="M163" s="274" t="s">
        <v>1</v>
      </c>
      <c r="N163" s="275" t="s">
        <v>44</v>
      </c>
      <c r="O163" s="276"/>
      <c r="P163" s="277">
        <f>O163*H163</f>
        <v>0</v>
      </c>
      <c r="Q163" s="277">
        <v>0</v>
      </c>
      <c r="R163" s="277">
        <f>Q163*H163</f>
        <v>0</v>
      </c>
      <c r="S163" s="277">
        <v>0</v>
      </c>
      <c r="T163" s="27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21" t="s">
        <v>152</v>
      </c>
      <c r="AT163" s="221" t="s">
        <v>148</v>
      </c>
      <c r="AU163" s="221" t="s">
        <v>86</v>
      </c>
      <c r="AY163" s="17" t="s">
        <v>146</v>
      </c>
      <c r="BE163" s="222">
        <f>IF(N163="základní",J163,0)</f>
        <v>0</v>
      </c>
      <c r="BF163" s="222">
        <f>IF(N163="snížená",J163,0)</f>
        <v>0</v>
      </c>
      <c r="BG163" s="222">
        <f>IF(N163="zákl. přenesená",J163,0)</f>
        <v>0</v>
      </c>
      <c r="BH163" s="222">
        <f>IF(N163="sníž. přenesená",J163,0)</f>
        <v>0</v>
      </c>
      <c r="BI163" s="222">
        <f>IF(N163="nulová",J163,0)</f>
        <v>0</v>
      </c>
      <c r="BJ163" s="17" t="s">
        <v>86</v>
      </c>
      <c r="BK163" s="222">
        <f>ROUND(I163*H163,2)</f>
        <v>0</v>
      </c>
      <c r="BL163" s="17" t="s">
        <v>152</v>
      </c>
      <c r="BM163" s="221" t="s">
        <v>482</v>
      </c>
    </row>
    <row r="164" spans="1:31" s="2" customFormat="1" ht="6.95" customHeight="1">
      <c r="A164" s="34"/>
      <c r="B164" s="54"/>
      <c r="C164" s="55"/>
      <c r="D164" s="55"/>
      <c r="E164" s="55"/>
      <c r="F164" s="55"/>
      <c r="G164" s="55"/>
      <c r="H164" s="55"/>
      <c r="I164" s="158"/>
      <c r="J164" s="55"/>
      <c r="K164" s="55"/>
      <c r="L164" s="39"/>
      <c r="M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</row>
  </sheetData>
  <sheetProtection algorithmName="SHA-512" hashValue="7wNqdpHZmZWQ1NCHZH5ZbMSIPRH3iM900qHJ8PSjfbfJSKIWo2Y/6sk0dDCf+VBazxrWceDs/r/10jHKFiGIzw==" saltValue="ls5Aa3ZG/u9v+kJWYi6wOkIuU4pb+GGCq8TfdSsYHEM5Iu1Ce+xrKQUwKJF015YRJv96Iu5m0dWGDqOYc3szUg==" spinCount="100000" sheet="1" objects="1" scenarios="1" formatColumns="0" formatRows="0" autoFilter="0"/>
  <autoFilter ref="C126:K163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6"/>
  <sheetViews>
    <sheetView showGridLines="0" workbookViewId="0" topLeftCell="A106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AT2" s="17" t="s">
        <v>102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88</v>
      </c>
    </row>
    <row r="4" spans="2:46" s="1" customFormat="1" ht="24.95" customHeight="1">
      <c r="B4" s="20"/>
      <c r="D4" s="119" t="s">
        <v>106</v>
      </c>
      <c r="I4" s="115"/>
      <c r="L4" s="20"/>
      <c r="M4" s="120" t="s">
        <v>10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1" t="s">
        <v>16</v>
      </c>
      <c r="I6" s="115"/>
      <c r="L6" s="20"/>
    </row>
    <row r="7" spans="2:12" s="1" customFormat="1" ht="16.5" customHeight="1">
      <c r="B7" s="20"/>
      <c r="E7" s="324" t="str">
        <f>'Rekapitulace stavby'!K6</f>
        <v>Rozšíření MŠ U Koupaliště – základová deska</v>
      </c>
      <c r="F7" s="325"/>
      <c r="G7" s="325"/>
      <c r="H7" s="325"/>
      <c r="I7" s="115"/>
      <c r="L7" s="20"/>
    </row>
    <row r="8" spans="2:12" s="1" customFormat="1" ht="12" customHeight="1">
      <c r="B8" s="20"/>
      <c r="D8" s="121" t="s">
        <v>107</v>
      </c>
      <c r="I8" s="115"/>
      <c r="L8" s="20"/>
    </row>
    <row r="9" spans="1:31" s="2" customFormat="1" ht="16.5" customHeight="1">
      <c r="A9" s="34"/>
      <c r="B9" s="39"/>
      <c r="C9" s="34"/>
      <c r="D9" s="34"/>
      <c r="E9" s="324" t="s">
        <v>108</v>
      </c>
      <c r="F9" s="326"/>
      <c r="G9" s="326"/>
      <c r="H9" s="326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1" t="s">
        <v>109</v>
      </c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27" t="s">
        <v>776</v>
      </c>
      <c r="F11" s="326"/>
      <c r="G11" s="326"/>
      <c r="H11" s="326"/>
      <c r="I11" s="122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122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1" t="s">
        <v>18</v>
      </c>
      <c r="E13" s="34"/>
      <c r="F13" s="110" t="s">
        <v>1</v>
      </c>
      <c r="G13" s="34"/>
      <c r="H13" s="34"/>
      <c r="I13" s="123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1" t="s">
        <v>20</v>
      </c>
      <c r="E14" s="34"/>
      <c r="F14" s="110" t="s">
        <v>21</v>
      </c>
      <c r="G14" s="34"/>
      <c r="H14" s="34"/>
      <c r="I14" s="123" t="s">
        <v>22</v>
      </c>
      <c r="J14" s="124" t="str">
        <f>'Rekapitulace stavby'!AN8</f>
        <v>23. 3. 2021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122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1" t="s">
        <v>24</v>
      </c>
      <c r="E16" s="34"/>
      <c r="F16" s="34"/>
      <c r="G16" s="34"/>
      <c r="H16" s="34"/>
      <c r="I16" s="123" t="s">
        <v>25</v>
      </c>
      <c r="J16" s="110" t="s">
        <v>26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27</v>
      </c>
      <c r="F17" s="34"/>
      <c r="G17" s="34"/>
      <c r="H17" s="34"/>
      <c r="I17" s="123" t="s">
        <v>28</v>
      </c>
      <c r="J17" s="110" t="s">
        <v>29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122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1" t="s">
        <v>30</v>
      </c>
      <c r="E19" s="34"/>
      <c r="F19" s="34"/>
      <c r="G19" s="34"/>
      <c r="H19" s="34"/>
      <c r="I19" s="123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8" t="str">
        <f>'Rekapitulace stavby'!E14</f>
        <v>Vyplň údaj</v>
      </c>
      <c r="F20" s="329"/>
      <c r="G20" s="329"/>
      <c r="H20" s="329"/>
      <c r="I20" s="123" t="s">
        <v>28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122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1" t="s">
        <v>32</v>
      </c>
      <c r="E22" s="34"/>
      <c r="F22" s="34"/>
      <c r="G22" s="34"/>
      <c r="H22" s="34"/>
      <c r="I22" s="123" t="s">
        <v>25</v>
      </c>
      <c r="J22" s="110" t="s">
        <v>33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34</v>
      </c>
      <c r="F23" s="34"/>
      <c r="G23" s="34"/>
      <c r="H23" s="34"/>
      <c r="I23" s="123" t="s">
        <v>28</v>
      </c>
      <c r="J23" s="110" t="s">
        <v>35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122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1" t="s">
        <v>37</v>
      </c>
      <c r="E25" s="34"/>
      <c r="F25" s="34"/>
      <c r="G25" s="34"/>
      <c r="H25" s="34"/>
      <c r="I25" s="123" t="s">
        <v>25</v>
      </c>
      <c r="J25" s="110" t="str">
        <f>IF('Rekapitulace stavby'!AN19="","",'Rekapitulace stavby'!AN19)</f>
        <v/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23" t="s">
        <v>28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122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1" t="s">
        <v>38</v>
      </c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5"/>
      <c r="B29" s="126"/>
      <c r="C29" s="125"/>
      <c r="D29" s="125"/>
      <c r="E29" s="330" t="s">
        <v>1</v>
      </c>
      <c r="F29" s="330"/>
      <c r="G29" s="330"/>
      <c r="H29" s="330"/>
      <c r="I29" s="127"/>
      <c r="J29" s="125"/>
      <c r="K29" s="125"/>
      <c r="L29" s="128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122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1" t="s">
        <v>39</v>
      </c>
      <c r="E32" s="34"/>
      <c r="F32" s="34"/>
      <c r="G32" s="34"/>
      <c r="H32" s="34"/>
      <c r="I32" s="122"/>
      <c r="J32" s="132">
        <f>ROUND(J122,2)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9"/>
      <c r="E33" s="129"/>
      <c r="F33" s="129"/>
      <c r="G33" s="129"/>
      <c r="H33" s="129"/>
      <c r="I33" s="130"/>
      <c r="J33" s="129"/>
      <c r="K33" s="129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33" t="s">
        <v>41</v>
      </c>
      <c r="G34" s="34"/>
      <c r="H34" s="34"/>
      <c r="I34" s="134" t="s">
        <v>40</v>
      </c>
      <c r="J34" s="133" t="s">
        <v>42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35" t="s">
        <v>43</v>
      </c>
      <c r="E35" s="121" t="s">
        <v>44</v>
      </c>
      <c r="F35" s="136">
        <f>ROUND((SUM(BE122:BE125)),2)</f>
        <v>0</v>
      </c>
      <c r="G35" s="34"/>
      <c r="H35" s="34"/>
      <c r="I35" s="137">
        <v>0.21</v>
      </c>
      <c r="J35" s="136">
        <f>ROUND(((SUM(BE122:BE125))*I35),2)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1" t="s">
        <v>45</v>
      </c>
      <c r="F36" s="136">
        <f>ROUND((SUM(BF122:BF125)),2)</f>
        <v>0</v>
      </c>
      <c r="G36" s="34"/>
      <c r="H36" s="34"/>
      <c r="I36" s="137">
        <v>0.15</v>
      </c>
      <c r="J36" s="136">
        <f>ROUND(((SUM(BF122:BF125))*I36),2)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1" t="s">
        <v>46</v>
      </c>
      <c r="F37" s="136">
        <f>ROUND((SUM(BG122:BG125)),2)</f>
        <v>0</v>
      </c>
      <c r="G37" s="34"/>
      <c r="H37" s="34"/>
      <c r="I37" s="137">
        <v>0.21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1" t="s">
        <v>47</v>
      </c>
      <c r="F38" s="136">
        <f>ROUND((SUM(BH122:BH125)),2)</f>
        <v>0</v>
      </c>
      <c r="G38" s="34"/>
      <c r="H38" s="34"/>
      <c r="I38" s="137">
        <v>0.15</v>
      </c>
      <c r="J38" s="136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1" t="s">
        <v>48</v>
      </c>
      <c r="F39" s="136">
        <f>ROUND((SUM(BI122:BI125)),2)</f>
        <v>0</v>
      </c>
      <c r="G39" s="34"/>
      <c r="H39" s="34"/>
      <c r="I39" s="137">
        <v>0</v>
      </c>
      <c r="J39" s="136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8"/>
      <c r="D41" s="139" t="s">
        <v>49</v>
      </c>
      <c r="E41" s="140"/>
      <c r="F41" s="140"/>
      <c r="G41" s="141" t="s">
        <v>50</v>
      </c>
      <c r="H41" s="142" t="s">
        <v>51</v>
      </c>
      <c r="I41" s="143"/>
      <c r="J41" s="144">
        <f>SUM(J32:J39)</f>
        <v>0</v>
      </c>
      <c r="K41" s="145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122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6" t="s">
        <v>52</v>
      </c>
      <c r="E50" s="147"/>
      <c r="F50" s="147"/>
      <c r="G50" s="146" t="s">
        <v>53</v>
      </c>
      <c r="H50" s="147"/>
      <c r="I50" s="148"/>
      <c r="J50" s="147"/>
      <c r="K50" s="147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9" t="s">
        <v>54</v>
      </c>
      <c r="E61" s="150"/>
      <c r="F61" s="151" t="s">
        <v>55</v>
      </c>
      <c r="G61" s="149" t="s">
        <v>54</v>
      </c>
      <c r="H61" s="150"/>
      <c r="I61" s="152"/>
      <c r="J61" s="153" t="s">
        <v>55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6" t="s">
        <v>56</v>
      </c>
      <c r="E65" s="154"/>
      <c r="F65" s="154"/>
      <c r="G65" s="146" t="s">
        <v>57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9" t="s">
        <v>54</v>
      </c>
      <c r="E76" s="150"/>
      <c r="F76" s="151" t="s">
        <v>55</v>
      </c>
      <c r="G76" s="149" t="s">
        <v>54</v>
      </c>
      <c r="H76" s="150"/>
      <c r="I76" s="152"/>
      <c r="J76" s="153" t="s">
        <v>55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111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31" t="str">
        <f>E7</f>
        <v>Rozšíření MŠ U Koupaliště – základová deska</v>
      </c>
      <c r="F85" s="332"/>
      <c r="G85" s="332"/>
      <c r="H85" s="332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107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31" t="s">
        <v>108</v>
      </c>
      <c r="F87" s="333"/>
      <c r="G87" s="333"/>
      <c r="H87" s="333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109</v>
      </c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79" t="str">
        <f>E11</f>
        <v>D.1.4.5 - PLYNOVÁ ZAŘÍZENÍ</v>
      </c>
      <c r="F89" s="333"/>
      <c r="G89" s="333"/>
      <c r="H89" s="333"/>
      <c r="I89" s="122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 xml:space="preserve"> </v>
      </c>
      <c r="G91" s="36"/>
      <c r="H91" s="36"/>
      <c r="I91" s="123" t="s">
        <v>22</v>
      </c>
      <c r="J91" s="66" t="str">
        <f>IF(J14="","",J14)</f>
        <v>23. 3. 2021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2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24</v>
      </c>
      <c r="D93" s="36"/>
      <c r="E93" s="36"/>
      <c r="F93" s="27" t="str">
        <f>E17</f>
        <v>Město Česká Třebová</v>
      </c>
      <c r="G93" s="36"/>
      <c r="H93" s="36"/>
      <c r="I93" s="123" t="s">
        <v>32</v>
      </c>
      <c r="J93" s="32" t="str">
        <f>E23</f>
        <v>K I P spol. s r.o.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30</v>
      </c>
      <c r="D94" s="36"/>
      <c r="E94" s="36"/>
      <c r="F94" s="27" t="str">
        <f>IF(E20="","",E20)</f>
        <v>Vyplň údaj</v>
      </c>
      <c r="G94" s="36"/>
      <c r="H94" s="36"/>
      <c r="I94" s="123" t="s">
        <v>37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2" t="s">
        <v>112</v>
      </c>
      <c r="D96" s="163"/>
      <c r="E96" s="163"/>
      <c r="F96" s="163"/>
      <c r="G96" s="163"/>
      <c r="H96" s="163"/>
      <c r="I96" s="164"/>
      <c r="J96" s="165" t="s">
        <v>113</v>
      </c>
      <c r="K96" s="163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2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6" t="s">
        <v>114</v>
      </c>
      <c r="D98" s="36"/>
      <c r="E98" s="36"/>
      <c r="F98" s="36"/>
      <c r="G98" s="36"/>
      <c r="H98" s="36"/>
      <c r="I98" s="122"/>
      <c r="J98" s="84">
        <f>J122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115</v>
      </c>
    </row>
    <row r="99" spans="2:12" s="9" customFormat="1" ht="24.95" customHeight="1">
      <c r="B99" s="167"/>
      <c r="C99" s="168"/>
      <c r="D99" s="169" t="s">
        <v>126</v>
      </c>
      <c r="E99" s="170"/>
      <c r="F99" s="170"/>
      <c r="G99" s="170"/>
      <c r="H99" s="170"/>
      <c r="I99" s="171"/>
      <c r="J99" s="172">
        <f>J123</f>
        <v>0</v>
      </c>
      <c r="K99" s="168"/>
      <c r="L99" s="173"/>
    </row>
    <row r="100" spans="2:12" s="10" customFormat="1" ht="19.9" customHeight="1">
      <c r="B100" s="174"/>
      <c r="C100" s="104"/>
      <c r="D100" s="175" t="s">
        <v>777</v>
      </c>
      <c r="E100" s="176"/>
      <c r="F100" s="176"/>
      <c r="G100" s="176"/>
      <c r="H100" s="176"/>
      <c r="I100" s="177"/>
      <c r="J100" s="178">
        <f>J124</f>
        <v>0</v>
      </c>
      <c r="K100" s="104"/>
      <c r="L100" s="179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122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158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161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5" customHeight="1">
      <c r="A107" s="34"/>
      <c r="B107" s="35"/>
      <c r="C107" s="23" t="s">
        <v>131</v>
      </c>
      <c r="D107" s="36"/>
      <c r="E107" s="36"/>
      <c r="F107" s="36"/>
      <c r="G107" s="36"/>
      <c r="H107" s="36"/>
      <c r="I107" s="122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122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122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331" t="str">
        <f>E7</f>
        <v>Rozšíření MŠ U Koupaliště – základová deska</v>
      </c>
      <c r="F110" s="332"/>
      <c r="G110" s="332"/>
      <c r="H110" s="332"/>
      <c r="I110" s="122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2:12" s="1" customFormat="1" ht="12" customHeight="1">
      <c r="B111" s="21"/>
      <c r="C111" s="29" t="s">
        <v>107</v>
      </c>
      <c r="D111" s="22"/>
      <c r="E111" s="22"/>
      <c r="F111" s="22"/>
      <c r="G111" s="22"/>
      <c r="H111" s="22"/>
      <c r="I111" s="115"/>
      <c r="J111" s="22"/>
      <c r="K111" s="22"/>
      <c r="L111" s="20"/>
    </row>
    <row r="112" spans="1:31" s="2" customFormat="1" ht="16.5" customHeight="1">
      <c r="A112" s="34"/>
      <c r="B112" s="35"/>
      <c r="C112" s="36"/>
      <c r="D112" s="36"/>
      <c r="E112" s="331" t="s">
        <v>108</v>
      </c>
      <c r="F112" s="333"/>
      <c r="G112" s="333"/>
      <c r="H112" s="333"/>
      <c r="I112" s="122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109</v>
      </c>
      <c r="D113" s="36"/>
      <c r="E113" s="36"/>
      <c r="F113" s="36"/>
      <c r="G113" s="36"/>
      <c r="H113" s="36"/>
      <c r="I113" s="122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279" t="str">
        <f>E11</f>
        <v>D.1.4.5 - PLYNOVÁ ZAŘÍZENÍ</v>
      </c>
      <c r="F114" s="333"/>
      <c r="G114" s="333"/>
      <c r="H114" s="333"/>
      <c r="I114" s="122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122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20</v>
      </c>
      <c r="D116" s="36"/>
      <c r="E116" s="36"/>
      <c r="F116" s="27" t="str">
        <f>F14</f>
        <v xml:space="preserve"> </v>
      </c>
      <c r="G116" s="36"/>
      <c r="H116" s="36"/>
      <c r="I116" s="123" t="s">
        <v>22</v>
      </c>
      <c r="J116" s="66" t="str">
        <f>IF(J14="","",J14)</f>
        <v>23. 3. 2021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122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5.2" customHeight="1">
      <c r="A118" s="34"/>
      <c r="B118" s="35"/>
      <c r="C118" s="29" t="s">
        <v>24</v>
      </c>
      <c r="D118" s="36"/>
      <c r="E118" s="36"/>
      <c r="F118" s="27" t="str">
        <f>E17</f>
        <v>Město Česká Třebová</v>
      </c>
      <c r="G118" s="36"/>
      <c r="H118" s="36"/>
      <c r="I118" s="123" t="s">
        <v>32</v>
      </c>
      <c r="J118" s="32" t="str">
        <f>E23</f>
        <v>K I P spol. s r.o.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30</v>
      </c>
      <c r="D119" s="36"/>
      <c r="E119" s="36"/>
      <c r="F119" s="27" t="str">
        <f>IF(E20="","",E20)</f>
        <v>Vyplň údaj</v>
      </c>
      <c r="G119" s="36"/>
      <c r="H119" s="36"/>
      <c r="I119" s="123" t="s">
        <v>37</v>
      </c>
      <c r="J119" s="32" t="str">
        <f>E26</f>
        <v xml:space="preserve"> 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122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11" customFormat="1" ht="29.25" customHeight="1">
      <c r="A121" s="180"/>
      <c r="B121" s="181"/>
      <c r="C121" s="182" t="s">
        <v>132</v>
      </c>
      <c r="D121" s="183" t="s">
        <v>64</v>
      </c>
      <c r="E121" s="183" t="s">
        <v>60</v>
      </c>
      <c r="F121" s="183" t="s">
        <v>61</v>
      </c>
      <c r="G121" s="183" t="s">
        <v>133</v>
      </c>
      <c r="H121" s="183" t="s">
        <v>134</v>
      </c>
      <c r="I121" s="184" t="s">
        <v>135</v>
      </c>
      <c r="J121" s="185" t="s">
        <v>113</v>
      </c>
      <c r="K121" s="186" t="s">
        <v>136</v>
      </c>
      <c r="L121" s="187"/>
      <c r="M121" s="75" t="s">
        <v>1</v>
      </c>
      <c r="N121" s="76" t="s">
        <v>43</v>
      </c>
      <c r="O121" s="76" t="s">
        <v>137</v>
      </c>
      <c r="P121" s="76" t="s">
        <v>138</v>
      </c>
      <c r="Q121" s="76" t="s">
        <v>139</v>
      </c>
      <c r="R121" s="76" t="s">
        <v>140</v>
      </c>
      <c r="S121" s="76" t="s">
        <v>141</v>
      </c>
      <c r="T121" s="77" t="s">
        <v>142</v>
      </c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</row>
    <row r="122" spans="1:63" s="2" customFormat="1" ht="22.9" customHeight="1">
      <c r="A122" s="34"/>
      <c r="B122" s="35"/>
      <c r="C122" s="82" t="s">
        <v>143</v>
      </c>
      <c r="D122" s="36"/>
      <c r="E122" s="36"/>
      <c r="F122" s="36"/>
      <c r="G122" s="36"/>
      <c r="H122" s="36"/>
      <c r="I122" s="122"/>
      <c r="J122" s="188">
        <f>BK122</f>
        <v>0</v>
      </c>
      <c r="K122" s="36"/>
      <c r="L122" s="39"/>
      <c r="M122" s="78"/>
      <c r="N122" s="189"/>
      <c r="O122" s="79"/>
      <c r="P122" s="190">
        <f>P123</f>
        <v>0</v>
      </c>
      <c r="Q122" s="79"/>
      <c r="R122" s="190">
        <f>R123</f>
        <v>0.00338</v>
      </c>
      <c r="S122" s="79"/>
      <c r="T122" s="191">
        <f>T123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78</v>
      </c>
      <c r="AU122" s="17" t="s">
        <v>115</v>
      </c>
      <c r="BK122" s="192">
        <f>BK123</f>
        <v>0</v>
      </c>
    </row>
    <row r="123" spans="2:63" s="12" customFormat="1" ht="25.9" customHeight="1">
      <c r="B123" s="193"/>
      <c r="C123" s="194"/>
      <c r="D123" s="195" t="s">
        <v>78</v>
      </c>
      <c r="E123" s="196" t="s">
        <v>459</v>
      </c>
      <c r="F123" s="196" t="s">
        <v>460</v>
      </c>
      <c r="G123" s="194"/>
      <c r="H123" s="194"/>
      <c r="I123" s="197"/>
      <c r="J123" s="198">
        <f>BK123</f>
        <v>0</v>
      </c>
      <c r="K123" s="194"/>
      <c r="L123" s="199"/>
      <c r="M123" s="200"/>
      <c r="N123" s="201"/>
      <c r="O123" s="201"/>
      <c r="P123" s="202">
        <f>P124</f>
        <v>0</v>
      </c>
      <c r="Q123" s="201"/>
      <c r="R123" s="202">
        <f>R124</f>
        <v>0.00338</v>
      </c>
      <c r="S123" s="201"/>
      <c r="T123" s="203">
        <f>T124</f>
        <v>0</v>
      </c>
      <c r="AR123" s="204" t="s">
        <v>88</v>
      </c>
      <c r="AT123" s="205" t="s">
        <v>78</v>
      </c>
      <c r="AU123" s="205" t="s">
        <v>79</v>
      </c>
      <c r="AY123" s="204" t="s">
        <v>146</v>
      </c>
      <c r="BK123" s="206">
        <f>BK124</f>
        <v>0</v>
      </c>
    </row>
    <row r="124" spans="2:63" s="12" customFormat="1" ht="22.9" customHeight="1">
      <c r="B124" s="193"/>
      <c r="C124" s="194"/>
      <c r="D124" s="195" t="s">
        <v>78</v>
      </c>
      <c r="E124" s="207" t="s">
        <v>778</v>
      </c>
      <c r="F124" s="207" t="s">
        <v>779</v>
      </c>
      <c r="G124" s="194"/>
      <c r="H124" s="194"/>
      <c r="I124" s="197"/>
      <c r="J124" s="208">
        <f>BK124</f>
        <v>0</v>
      </c>
      <c r="K124" s="194"/>
      <c r="L124" s="199"/>
      <c r="M124" s="200"/>
      <c r="N124" s="201"/>
      <c r="O124" s="201"/>
      <c r="P124" s="202">
        <f>P125</f>
        <v>0</v>
      </c>
      <c r="Q124" s="201"/>
      <c r="R124" s="202">
        <f>R125</f>
        <v>0.00338</v>
      </c>
      <c r="S124" s="201"/>
      <c r="T124" s="203">
        <f>T125</f>
        <v>0</v>
      </c>
      <c r="AR124" s="204" t="s">
        <v>88</v>
      </c>
      <c r="AT124" s="205" t="s">
        <v>78</v>
      </c>
      <c r="AU124" s="205" t="s">
        <v>86</v>
      </c>
      <c r="AY124" s="204" t="s">
        <v>146</v>
      </c>
      <c r="BK124" s="206">
        <f>BK125</f>
        <v>0</v>
      </c>
    </row>
    <row r="125" spans="1:65" s="2" customFormat="1" ht="16.5" customHeight="1">
      <c r="A125" s="34"/>
      <c r="B125" s="35"/>
      <c r="C125" s="209" t="s">
        <v>86</v>
      </c>
      <c r="D125" s="209" t="s">
        <v>148</v>
      </c>
      <c r="E125" s="210" t="s">
        <v>780</v>
      </c>
      <c r="F125" s="211" t="s">
        <v>781</v>
      </c>
      <c r="G125" s="212" t="s">
        <v>654</v>
      </c>
      <c r="H125" s="213">
        <v>1</v>
      </c>
      <c r="I125" s="214"/>
      <c r="J125" s="215">
        <f>ROUND(I125*H125,2)</f>
        <v>0</v>
      </c>
      <c r="K125" s="216"/>
      <c r="L125" s="39"/>
      <c r="M125" s="274" t="s">
        <v>1</v>
      </c>
      <c r="N125" s="275" t="s">
        <v>44</v>
      </c>
      <c r="O125" s="276"/>
      <c r="P125" s="277">
        <f>O125*H125</f>
        <v>0</v>
      </c>
      <c r="Q125" s="277">
        <v>0.00338</v>
      </c>
      <c r="R125" s="277">
        <f>Q125*H125</f>
        <v>0.00338</v>
      </c>
      <c r="S125" s="277">
        <v>0</v>
      </c>
      <c r="T125" s="27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21" t="s">
        <v>232</v>
      </c>
      <c r="AT125" s="221" t="s">
        <v>148</v>
      </c>
      <c r="AU125" s="221" t="s">
        <v>88</v>
      </c>
      <c r="AY125" s="17" t="s">
        <v>146</v>
      </c>
      <c r="BE125" s="222">
        <f>IF(N125="základní",J125,0)</f>
        <v>0</v>
      </c>
      <c r="BF125" s="222">
        <f>IF(N125="snížená",J125,0)</f>
        <v>0</v>
      </c>
      <c r="BG125" s="222">
        <f>IF(N125="zákl. přenesená",J125,0)</f>
        <v>0</v>
      </c>
      <c r="BH125" s="222">
        <f>IF(N125="sníž. přenesená",J125,0)</f>
        <v>0</v>
      </c>
      <c r="BI125" s="222">
        <f>IF(N125="nulová",J125,0)</f>
        <v>0</v>
      </c>
      <c r="BJ125" s="17" t="s">
        <v>86</v>
      </c>
      <c r="BK125" s="222">
        <f>ROUND(I125*H125,2)</f>
        <v>0</v>
      </c>
      <c r="BL125" s="17" t="s">
        <v>232</v>
      </c>
      <c r="BM125" s="221" t="s">
        <v>782</v>
      </c>
    </row>
    <row r="126" spans="1:31" s="2" customFormat="1" ht="6.95" customHeight="1">
      <c r="A126" s="34"/>
      <c r="B126" s="54"/>
      <c r="C126" s="55"/>
      <c r="D126" s="55"/>
      <c r="E126" s="55"/>
      <c r="F126" s="55"/>
      <c r="G126" s="55"/>
      <c r="H126" s="55"/>
      <c r="I126" s="158"/>
      <c r="J126" s="55"/>
      <c r="K126" s="55"/>
      <c r="L126" s="39"/>
      <c r="M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</sheetData>
  <sheetProtection algorithmName="SHA-512" hashValue="Cm3Qbd/QhnF/vS+tkIDA3QfCrJ1L2I2Pm1APPTX45yfGMa+hngX9cEz3x434lz1YNYu19XUuUc1z/jP5OnTA1w==" saltValue="k4Wa5m6df1VihUE4GXsuyhfU4dl3C+E4WsmssYT+nBnSrn7Nl2V/oDbAvHKPXH9HGTadQmDNDH1pVi9vmrzmdQ==" spinCount="100000" sheet="1" objects="1" scenarios="1" formatColumns="0" formatRows="0" autoFilter="0"/>
  <autoFilter ref="C121:K125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7"/>
  <sheetViews>
    <sheetView showGridLines="0" tabSelected="1" workbookViewId="0" topLeftCell="A74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AT2" s="17" t="s">
        <v>105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88</v>
      </c>
    </row>
    <row r="4" spans="2:46" s="1" customFormat="1" ht="24.95" customHeight="1">
      <c r="B4" s="20"/>
      <c r="D4" s="119" t="s">
        <v>106</v>
      </c>
      <c r="I4" s="115"/>
      <c r="L4" s="20"/>
      <c r="M4" s="120" t="s">
        <v>10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1" t="s">
        <v>16</v>
      </c>
      <c r="I6" s="115"/>
      <c r="L6" s="20"/>
    </row>
    <row r="7" spans="2:12" s="1" customFormat="1" ht="16.5" customHeight="1">
      <c r="B7" s="20"/>
      <c r="E7" s="324" t="str">
        <f>'Rekapitulace stavby'!K6</f>
        <v>Rozšíření MŠ U Koupaliště – základová deska</v>
      </c>
      <c r="F7" s="325"/>
      <c r="G7" s="325"/>
      <c r="H7" s="325"/>
      <c r="I7" s="115"/>
      <c r="L7" s="20"/>
    </row>
    <row r="8" spans="1:31" s="2" customFormat="1" ht="12" customHeight="1">
      <c r="A8" s="34"/>
      <c r="B8" s="39"/>
      <c r="C8" s="34"/>
      <c r="D8" s="121" t="s">
        <v>107</v>
      </c>
      <c r="E8" s="34"/>
      <c r="F8" s="34"/>
      <c r="G8" s="34"/>
      <c r="H8" s="34"/>
      <c r="I8" s="122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27" t="s">
        <v>783</v>
      </c>
      <c r="F9" s="326"/>
      <c r="G9" s="326"/>
      <c r="H9" s="326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21" t="s">
        <v>18</v>
      </c>
      <c r="E11" s="34"/>
      <c r="F11" s="110" t="s">
        <v>1</v>
      </c>
      <c r="G11" s="34"/>
      <c r="H11" s="34"/>
      <c r="I11" s="123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21" t="s">
        <v>20</v>
      </c>
      <c r="E12" s="34"/>
      <c r="F12" s="110" t="s">
        <v>21</v>
      </c>
      <c r="G12" s="34"/>
      <c r="H12" s="34"/>
      <c r="I12" s="123" t="s">
        <v>22</v>
      </c>
      <c r="J12" s="124" t="str">
        <f>'Rekapitulace stavby'!AN8</f>
        <v>23. 3. 2021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22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1" t="s">
        <v>24</v>
      </c>
      <c r="E14" s="34"/>
      <c r="F14" s="34"/>
      <c r="G14" s="34"/>
      <c r="H14" s="34"/>
      <c r="I14" s="123" t="s">
        <v>25</v>
      </c>
      <c r="J14" s="110" t="s">
        <v>26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">
        <v>27</v>
      </c>
      <c r="F15" s="34"/>
      <c r="G15" s="34"/>
      <c r="H15" s="34"/>
      <c r="I15" s="123" t="s">
        <v>28</v>
      </c>
      <c r="J15" s="110" t="s">
        <v>29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22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21" t="s">
        <v>30</v>
      </c>
      <c r="E17" s="34"/>
      <c r="F17" s="34"/>
      <c r="G17" s="34"/>
      <c r="H17" s="34"/>
      <c r="I17" s="123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8" t="str">
        <f>'Rekapitulace stavby'!E14</f>
        <v>Vyplň údaj</v>
      </c>
      <c r="F18" s="329"/>
      <c r="G18" s="329"/>
      <c r="H18" s="329"/>
      <c r="I18" s="123" t="s">
        <v>28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22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21" t="s">
        <v>32</v>
      </c>
      <c r="E20" s="34"/>
      <c r="F20" s="34"/>
      <c r="G20" s="34"/>
      <c r="H20" s="34"/>
      <c r="I20" s="123" t="s">
        <v>25</v>
      </c>
      <c r="J20" s="110" t="s">
        <v>33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34</v>
      </c>
      <c r="F21" s="34"/>
      <c r="G21" s="34"/>
      <c r="H21" s="34"/>
      <c r="I21" s="123" t="s">
        <v>28</v>
      </c>
      <c r="J21" s="110" t="s">
        <v>35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22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21" t="s">
        <v>37</v>
      </c>
      <c r="E23" s="34"/>
      <c r="F23" s="34"/>
      <c r="G23" s="34"/>
      <c r="H23" s="34"/>
      <c r="I23" s="123" t="s">
        <v>25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23" t="s">
        <v>28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22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21" t="s">
        <v>38</v>
      </c>
      <c r="E26" s="34"/>
      <c r="F26" s="34"/>
      <c r="G26" s="34"/>
      <c r="H26" s="34"/>
      <c r="I26" s="122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5"/>
      <c r="B27" s="126"/>
      <c r="C27" s="125"/>
      <c r="D27" s="125"/>
      <c r="E27" s="330" t="s">
        <v>1</v>
      </c>
      <c r="F27" s="330"/>
      <c r="G27" s="330"/>
      <c r="H27" s="330"/>
      <c r="I27" s="127"/>
      <c r="J27" s="125"/>
      <c r="K27" s="125"/>
      <c r="L27" s="128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9"/>
      <c r="E29" s="129"/>
      <c r="F29" s="129"/>
      <c r="G29" s="129"/>
      <c r="H29" s="129"/>
      <c r="I29" s="130"/>
      <c r="J29" s="129"/>
      <c r="K29" s="12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31" t="s">
        <v>39</v>
      </c>
      <c r="E30" s="34"/>
      <c r="F30" s="34"/>
      <c r="G30" s="34"/>
      <c r="H30" s="34"/>
      <c r="I30" s="122"/>
      <c r="J30" s="132">
        <f>ROUND(J119,2)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33" t="s">
        <v>41</v>
      </c>
      <c r="G32" s="34"/>
      <c r="H32" s="34"/>
      <c r="I32" s="134" t="s">
        <v>40</v>
      </c>
      <c r="J32" s="133" t="s">
        <v>42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35" t="s">
        <v>43</v>
      </c>
      <c r="E33" s="121" t="s">
        <v>44</v>
      </c>
      <c r="F33" s="136">
        <f>ROUND((SUM(BE119:BE136)),2)</f>
        <v>0</v>
      </c>
      <c r="G33" s="34"/>
      <c r="H33" s="34"/>
      <c r="I33" s="137">
        <v>0.21</v>
      </c>
      <c r="J33" s="136">
        <f>ROUND(((SUM(BE119:BE136))*I33),2)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21" t="s">
        <v>45</v>
      </c>
      <c r="F34" s="136">
        <f>ROUND((SUM(BF119:BF136)),2)</f>
        <v>0</v>
      </c>
      <c r="G34" s="34"/>
      <c r="H34" s="34"/>
      <c r="I34" s="137">
        <v>0.15</v>
      </c>
      <c r="J34" s="136">
        <f>ROUND(((SUM(BF119:BF136))*I34),2)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21" t="s">
        <v>46</v>
      </c>
      <c r="F35" s="136">
        <f>ROUND((SUM(BG119:BG136)),2)</f>
        <v>0</v>
      </c>
      <c r="G35" s="34"/>
      <c r="H35" s="34"/>
      <c r="I35" s="137">
        <v>0.21</v>
      </c>
      <c r="J35" s="136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21" t="s">
        <v>47</v>
      </c>
      <c r="F36" s="136">
        <f>ROUND((SUM(BH119:BH136)),2)</f>
        <v>0</v>
      </c>
      <c r="G36" s="34"/>
      <c r="H36" s="34"/>
      <c r="I36" s="137">
        <v>0.15</v>
      </c>
      <c r="J36" s="136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1" t="s">
        <v>48</v>
      </c>
      <c r="F37" s="136">
        <f>ROUND((SUM(BI119:BI136)),2)</f>
        <v>0</v>
      </c>
      <c r="G37" s="34"/>
      <c r="H37" s="34"/>
      <c r="I37" s="137">
        <v>0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22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8"/>
      <c r="D39" s="139" t="s">
        <v>49</v>
      </c>
      <c r="E39" s="140"/>
      <c r="F39" s="140"/>
      <c r="G39" s="141" t="s">
        <v>50</v>
      </c>
      <c r="H39" s="142" t="s">
        <v>51</v>
      </c>
      <c r="I39" s="143"/>
      <c r="J39" s="144">
        <f>SUM(J30:J37)</f>
        <v>0</v>
      </c>
      <c r="K39" s="145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I41" s="115"/>
      <c r="L41" s="20"/>
    </row>
    <row r="42" spans="2:12" s="1" customFormat="1" ht="14.45" customHeight="1">
      <c r="B42" s="20"/>
      <c r="I42" s="115"/>
      <c r="L42" s="20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6" t="s">
        <v>52</v>
      </c>
      <c r="E50" s="147"/>
      <c r="F50" s="147"/>
      <c r="G50" s="146" t="s">
        <v>53</v>
      </c>
      <c r="H50" s="147"/>
      <c r="I50" s="148"/>
      <c r="J50" s="147"/>
      <c r="K50" s="147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9" t="s">
        <v>54</v>
      </c>
      <c r="E61" s="150"/>
      <c r="F61" s="151" t="s">
        <v>55</v>
      </c>
      <c r="G61" s="149" t="s">
        <v>54</v>
      </c>
      <c r="H61" s="150"/>
      <c r="I61" s="152"/>
      <c r="J61" s="153" t="s">
        <v>55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6" t="s">
        <v>56</v>
      </c>
      <c r="E65" s="154"/>
      <c r="F65" s="154"/>
      <c r="G65" s="146" t="s">
        <v>57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9" t="s">
        <v>54</v>
      </c>
      <c r="E76" s="150"/>
      <c r="F76" s="151" t="s">
        <v>55</v>
      </c>
      <c r="G76" s="149" t="s">
        <v>54</v>
      </c>
      <c r="H76" s="150"/>
      <c r="I76" s="152"/>
      <c r="J76" s="153" t="s">
        <v>55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111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31" t="str">
        <f>E7</f>
        <v>Rozšíření MŠ U Koupaliště – základová deska</v>
      </c>
      <c r="F85" s="332"/>
      <c r="G85" s="332"/>
      <c r="H85" s="332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107</v>
      </c>
      <c r="D86" s="36"/>
      <c r="E86" s="36"/>
      <c r="F86" s="36"/>
      <c r="G86" s="36"/>
      <c r="H86" s="36"/>
      <c r="I86" s="122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9" t="str">
        <f>E9</f>
        <v>VRN - VEDLEJŠÍ ROZPOČTOVÉ NÁKLADY</v>
      </c>
      <c r="F87" s="333"/>
      <c r="G87" s="333"/>
      <c r="H87" s="333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123" t="s">
        <v>22</v>
      </c>
      <c r="J89" s="66" t="str">
        <f>IF(J12="","",J12)</f>
        <v>23. 3. 2021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Město Česká Třebová</v>
      </c>
      <c r="G91" s="36"/>
      <c r="H91" s="36"/>
      <c r="I91" s="123" t="s">
        <v>32</v>
      </c>
      <c r="J91" s="32" t="str">
        <f>E21</f>
        <v>K I P spol. s 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30</v>
      </c>
      <c r="D92" s="36"/>
      <c r="E92" s="36"/>
      <c r="F92" s="27" t="str">
        <f>IF(E18="","",E18)</f>
        <v>Vyplň údaj</v>
      </c>
      <c r="G92" s="36"/>
      <c r="H92" s="36"/>
      <c r="I92" s="123" t="s">
        <v>37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22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62" t="s">
        <v>112</v>
      </c>
      <c r="D94" s="163"/>
      <c r="E94" s="163"/>
      <c r="F94" s="163"/>
      <c r="G94" s="163"/>
      <c r="H94" s="163"/>
      <c r="I94" s="164"/>
      <c r="J94" s="165" t="s">
        <v>113</v>
      </c>
      <c r="K94" s="163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6" t="s">
        <v>114</v>
      </c>
      <c r="D96" s="36"/>
      <c r="E96" s="36"/>
      <c r="F96" s="36"/>
      <c r="G96" s="36"/>
      <c r="H96" s="36"/>
      <c r="I96" s="122"/>
      <c r="J96" s="84">
        <f>J119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115</v>
      </c>
    </row>
    <row r="97" spans="2:12" s="9" customFormat="1" ht="24.95" customHeight="1">
      <c r="B97" s="167"/>
      <c r="C97" s="168"/>
      <c r="D97" s="169" t="s">
        <v>784</v>
      </c>
      <c r="E97" s="170"/>
      <c r="F97" s="170"/>
      <c r="G97" s="170"/>
      <c r="H97" s="170"/>
      <c r="I97" s="171"/>
      <c r="J97" s="172">
        <f>J120</f>
        <v>0</v>
      </c>
      <c r="K97" s="168"/>
      <c r="L97" s="173"/>
    </row>
    <row r="98" spans="2:12" s="10" customFormat="1" ht="19.9" customHeight="1">
      <c r="B98" s="174"/>
      <c r="C98" s="104"/>
      <c r="D98" s="175" t="s">
        <v>785</v>
      </c>
      <c r="E98" s="176"/>
      <c r="F98" s="176"/>
      <c r="G98" s="176"/>
      <c r="H98" s="176"/>
      <c r="I98" s="177"/>
      <c r="J98" s="178">
        <f>J121</f>
        <v>0</v>
      </c>
      <c r="K98" s="104"/>
      <c r="L98" s="179"/>
    </row>
    <row r="99" spans="2:12" s="10" customFormat="1" ht="19.9" customHeight="1">
      <c r="B99" s="174"/>
      <c r="C99" s="104"/>
      <c r="D99" s="175" t="s">
        <v>786</v>
      </c>
      <c r="E99" s="176"/>
      <c r="F99" s="176"/>
      <c r="G99" s="176"/>
      <c r="H99" s="176"/>
      <c r="I99" s="177"/>
      <c r="J99" s="178">
        <f>J132</f>
        <v>0</v>
      </c>
      <c r="K99" s="104"/>
      <c r="L99" s="179"/>
    </row>
    <row r="100" spans="1:31" s="2" customFormat="1" ht="21.75" customHeight="1">
      <c r="A100" s="34"/>
      <c r="B100" s="35"/>
      <c r="C100" s="36"/>
      <c r="D100" s="36"/>
      <c r="E100" s="36"/>
      <c r="F100" s="36"/>
      <c r="G100" s="36"/>
      <c r="H100" s="36"/>
      <c r="I100" s="122"/>
      <c r="J100" s="36"/>
      <c r="K100" s="36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1:31" s="2" customFormat="1" ht="6.95" customHeight="1">
      <c r="A101" s="34"/>
      <c r="B101" s="54"/>
      <c r="C101" s="55"/>
      <c r="D101" s="55"/>
      <c r="E101" s="55"/>
      <c r="F101" s="55"/>
      <c r="G101" s="55"/>
      <c r="H101" s="55"/>
      <c r="I101" s="158"/>
      <c r="J101" s="55"/>
      <c r="K101" s="55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5" spans="1:31" s="2" customFormat="1" ht="6.95" customHeight="1">
      <c r="A105" s="34"/>
      <c r="B105" s="56"/>
      <c r="C105" s="57"/>
      <c r="D105" s="57"/>
      <c r="E105" s="57"/>
      <c r="F105" s="57"/>
      <c r="G105" s="57"/>
      <c r="H105" s="57"/>
      <c r="I105" s="161"/>
      <c r="J105" s="57"/>
      <c r="K105" s="57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24.95" customHeight="1">
      <c r="A106" s="34"/>
      <c r="B106" s="35"/>
      <c r="C106" s="23" t="s">
        <v>131</v>
      </c>
      <c r="D106" s="36"/>
      <c r="E106" s="36"/>
      <c r="F106" s="36"/>
      <c r="G106" s="36"/>
      <c r="H106" s="36"/>
      <c r="I106" s="122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>
      <c r="A107" s="34"/>
      <c r="B107" s="35"/>
      <c r="C107" s="36"/>
      <c r="D107" s="36"/>
      <c r="E107" s="36"/>
      <c r="F107" s="36"/>
      <c r="G107" s="36"/>
      <c r="H107" s="36"/>
      <c r="I107" s="122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2" customHeight="1">
      <c r="A108" s="34"/>
      <c r="B108" s="35"/>
      <c r="C108" s="29" t="s">
        <v>16</v>
      </c>
      <c r="D108" s="36"/>
      <c r="E108" s="36"/>
      <c r="F108" s="36"/>
      <c r="G108" s="36"/>
      <c r="H108" s="36"/>
      <c r="I108" s="122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6.5" customHeight="1">
      <c r="A109" s="34"/>
      <c r="B109" s="35"/>
      <c r="C109" s="36"/>
      <c r="D109" s="36"/>
      <c r="E109" s="331" t="str">
        <f>E7</f>
        <v>Rozšíření MŠ U Koupaliště – základová deska</v>
      </c>
      <c r="F109" s="332"/>
      <c r="G109" s="332"/>
      <c r="H109" s="332"/>
      <c r="I109" s="122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107</v>
      </c>
      <c r="D110" s="36"/>
      <c r="E110" s="36"/>
      <c r="F110" s="36"/>
      <c r="G110" s="36"/>
      <c r="H110" s="36"/>
      <c r="I110" s="122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279" t="str">
        <f>E9</f>
        <v>VRN - VEDLEJŠÍ ROZPOČTOVÉ NÁKLADY</v>
      </c>
      <c r="F111" s="333"/>
      <c r="G111" s="333"/>
      <c r="H111" s="333"/>
      <c r="I111" s="122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122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20</v>
      </c>
      <c r="D113" s="36"/>
      <c r="E113" s="36"/>
      <c r="F113" s="27" t="str">
        <f>F12</f>
        <v xml:space="preserve"> </v>
      </c>
      <c r="G113" s="36"/>
      <c r="H113" s="36"/>
      <c r="I113" s="123" t="s">
        <v>22</v>
      </c>
      <c r="J113" s="66" t="str">
        <f>IF(J12="","",J12)</f>
        <v>23. 3. 2021</v>
      </c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122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5.2" customHeight="1">
      <c r="A115" s="34"/>
      <c r="B115" s="35"/>
      <c r="C115" s="29" t="s">
        <v>24</v>
      </c>
      <c r="D115" s="36"/>
      <c r="E115" s="36"/>
      <c r="F115" s="27" t="str">
        <f>E15</f>
        <v>Město Česká Třebová</v>
      </c>
      <c r="G115" s="36"/>
      <c r="H115" s="36"/>
      <c r="I115" s="123" t="s">
        <v>32</v>
      </c>
      <c r="J115" s="32" t="str">
        <f>E21</f>
        <v>K I P spol. s r.o.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5.2" customHeight="1">
      <c r="A116" s="34"/>
      <c r="B116" s="35"/>
      <c r="C116" s="29" t="s">
        <v>30</v>
      </c>
      <c r="D116" s="36"/>
      <c r="E116" s="36"/>
      <c r="F116" s="27" t="str">
        <f>IF(E18="","",E18)</f>
        <v>Vyplň údaj</v>
      </c>
      <c r="G116" s="36"/>
      <c r="H116" s="36"/>
      <c r="I116" s="123" t="s">
        <v>37</v>
      </c>
      <c r="J116" s="32" t="str">
        <f>E24</f>
        <v xml:space="preserve"> 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0.35" customHeight="1">
      <c r="A117" s="34"/>
      <c r="B117" s="35"/>
      <c r="C117" s="36"/>
      <c r="D117" s="36"/>
      <c r="E117" s="36"/>
      <c r="F117" s="36"/>
      <c r="G117" s="36"/>
      <c r="H117" s="36"/>
      <c r="I117" s="122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11" customFormat="1" ht="29.25" customHeight="1">
      <c r="A118" s="180"/>
      <c r="B118" s="181"/>
      <c r="C118" s="182" t="s">
        <v>132</v>
      </c>
      <c r="D118" s="183" t="s">
        <v>64</v>
      </c>
      <c r="E118" s="183" t="s">
        <v>60</v>
      </c>
      <c r="F118" s="183" t="s">
        <v>61</v>
      </c>
      <c r="G118" s="183" t="s">
        <v>133</v>
      </c>
      <c r="H118" s="183" t="s">
        <v>134</v>
      </c>
      <c r="I118" s="184" t="s">
        <v>135</v>
      </c>
      <c r="J118" s="185" t="s">
        <v>113</v>
      </c>
      <c r="K118" s="186" t="s">
        <v>136</v>
      </c>
      <c r="L118" s="187"/>
      <c r="M118" s="75" t="s">
        <v>1</v>
      </c>
      <c r="N118" s="76" t="s">
        <v>43</v>
      </c>
      <c r="O118" s="76" t="s">
        <v>137</v>
      </c>
      <c r="P118" s="76" t="s">
        <v>138</v>
      </c>
      <c r="Q118" s="76" t="s">
        <v>139</v>
      </c>
      <c r="R118" s="76" t="s">
        <v>140</v>
      </c>
      <c r="S118" s="76" t="s">
        <v>141</v>
      </c>
      <c r="T118" s="77" t="s">
        <v>142</v>
      </c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</row>
    <row r="119" spans="1:63" s="2" customFormat="1" ht="22.9" customHeight="1">
      <c r="A119" s="34"/>
      <c r="B119" s="35"/>
      <c r="C119" s="82" t="s">
        <v>143</v>
      </c>
      <c r="D119" s="36"/>
      <c r="E119" s="36"/>
      <c r="F119" s="36"/>
      <c r="G119" s="36"/>
      <c r="H119" s="36"/>
      <c r="I119" s="122"/>
      <c r="J119" s="188">
        <f>BK119</f>
        <v>0</v>
      </c>
      <c r="K119" s="36"/>
      <c r="L119" s="39"/>
      <c r="M119" s="78"/>
      <c r="N119" s="189"/>
      <c r="O119" s="79"/>
      <c r="P119" s="190">
        <f>P120</f>
        <v>0</v>
      </c>
      <c r="Q119" s="79"/>
      <c r="R119" s="190">
        <f>R120</f>
        <v>0</v>
      </c>
      <c r="S119" s="79"/>
      <c r="T119" s="191">
        <f>T120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78</v>
      </c>
      <c r="AU119" s="17" t="s">
        <v>115</v>
      </c>
      <c r="BK119" s="192">
        <f>BK120</f>
        <v>0</v>
      </c>
    </row>
    <row r="120" spans="2:63" s="12" customFormat="1" ht="25.9" customHeight="1">
      <c r="B120" s="193"/>
      <c r="C120" s="194"/>
      <c r="D120" s="195" t="s">
        <v>78</v>
      </c>
      <c r="E120" s="196" t="s">
        <v>103</v>
      </c>
      <c r="F120" s="196" t="s">
        <v>787</v>
      </c>
      <c r="G120" s="194"/>
      <c r="H120" s="194"/>
      <c r="I120" s="197"/>
      <c r="J120" s="198">
        <f>BK120</f>
        <v>0</v>
      </c>
      <c r="K120" s="194"/>
      <c r="L120" s="199"/>
      <c r="M120" s="200"/>
      <c r="N120" s="201"/>
      <c r="O120" s="201"/>
      <c r="P120" s="202">
        <f>P121+P132</f>
        <v>0</v>
      </c>
      <c r="Q120" s="201"/>
      <c r="R120" s="202">
        <f>R121+R132</f>
        <v>0</v>
      </c>
      <c r="S120" s="201"/>
      <c r="T120" s="203">
        <f>T121+T132</f>
        <v>0</v>
      </c>
      <c r="AR120" s="204" t="s">
        <v>167</v>
      </c>
      <c r="AT120" s="205" t="s">
        <v>78</v>
      </c>
      <c r="AU120" s="205" t="s">
        <v>79</v>
      </c>
      <c r="AY120" s="204" t="s">
        <v>146</v>
      </c>
      <c r="BK120" s="206">
        <f>BK121+BK132</f>
        <v>0</v>
      </c>
    </row>
    <row r="121" spans="2:63" s="12" customFormat="1" ht="22.9" customHeight="1">
      <c r="B121" s="193"/>
      <c r="C121" s="194"/>
      <c r="D121" s="195" t="s">
        <v>78</v>
      </c>
      <c r="E121" s="207" t="s">
        <v>788</v>
      </c>
      <c r="F121" s="207" t="s">
        <v>789</v>
      </c>
      <c r="G121" s="194"/>
      <c r="H121" s="194"/>
      <c r="I121" s="197"/>
      <c r="J121" s="208">
        <f>BK121</f>
        <v>0</v>
      </c>
      <c r="K121" s="194"/>
      <c r="L121" s="199"/>
      <c r="M121" s="200"/>
      <c r="N121" s="201"/>
      <c r="O121" s="201"/>
      <c r="P121" s="202">
        <f>SUM(P122:P131)</f>
        <v>0</v>
      </c>
      <c r="Q121" s="201"/>
      <c r="R121" s="202">
        <f>SUM(R122:R131)</f>
        <v>0</v>
      </c>
      <c r="S121" s="201"/>
      <c r="T121" s="203">
        <f>SUM(T122:T131)</f>
        <v>0</v>
      </c>
      <c r="AR121" s="204" t="s">
        <v>167</v>
      </c>
      <c r="AT121" s="205" t="s">
        <v>78</v>
      </c>
      <c r="AU121" s="205" t="s">
        <v>86</v>
      </c>
      <c r="AY121" s="204" t="s">
        <v>146</v>
      </c>
      <c r="BK121" s="206">
        <f>SUM(BK122:BK131)</f>
        <v>0</v>
      </c>
    </row>
    <row r="122" spans="1:65" s="2" customFormat="1" ht="21.75" customHeight="1">
      <c r="A122" s="34"/>
      <c r="B122" s="35"/>
      <c r="C122" s="209" t="s">
        <v>86</v>
      </c>
      <c r="D122" s="209" t="s">
        <v>148</v>
      </c>
      <c r="E122" s="210" t="s">
        <v>790</v>
      </c>
      <c r="F122" s="211" t="s">
        <v>791</v>
      </c>
      <c r="G122" s="212" t="s">
        <v>792</v>
      </c>
      <c r="H122" s="213">
        <v>1</v>
      </c>
      <c r="I122" s="214"/>
      <c r="J122" s="215">
        <f aca="true" t="shared" si="0" ref="J122:J131">ROUND(I122*H122,2)</f>
        <v>0</v>
      </c>
      <c r="K122" s="216"/>
      <c r="L122" s="39"/>
      <c r="M122" s="217" t="s">
        <v>1</v>
      </c>
      <c r="N122" s="218" t="s">
        <v>44</v>
      </c>
      <c r="O122" s="71"/>
      <c r="P122" s="219">
        <f aca="true" t="shared" si="1" ref="P122:P131">O122*H122</f>
        <v>0</v>
      </c>
      <c r="Q122" s="219">
        <v>0</v>
      </c>
      <c r="R122" s="219">
        <f aca="true" t="shared" si="2" ref="R122:R131">Q122*H122</f>
        <v>0</v>
      </c>
      <c r="S122" s="219">
        <v>0</v>
      </c>
      <c r="T122" s="220">
        <f aca="true" t="shared" si="3" ref="T122:T131"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221" t="s">
        <v>152</v>
      </c>
      <c r="AT122" s="221" t="s">
        <v>148</v>
      </c>
      <c r="AU122" s="221" t="s">
        <v>88</v>
      </c>
      <c r="AY122" s="17" t="s">
        <v>146</v>
      </c>
      <c r="BE122" s="222">
        <f aca="true" t="shared" si="4" ref="BE122:BE131">IF(N122="základní",J122,0)</f>
        <v>0</v>
      </c>
      <c r="BF122" s="222">
        <f aca="true" t="shared" si="5" ref="BF122:BF131">IF(N122="snížená",J122,0)</f>
        <v>0</v>
      </c>
      <c r="BG122" s="222">
        <f aca="true" t="shared" si="6" ref="BG122:BG131">IF(N122="zákl. přenesená",J122,0)</f>
        <v>0</v>
      </c>
      <c r="BH122" s="222">
        <f aca="true" t="shared" si="7" ref="BH122:BH131">IF(N122="sníž. přenesená",J122,0)</f>
        <v>0</v>
      </c>
      <c r="BI122" s="222">
        <f aca="true" t="shared" si="8" ref="BI122:BI131">IF(N122="nulová",J122,0)</f>
        <v>0</v>
      </c>
      <c r="BJ122" s="17" t="s">
        <v>86</v>
      </c>
      <c r="BK122" s="222">
        <f aca="true" t="shared" si="9" ref="BK122:BK131">ROUND(I122*H122,2)</f>
        <v>0</v>
      </c>
      <c r="BL122" s="17" t="s">
        <v>152</v>
      </c>
      <c r="BM122" s="221" t="s">
        <v>793</v>
      </c>
    </row>
    <row r="123" spans="1:65" s="2" customFormat="1" ht="16.5" customHeight="1">
      <c r="A123" s="34"/>
      <c r="B123" s="35"/>
      <c r="C123" s="209" t="s">
        <v>88</v>
      </c>
      <c r="D123" s="209" t="s">
        <v>148</v>
      </c>
      <c r="E123" s="210" t="s">
        <v>794</v>
      </c>
      <c r="F123" s="211" t="s">
        <v>795</v>
      </c>
      <c r="G123" s="212" t="s">
        <v>796</v>
      </c>
      <c r="H123" s="213">
        <v>1</v>
      </c>
      <c r="I123" s="214"/>
      <c r="J123" s="215">
        <f t="shared" si="0"/>
        <v>0</v>
      </c>
      <c r="K123" s="216"/>
      <c r="L123" s="39"/>
      <c r="M123" s="217" t="s">
        <v>1</v>
      </c>
      <c r="N123" s="218" t="s">
        <v>44</v>
      </c>
      <c r="O123" s="71"/>
      <c r="P123" s="219">
        <f t="shared" si="1"/>
        <v>0</v>
      </c>
      <c r="Q123" s="219">
        <v>0</v>
      </c>
      <c r="R123" s="219">
        <f t="shared" si="2"/>
        <v>0</v>
      </c>
      <c r="S123" s="219">
        <v>0</v>
      </c>
      <c r="T123" s="220">
        <f t="shared" si="3"/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21" t="s">
        <v>797</v>
      </c>
      <c r="AT123" s="221" t="s">
        <v>148</v>
      </c>
      <c r="AU123" s="221" t="s">
        <v>88</v>
      </c>
      <c r="AY123" s="17" t="s">
        <v>146</v>
      </c>
      <c r="BE123" s="222">
        <f t="shared" si="4"/>
        <v>0</v>
      </c>
      <c r="BF123" s="222">
        <f t="shared" si="5"/>
        <v>0</v>
      </c>
      <c r="BG123" s="222">
        <f t="shared" si="6"/>
        <v>0</v>
      </c>
      <c r="BH123" s="222">
        <f t="shared" si="7"/>
        <v>0</v>
      </c>
      <c r="BI123" s="222">
        <f t="shared" si="8"/>
        <v>0</v>
      </c>
      <c r="BJ123" s="17" t="s">
        <v>86</v>
      </c>
      <c r="BK123" s="222">
        <f t="shared" si="9"/>
        <v>0</v>
      </c>
      <c r="BL123" s="17" t="s">
        <v>797</v>
      </c>
      <c r="BM123" s="221" t="s">
        <v>798</v>
      </c>
    </row>
    <row r="124" spans="1:65" s="2" customFormat="1" ht="16.5" customHeight="1">
      <c r="A124" s="34"/>
      <c r="B124" s="35"/>
      <c r="C124" s="209" t="s">
        <v>157</v>
      </c>
      <c r="D124" s="209" t="s">
        <v>148</v>
      </c>
      <c r="E124" s="210" t="s">
        <v>799</v>
      </c>
      <c r="F124" s="211" t="s">
        <v>800</v>
      </c>
      <c r="G124" s="212" t="s">
        <v>796</v>
      </c>
      <c r="H124" s="213">
        <v>1</v>
      </c>
      <c r="I124" s="214"/>
      <c r="J124" s="215">
        <f t="shared" si="0"/>
        <v>0</v>
      </c>
      <c r="K124" s="216"/>
      <c r="L124" s="39"/>
      <c r="M124" s="217" t="s">
        <v>1</v>
      </c>
      <c r="N124" s="218" t="s">
        <v>44</v>
      </c>
      <c r="O124" s="71"/>
      <c r="P124" s="219">
        <f t="shared" si="1"/>
        <v>0</v>
      </c>
      <c r="Q124" s="219">
        <v>0</v>
      </c>
      <c r="R124" s="219">
        <f t="shared" si="2"/>
        <v>0</v>
      </c>
      <c r="S124" s="219">
        <v>0</v>
      </c>
      <c r="T124" s="220">
        <f t="shared" si="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21" t="s">
        <v>797</v>
      </c>
      <c r="AT124" s="221" t="s">
        <v>148</v>
      </c>
      <c r="AU124" s="221" t="s">
        <v>88</v>
      </c>
      <c r="AY124" s="17" t="s">
        <v>146</v>
      </c>
      <c r="BE124" s="222">
        <f t="shared" si="4"/>
        <v>0</v>
      </c>
      <c r="BF124" s="222">
        <f t="shared" si="5"/>
        <v>0</v>
      </c>
      <c r="BG124" s="222">
        <f t="shared" si="6"/>
        <v>0</v>
      </c>
      <c r="BH124" s="222">
        <f t="shared" si="7"/>
        <v>0</v>
      </c>
      <c r="BI124" s="222">
        <f t="shared" si="8"/>
        <v>0</v>
      </c>
      <c r="BJ124" s="17" t="s">
        <v>86</v>
      </c>
      <c r="BK124" s="222">
        <f t="shared" si="9"/>
        <v>0</v>
      </c>
      <c r="BL124" s="17" t="s">
        <v>797</v>
      </c>
      <c r="BM124" s="221" t="s">
        <v>801</v>
      </c>
    </row>
    <row r="125" spans="1:65" s="2" customFormat="1" ht="16.5" customHeight="1">
      <c r="A125" s="34"/>
      <c r="B125" s="35"/>
      <c r="C125" s="209" t="s">
        <v>152</v>
      </c>
      <c r="D125" s="209" t="s">
        <v>148</v>
      </c>
      <c r="E125" s="210" t="s">
        <v>802</v>
      </c>
      <c r="F125" s="211" t="s">
        <v>803</v>
      </c>
      <c r="G125" s="212" t="s">
        <v>796</v>
      </c>
      <c r="H125" s="213">
        <v>1</v>
      </c>
      <c r="I125" s="214"/>
      <c r="J125" s="215">
        <f t="shared" si="0"/>
        <v>0</v>
      </c>
      <c r="K125" s="216"/>
      <c r="L125" s="39"/>
      <c r="M125" s="217" t="s">
        <v>1</v>
      </c>
      <c r="N125" s="218" t="s">
        <v>44</v>
      </c>
      <c r="O125" s="71"/>
      <c r="P125" s="219">
        <f t="shared" si="1"/>
        <v>0</v>
      </c>
      <c r="Q125" s="219">
        <v>0</v>
      </c>
      <c r="R125" s="219">
        <f t="shared" si="2"/>
        <v>0</v>
      </c>
      <c r="S125" s="219">
        <v>0</v>
      </c>
      <c r="T125" s="220">
        <f t="shared" si="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21" t="s">
        <v>797</v>
      </c>
      <c r="AT125" s="221" t="s">
        <v>148</v>
      </c>
      <c r="AU125" s="221" t="s">
        <v>88</v>
      </c>
      <c r="AY125" s="17" t="s">
        <v>146</v>
      </c>
      <c r="BE125" s="222">
        <f t="shared" si="4"/>
        <v>0</v>
      </c>
      <c r="BF125" s="222">
        <f t="shared" si="5"/>
        <v>0</v>
      </c>
      <c r="BG125" s="222">
        <f t="shared" si="6"/>
        <v>0</v>
      </c>
      <c r="BH125" s="222">
        <f t="shared" si="7"/>
        <v>0</v>
      </c>
      <c r="BI125" s="222">
        <f t="shared" si="8"/>
        <v>0</v>
      </c>
      <c r="BJ125" s="17" t="s">
        <v>86</v>
      </c>
      <c r="BK125" s="222">
        <f t="shared" si="9"/>
        <v>0</v>
      </c>
      <c r="BL125" s="17" t="s">
        <v>797</v>
      </c>
      <c r="BM125" s="221" t="s">
        <v>804</v>
      </c>
    </row>
    <row r="126" spans="1:65" s="2" customFormat="1" ht="21.75" customHeight="1">
      <c r="A126" s="34"/>
      <c r="B126" s="35"/>
      <c r="C126" s="209" t="s">
        <v>167</v>
      </c>
      <c r="D126" s="209" t="s">
        <v>148</v>
      </c>
      <c r="E126" s="210" t="s">
        <v>805</v>
      </c>
      <c r="F126" s="211" t="s">
        <v>806</v>
      </c>
      <c r="G126" s="212" t="s">
        <v>796</v>
      </c>
      <c r="H126" s="213">
        <v>1</v>
      </c>
      <c r="I126" s="214"/>
      <c r="J126" s="215">
        <f t="shared" si="0"/>
        <v>0</v>
      </c>
      <c r="K126" s="216"/>
      <c r="L126" s="39"/>
      <c r="M126" s="217" t="s">
        <v>1</v>
      </c>
      <c r="N126" s="218" t="s">
        <v>44</v>
      </c>
      <c r="O126" s="71"/>
      <c r="P126" s="219">
        <f t="shared" si="1"/>
        <v>0</v>
      </c>
      <c r="Q126" s="219">
        <v>0</v>
      </c>
      <c r="R126" s="219">
        <f t="shared" si="2"/>
        <v>0</v>
      </c>
      <c r="S126" s="219">
        <v>0</v>
      </c>
      <c r="T126" s="220">
        <f t="shared" si="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21" t="s">
        <v>797</v>
      </c>
      <c r="AT126" s="221" t="s">
        <v>148</v>
      </c>
      <c r="AU126" s="221" t="s">
        <v>88</v>
      </c>
      <c r="AY126" s="17" t="s">
        <v>146</v>
      </c>
      <c r="BE126" s="222">
        <f t="shared" si="4"/>
        <v>0</v>
      </c>
      <c r="BF126" s="222">
        <f t="shared" si="5"/>
        <v>0</v>
      </c>
      <c r="BG126" s="222">
        <f t="shared" si="6"/>
        <v>0</v>
      </c>
      <c r="BH126" s="222">
        <f t="shared" si="7"/>
        <v>0</v>
      </c>
      <c r="BI126" s="222">
        <f t="shared" si="8"/>
        <v>0</v>
      </c>
      <c r="BJ126" s="17" t="s">
        <v>86</v>
      </c>
      <c r="BK126" s="222">
        <f t="shared" si="9"/>
        <v>0</v>
      </c>
      <c r="BL126" s="17" t="s">
        <v>797</v>
      </c>
      <c r="BM126" s="221" t="s">
        <v>807</v>
      </c>
    </row>
    <row r="127" spans="1:65" s="2" customFormat="1" ht="16.5" customHeight="1">
      <c r="A127" s="34"/>
      <c r="B127" s="35"/>
      <c r="C127" s="209" t="s">
        <v>179</v>
      </c>
      <c r="D127" s="209" t="s">
        <v>148</v>
      </c>
      <c r="E127" s="210" t="s">
        <v>808</v>
      </c>
      <c r="F127" s="211" t="s">
        <v>809</v>
      </c>
      <c r="G127" s="212" t="s">
        <v>796</v>
      </c>
      <c r="H127" s="213">
        <v>1</v>
      </c>
      <c r="I127" s="214"/>
      <c r="J127" s="215">
        <f t="shared" si="0"/>
        <v>0</v>
      </c>
      <c r="K127" s="216"/>
      <c r="L127" s="39"/>
      <c r="M127" s="217" t="s">
        <v>1</v>
      </c>
      <c r="N127" s="218" t="s">
        <v>44</v>
      </c>
      <c r="O127" s="71"/>
      <c r="P127" s="219">
        <f t="shared" si="1"/>
        <v>0</v>
      </c>
      <c r="Q127" s="219">
        <v>0</v>
      </c>
      <c r="R127" s="219">
        <f t="shared" si="2"/>
        <v>0</v>
      </c>
      <c r="S127" s="219">
        <v>0</v>
      </c>
      <c r="T127" s="220">
        <f t="shared" si="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21" t="s">
        <v>797</v>
      </c>
      <c r="AT127" s="221" t="s">
        <v>148</v>
      </c>
      <c r="AU127" s="221" t="s">
        <v>88</v>
      </c>
      <c r="AY127" s="17" t="s">
        <v>146</v>
      </c>
      <c r="BE127" s="222">
        <f t="shared" si="4"/>
        <v>0</v>
      </c>
      <c r="BF127" s="222">
        <f t="shared" si="5"/>
        <v>0</v>
      </c>
      <c r="BG127" s="222">
        <f t="shared" si="6"/>
        <v>0</v>
      </c>
      <c r="BH127" s="222">
        <f t="shared" si="7"/>
        <v>0</v>
      </c>
      <c r="BI127" s="222">
        <f t="shared" si="8"/>
        <v>0</v>
      </c>
      <c r="BJ127" s="17" t="s">
        <v>86</v>
      </c>
      <c r="BK127" s="222">
        <f t="shared" si="9"/>
        <v>0</v>
      </c>
      <c r="BL127" s="17" t="s">
        <v>797</v>
      </c>
      <c r="BM127" s="221" t="s">
        <v>810</v>
      </c>
    </row>
    <row r="128" spans="1:65" s="2" customFormat="1" ht="16.5" customHeight="1">
      <c r="A128" s="34"/>
      <c r="B128" s="35"/>
      <c r="C128" s="209" t="s">
        <v>185</v>
      </c>
      <c r="D128" s="209" t="s">
        <v>148</v>
      </c>
      <c r="E128" s="210" t="s">
        <v>811</v>
      </c>
      <c r="F128" s="211" t="s">
        <v>812</v>
      </c>
      <c r="G128" s="212" t="s">
        <v>796</v>
      </c>
      <c r="H128" s="213">
        <v>1</v>
      </c>
      <c r="I128" s="214"/>
      <c r="J128" s="215">
        <f t="shared" si="0"/>
        <v>0</v>
      </c>
      <c r="K128" s="216"/>
      <c r="L128" s="39"/>
      <c r="M128" s="217" t="s">
        <v>1</v>
      </c>
      <c r="N128" s="218" t="s">
        <v>44</v>
      </c>
      <c r="O128" s="71"/>
      <c r="P128" s="219">
        <f t="shared" si="1"/>
        <v>0</v>
      </c>
      <c r="Q128" s="219">
        <v>0</v>
      </c>
      <c r="R128" s="219">
        <f t="shared" si="2"/>
        <v>0</v>
      </c>
      <c r="S128" s="219">
        <v>0</v>
      </c>
      <c r="T128" s="220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21" t="s">
        <v>797</v>
      </c>
      <c r="AT128" s="221" t="s">
        <v>148</v>
      </c>
      <c r="AU128" s="221" t="s">
        <v>88</v>
      </c>
      <c r="AY128" s="17" t="s">
        <v>146</v>
      </c>
      <c r="BE128" s="222">
        <f t="shared" si="4"/>
        <v>0</v>
      </c>
      <c r="BF128" s="222">
        <f t="shared" si="5"/>
        <v>0</v>
      </c>
      <c r="BG128" s="222">
        <f t="shared" si="6"/>
        <v>0</v>
      </c>
      <c r="BH128" s="222">
        <f t="shared" si="7"/>
        <v>0</v>
      </c>
      <c r="BI128" s="222">
        <f t="shared" si="8"/>
        <v>0</v>
      </c>
      <c r="BJ128" s="17" t="s">
        <v>86</v>
      </c>
      <c r="BK128" s="222">
        <f t="shared" si="9"/>
        <v>0</v>
      </c>
      <c r="BL128" s="17" t="s">
        <v>797</v>
      </c>
      <c r="BM128" s="221" t="s">
        <v>813</v>
      </c>
    </row>
    <row r="129" spans="1:65" s="2" customFormat="1" ht="16.5" customHeight="1">
      <c r="A129" s="34"/>
      <c r="B129" s="35"/>
      <c r="C129" s="209" t="s">
        <v>192</v>
      </c>
      <c r="D129" s="209" t="s">
        <v>148</v>
      </c>
      <c r="E129" s="210" t="s">
        <v>814</v>
      </c>
      <c r="F129" s="211" t="s">
        <v>815</v>
      </c>
      <c r="G129" s="212" t="s">
        <v>792</v>
      </c>
      <c r="H129" s="213">
        <v>1</v>
      </c>
      <c r="I129" s="214"/>
      <c r="J129" s="215">
        <f t="shared" si="0"/>
        <v>0</v>
      </c>
      <c r="K129" s="216"/>
      <c r="L129" s="39"/>
      <c r="M129" s="217" t="s">
        <v>1</v>
      </c>
      <c r="N129" s="218" t="s">
        <v>44</v>
      </c>
      <c r="O129" s="71"/>
      <c r="P129" s="219">
        <f t="shared" si="1"/>
        <v>0</v>
      </c>
      <c r="Q129" s="219">
        <v>0</v>
      </c>
      <c r="R129" s="219">
        <f t="shared" si="2"/>
        <v>0</v>
      </c>
      <c r="S129" s="219">
        <v>0</v>
      </c>
      <c r="T129" s="220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21" t="s">
        <v>152</v>
      </c>
      <c r="AT129" s="221" t="s">
        <v>148</v>
      </c>
      <c r="AU129" s="221" t="s">
        <v>88</v>
      </c>
      <c r="AY129" s="17" t="s">
        <v>146</v>
      </c>
      <c r="BE129" s="222">
        <f t="shared" si="4"/>
        <v>0</v>
      </c>
      <c r="BF129" s="222">
        <f t="shared" si="5"/>
        <v>0</v>
      </c>
      <c r="BG129" s="222">
        <f t="shared" si="6"/>
        <v>0</v>
      </c>
      <c r="BH129" s="222">
        <f t="shared" si="7"/>
        <v>0</v>
      </c>
      <c r="BI129" s="222">
        <f t="shared" si="8"/>
        <v>0</v>
      </c>
      <c r="BJ129" s="17" t="s">
        <v>86</v>
      </c>
      <c r="BK129" s="222">
        <f t="shared" si="9"/>
        <v>0</v>
      </c>
      <c r="BL129" s="17" t="s">
        <v>152</v>
      </c>
      <c r="BM129" s="221" t="s">
        <v>816</v>
      </c>
    </row>
    <row r="130" spans="1:65" s="2" customFormat="1" ht="21.75" customHeight="1">
      <c r="A130" s="34"/>
      <c r="B130" s="35"/>
      <c r="C130" s="209" t="s">
        <v>196</v>
      </c>
      <c r="D130" s="209" t="s">
        <v>148</v>
      </c>
      <c r="E130" s="210" t="s">
        <v>817</v>
      </c>
      <c r="F130" s="211" t="s">
        <v>818</v>
      </c>
      <c r="G130" s="212" t="s">
        <v>792</v>
      </c>
      <c r="H130" s="213">
        <v>1</v>
      </c>
      <c r="I130" s="214"/>
      <c r="J130" s="215">
        <f t="shared" si="0"/>
        <v>0</v>
      </c>
      <c r="K130" s="216"/>
      <c r="L130" s="39"/>
      <c r="M130" s="217" t="s">
        <v>1</v>
      </c>
      <c r="N130" s="218" t="s">
        <v>44</v>
      </c>
      <c r="O130" s="71"/>
      <c r="P130" s="219">
        <f t="shared" si="1"/>
        <v>0</v>
      </c>
      <c r="Q130" s="219">
        <v>0</v>
      </c>
      <c r="R130" s="219">
        <f t="shared" si="2"/>
        <v>0</v>
      </c>
      <c r="S130" s="219">
        <v>0</v>
      </c>
      <c r="T130" s="220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21" t="s">
        <v>152</v>
      </c>
      <c r="AT130" s="221" t="s">
        <v>148</v>
      </c>
      <c r="AU130" s="221" t="s">
        <v>88</v>
      </c>
      <c r="AY130" s="17" t="s">
        <v>146</v>
      </c>
      <c r="BE130" s="222">
        <f t="shared" si="4"/>
        <v>0</v>
      </c>
      <c r="BF130" s="222">
        <f t="shared" si="5"/>
        <v>0</v>
      </c>
      <c r="BG130" s="222">
        <f t="shared" si="6"/>
        <v>0</v>
      </c>
      <c r="BH130" s="222">
        <f t="shared" si="7"/>
        <v>0</v>
      </c>
      <c r="BI130" s="222">
        <f t="shared" si="8"/>
        <v>0</v>
      </c>
      <c r="BJ130" s="17" t="s">
        <v>86</v>
      </c>
      <c r="BK130" s="222">
        <f t="shared" si="9"/>
        <v>0</v>
      </c>
      <c r="BL130" s="17" t="s">
        <v>152</v>
      </c>
      <c r="BM130" s="221" t="s">
        <v>819</v>
      </c>
    </row>
    <row r="131" spans="1:65" s="2" customFormat="1" ht="16.5" customHeight="1">
      <c r="A131" s="34"/>
      <c r="B131" s="35"/>
      <c r="C131" s="209" t="s">
        <v>203</v>
      </c>
      <c r="D131" s="209" t="s">
        <v>148</v>
      </c>
      <c r="E131" s="210" t="s">
        <v>820</v>
      </c>
      <c r="F131" s="211" t="s">
        <v>821</v>
      </c>
      <c r="G131" s="212" t="s">
        <v>792</v>
      </c>
      <c r="H131" s="213">
        <v>1</v>
      </c>
      <c r="I131" s="214"/>
      <c r="J131" s="215">
        <f t="shared" si="0"/>
        <v>0</v>
      </c>
      <c r="K131" s="216"/>
      <c r="L131" s="39"/>
      <c r="M131" s="217" t="s">
        <v>1</v>
      </c>
      <c r="N131" s="218" t="s">
        <v>44</v>
      </c>
      <c r="O131" s="71"/>
      <c r="P131" s="219">
        <f t="shared" si="1"/>
        <v>0</v>
      </c>
      <c r="Q131" s="219">
        <v>0</v>
      </c>
      <c r="R131" s="219">
        <f t="shared" si="2"/>
        <v>0</v>
      </c>
      <c r="S131" s="219">
        <v>0</v>
      </c>
      <c r="T131" s="220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21" t="s">
        <v>152</v>
      </c>
      <c r="AT131" s="221" t="s">
        <v>148</v>
      </c>
      <c r="AU131" s="221" t="s">
        <v>88</v>
      </c>
      <c r="AY131" s="17" t="s">
        <v>146</v>
      </c>
      <c r="BE131" s="222">
        <f t="shared" si="4"/>
        <v>0</v>
      </c>
      <c r="BF131" s="222">
        <f t="shared" si="5"/>
        <v>0</v>
      </c>
      <c r="BG131" s="222">
        <f t="shared" si="6"/>
        <v>0</v>
      </c>
      <c r="BH131" s="222">
        <f t="shared" si="7"/>
        <v>0</v>
      </c>
      <c r="BI131" s="222">
        <f t="shared" si="8"/>
        <v>0</v>
      </c>
      <c r="BJ131" s="17" t="s">
        <v>86</v>
      </c>
      <c r="BK131" s="222">
        <f t="shared" si="9"/>
        <v>0</v>
      </c>
      <c r="BL131" s="17" t="s">
        <v>152</v>
      </c>
      <c r="BM131" s="221" t="s">
        <v>822</v>
      </c>
    </row>
    <row r="132" spans="2:63" s="12" customFormat="1" ht="22.9" customHeight="1">
      <c r="B132" s="193"/>
      <c r="C132" s="194"/>
      <c r="D132" s="195" t="s">
        <v>78</v>
      </c>
      <c r="E132" s="207" t="s">
        <v>823</v>
      </c>
      <c r="F132" s="207" t="s">
        <v>824</v>
      </c>
      <c r="G132" s="194"/>
      <c r="H132" s="194"/>
      <c r="I132" s="197"/>
      <c r="J132" s="208">
        <f>BK132</f>
        <v>0</v>
      </c>
      <c r="K132" s="194"/>
      <c r="L132" s="199"/>
      <c r="M132" s="200"/>
      <c r="N132" s="201"/>
      <c r="O132" s="201"/>
      <c r="P132" s="202">
        <f>SUM(P133:P136)</f>
        <v>0</v>
      </c>
      <c r="Q132" s="201"/>
      <c r="R132" s="202">
        <f>SUM(R133:R136)</f>
        <v>0</v>
      </c>
      <c r="S132" s="201"/>
      <c r="T132" s="203">
        <f>SUM(T133:T136)</f>
        <v>0</v>
      </c>
      <c r="AR132" s="204" t="s">
        <v>167</v>
      </c>
      <c r="AT132" s="205" t="s">
        <v>78</v>
      </c>
      <c r="AU132" s="205" t="s">
        <v>86</v>
      </c>
      <c r="AY132" s="204" t="s">
        <v>146</v>
      </c>
      <c r="BK132" s="206">
        <f>SUM(BK133:BK136)</f>
        <v>0</v>
      </c>
    </row>
    <row r="133" spans="1:65" s="2" customFormat="1" ht="16.5" customHeight="1">
      <c r="A133" s="34"/>
      <c r="B133" s="35"/>
      <c r="C133" s="209" t="s">
        <v>209</v>
      </c>
      <c r="D133" s="209" t="s">
        <v>148</v>
      </c>
      <c r="E133" s="210" t="s">
        <v>825</v>
      </c>
      <c r="F133" s="211" t="s">
        <v>826</v>
      </c>
      <c r="G133" s="212" t="s">
        <v>796</v>
      </c>
      <c r="H133" s="213">
        <v>1</v>
      </c>
      <c r="I133" s="214"/>
      <c r="J133" s="215">
        <f>ROUND(I133*H133,2)</f>
        <v>0</v>
      </c>
      <c r="K133" s="216"/>
      <c r="L133" s="39"/>
      <c r="M133" s="217" t="s">
        <v>1</v>
      </c>
      <c r="N133" s="218" t="s">
        <v>44</v>
      </c>
      <c r="O133" s="71"/>
      <c r="P133" s="219">
        <f>O133*H133</f>
        <v>0</v>
      </c>
      <c r="Q133" s="219">
        <v>0</v>
      </c>
      <c r="R133" s="219">
        <f>Q133*H133</f>
        <v>0</v>
      </c>
      <c r="S133" s="219">
        <v>0</v>
      </c>
      <c r="T133" s="220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21" t="s">
        <v>797</v>
      </c>
      <c r="AT133" s="221" t="s">
        <v>148</v>
      </c>
      <c r="AU133" s="221" t="s">
        <v>88</v>
      </c>
      <c r="AY133" s="17" t="s">
        <v>146</v>
      </c>
      <c r="BE133" s="222">
        <f>IF(N133="základní",J133,0)</f>
        <v>0</v>
      </c>
      <c r="BF133" s="222">
        <f>IF(N133="snížená",J133,0)</f>
        <v>0</v>
      </c>
      <c r="BG133" s="222">
        <f>IF(N133="zákl. přenesená",J133,0)</f>
        <v>0</v>
      </c>
      <c r="BH133" s="222">
        <f>IF(N133="sníž. přenesená",J133,0)</f>
        <v>0</v>
      </c>
      <c r="BI133" s="222">
        <f>IF(N133="nulová",J133,0)</f>
        <v>0</v>
      </c>
      <c r="BJ133" s="17" t="s">
        <v>86</v>
      </c>
      <c r="BK133" s="222">
        <f>ROUND(I133*H133,2)</f>
        <v>0</v>
      </c>
      <c r="BL133" s="17" t="s">
        <v>797</v>
      </c>
      <c r="BM133" s="221" t="s">
        <v>827</v>
      </c>
    </row>
    <row r="134" spans="1:65" s="2" customFormat="1" ht="16.5" customHeight="1">
      <c r="A134" s="34"/>
      <c r="B134" s="35"/>
      <c r="C134" s="209" t="s">
        <v>215</v>
      </c>
      <c r="D134" s="209" t="s">
        <v>148</v>
      </c>
      <c r="E134" s="210" t="s">
        <v>828</v>
      </c>
      <c r="F134" s="211" t="s">
        <v>829</v>
      </c>
      <c r="G134" s="212" t="s">
        <v>796</v>
      </c>
      <c r="H134" s="213">
        <v>1</v>
      </c>
      <c r="I134" s="214"/>
      <c r="J134" s="215">
        <f>ROUND(I134*H134,2)</f>
        <v>0</v>
      </c>
      <c r="K134" s="216"/>
      <c r="L134" s="39"/>
      <c r="M134" s="217" t="s">
        <v>1</v>
      </c>
      <c r="N134" s="218" t="s">
        <v>44</v>
      </c>
      <c r="O134" s="71"/>
      <c r="P134" s="219">
        <f>O134*H134</f>
        <v>0</v>
      </c>
      <c r="Q134" s="219">
        <v>0</v>
      </c>
      <c r="R134" s="219">
        <f>Q134*H134</f>
        <v>0</v>
      </c>
      <c r="S134" s="219">
        <v>0</v>
      </c>
      <c r="T134" s="220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21" t="s">
        <v>797</v>
      </c>
      <c r="AT134" s="221" t="s">
        <v>148</v>
      </c>
      <c r="AU134" s="221" t="s">
        <v>88</v>
      </c>
      <c r="AY134" s="17" t="s">
        <v>146</v>
      </c>
      <c r="BE134" s="222">
        <f>IF(N134="základní",J134,0)</f>
        <v>0</v>
      </c>
      <c r="BF134" s="222">
        <f>IF(N134="snížená",J134,0)</f>
        <v>0</v>
      </c>
      <c r="BG134" s="222">
        <f>IF(N134="zákl. přenesená",J134,0)</f>
        <v>0</v>
      </c>
      <c r="BH134" s="222">
        <f>IF(N134="sníž. přenesená",J134,0)</f>
        <v>0</v>
      </c>
      <c r="BI134" s="222">
        <f>IF(N134="nulová",J134,0)</f>
        <v>0</v>
      </c>
      <c r="BJ134" s="17" t="s">
        <v>86</v>
      </c>
      <c r="BK134" s="222">
        <f>ROUND(I134*H134,2)</f>
        <v>0</v>
      </c>
      <c r="BL134" s="17" t="s">
        <v>797</v>
      </c>
      <c r="BM134" s="221" t="s">
        <v>830</v>
      </c>
    </row>
    <row r="135" spans="1:65" s="2" customFormat="1" ht="16.5" customHeight="1">
      <c r="A135" s="34"/>
      <c r="B135" s="35"/>
      <c r="C135" s="209" t="s">
        <v>219</v>
      </c>
      <c r="D135" s="209" t="s">
        <v>148</v>
      </c>
      <c r="E135" s="210" t="s">
        <v>831</v>
      </c>
      <c r="F135" s="211" t="s">
        <v>832</v>
      </c>
      <c r="G135" s="212" t="s">
        <v>796</v>
      </c>
      <c r="H135" s="213">
        <v>1</v>
      </c>
      <c r="I135" s="214"/>
      <c r="J135" s="215">
        <f>ROUND(I135*H135,2)</f>
        <v>0</v>
      </c>
      <c r="K135" s="216"/>
      <c r="L135" s="39"/>
      <c r="M135" s="217" t="s">
        <v>1</v>
      </c>
      <c r="N135" s="218" t="s">
        <v>44</v>
      </c>
      <c r="O135" s="71"/>
      <c r="P135" s="219">
        <f>O135*H135</f>
        <v>0</v>
      </c>
      <c r="Q135" s="219">
        <v>0</v>
      </c>
      <c r="R135" s="219">
        <f>Q135*H135</f>
        <v>0</v>
      </c>
      <c r="S135" s="219">
        <v>0</v>
      </c>
      <c r="T135" s="220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21" t="s">
        <v>797</v>
      </c>
      <c r="AT135" s="221" t="s">
        <v>148</v>
      </c>
      <c r="AU135" s="221" t="s">
        <v>88</v>
      </c>
      <c r="AY135" s="17" t="s">
        <v>146</v>
      </c>
      <c r="BE135" s="222">
        <f>IF(N135="základní",J135,0)</f>
        <v>0</v>
      </c>
      <c r="BF135" s="222">
        <f>IF(N135="snížená",J135,0)</f>
        <v>0</v>
      </c>
      <c r="BG135" s="222">
        <f>IF(N135="zákl. přenesená",J135,0)</f>
        <v>0</v>
      </c>
      <c r="BH135" s="222">
        <f>IF(N135="sníž. přenesená",J135,0)</f>
        <v>0</v>
      </c>
      <c r="BI135" s="222">
        <f>IF(N135="nulová",J135,0)</f>
        <v>0</v>
      </c>
      <c r="BJ135" s="17" t="s">
        <v>86</v>
      </c>
      <c r="BK135" s="222">
        <f>ROUND(I135*H135,2)</f>
        <v>0</v>
      </c>
      <c r="BL135" s="17" t="s">
        <v>797</v>
      </c>
      <c r="BM135" s="221" t="s">
        <v>833</v>
      </c>
    </row>
    <row r="136" spans="1:65" s="2" customFormat="1" ht="16.5" customHeight="1">
      <c r="A136" s="34"/>
      <c r="B136" s="35"/>
      <c r="C136" s="209" t="s">
        <v>225</v>
      </c>
      <c r="D136" s="209" t="s">
        <v>148</v>
      </c>
      <c r="E136" s="210" t="s">
        <v>834</v>
      </c>
      <c r="F136" s="211" t="s">
        <v>835</v>
      </c>
      <c r="G136" s="212" t="s">
        <v>796</v>
      </c>
      <c r="H136" s="213">
        <v>1</v>
      </c>
      <c r="I136" s="214"/>
      <c r="J136" s="215">
        <f>ROUND(I136*H136,2)</f>
        <v>0</v>
      </c>
      <c r="K136" s="216"/>
      <c r="L136" s="39"/>
      <c r="M136" s="274" t="s">
        <v>1</v>
      </c>
      <c r="N136" s="275" t="s">
        <v>44</v>
      </c>
      <c r="O136" s="276"/>
      <c r="P136" s="277">
        <f>O136*H136</f>
        <v>0</v>
      </c>
      <c r="Q136" s="277">
        <v>0</v>
      </c>
      <c r="R136" s="277">
        <f>Q136*H136</f>
        <v>0</v>
      </c>
      <c r="S136" s="277">
        <v>0</v>
      </c>
      <c r="T136" s="27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21" t="s">
        <v>152</v>
      </c>
      <c r="AT136" s="221" t="s">
        <v>148</v>
      </c>
      <c r="AU136" s="221" t="s">
        <v>88</v>
      </c>
      <c r="AY136" s="17" t="s">
        <v>146</v>
      </c>
      <c r="BE136" s="222">
        <f>IF(N136="základní",J136,0)</f>
        <v>0</v>
      </c>
      <c r="BF136" s="222">
        <f>IF(N136="snížená",J136,0)</f>
        <v>0</v>
      </c>
      <c r="BG136" s="222">
        <f>IF(N136="zákl. přenesená",J136,0)</f>
        <v>0</v>
      </c>
      <c r="BH136" s="222">
        <f>IF(N136="sníž. přenesená",J136,0)</f>
        <v>0</v>
      </c>
      <c r="BI136" s="222">
        <f>IF(N136="nulová",J136,0)</f>
        <v>0</v>
      </c>
      <c r="BJ136" s="17" t="s">
        <v>86</v>
      </c>
      <c r="BK136" s="222">
        <f>ROUND(I136*H136,2)</f>
        <v>0</v>
      </c>
      <c r="BL136" s="17" t="s">
        <v>152</v>
      </c>
      <c r="BM136" s="221" t="s">
        <v>836</v>
      </c>
    </row>
    <row r="137" spans="1:31" s="2" customFormat="1" ht="6.95" customHeight="1">
      <c r="A137" s="34"/>
      <c r="B137" s="54"/>
      <c r="C137" s="55"/>
      <c r="D137" s="55"/>
      <c r="E137" s="55"/>
      <c r="F137" s="55"/>
      <c r="G137" s="55"/>
      <c r="H137" s="55"/>
      <c r="I137" s="158"/>
      <c r="J137" s="55"/>
      <c r="K137" s="55"/>
      <c r="L137" s="39"/>
      <c r="M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</sheetData>
  <sheetProtection algorithmName="SHA-512" hashValue="sMqhrbojYKVdJvHJ8YegZG3P9mQ1qJQv0vb8wACxl5Te7Ab/lm0yYdDMyu5jDgoaV/e3AQqkgzvqiKUrU/cM5Q==" saltValue="xYPhV0T7JNWgb8iNZOGsmOtI19nct783Gu3NsJpkH27xKxaUAR2xiHFGCqRG2em3C5XcTytTHbGkNLRlRSM6pQ==" spinCount="100000" sheet="1" objects="1" scenarios="1" formatColumns="0" formatRows="0" autoFilter="0"/>
  <autoFilter ref="C118:K136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Rinn</dc:creator>
  <cp:keywords/>
  <dc:description/>
  <cp:lastModifiedBy>Pavel Korger</cp:lastModifiedBy>
  <dcterms:created xsi:type="dcterms:W3CDTF">2021-03-30T17:03:44Z</dcterms:created>
  <dcterms:modified xsi:type="dcterms:W3CDTF">2021-03-31T08:19:58Z</dcterms:modified>
  <cp:category/>
  <cp:version/>
  <cp:contentType/>
  <cp:contentStatus/>
</cp:coreProperties>
</file>