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deněk Řehák\Eko Bi\Výběrová řízení\Zázemí areálu Peklák\Základy\"/>
    </mc:Choice>
  </mc:AlternateContent>
  <xr:revisionPtr revIDLastSave="0" documentId="8_{D1893A4C-B7CE-4608-A0A1-738BB0D20AB8}" xr6:coauthVersionLast="46" xr6:coauthVersionMax="46" xr10:uidLastSave="{00000000-0000-0000-0000-000000000000}"/>
  <bookViews>
    <workbookView xWindow="-120" yWindow="-120" windowWidth="29040" windowHeight="15960" tabRatio="500" firstSheet="1" activeTab="3" xr2:uid="{00000000-000D-0000-FFFF-FFFF00000000}"/>
  </bookViews>
  <sheets>
    <sheet name="Pokyny pro vyplnění" sheetId="1" state="hidden" r:id="rId1"/>
    <sheet name="Stavba" sheetId="2" r:id="rId2"/>
    <sheet name="VzorPolozky" sheetId="3" state="hidden" r:id="rId3"/>
    <sheet name="Rozpočet Pol" sheetId="4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Pol'!$A$1:$U$66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>Stavba!$A:$A</definedName>
    <definedName name="Z_B7E7C763_C459_487D_8ABA_5CFDDFBD5A84_.wvu.PrintArea" localSheetId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66" i="4" l="1"/>
  <c r="Q66" i="4"/>
  <c r="O66" i="4"/>
  <c r="M66" i="4"/>
  <c r="K66" i="4"/>
  <c r="I66" i="4"/>
  <c r="G66" i="4"/>
  <c r="U65" i="4"/>
  <c r="Q65" i="4"/>
  <c r="O65" i="4"/>
  <c r="M65" i="4"/>
  <c r="K65" i="4"/>
  <c r="I65" i="4"/>
  <c r="G65" i="4"/>
  <c r="U64" i="4"/>
  <c r="Q64" i="4"/>
  <c r="O64" i="4"/>
  <c r="M64" i="4"/>
  <c r="K64" i="4"/>
  <c r="I64" i="4"/>
  <c r="G64" i="4"/>
  <c r="U63" i="4"/>
  <c r="U58" i="4" s="1"/>
  <c r="Q63" i="4"/>
  <c r="O63" i="4"/>
  <c r="K63" i="4"/>
  <c r="I63" i="4"/>
  <c r="G63" i="4"/>
  <c r="M63" i="4" s="1"/>
  <c r="U62" i="4"/>
  <c r="Q62" i="4"/>
  <c r="O62" i="4"/>
  <c r="M62" i="4"/>
  <c r="K62" i="4"/>
  <c r="I62" i="4"/>
  <c r="G62" i="4"/>
  <c r="U61" i="4"/>
  <c r="Q61" i="4"/>
  <c r="O61" i="4"/>
  <c r="K61" i="4"/>
  <c r="I61" i="4"/>
  <c r="G61" i="4"/>
  <c r="M61" i="4" s="1"/>
  <c r="U60" i="4"/>
  <c r="Q60" i="4"/>
  <c r="O60" i="4"/>
  <c r="K60" i="4"/>
  <c r="I60" i="4"/>
  <c r="G60" i="4"/>
  <c r="M60" i="4" s="1"/>
  <c r="U59" i="4"/>
  <c r="Q59" i="4"/>
  <c r="O59" i="4"/>
  <c r="O58" i="4" s="1"/>
  <c r="K59" i="4"/>
  <c r="I59" i="4"/>
  <c r="G59" i="4"/>
  <c r="M59" i="4" s="1"/>
  <c r="I58" i="4"/>
  <c r="G58" i="4"/>
  <c r="I54" i="2" s="1"/>
  <c r="G57" i="4"/>
  <c r="U56" i="4"/>
  <c r="Q56" i="4"/>
  <c r="O56" i="4"/>
  <c r="K56" i="4"/>
  <c r="I56" i="4"/>
  <c r="G56" i="4"/>
  <c r="M56" i="4" s="1"/>
  <c r="U55" i="4"/>
  <c r="Q55" i="4"/>
  <c r="O55" i="4"/>
  <c r="K55" i="4"/>
  <c r="I55" i="4"/>
  <c r="G55" i="4"/>
  <c r="M55" i="4" s="1"/>
  <c r="U54" i="4"/>
  <c r="U53" i="4" s="1"/>
  <c r="Q54" i="4"/>
  <c r="O54" i="4"/>
  <c r="O53" i="4" s="1"/>
  <c r="M54" i="4"/>
  <c r="K54" i="4"/>
  <c r="K53" i="4" s="1"/>
  <c r="I54" i="4"/>
  <c r="I53" i="4" s="1"/>
  <c r="G54" i="4"/>
  <c r="Q53" i="4"/>
  <c r="M53" i="4"/>
  <c r="G53" i="4"/>
  <c r="I52" i="2" s="1"/>
  <c r="U52" i="4"/>
  <c r="Q52" i="4"/>
  <c r="Q50" i="4" s="1"/>
  <c r="O52" i="4"/>
  <c r="M52" i="4"/>
  <c r="K52" i="4"/>
  <c r="I52" i="4"/>
  <c r="G52" i="4"/>
  <c r="U51" i="4"/>
  <c r="U50" i="4" s="1"/>
  <c r="Q51" i="4"/>
  <c r="O51" i="4"/>
  <c r="O50" i="4" s="1"/>
  <c r="M51" i="4"/>
  <c r="M50" i="4" s="1"/>
  <c r="K51" i="4"/>
  <c r="I51" i="4"/>
  <c r="I50" i="4" s="1"/>
  <c r="G51" i="4"/>
  <c r="K50" i="4"/>
  <c r="G50" i="4"/>
  <c r="I51" i="2" s="1"/>
  <c r="BA45" i="4"/>
  <c r="BA44" i="4"/>
  <c r="U43" i="4"/>
  <c r="U42" i="4" s="1"/>
  <c r="Q43" i="4"/>
  <c r="O43" i="4"/>
  <c r="O42" i="4" s="1"/>
  <c r="M43" i="4"/>
  <c r="M42" i="4" s="1"/>
  <c r="K43" i="4"/>
  <c r="I43" i="4"/>
  <c r="I42" i="4" s="1"/>
  <c r="G43" i="4"/>
  <c r="Q42" i="4"/>
  <c r="K42" i="4"/>
  <c r="G42" i="4"/>
  <c r="U41" i="4"/>
  <c r="Q41" i="4"/>
  <c r="O41" i="4"/>
  <c r="M41" i="4"/>
  <c r="K41" i="4"/>
  <c r="I41" i="4"/>
  <c r="BA40" i="4"/>
  <c r="BA39" i="4"/>
  <c r="BA38" i="4"/>
  <c r="BA37" i="4"/>
  <c r="U36" i="4"/>
  <c r="Q36" i="4"/>
  <c r="O36" i="4"/>
  <c r="K36" i="4"/>
  <c r="I36" i="4"/>
  <c r="G36" i="4"/>
  <c r="M36" i="4" s="1"/>
  <c r="BA35" i="4"/>
  <c r="BA34" i="4"/>
  <c r="BA33" i="4"/>
  <c r="BA32" i="4"/>
  <c r="U31" i="4"/>
  <c r="U30" i="4" s="1"/>
  <c r="Q31" i="4"/>
  <c r="Q30" i="4" s="1"/>
  <c r="O31" i="4"/>
  <c r="O30" i="4" s="1"/>
  <c r="M31" i="4"/>
  <c r="K31" i="4"/>
  <c r="I31" i="4"/>
  <c r="G31" i="4"/>
  <c r="G30" i="4"/>
  <c r="I49" i="2" s="1"/>
  <c r="U29" i="4"/>
  <c r="Q29" i="4"/>
  <c r="O29" i="4"/>
  <c r="K29" i="4"/>
  <c r="I29" i="4"/>
  <c r="G29" i="4"/>
  <c r="M29" i="4" s="1"/>
  <c r="U28" i="4"/>
  <c r="Q28" i="4"/>
  <c r="O28" i="4"/>
  <c r="M28" i="4"/>
  <c r="K28" i="4"/>
  <c r="I28" i="4"/>
  <c r="G28" i="4"/>
  <c r="U27" i="4"/>
  <c r="Q27" i="4"/>
  <c r="O27" i="4"/>
  <c r="M27" i="4"/>
  <c r="K27" i="4"/>
  <c r="I27" i="4"/>
  <c r="G27" i="4"/>
  <c r="U26" i="4"/>
  <c r="Q26" i="4"/>
  <c r="O26" i="4"/>
  <c r="K26" i="4"/>
  <c r="I26" i="4"/>
  <c r="G26" i="4"/>
  <c r="M26" i="4" s="1"/>
  <c r="U25" i="4"/>
  <c r="Q25" i="4"/>
  <c r="O25" i="4"/>
  <c r="K25" i="4"/>
  <c r="I25" i="4"/>
  <c r="G25" i="4"/>
  <c r="M25" i="4" s="1"/>
  <c r="U24" i="4"/>
  <c r="Q24" i="4"/>
  <c r="O24" i="4"/>
  <c r="K24" i="4"/>
  <c r="K21" i="4" s="1"/>
  <c r="I24" i="4"/>
  <c r="G24" i="4"/>
  <c r="M24" i="4" s="1"/>
  <c r="U23" i="4"/>
  <c r="Q23" i="4"/>
  <c r="O23" i="4"/>
  <c r="M23" i="4"/>
  <c r="K23" i="4"/>
  <c r="I23" i="4"/>
  <c r="G23" i="4"/>
  <c r="U22" i="4"/>
  <c r="U21" i="4" s="1"/>
  <c r="Q22" i="4"/>
  <c r="Q21" i="4" s="1"/>
  <c r="O22" i="4"/>
  <c r="K22" i="4"/>
  <c r="I22" i="4"/>
  <c r="I21" i="4" s="1"/>
  <c r="G22" i="4"/>
  <c r="M22" i="4" s="1"/>
  <c r="M21" i="4" s="1"/>
  <c r="O21" i="4"/>
  <c r="G21" i="4"/>
  <c r="I48" i="2" s="1"/>
  <c r="U20" i="4"/>
  <c r="Q20" i="4"/>
  <c r="O20" i="4"/>
  <c r="M20" i="4"/>
  <c r="K20" i="4"/>
  <c r="I20" i="4"/>
  <c r="G20" i="4"/>
  <c r="U19" i="4"/>
  <c r="Q19" i="4"/>
  <c r="O19" i="4"/>
  <c r="M19" i="4"/>
  <c r="K19" i="4"/>
  <c r="I19" i="4"/>
  <c r="G19" i="4"/>
  <c r="U18" i="4"/>
  <c r="Q18" i="4"/>
  <c r="O18" i="4"/>
  <c r="K18" i="4"/>
  <c r="I18" i="4"/>
  <c r="G18" i="4"/>
  <c r="M18" i="4" s="1"/>
  <c r="U17" i="4"/>
  <c r="Q17" i="4"/>
  <c r="O17" i="4"/>
  <c r="K17" i="4"/>
  <c r="I17" i="4"/>
  <c r="G17" i="4"/>
  <c r="M17" i="4" s="1"/>
  <c r="U16" i="4"/>
  <c r="Q16" i="4"/>
  <c r="O16" i="4"/>
  <c r="K16" i="4"/>
  <c r="I16" i="4"/>
  <c r="G16" i="4"/>
  <c r="M16" i="4" s="1"/>
  <c r="U15" i="4"/>
  <c r="Q15" i="4"/>
  <c r="O15" i="4"/>
  <c r="M15" i="4"/>
  <c r="K15" i="4"/>
  <c r="I15" i="4"/>
  <c r="G15" i="4"/>
  <c r="U14" i="4"/>
  <c r="Q14" i="4"/>
  <c r="O14" i="4"/>
  <c r="K14" i="4"/>
  <c r="I14" i="4"/>
  <c r="G14" i="4"/>
  <c r="M14" i="4" s="1"/>
  <c r="U13" i="4"/>
  <c r="Q13" i="4"/>
  <c r="O13" i="4"/>
  <c r="K13" i="4"/>
  <c r="I13" i="4"/>
  <c r="G13" i="4"/>
  <c r="M13" i="4" s="1"/>
  <c r="U12" i="4"/>
  <c r="Q12" i="4"/>
  <c r="O12" i="4"/>
  <c r="M12" i="4"/>
  <c r="K12" i="4"/>
  <c r="I12" i="4"/>
  <c r="G12" i="4"/>
  <c r="U11" i="4"/>
  <c r="Q11" i="4"/>
  <c r="O11" i="4"/>
  <c r="M11" i="4"/>
  <c r="K11" i="4"/>
  <c r="I11" i="4"/>
  <c r="G11" i="4"/>
  <c r="U10" i="4"/>
  <c r="Q10" i="4"/>
  <c r="Q8" i="4" s="1"/>
  <c r="O10" i="4"/>
  <c r="K10" i="4"/>
  <c r="K8" i="4" s="1"/>
  <c r="I10" i="4"/>
  <c r="G10" i="4"/>
  <c r="M10" i="4" s="1"/>
  <c r="U9" i="4"/>
  <c r="U8" i="4" s="1"/>
  <c r="Q9" i="4"/>
  <c r="O9" i="4"/>
  <c r="O8" i="4" s="1"/>
  <c r="K9" i="4"/>
  <c r="I9" i="4"/>
  <c r="I8" i="4" s="1"/>
  <c r="G9" i="4"/>
  <c r="M9" i="4" s="1"/>
  <c r="I50" i="2"/>
  <c r="I40" i="2"/>
  <c r="H40" i="2"/>
  <c r="G40" i="2"/>
  <c r="F40" i="2"/>
  <c r="J39" i="2"/>
  <c r="J40" i="2" s="1"/>
  <c r="G38" i="2"/>
  <c r="F38" i="2"/>
  <c r="J28" i="2"/>
  <c r="E26" i="2"/>
  <c r="J24" i="2"/>
  <c r="E24" i="2"/>
  <c r="J23" i="2"/>
  <c r="K58" i="4" l="1"/>
  <c r="Q58" i="4"/>
  <c r="I30" i="4"/>
  <c r="K30" i="4"/>
  <c r="M30" i="4"/>
  <c r="M58" i="4"/>
  <c r="M8" i="4"/>
  <c r="I53" i="2"/>
  <c r="I17" i="2" s="1"/>
  <c r="G8" i="4"/>
  <c r="I47" i="2" s="1"/>
  <c r="I16" i="2" l="1"/>
  <c r="I21" i="2" s="1"/>
  <c r="G25" i="2" s="1"/>
  <c r="I55" i="2"/>
  <c r="G26" i="2" l="1"/>
  <c r="G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100-000005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00000000-0006-0000-0100-00000600000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C13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D13" authorId="0" shapeId="0" xr:uid="{00000000-0006-0000-0100-000004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<sst xmlns="http://schemas.openxmlformats.org/spreadsheetml/2006/main" count="303" uniqueCount="176">
  <si>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</si>
  <si>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</si>
  <si>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</si>
  <si>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</t>
  </si>
  <si>
    <t>Zakázka:</t>
  </si>
  <si>
    <t>Misto</t>
  </si>
  <si>
    <t>Česká Třebová</t>
  </si>
  <si>
    <t>Rozpočet:</t>
  </si>
  <si>
    <t>Objednatel:</t>
  </si>
  <si>
    <t>Eko-Bi s.r.o.</t>
  </si>
  <si>
    <t>IČ:</t>
  </si>
  <si>
    <t>64827500</t>
  </si>
  <si>
    <t>Semanínská 2050</t>
  </si>
  <si>
    <t>DIČ:</t>
  </si>
  <si>
    <t>56002</t>
  </si>
  <si>
    <t>Projektant:</t>
  </si>
  <si>
    <t>Zhotovitel:</t>
  </si>
  <si>
    <t>SBB</t>
  </si>
  <si>
    <t>27516041</t>
  </si>
  <si>
    <t>Tkalcovská 110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</si>
  <si>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</si>
  <si>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</si>
  <si>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</si>
  <si>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</si>
  <si>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</si>
  <si>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</si>
  <si>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</si>
  <si>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</si>
  <si>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</si>
  <si>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</si>
  <si>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</si>
  <si>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</si>
  <si>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</si>
  <si>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</si>
  <si>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</si>
  <si>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</si>
  <si>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</si>
  <si>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</si>
  <si>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</si>
  <si>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</si>
  <si>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</si>
  <si>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</si>
  <si>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</si>
  <si>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</si>
  <si>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</si>
  <si>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</si>
  <si>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</si>
  <si>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</si>
  <si>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</si>
  <si>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</si>
  <si>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Výstavba zázemí v areálu Peklák</t>
  </si>
  <si>
    <t>Celkem za stavbu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</si>
  <si>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</si>
  <si>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</si>
  <si>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</si>
  <si>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</si>
  <si>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</si>
  <si>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</si>
  <si>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</si>
  <si>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</si>
  <si>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</si>
  <si>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</si>
  <si>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8</t>
  </si>
  <si>
    <t>Trubní vedení</t>
  </si>
  <si>
    <t>99</t>
  </si>
  <si>
    <t>Staveništní přesun hmot</t>
  </si>
  <si>
    <t>730</t>
  </si>
  <si>
    <t>Topení</t>
  </si>
  <si>
    <t xml:space="preserve">Položkový rozpočet </t>
  </si>
  <si>
    <t>Z:</t>
  </si>
  <si>
    <t>O:</t>
  </si>
  <si>
    <t>R:</t>
  </si>
  <si>
    <t>#TypZaznamu#</t>
  </si>
  <si>
    <t>S: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</si>
  <si>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</si>
  <si>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</si>
  <si>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</si>
  <si>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</si>
  <si>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</si>
  <si>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</si>
  <si>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</si>
  <si>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</si>
  <si>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</si>
  <si>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</si>
  <si>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</si>
  <si>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</si>
  <si>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</si>
  <si>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</si>
  <si>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</si>
  <si>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</si>
  <si>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</si>
  <si>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</si>
  <si>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</si>
  <si>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</si>
  <si>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</si>
  <si>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</si>
  <si>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</si>
  <si>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</si>
  <si>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</si>
  <si>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</si>
  <si>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</si>
  <si>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121101100R00</t>
  </si>
  <si>
    <t>Sejmutí ornice, pl. do 400 m2, přemístění do 50 m</t>
  </si>
  <si>
    <t>m3</t>
  </si>
  <si>
    <t>POL1_0</t>
  </si>
  <si>
    <t>131301110R00</t>
  </si>
  <si>
    <t>Hloubení nezapaž. jam hor.4 do 50 m3, STROJNĚ, stavební jáma</t>
  </si>
  <si>
    <t>Hloubení nezapaž. jam hor.4 do 50 m3, STROJNĚ, pro základové patky</t>
  </si>
  <si>
    <t>131301119R00</t>
  </si>
  <si>
    <t>Příplatek za lepivost - hloubení nezap.jam v hor.4</t>
  </si>
  <si>
    <t>131301129R09</t>
  </si>
  <si>
    <t>Příplatek za ruční dočištění</t>
  </si>
  <si>
    <t>132301110R00</t>
  </si>
  <si>
    <t>Hloubení rýh šířky do 60 cm v hor.4 do 50 m3, STROJNĚ</t>
  </si>
  <si>
    <t>132301119R00</t>
  </si>
  <si>
    <t>Příplatek za lepivost, hloubení rýh 60 cm, v hor. 4, STROJNĚ</t>
  </si>
  <si>
    <t>162301102R00</t>
  </si>
  <si>
    <t>Vodorovné přemístění výkopku z hor.1-4 do 1000 m</t>
  </si>
  <si>
    <t>162701109R00</t>
  </si>
  <si>
    <t>Příplatek k vod. přemístění hor.1-4 za další 1 km</t>
  </si>
  <si>
    <t>181101102R00</t>
  </si>
  <si>
    <t>Úprava pláně v zářezech v hor. 1-4, se zhutněním</t>
  </si>
  <si>
    <t>m2</t>
  </si>
  <si>
    <t>181201102R00</t>
  </si>
  <si>
    <t>Úprava pláně v násypech v hor. 1-4, se zhutněním</t>
  </si>
  <si>
    <t>182301123R00</t>
  </si>
  <si>
    <t>Rozprostření ornice, svah, tl. 15-20 cm, do 500 m2</t>
  </si>
  <si>
    <t>Základy, zvláštní zakládání</t>
  </si>
  <si>
    <t>275313611R00</t>
  </si>
  <si>
    <t>Beton základových patek prostý C 16/20</t>
  </si>
  <si>
    <t>274313611R00</t>
  </si>
  <si>
    <t>Beton základových pasů prostý C 16/20</t>
  </si>
  <si>
    <t>274351215R00</t>
  </si>
  <si>
    <t>Bednění stěn základových pasů - zřízení</t>
  </si>
  <si>
    <t>274351216R00</t>
  </si>
  <si>
    <t>Bednění stěn základových pasů - odstranění</t>
  </si>
  <si>
    <t>274361821R00</t>
  </si>
  <si>
    <t>Výztuž základ. pasů z betonářské oceli 10505 (R)</t>
  </si>
  <si>
    <t>t</t>
  </si>
  <si>
    <t>275351215R00</t>
  </si>
  <si>
    <t>Bednění stěn základových patek - zřízení</t>
  </si>
  <si>
    <t>275351216R00</t>
  </si>
  <si>
    <t>Bednění stěn základových patek - odstranění</t>
  </si>
  <si>
    <t>275361821R00</t>
  </si>
  <si>
    <t>Výztuž základ. patek z betonářské oceli 10 505 (R)</t>
  </si>
  <si>
    <t>POP</t>
  </si>
  <si>
    <t>591100020RAA</t>
  </si>
  <si>
    <t>Chodník z dlažby zámkové, podklad štěrkodrť, dlažba přírodní tloušťka 6 cm</t>
  </si>
  <si>
    <t>POL2_0</t>
  </si>
  <si>
    <t>zpevněná plocha – I.etapa</t>
  </si>
  <si>
    <t>včetně zemních prací, úpravy okolního terénu</t>
  </si>
  <si>
    <t>831230110RAB</t>
  </si>
  <si>
    <t>Vodovodní přípojka z trub polyetylénových D 40-63, hloubka 1,2 m</t>
  </si>
  <si>
    <t>m</t>
  </si>
  <si>
    <t>831350113RA0</t>
  </si>
  <si>
    <t>Kanalizační přípojka z trub PVC, D 160 mm</t>
  </si>
  <si>
    <t>998011001R11</t>
  </si>
  <si>
    <t>Přesun hmot pro budovy mont. výšky do 6 m</t>
  </si>
  <si>
    <t>soub</t>
  </si>
  <si>
    <t>POL3_0</t>
  </si>
  <si>
    <t>005 11-1020.R</t>
  </si>
  <si>
    <t>Vytyčení stavby</t>
  </si>
  <si>
    <t>POL99_0</t>
  </si>
  <si>
    <t>005 11-1021.R</t>
  </si>
  <si>
    <t>Vytyčení inženýrských sítí</t>
  </si>
  <si>
    <t>005 12-4010.R</t>
  </si>
  <si>
    <t>Koordinační činnost</t>
  </si>
  <si>
    <t>005 24-1010.R</t>
  </si>
  <si>
    <t xml:space="preserve">Dokumentace skutečného provedení </t>
  </si>
  <si>
    <t>005 12-1010.R</t>
  </si>
  <si>
    <t>Vybudování zařízení staveniště</t>
  </si>
  <si>
    <t>005 23-1010.R</t>
  </si>
  <si>
    <t>Revize</t>
  </si>
  <si>
    <t>005 12-1020.R</t>
  </si>
  <si>
    <t xml:space="preserve">Provoz zařízení staveniště </t>
  </si>
  <si>
    <t>Výstavba zázemí v areálu Peklák – I. ETAPA spodní 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</si>
</sst>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d/m/yyyy"/>
    <numFmt numFmtId="165" formatCode="#,##0.00\ [$Kč-405];[Red]\-#,##0.00\ [$Kč-405]"/>
    <numFmt numFmtId="166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rgb="FF000000"/>
      <name val="Tahoma"/>
      <family val="2"/>
      <charset val="238"/>
    </font>
    <font>
      <b/>
      <sz val="16"/>
      <name val="Arial CE"/>
      <charset val="238"/>
    </font>
    <font>
      <sz val="8"/>
      <name val="Arial CE"/>
      <charset val="238"/>
    </font>
    <font>
      <sz val="8"/>
      <color rgb="FF008000"/>
      <name val="Arial CE"/>
      <charset val="238"/>
    </font>
    <font>
      <sz val="8"/>
      <color rgb="FFFFFF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DBB6"/>
        <bgColor rgb="FFFFFFCC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1" xfId="0" applyFont="1" applyBorder="1"/>
    <xf numFmtId="0" fontId="0" fillId="0" borderId="3" xfId="0" applyBorder="1"/>
    <xf numFmtId="0" fontId="5" fillId="3" borderId="3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0" fillId="3" borderId="5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 indent="1"/>
    </xf>
    <xf numFmtId="0" fontId="0" fillId="3" borderId="9" xfId="0" applyFont="1" applyFill="1" applyBorder="1"/>
    <xf numFmtId="49" fontId="2" fillId="3" borderId="9" xfId="0" applyNumberFormat="1" applyFont="1" applyFill="1" applyBorder="1" applyAlignment="1">
      <alignment horizontal="left" vertical="center"/>
    </xf>
    <xf numFmtId="0" fontId="2" fillId="3" borderId="9" xfId="0" applyFont="1" applyFill="1" applyBorder="1"/>
    <xf numFmtId="0" fontId="2" fillId="3" borderId="9" xfId="0" applyFont="1" applyFill="1" applyBorder="1" applyAlignment="1"/>
    <xf numFmtId="0" fontId="2" fillId="3" borderId="10" xfId="0" applyFont="1" applyFill="1" applyBorder="1" applyAlignment="1"/>
    <xf numFmtId="0" fontId="0" fillId="0" borderId="3" xfId="0" applyFont="1" applyBorder="1" applyAlignment="1">
      <alignment horizontal="left" vertical="center" indent="1"/>
    </xf>
    <xf numFmtId="0" fontId="0" fillId="0" borderId="0" xfId="0" applyBorder="1"/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1" xfId="0" applyBorder="1" applyAlignment="1"/>
    <xf numFmtId="0" fontId="2" fillId="0" borderId="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49" fontId="2" fillId="0" borderId="9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Border="1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8" xfId="0" applyBorder="1" applyAlignment="1">
      <alignment horizontal="left" indent="1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 vertical="center"/>
    </xf>
    <xf numFmtId="0" fontId="0" fillId="0" borderId="13" xfId="0" applyFont="1" applyBorder="1" applyAlignment="1">
      <alignment horizontal="left" vertical="top" indent="1"/>
    </xf>
    <xf numFmtId="0" fontId="0" fillId="0" borderId="12" xfId="0" applyBorder="1" applyAlignment="1">
      <alignment vertical="top"/>
    </xf>
    <xf numFmtId="0" fontId="2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vertical="center"/>
    </xf>
    <xf numFmtId="0" fontId="0" fillId="0" borderId="12" xfId="0" applyFont="1" applyBorder="1" applyAlignment="1">
      <alignment horizontal="right" vertical="center"/>
    </xf>
    <xf numFmtId="0" fontId="0" fillId="0" borderId="4" xfId="0" applyBorder="1" applyAlignment="1"/>
    <xf numFmtId="0" fontId="0" fillId="0" borderId="9" xfId="0" applyBorder="1" applyAlignment="1">
      <alignment horizontal="left"/>
    </xf>
    <xf numFmtId="49" fontId="0" fillId="0" borderId="3" xfId="0" applyNumberFormat="1" applyFont="1" applyBorder="1"/>
    <xf numFmtId="49" fontId="0" fillId="0" borderId="14" xfId="0" applyNumberFormat="1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/>
    </xf>
    <xf numFmtId="0" fontId="0" fillId="0" borderId="15" xfId="0" applyBorder="1"/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/>
    <xf numFmtId="0" fontId="0" fillId="0" borderId="14" xfId="0" applyFont="1" applyBorder="1" applyAlignment="1">
      <alignment horizontal="left" indent="1"/>
    </xf>
    <xf numFmtId="1" fontId="2" fillId="0" borderId="15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left" vertical="center" indent="1"/>
    </xf>
    <xf numFmtId="0" fontId="2" fillId="0" borderId="15" xfId="0" applyFont="1" applyBorder="1" applyAlignment="1">
      <alignment vertical="center"/>
    </xf>
    <xf numFmtId="49" fontId="0" fillId="0" borderId="18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 indent="1"/>
    </xf>
    <xf numFmtId="1" fontId="2" fillId="0" borderId="19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2" fillId="0" borderId="20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 indent="1"/>
    </xf>
    <xf numFmtId="49" fontId="0" fillId="0" borderId="1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 indent="1"/>
    </xf>
    <xf numFmtId="0" fontId="10" fillId="3" borderId="23" xfId="0" applyFont="1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4" fontId="9" fillId="3" borderId="23" xfId="0" applyNumberFormat="1" applyFon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0" fontId="0" fillId="3" borderId="23" xfId="0" applyFill="1" applyBorder="1"/>
    <xf numFmtId="49" fontId="2" fillId="3" borderId="24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horizontal="center" vertical="top"/>
    </xf>
    <xf numFmtId="0" fontId="2" fillId="0" borderId="3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9" xfId="0" applyFont="1" applyBorder="1" applyAlignment="1"/>
    <xf numFmtId="0" fontId="2" fillId="0" borderId="11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6" xfId="0" applyBorder="1" applyAlignment="1"/>
    <xf numFmtId="0" fontId="0" fillId="0" borderId="27" xfId="0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3" fontId="0" fillId="0" borderId="28" xfId="0" applyNumberFormat="1" applyFont="1" applyBorder="1"/>
    <xf numFmtId="3" fontId="12" fillId="3" borderId="29" xfId="0" applyNumberFormat="1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 wrapText="1"/>
    </xf>
    <xf numFmtId="3" fontId="13" fillId="3" borderId="30" xfId="0" applyNumberFormat="1" applyFont="1" applyFill="1" applyBorder="1" applyAlignment="1">
      <alignment horizontal="center" vertical="center" wrapText="1" shrinkToFit="1"/>
    </xf>
    <xf numFmtId="3" fontId="12" fillId="3" borderId="30" xfId="0" applyNumberFormat="1" applyFont="1" applyFill="1" applyBorder="1" applyAlignment="1">
      <alignment horizontal="center" vertical="center" wrapText="1" shrinkToFit="1"/>
    </xf>
    <xf numFmtId="3" fontId="12" fillId="3" borderId="30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Border="1" applyAlignment="1"/>
    <xf numFmtId="3" fontId="3" fillId="0" borderId="16" xfId="0" applyNumberFormat="1" applyFont="1" applyBorder="1" applyAlignment="1">
      <alignment horizontal="right" wrapText="1" shrinkToFit="1"/>
    </xf>
    <xf numFmtId="3" fontId="3" fillId="0" borderId="16" xfId="0" applyNumberFormat="1" applyFont="1" applyBorder="1" applyAlignment="1">
      <alignment horizontal="right" shrinkToFit="1"/>
    </xf>
    <xf numFmtId="3" fontId="0" fillId="0" borderId="16" xfId="0" applyNumberFormat="1" applyBorder="1" applyAlignment="1">
      <alignment shrinkToFit="1"/>
    </xf>
    <xf numFmtId="3" fontId="0" fillId="0" borderId="16" xfId="0" applyNumberFormat="1" applyBorder="1" applyAlignment="1"/>
    <xf numFmtId="3" fontId="0" fillId="4" borderId="31" xfId="0" applyNumberFormat="1" applyFill="1" applyBorder="1" applyAlignment="1">
      <alignment wrapText="1" shrinkToFit="1"/>
    </xf>
    <xf numFmtId="3" fontId="0" fillId="4" borderId="31" xfId="0" applyNumberFormat="1" applyFill="1" applyBorder="1" applyAlignment="1">
      <alignment shrinkToFit="1"/>
    </xf>
    <xf numFmtId="3" fontId="0" fillId="4" borderId="31" xfId="0" applyNumberFormat="1" applyFill="1" applyBorder="1" applyAlignment="1"/>
    <xf numFmtId="0" fontId="6" fillId="0" borderId="0" xfId="0" applyFont="1"/>
    <xf numFmtId="0" fontId="14" fillId="0" borderId="28" xfId="0" applyFont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center"/>
    </xf>
    <xf numFmtId="49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vertical="center"/>
    </xf>
    <xf numFmtId="49" fontId="14" fillId="0" borderId="28" xfId="0" applyNumberFormat="1" applyFont="1" applyBorder="1" applyAlignment="1">
      <alignment horizontal="center" vertical="center"/>
    </xf>
    <xf numFmtId="4" fontId="14" fillId="0" borderId="32" xfId="0" applyNumberFormat="1" applyFont="1" applyBorder="1" applyAlignment="1">
      <alignment horizontal="center" vertical="center"/>
    </xf>
    <xf numFmtId="4" fontId="14" fillId="0" borderId="32" xfId="0" applyNumberFormat="1" applyFont="1" applyBorder="1" applyAlignment="1">
      <alignment vertical="center"/>
    </xf>
    <xf numFmtId="49" fontId="14" fillId="0" borderId="20" xfId="0" applyNumberFormat="1" applyFont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4" fontId="14" fillId="0" borderId="31" xfId="0" applyNumberFormat="1" applyFont="1" applyBorder="1" applyAlignment="1">
      <alignment vertical="center"/>
    </xf>
    <xf numFmtId="0" fontId="12" fillId="0" borderId="28" xfId="0" applyFont="1" applyBorder="1"/>
    <xf numFmtId="4" fontId="6" fillId="5" borderId="31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6" xfId="0" applyFon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0" fillId="3" borderId="16" xfId="0" applyFont="1" applyFill="1" applyBorder="1"/>
    <xf numFmtId="49" fontId="0" fillId="3" borderId="15" xfId="0" applyNumberFormat="1" applyFill="1" applyBorder="1" applyAlignment="1"/>
    <xf numFmtId="49" fontId="0" fillId="3" borderId="15" xfId="0" applyNumberFormat="1" applyFill="1" applyBorder="1"/>
    <xf numFmtId="0" fontId="0" fillId="3" borderId="15" xfId="0" applyFill="1" applyBorder="1"/>
    <xf numFmtId="0" fontId="0" fillId="3" borderId="33" xfId="0" applyFill="1" applyBorder="1"/>
    <xf numFmtId="0" fontId="2" fillId="3" borderId="30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wrapText="1"/>
    </xf>
    <xf numFmtId="0" fontId="2" fillId="5" borderId="19" xfId="0" applyFont="1" applyFill="1" applyBorder="1" applyAlignment="1">
      <alignment vertical="center"/>
    </xf>
    <xf numFmtId="49" fontId="2" fillId="5" borderId="19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166" fontId="2" fillId="5" borderId="16" xfId="0" applyNumberFormat="1" applyFont="1" applyFill="1" applyBorder="1" applyAlignment="1">
      <alignment vertical="center"/>
    </xf>
    <xf numFmtId="4" fontId="2" fillId="5" borderId="16" xfId="0" applyNumberFormat="1" applyFont="1" applyFill="1" applyBorder="1" applyAlignment="1">
      <alignment vertical="center"/>
    </xf>
    <xf numFmtId="165" fontId="2" fillId="5" borderId="16" xfId="0" applyNumberFormat="1" applyFont="1" applyFill="1" applyBorder="1" applyAlignment="1">
      <alignment vertical="center"/>
    </xf>
    <xf numFmtId="4" fontId="0" fillId="3" borderId="16" xfId="0" applyNumberFormat="1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9" xfId="0" applyFill="1" applyBorder="1" applyAlignment="1">
      <alignment vertical="top"/>
    </xf>
    <xf numFmtId="0" fontId="17" fillId="0" borderId="28" xfId="0" applyFont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center" vertical="center" shrinkToFit="1"/>
    </xf>
    <xf numFmtId="4" fontId="17" fillId="0" borderId="32" xfId="0" applyNumberFormat="1" applyFont="1" applyBorder="1" applyAlignment="1">
      <alignment horizontal="right" vertical="center" shrinkToFit="1"/>
    </xf>
    <xf numFmtId="165" fontId="17" fillId="0" borderId="32" xfId="0" applyNumberFormat="1" applyFont="1" applyBorder="1" applyAlignment="1">
      <alignment vertical="center" shrinkToFit="1"/>
    </xf>
    <xf numFmtId="4" fontId="17" fillId="0" borderId="32" xfId="0" applyNumberFormat="1" applyFont="1" applyBorder="1" applyAlignment="1">
      <alignment vertical="top" shrinkToFit="1"/>
    </xf>
    <xf numFmtId="0" fontId="17" fillId="0" borderId="32" xfId="0" applyFont="1" applyBorder="1" applyAlignment="1">
      <alignment vertical="top" shrinkToFit="1"/>
    </xf>
    <xf numFmtId="0" fontId="17" fillId="0" borderId="28" xfId="0" applyFont="1" applyBorder="1" applyAlignment="1">
      <alignment vertical="top" shrinkToFit="1"/>
    </xf>
    <xf numFmtId="0" fontId="17" fillId="0" borderId="0" xfId="0" applyFont="1"/>
    <xf numFmtId="0" fontId="2" fillId="5" borderId="34" xfId="0" applyFont="1" applyFill="1" applyBorder="1" applyAlignment="1">
      <alignment vertical="center"/>
    </xf>
    <xf numFmtId="0" fontId="2" fillId="5" borderId="35" xfId="0" applyFont="1" applyFill="1" applyBorder="1" applyAlignment="1">
      <alignment vertical="center"/>
    </xf>
    <xf numFmtId="0" fontId="2" fillId="5" borderId="36" xfId="0" applyFont="1" applyFill="1" applyBorder="1" applyAlignment="1">
      <alignment vertical="center" wrapText="1"/>
    </xf>
    <xf numFmtId="0" fontId="2" fillId="5" borderId="36" xfId="0" applyFont="1" applyFill="1" applyBorder="1" applyAlignment="1">
      <alignment vertical="center" shrinkToFit="1"/>
    </xf>
    <xf numFmtId="166" fontId="2" fillId="5" borderId="36" xfId="0" applyNumberFormat="1" applyFont="1" applyFill="1" applyBorder="1" applyAlignment="1">
      <alignment vertical="center" shrinkToFit="1"/>
    </xf>
    <xf numFmtId="4" fontId="2" fillId="5" borderId="36" xfId="0" applyNumberFormat="1" applyFont="1" applyFill="1" applyBorder="1" applyAlignment="1">
      <alignment vertical="center" shrinkToFit="1"/>
    </xf>
    <xf numFmtId="165" fontId="2" fillId="5" borderId="37" xfId="0" applyNumberFormat="1" applyFont="1" applyFill="1" applyBorder="1" applyAlignment="1">
      <alignment vertical="center" shrinkToFit="1"/>
    </xf>
    <xf numFmtId="4" fontId="0" fillId="3" borderId="31" xfId="0" applyNumberFormat="1" applyFill="1" applyBorder="1" applyAlignment="1">
      <alignment vertical="top" shrinkToFit="1"/>
    </xf>
    <xf numFmtId="0" fontId="0" fillId="3" borderId="31" xfId="0" applyFill="1" applyBorder="1" applyAlignment="1">
      <alignment vertical="top" shrinkToFit="1"/>
    </xf>
    <xf numFmtId="0" fontId="0" fillId="3" borderId="20" xfId="0" applyFill="1" applyBorder="1" applyAlignment="1">
      <alignment vertical="top" shrinkToFit="1"/>
    </xf>
    <xf numFmtId="4" fontId="2" fillId="5" borderId="37" xfId="0" applyNumberFormat="1" applyFont="1" applyFill="1" applyBorder="1" applyAlignment="1">
      <alignment vertical="center" shrinkToFit="1"/>
    </xf>
    <xf numFmtId="0" fontId="17" fillId="0" borderId="32" xfId="0" applyFont="1" applyBorder="1" applyAlignment="1">
      <alignment vertical="center" wrapText="1"/>
    </xf>
    <xf numFmtId="165" fontId="17" fillId="0" borderId="32" xfId="0" applyNumberFormat="1" applyFont="1" applyBorder="1" applyAlignment="1">
      <alignment vertical="top" shrinkToFit="1"/>
    </xf>
    <xf numFmtId="0" fontId="17" fillId="0" borderId="28" xfId="0" applyFont="1" applyBorder="1" applyAlignment="1">
      <alignment vertical="top"/>
    </xf>
    <xf numFmtId="49" fontId="19" fillId="0" borderId="0" xfId="0" applyNumberFormat="1" applyFont="1" applyAlignment="1">
      <alignment wrapText="1"/>
    </xf>
    <xf numFmtId="0" fontId="17" fillId="0" borderId="32" xfId="0" applyFont="1" applyBorder="1" applyAlignment="1">
      <alignment vertical="center" shrinkToFit="1"/>
    </xf>
    <xf numFmtId="4" fontId="17" fillId="0" borderId="32" xfId="0" applyNumberFormat="1" applyFont="1" applyBorder="1" applyAlignment="1">
      <alignment vertical="center" shrinkToFit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shrinkToFit="1"/>
    </xf>
    <xf numFmtId="4" fontId="17" fillId="0" borderId="39" xfId="0" applyNumberFormat="1" applyFont="1" applyBorder="1" applyAlignment="1">
      <alignment vertical="center" shrinkToFit="1"/>
    </xf>
    <xf numFmtId="0" fontId="2" fillId="5" borderId="40" xfId="0" applyFont="1" applyFill="1" applyBorder="1" applyAlignment="1">
      <alignment horizontal="left" vertical="center"/>
    </xf>
    <xf numFmtId="0" fontId="2" fillId="5" borderId="41" xfId="0" applyFont="1" applyFill="1" applyBorder="1" applyAlignment="1">
      <alignment horizontal="left" vertical="center" wrapText="1"/>
    </xf>
    <xf numFmtId="0" fontId="2" fillId="5" borderId="41" xfId="0" applyFont="1" applyFill="1" applyBorder="1" applyAlignment="1">
      <alignment horizontal="left" vertical="center" shrinkToFit="1"/>
    </xf>
    <xf numFmtId="166" fontId="2" fillId="5" borderId="41" xfId="0" applyNumberFormat="1" applyFont="1" applyFill="1" applyBorder="1" applyAlignment="1">
      <alignment horizontal="left" vertical="center" shrinkToFit="1"/>
    </xf>
    <xf numFmtId="4" fontId="2" fillId="5" borderId="41" xfId="0" applyNumberFormat="1" applyFont="1" applyFill="1" applyBorder="1" applyAlignment="1">
      <alignment horizontal="left" vertical="center" shrinkToFit="1"/>
    </xf>
    <xf numFmtId="165" fontId="2" fillId="5" borderId="41" xfId="0" applyNumberFormat="1" applyFont="1" applyFill="1" applyBorder="1" applyAlignment="1">
      <alignment horizontal="right" vertical="center" shrinkToFit="1"/>
    </xf>
    <xf numFmtId="4" fontId="0" fillId="3" borderId="31" xfId="0" applyNumberFormat="1" applyFill="1" applyBorder="1" applyAlignment="1">
      <alignment horizontal="left" vertical="center" shrinkToFit="1"/>
    </xf>
    <xf numFmtId="0" fontId="0" fillId="3" borderId="31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4" fontId="17" fillId="0" borderId="39" xfId="0" applyNumberFormat="1" applyFont="1" applyBorder="1" applyAlignment="1">
      <alignment horizontal="right" vertical="center" shrinkToFit="1"/>
    </xf>
    <xf numFmtId="165" fontId="17" fillId="0" borderId="37" xfId="0" applyNumberFormat="1" applyFont="1" applyBorder="1" applyAlignment="1">
      <alignment vertical="center" shrinkToFit="1"/>
    </xf>
    <xf numFmtId="0" fontId="17" fillId="0" borderId="42" xfId="0" applyFont="1" applyBorder="1" applyAlignment="1">
      <alignment vertical="top"/>
    </xf>
    <xf numFmtId="0" fontId="17" fillId="0" borderId="43" xfId="0" applyFont="1" applyBorder="1" applyAlignment="1">
      <alignment vertical="top"/>
    </xf>
    <xf numFmtId="0" fontId="17" fillId="0" borderId="21" xfId="0" applyFont="1" applyBorder="1" applyAlignment="1">
      <alignment vertical="top"/>
    </xf>
    <xf numFmtId="0" fontId="17" fillId="0" borderId="45" xfId="0" applyFont="1" applyBorder="1" applyAlignment="1">
      <alignment vertical="top"/>
    </xf>
    <xf numFmtId="0" fontId="17" fillId="0" borderId="47" xfId="0" applyFont="1" applyBorder="1" applyAlignment="1">
      <alignment vertical="top"/>
    </xf>
    <xf numFmtId="0" fontId="17" fillId="0" borderId="48" xfId="0" applyFont="1" applyBorder="1" applyAlignment="1">
      <alignment vertical="top"/>
    </xf>
    <xf numFmtId="0" fontId="18" fillId="0" borderId="6" xfId="0" applyFont="1" applyBorder="1" applyAlignment="1">
      <alignment horizontal="left" vertical="top" wrapText="1"/>
    </xf>
    <xf numFmtId="0" fontId="18" fillId="0" borderId="49" xfId="0" applyFont="1" applyBorder="1" applyAlignment="1">
      <alignment horizontal="left" vertical="top" wrapText="1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vertical="top" wrapText="1"/>
    </xf>
    <xf numFmtId="0" fontId="2" fillId="5" borderId="36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left" vertical="center"/>
    </xf>
    <xf numFmtId="0" fontId="17" fillId="0" borderId="42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center" vertical="center" shrinkToFit="1"/>
    </xf>
    <xf numFmtId="166" fontId="17" fillId="0" borderId="51" xfId="0" applyNumberFormat="1" applyFont="1" applyBorder="1" applyAlignment="1">
      <alignment vertical="center" shrinkToFit="1"/>
    </xf>
    <xf numFmtId="4" fontId="17" fillId="0" borderId="51" xfId="0" applyNumberFormat="1" applyFont="1" applyBorder="1" applyAlignment="1">
      <alignment vertical="center" shrinkToFit="1"/>
    </xf>
    <xf numFmtId="165" fontId="17" fillId="0" borderId="44" xfId="0" applyNumberFormat="1" applyFont="1" applyBorder="1" applyAlignment="1">
      <alignment vertical="center" shrinkToFit="1"/>
    </xf>
    <xf numFmtId="0" fontId="17" fillId="0" borderId="21" xfId="0" applyFont="1" applyBorder="1" applyAlignment="1">
      <alignment horizontal="center" vertical="center"/>
    </xf>
    <xf numFmtId="166" fontId="17" fillId="0" borderId="32" xfId="0" applyNumberFormat="1" applyFont="1" applyBorder="1" applyAlignment="1">
      <alignment vertical="center" shrinkToFit="1"/>
    </xf>
    <xf numFmtId="165" fontId="17" fillId="0" borderId="52" xfId="0" applyNumberFormat="1" applyFont="1" applyBorder="1" applyAlignment="1">
      <alignment vertical="center" shrinkToFit="1"/>
    </xf>
    <xf numFmtId="0" fontId="17" fillId="0" borderId="47" xfId="0" applyFont="1" applyBorder="1" applyAlignment="1">
      <alignment horizontal="center" vertical="center"/>
    </xf>
    <xf numFmtId="166" fontId="17" fillId="0" borderId="39" xfId="0" applyNumberFormat="1" applyFont="1" applyBorder="1" applyAlignment="1">
      <alignment vertical="center" shrinkToFit="1"/>
    </xf>
    <xf numFmtId="165" fontId="17" fillId="0" borderId="53" xfId="0" applyNumberFormat="1" applyFont="1" applyBorder="1" applyAlignment="1">
      <alignment vertical="center" shrinkToFit="1"/>
    </xf>
    <xf numFmtId="4" fontId="17" fillId="0" borderId="31" xfId="0" applyNumberFormat="1" applyFont="1" applyBorder="1" applyAlignment="1">
      <alignment vertical="top" shrinkToFit="1"/>
    </xf>
    <xf numFmtId="0" fontId="17" fillId="0" borderId="31" xfId="0" applyFont="1" applyBorder="1" applyAlignment="1">
      <alignment vertical="top" shrinkToFit="1"/>
    </xf>
    <xf numFmtId="0" fontId="17" fillId="0" borderId="20" xfId="0" applyFont="1" applyBorder="1" applyAlignment="1">
      <alignment vertical="top" shrinkToFit="1"/>
    </xf>
    <xf numFmtId="0" fontId="3" fillId="2" borderId="0" xfId="0" applyFont="1" applyFill="1" applyBorder="1" applyAlignment="1">
      <alignment horizontal="left" wrapText="1"/>
    </xf>
    <xf numFmtId="49" fontId="14" fillId="0" borderId="20" xfId="0" applyNumberFormat="1" applyFont="1" applyBorder="1" applyAlignment="1">
      <alignment vertical="center" wrapText="1"/>
    </xf>
    <xf numFmtId="165" fontId="14" fillId="0" borderId="31" xfId="0" applyNumberFormat="1" applyFont="1" applyBorder="1" applyAlignment="1">
      <alignment vertical="center"/>
    </xf>
    <xf numFmtId="0" fontId="6" fillId="5" borderId="20" xfId="0" applyFont="1" applyFill="1" applyBorder="1" applyAlignment="1">
      <alignment horizontal="left" vertical="center"/>
    </xf>
    <xf numFmtId="4" fontId="6" fillId="5" borderId="31" xfId="0" applyNumberFormat="1" applyFont="1" applyFill="1" applyBorder="1" applyAlignment="1">
      <alignment vertical="center"/>
    </xf>
    <xf numFmtId="49" fontId="14" fillId="0" borderId="28" xfId="0" applyNumberFormat="1" applyFont="1" applyBorder="1" applyAlignment="1">
      <alignment vertical="center" wrapText="1"/>
    </xf>
    <xf numFmtId="165" fontId="14" fillId="0" borderId="32" xfId="0" applyNumberFormat="1" applyFont="1" applyBorder="1" applyAlignment="1">
      <alignment vertical="center"/>
    </xf>
    <xf numFmtId="0" fontId="0" fillId="0" borderId="12" xfId="0" applyFont="1" applyBorder="1" applyAlignment="1">
      <alignment horizontal="center"/>
    </xf>
    <xf numFmtId="3" fontId="0" fillId="0" borderId="15" xfId="0" applyNumberFormat="1" applyFont="1" applyBorder="1"/>
    <xf numFmtId="3" fontId="0" fillId="4" borderId="16" xfId="0" applyNumberFormat="1" applyFont="1" applyFill="1" applyBorder="1"/>
    <xf numFmtId="0" fontId="14" fillId="3" borderId="30" xfId="0" applyFont="1" applyFill="1" applyBorder="1" applyAlignment="1">
      <alignment horizontal="center" vertical="center" wrapText="1"/>
    </xf>
    <xf numFmtId="49" fontId="14" fillId="0" borderId="29" xfId="0" applyNumberFormat="1" applyFont="1" applyBorder="1" applyAlignment="1">
      <alignment vertical="center" wrapText="1"/>
    </xf>
    <xf numFmtId="165" fontId="14" fillId="0" borderId="30" xfId="0" applyNumberFormat="1" applyFont="1" applyBorder="1" applyAlignment="1">
      <alignment vertical="center"/>
    </xf>
    <xf numFmtId="165" fontId="8" fillId="0" borderId="19" xfId="0" applyNumberFormat="1" applyFont="1" applyBorder="1" applyAlignment="1">
      <alignment horizontal="right" vertical="center"/>
    </xf>
    <xf numFmtId="165" fontId="2" fillId="0" borderId="21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11" fillId="3" borderId="23" xfId="0" applyNumberFormat="1" applyFont="1" applyFill="1" applyBorder="1" applyAlignment="1">
      <alignment horizontal="right" vertical="center"/>
    </xf>
    <xf numFmtId="165" fontId="11" fillId="3" borderId="23" xfId="0" applyNumberFormat="1" applyFont="1" applyFill="1" applyBorder="1" applyAlignment="1">
      <alignment horizontal="right" vertical="center"/>
    </xf>
    <xf numFmtId="4" fontId="8" fillId="0" borderId="16" xfId="0" applyNumberFormat="1" applyFont="1" applyBorder="1" applyAlignment="1">
      <alignment horizontal="right" vertical="center" indent="1"/>
    </xf>
    <xf numFmtId="4" fontId="8" fillId="0" borderId="17" xfId="0" applyNumberFormat="1" applyFont="1" applyBorder="1" applyAlignment="1">
      <alignment horizontal="right" vertical="center" indent="1"/>
    </xf>
    <xf numFmtId="4" fontId="8" fillId="0" borderId="19" xfId="0" applyNumberFormat="1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7" xfId="0" applyNumberFormat="1" applyFont="1" applyBorder="1" applyAlignment="1">
      <alignment horizontal="right" vertical="center" indent="1"/>
    </xf>
    <xf numFmtId="49" fontId="2" fillId="0" borderId="9" xfId="0" applyNumberFormat="1" applyFont="1" applyBorder="1" applyAlignment="1">
      <alignment horizontal="left" vertical="center"/>
    </xf>
    <xf numFmtId="1" fontId="0" fillId="0" borderId="9" xfId="0" applyNumberFormat="1" applyFont="1" applyBorder="1" applyAlignment="1">
      <alignment horizontal="right" indent="1"/>
    </xf>
    <xf numFmtId="0" fontId="0" fillId="0" borderId="9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0" fontId="4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shrinkToFit="1"/>
    </xf>
    <xf numFmtId="49" fontId="2" fillId="3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/>
    </xf>
    <xf numFmtId="49" fontId="0" fillId="0" borderId="33" xfId="0" applyNumberFormat="1" applyBorder="1" applyAlignment="1">
      <alignment vertical="center" shrinkToFit="1"/>
    </xf>
    <xf numFmtId="0" fontId="18" fillId="0" borderId="32" xfId="0" applyFont="1" applyBorder="1" applyAlignment="1">
      <alignment horizontal="left" vertical="top" wrapText="1"/>
    </xf>
    <xf numFmtId="0" fontId="18" fillId="0" borderId="44" xfId="0" applyFont="1" applyBorder="1" applyAlignment="1">
      <alignment horizontal="left" vertical="top" wrapText="1"/>
    </xf>
    <xf numFmtId="0" fontId="18" fillId="0" borderId="4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2" fillId="0" borderId="54" xfId="0" applyNumberFormat="1" applyFont="1" applyBorder="1" applyAlignment="1">
      <alignment vertical="center"/>
    </xf>
    <xf numFmtId="49" fontId="6" fillId="3" borderId="16" xfId="0" applyNumberFormat="1" applyFont="1" applyFill="1" applyBorder="1" applyAlignment="1">
      <alignment horizontal="center" vertical="center" shrinkToFit="1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9CABC105-010D-424B-934D-8D44D943CEE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B7CB6DCB-24F5-43DC-83F7-37A4400D1CA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4DDE1480-0B7D-4E0D-A977-8852F13B01E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6E66CEED-4F69-43D2-A6CE-691D4F22D2B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994D80A8-F594-45CC-9761-61FD84870E7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FB767C63-F030-40BE-A741-CAEFBF11B91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53FE726D-7B6A-4246-9BCD-EA99236BA9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4D62E8E0-8A7D-4098-8DC9-D511B3FB3C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12EE7910-CCD3-4E11-AC2B-7A0BB06420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C4FE550F-EDB0-4F2F-BDCA-2E212328D8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C70A503A-9112-4E77-A09B-2240ED8BE2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42</xdr:row>
      <xdr:rowOff>85725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F1C7703-0579-4699-B880-C316DD4635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zoomScaleNormal="100" workbookViewId="0">
      <selection activeCell="A2" sqref="A2"/>
    </sheetView>
  </sheetViews>
  <sheetFormatPr defaultRowHeight="12.75" x14ac:dyDescent="0.2"/>
  <cols>
    <col min="1" max="1025" width="8.7109375" customWidth="1"/>
  </cols>
  <sheetData>
    <row r="1" spans="1:7" x14ac:dyDescent="0.2">
      <c r="A1" s="1" t="s">
        <v>0</v>
      </c>
    </row>
    <row r="2" spans="1:7" ht="57.75" customHeight="1" x14ac:dyDescent="0.2">
      <c r="A2" s="227" t="s">
        <v>1</v>
      </c>
      <c r="B2" s="227"/>
      <c r="C2" s="227"/>
      <c r="D2" s="227"/>
      <c r="E2" s="227"/>
      <c r="F2" s="227"/>
      <c r="G2" s="227"/>
    </row>
  </sheetData>
  <mergeCells count="1">
    <mergeCell ref="A2:G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66"/>
  </sheetPr>
  <dimension ref="A1:O58"/>
  <sheetViews>
    <sheetView showGridLines="0" topLeftCell="B29" zoomScaleNormal="100" workbookViewId="0">
      <selection activeCell="C53" sqref="C53:F53"/>
    </sheetView>
  </sheetViews>
  <sheetFormatPr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2" customWidth="1"/>
    <col min="8" max="8" width="12.7109375" customWidth="1"/>
    <col min="9" max="9" width="12.7109375" style="2" customWidth="1"/>
    <col min="10" max="10" width="6.7109375" style="2" customWidth="1"/>
    <col min="11" max="11" width="4.28515625" customWidth="1"/>
    <col min="12" max="15" width="10.7109375" customWidth="1"/>
    <col min="16" max="1025" width="9" customWidth="1"/>
  </cols>
  <sheetData>
    <row r="1" spans="1:15" ht="33.75" customHeight="1" x14ac:dyDescent="0.2">
      <c r="A1" s="3" t="s">
        <v>2</v>
      </c>
      <c r="B1" s="255" t="s">
        <v>3</v>
      </c>
      <c r="C1" s="255"/>
      <c r="D1" s="255"/>
      <c r="E1" s="255"/>
      <c r="F1" s="255"/>
      <c r="G1" s="255"/>
      <c r="H1" s="255"/>
      <c r="I1" s="255"/>
      <c r="J1" s="255"/>
    </row>
    <row r="2" spans="1:15" ht="23.25" customHeight="1" x14ac:dyDescent="0.2">
      <c r="A2" s="4"/>
      <c r="B2" s="5" t="s">
        <v>4</v>
      </c>
      <c r="C2" s="6"/>
      <c r="D2" s="256" t="s">
        <v>175</v>
      </c>
      <c r="E2" s="256"/>
      <c r="F2" s="256"/>
      <c r="G2" s="256"/>
      <c r="H2" s="256"/>
      <c r="I2" s="256"/>
      <c r="J2" s="256"/>
      <c r="O2" s="7"/>
    </row>
    <row r="3" spans="1:15" ht="23.25" customHeight="1" x14ac:dyDescent="0.2">
      <c r="A3" s="4"/>
      <c r="B3" s="8" t="s">
        <v>5</v>
      </c>
      <c r="C3" s="9"/>
      <c r="D3" s="257" t="s">
        <v>6</v>
      </c>
      <c r="E3" s="257"/>
      <c r="F3" s="257"/>
      <c r="G3" s="257"/>
      <c r="H3" s="257"/>
      <c r="I3" s="257"/>
      <c r="J3" s="257"/>
    </row>
    <row r="4" spans="1:15" ht="23.25" hidden="1" customHeight="1" x14ac:dyDescent="0.2">
      <c r="A4" s="4"/>
      <c r="B4" s="10" t="s">
        <v>7</v>
      </c>
      <c r="C4" s="11"/>
      <c r="D4" s="12"/>
      <c r="E4" s="12"/>
      <c r="F4" s="13"/>
      <c r="G4" s="14"/>
      <c r="H4" s="13"/>
      <c r="I4" s="14"/>
      <c r="J4" s="15"/>
    </row>
    <row r="5" spans="1:15" ht="24" customHeight="1" x14ac:dyDescent="0.2">
      <c r="A5" s="4"/>
      <c r="B5" s="16" t="s">
        <v>8</v>
      </c>
      <c r="C5" s="17"/>
      <c r="D5" s="18" t="s">
        <v>9</v>
      </c>
      <c r="E5" s="19"/>
      <c r="F5" s="19"/>
      <c r="G5" s="19"/>
      <c r="H5" s="20" t="s">
        <v>10</v>
      </c>
      <c r="I5" s="18" t="s">
        <v>11</v>
      </c>
      <c r="J5" s="21"/>
    </row>
    <row r="6" spans="1:15" ht="15.75" customHeight="1" x14ac:dyDescent="0.2">
      <c r="A6" s="4"/>
      <c r="B6" s="22"/>
      <c r="C6" s="19"/>
      <c r="D6" s="18" t="s">
        <v>12</v>
      </c>
      <c r="E6" s="19"/>
      <c r="F6" s="19"/>
      <c r="G6" s="19"/>
      <c r="H6" s="20" t="s">
        <v>13</v>
      </c>
      <c r="I6" s="18"/>
      <c r="J6" s="21"/>
    </row>
    <row r="7" spans="1:15" ht="15.75" customHeight="1" x14ac:dyDescent="0.2">
      <c r="A7" s="4"/>
      <c r="B7" s="23"/>
      <c r="C7" s="24" t="s">
        <v>14</v>
      </c>
      <c r="D7" s="25" t="s">
        <v>6</v>
      </c>
      <c r="E7" s="26"/>
      <c r="F7" s="26"/>
      <c r="G7" s="26"/>
      <c r="H7" s="27"/>
      <c r="I7" s="26"/>
      <c r="J7" s="28"/>
    </row>
    <row r="8" spans="1:15" ht="24" hidden="1" customHeight="1" x14ac:dyDescent="0.2">
      <c r="A8" s="4"/>
      <c r="B8" s="16" t="s">
        <v>15</v>
      </c>
      <c r="C8" s="17"/>
      <c r="D8" s="29"/>
      <c r="E8" s="17"/>
      <c r="F8" s="17"/>
      <c r="G8" s="30"/>
      <c r="H8" s="20" t="s">
        <v>10</v>
      </c>
      <c r="I8" s="29"/>
      <c r="J8" s="21"/>
    </row>
    <row r="9" spans="1:15" ht="15.75" hidden="1" customHeight="1" x14ac:dyDescent="0.2">
      <c r="A9" s="4"/>
      <c r="B9" s="4"/>
      <c r="C9" s="17"/>
      <c r="D9" s="29"/>
      <c r="E9" s="17"/>
      <c r="F9" s="17"/>
      <c r="G9" s="30"/>
      <c r="H9" s="20" t="s">
        <v>13</v>
      </c>
      <c r="I9" s="29"/>
      <c r="J9" s="21"/>
    </row>
    <row r="10" spans="1:15" ht="15.75" hidden="1" customHeight="1" x14ac:dyDescent="0.2">
      <c r="A10" s="4"/>
      <c r="B10" s="31"/>
      <c r="C10" s="32"/>
      <c r="D10" s="33"/>
      <c r="E10" s="34"/>
      <c r="F10" s="34"/>
      <c r="G10" s="35"/>
      <c r="H10" s="35"/>
      <c r="I10" s="36"/>
      <c r="J10" s="28"/>
    </row>
    <row r="11" spans="1:15" ht="24" customHeight="1" x14ac:dyDescent="0.2">
      <c r="A11" s="4"/>
      <c r="B11" s="16" t="s">
        <v>16</v>
      </c>
      <c r="C11" s="17"/>
      <c r="D11" s="258" t="s">
        <v>17</v>
      </c>
      <c r="E11" s="258"/>
      <c r="F11" s="258"/>
      <c r="G11" s="258"/>
      <c r="H11" s="20" t="s">
        <v>10</v>
      </c>
      <c r="I11" s="18" t="s">
        <v>18</v>
      </c>
      <c r="J11" s="21"/>
    </row>
    <row r="12" spans="1:15" ht="15.75" customHeight="1" x14ac:dyDescent="0.2">
      <c r="A12" s="4"/>
      <c r="B12" s="22"/>
      <c r="C12" s="19"/>
      <c r="D12" s="259" t="s">
        <v>19</v>
      </c>
      <c r="E12" s="259"/>
      <c r="F12" s="259"/>
      <c r="G12" s="259"/>
      <c r="H12" s="20" t="s">
        <v>13</v>
      </c>
      <c r="I12" s="18"/>
      <c r="J12" s="21"/>
    </row>
    <row r="13" spans="1:15" ht="15.75" customHeight="1" x14ac:dyDescent="0.2">
      <c r="A13" s="4"/>
      <c r="B13" s="23"/>
      <c r="C13" s="24" t="s">
        <v>14</v>
      </c>
      <c r="D13" s="251" t="s">
        <v>6</v>
      </c>
      <c r="E13" s="251"/>
      <c r="F13" s="251"/>
      <c r="G13" s="251"/>
      <c r="H13" s="37"/>
      <c r="I13" s="26"/>
      <c r="J13" s="28"/>
    </row>
    <row r="14" spans="1:15" ht="24" customHeight="1" x14ac:dyDescent="0.2">
      <c r="A14" s="4"/>
      <c r="B14" s="38" t="s">
        <v>20</v>
      </c>
      <c r="C14" s="39"/>
      <c r="D14" s="40"/>
      <c r="E14" s="41"/>
      <c r="F14" s="41"/>
      <c r="G14" s="41"/>
      <c r="H14" s="42"/>
      <c r="I14" s="41"/>
      <c r="J14" s="43"/>
    </row>
    <row r="15" spans="1:15" ht="32.25" customHeight="1" x14ac:dyDescent="0.2">
      <c r="A15" s="4"/>
      <c r="B15" s="31" t="s">
        <v>21</v>
      </c>
      <c r="C15" s="44"/>
      <c r="D15" s="35"/>
      <c r="E15" s="252"/>
      <c r="F15" s="252"/>
      <c r="G15" s="253"/>
      <c r="H15" s="253"/>
      <c r="I15" s="254" t="s">
        <v>22</v>
      </c>
      <c r="J15" s="254"/>
    </row>
    <row r="16" spans="1:15" ht="23.25" customHeight="1" x14ac:dyDescent="0.2">
      <c r="A16" s="45" t="s">
        <v>23</v>
      </c>
      <c r="B16" s="46" t="s">
        <v>23</v>
      </c>
      <c r="C16" s="47"/>
      <c r="D16" s="48"/>
      <c r="E16" s="249"/>
      <c r="F16" s="249"/>
      <c r="G16" s="249"/>
      <c r="H16" s="249"/>
      <c r="I16" s="250">
        <f>SUM(I47:K52)</f>
        <v>0</v>
      </c>
      <c r="J16" s="250"/>
    </row>
    <row r="17" spans="1:10" ht="23.25" customHeight="1" x14ac:dyDescent="0.2">
      <c r="A17" s="45" t="s">
        <v>24</v>
      </c>
      <c r="B17" s="46" t="s">
        <v>24</v>
      </c>
      <c r="C17" s="47"/>
      <c r="D17" s="48"/>
      <c r="E17" s="249"/>
      <c r="F17" s="249"/>
      <c r="G17" s="249"/>
      <c r="H17" s="249"/>
      <c r="I17" s="250">
        <f>SUM(I53:K53)</f>
        <v>0</v>
      </c>
      <c r="J17" s="250"/>
    </row>
    <row r="18" spans="1:10" ht="23.25" customHeight="1" x14ac:dyDescent="0.2">
      <c r="A18" s="45" t="s">
        <v>25</v>
      </c>
      <c r="B18" s="46" t="s">
        <v>25</v>
      </c>
      <c r="C18" s="47"/>
      <c r="D18" s="48"/>
      <c r="E18" s="249"/>
      <c r="F18" s="249"/>
      <c r="G18" s="249"/>
      <c r="H18" s="249"/>
      <c r="I18" s="250">
        <v>0</v>
      </c>
      <c r="J18" s="250"/>
    </row>
    <row r="19" spans="1:10" ht="23.25" customHeight="1" x14ac:dyDescent="0.2">
      <c r="A19" s="45" t="s">
        <v>26</v>
      </c>
      <c r="B19" s="46" t="s">
        <v>27</v>
      </c>
      <c r="C19" s="47"/>
      <c r="D19" s="48"/>
      <c r="E19" s="249"/>
      <c r="F19" s="249"/>
      <c r="G19" s="249"/>
      <c r="H19" s="249"/>
      <c r="I19" s="250">
        <v>0</v>
      </c>
      <c r="J19" s="250"/>
    </row>
    <row r="20" spans="1:10" ht="23.25" customHeight="1" x14ac:dyDescent="0.2">
      <c r="A20" s="45" t="s">
        <v>28</v>
      </c>
      <c r="B20" s="46" t="s">
        <v>29</v>
      </c>
      <c r="C20" s="47"/>
      <c r="D20" s="48"/>
      <c r="E20" s="249"/>
      <c r="F20" s="249"/>
      <c r="G20" s="249"/>
      <c r="H20" s="249"/>
      <c r="I20" s="250">
        <v>0</v>
      </c>
      <c r="J20" s="250"/>
    </row>
    <row r="21" spans="1:10" ht="23.25" customHeight="1" x14ac:dyDescent="0.2">
      <c r="A21" s="4"/>
      <c r="B21" s="49" t="s">
        <v>22</v>
      </c>
      <c r="C21" s="50"/>
      <c r="D21" s="51"/>
      <c r="E21" s="245"/>
      <c r="F21" s="245"/>
      <c r="G21" s="245"/>
      <c r="H21" s="245"/>
      <c r="I21" s="246">
        <f>SUM(I16:J20)</f>
        <v>0</v>
      </c>
      <c r="J21" s="246"/>
    </row>
    <row r="22" spans="1:10" ht="33" customHeight="1" x14ac:dyDescent="0.2">
      <c r="A22" s="4"/>
      <c r="B22" s="52" t="s">
        <v>30</v>
      </c>
      <c r="C22" s="47"/>
      <c r="D22" s="48"/>
      <c r="E22" s="53"/>
      <c r="F22" s="54"/>
      <c r="G22" s="55"/>
      <c r="H22" s="55"/>
      <c r="I22" s="55"/>
      <c r="J22" s="56"/>
    </row>
    <row r="23" spans="1:10" ht="23.25" customHeight="1" x14ac:dyDescent="0.2">
      <c r="A23" s="4"/>
      <c r="B23" s="57" t="s">
        <v>31</v>
      </c>
      <c r="C23" s="47"/>
      <c r="D23" s="48"/>
      <c r="E23" s="58">
        <v>15</v>
      </c>
      <c r="F23" s="54" t="s">
        <v>32</v>
      </c>
      <c r="G23" s="247">
        <v>0</v>
      </c>
      <c r="H23" s="247"/>
      <c r="I23" s="247"/>
      <c r="J23" s="56">
        <f>Mena</f>
        <v>0</v>
      </c>
    </row>
    <row r="24" spans="1:10" ht="23.25" customHeight="1" x14ac:dyDescent="0.2">
      <c r="A24" s="4"/>
      <c r="B24" s="57" t="s">
        <v>33</v>
      </c>
      <c r="C24" s="47"/>
      <c r="D24" s="48"/>
      <c r="E24" s="58">
        <f>SazbaDPH1</f>
        <v>15</v>
      </c>
      <c r="F24" s="54" t="s">
        <v>32</v>
      </c>
      <c r="G24" s="248">
        <v>0</v>
      </c>
      <c r="H24" s="248"/>
      <c r="I24" s="248"/>
      <c r="J24" s="56">
        <f>Mena</f>
        <v>0</v>
      </c>
    </row>
    <row r="25" spans="1:10" ht="23.25" customHeight="1" x14ac:dyDescent="0.2">
      <c r="A25" s="4"/>
      <c r="B25" s="57" t="s">
        <v>34</v>
      </c>
      <c r="C25" s="47"/>
      <c r="D25" s="48"/>
      <c r="E25" s="58">
        <v>21</v>
      </c>
      <c r="F25" s="54" t="s">
        <v>32</v>
      </c>
      <c r="G25" s="240">
        <f>SUM(I21)</f>
        <v>0</v>
      </c>
      <c r="H25" s="240"/>
      <c r="I25" s="240"/>
      <c r="J25" s="59"/>
    </row>
    <row r="26" spans="1:10" ht="23.25" customHeight="1" x14ac:dyDescent="0.2">
      <c r="A26" s="4"/>
      <c r="B26" s="60" t="s">
        <v>35</v>
      </c>
      <c r="C26" s="61"/>
      <c r="D26" s="62"/>
      <c r="E26" s="63">
        <f>SazbaDPH2</f>
        <v>21</v>
      </c>
      <c r="F26" s="64" t="s">
        <v>32</v>
      </c>
      <c r="G26" s="241">
        <f>SUM(G25)*21%</f>
        <v>0</v>
      </c>
      <c r="H26" s="241"/>
      <c r="I26" s="241"/>
      <c r="J26" s="65"/>
    </row>
    <row r="27" spans="1:10" ht="23.25" customHeight="1" x14ac:dyDescent="0.2">
      <c r="A27" s="4"/>
      <c r="B27" s="16" t="s">
        <v>36</v>
      </c>
      <c r="C27" s="66"/>
      <c r="D27" s="67"/>
      <c r="E27" s="66"/>
      <c r="F27" s="68"/>
      <c r="G27" s="242"/>
      <c r="H27" s="242"/>
      <c r="I27" s="242"/>
      <c r="J27" s="69"/>
    </row>
    <row r="28" spans="1:10" ht="27.75" hidden="1" customHeight="1" x14ac:dyDescent="0.2">
      <c r="A28" s="4"/>
      <c r="B28" s="70" t="s">
        <v>37</v>
      </c>
      <c r="C28" s="71"/>
      <c r="D28" s="71"/>
      <c r="E28" s="72"/>
      <c r="F28" s="73"/>
      <c r="G28" s="243">
        <v>6777664.7699999996</v>
      </c>
      <c r="H28" s="243"/>
      <c r="I28" s="243"/>
      <c r="J28" s="74">
        <f>Mena</f>
        <v>0</v>
      </c>
    </row>
    <row r="29" spans="1:10" ht="27.75" customHeight="1" x14ac:dyDescent="0.2">
      <c r="A29" s="4"/>
      <c r="B29" s="70" t="s">
        <v>38</v>
      </c>
      <c r="C29" s="75"/>
      <c r="D29" s="75"/>
      <c r="E29" s="75"/>
      <c r="F29" s="75"/>
      <c r="G29" s="244">
        <f>SUM(G25:G27)</f>
        <v>0</v>
      </c>
      <c r="H29" s="244"/>
      <c r="I29" s="244"/>
      <c r="J29" s="76"/>
    </row>
    <row r="30" spans="1:10" ht="12.75" customHeight="1" x14ac:dyDescent="0.2">
      <c r="A30" s="4"/>
      <c r="B30" s="4"/>
      <c r="C30" s="17"/>
      <c r="D30" s="17"/>
      <c r="E30" s="17"/>
      <c r="F30" s="17"/>
      <c r="G30" s="30"/>
      <c r="H30" s="17"/>
      <c r="I30" s="30"/>
      <c r="J30" s="77"/>
    </row>
    <row r="31" spans="1:10" ht="30" customHeight="1" x14ac:dyDescent="0.2">
      <c r="A31" s="4"/>
      <c r="B31" s="4"/>
      <c r="C31" s="17"/>
      <c r="D31" s="17"/>
      <c r="E31" s="17"/>
      <c r="F31" s="17"/>
      <c r="G31" s="30"/>
      <c r="H31" s="17"/>
      <c r="I31" s="30"/>
      <c r="J31" s="77"/>
    </row>
    <row r="32" spans="1:10" ht="18.75" customHeight="1" x14ac:dyDescent="0.2">
      <c r="A32" s="4"/>
      <c r="B32" s="78"/>
      <c r="C32" s="79" t="s">
        <v>39</v>
      </c>
      <c r="D32" s="80"/>
      <c r="E32" s="80"/>
      <c r="F32" s="79" t="s">
        <v>40</v>
      </c>
      <c r="G32" s="80"/>
      <c r="H32" s="81"/>
      <c r="I32" s="80"/>
      <c r="J32" s="77"/>
    </row>
    <row r="33" spans="1:10" ht="47.25" customHeight="1" x14ac:dyDescent="0.2">
      <c r="A33" s="4"/>
      <c r="B33" s="4"/>
      <c r="C33" s="17"/>
      <c r="D33" s="17"/>
      <c r="E33" s="17"/>
      <c r="F33" s="17"/>
      <c r="G33" s="30"/>
      <c r="H33" s="17"/>
      <c r="I33" s="30"/>
      <c r="J33" s="77"/>
    </row>
    <row r="34" spans="1:10" s="1" customFormat="1" ht="18.75" customHeight="1" x14ac:dyDescent="0.2">
      <c r="A34" s="82"/>
      <c r="B34" s="82"/>
      <c r="C34" s="83"/>
      <c r="D34" s="84"/>
      <c r="E34" s="84"/>
      <c r="F34" s="83"/>
      <c r="G34" s="85"/>
      <c r="H34" s="84"/>
      <c r="I34" s="85"/>
      <c r="J34" s="86"/>
    </row>
    <row r="35" spans="1:10" ht="12.75" customHeight="1" x14ac:dyDescent="0.2">
      <c r="A35" s="4"/>
      <c r="B35" s="4"/>
      <c r="C35" s="17"/>
      <c r="D35" s="234" t="s">
        <v>41</v>
      </c>
      <c r="E35" s="234"/>
      <c r="F35" s="17"/>
      <c r="G35" s="30"/>
      <c r="H35" s="87" t="s">
        <v>42</v>
      </c>
      <c r="I35" s="30"/>
      <c r="J35" s="77"/>
    </row>
    <row r="36" spans="1:10" ht="13.5" customHeight="1" x14ac:dyDescent="0.2">
      <c r="A36" s="88"/>
      <c r="B36" s="88"/>
      <c r="C36" s="89"/>
      <c r="D36" s="89"/>
      <c r="E36" s="89"/>
      <c r="F36" s="89"/>
      <c r="G36" s="90"/>
      <c r="H36" s="89"/>
      <c r="I36" s="90"/>
      <c r="J36" s="91"/>
    </row>
    <row r="37" spans="1:10" ht="27" hidden="1" customHeight="1" x14ac:dyDescent="0.25">
      <c r="B37" s="92" t="s">
        <v>43</v>
      </c>
      <c r="C37" s="93"/>
      <c r="D37" s="93"/>
      <c r="E37" s="93"/>
      <c r="F37" s="94"/>
      <c r="G37" s="94"/>
      <c r="H37" s="94"/>
      <c r="I37" s="94"/>
      <c r="J37" s="93"/>
    </row>
    <row r="38" spans="1:10" ht="25.5" hidden="1" customHeight="1" x14ac:dyDescent="0.2">
      <c r="A38" s="95" t="s">
        <v>44</v>
      </c>
      <c r="B38" s="96" t="s">
        <v>45</v>
      </c>
      <c r="C38" s="97" t="s">
        <v>46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47</v>
      </c>
      <c r="I38" s="100" t="s">
        <v>48</v>
      </c>
      <c r="J38" s="101" t="s">
        <v>32</v>
      </c>
    </row>
    <row r="39" spans="1:10" ht="25.5" hidden="1" customHeight="1" x14ac:dyDescent="0.2">
      <c r="A39" s="95">
        <v>1</v>
      </c>
      <c r="B39" s="102" t="s">
        <v>49</v>
      </c>
      <c r="C39" s="235" t="s">
        <v>50</v>
      </c>
      <c r="D39" s="235"/>
      <c r="E39" s="235"/>
      <c r="F39" s="103">
        <v>0</v>
      </c>
      <c r="G39" s="104">
        <v>6777664.7699999996</v>
      </c>
      <c r="H39" s="105">
        <v>1423310</v>
      </c>
      <c r="I39" s="105">
        <v>8200974.7699999996</v>
      </c>
      <c r="J39" s="106" t="e">
        <f ca="1">IF(_xlfn.single(CenaCelkemVypocet)=0,"",I39/_xlfn.single(CenaCelkemVypocet)*100)</f>
        <v>#NAME?</v>
      </c>
    </row>
    <row r="40" spans="1:10" ht="25.5" hidden="1" customHeight="1" x14ac:dyDescent="0.2">
      <c r="A40" s="95"/>
      <c r="B40" s="236" t="s">
        <v>51</v>
      </c>
      <c r="C40" s="236"/>
      <c r="D40" s="236"/>
      <c r="E40" s="236"/>
      <c r="F40" s="107">
        <f>SUMIF(A39:A39,"=1",F39:F39)</f>
        <v>0</v>
      </c>
      <c r="G40" s="108">
        <f>SUMIF(A39:A39,"=1",G39:G39)</f>
        <v>6777664.7699999996</v>
      </c>
      <c r="H40" s="108">
        <f>SUMIF(A39:A39,"=1",H39:H39)</f>
        <v>1423310</v>
      </c>
      <c r="I40" s="108">
        <f>SUMIF(A39:A39,"=1",I39:I39)</f>
        <v>8200974.7699999996</v>
      </c>
      <c r="J40" s="109" t="e">
        <f ca="1">SUMIF(A39:A39,"=1",J39:J39)</f>
        <v>#NAME?</v>
      </c>
    </row>
    <row r="44" spans="1:10" ht="15.75" x14ac:dyDescent="0.25">
      <c r="B44" s="110" t="s">
        <v>52</v>
      </c>
    </row>
    <row r="46" spans="1:10" ht="25.5" customHeight="1" x14ac:dyDescent="0.2">
      <c r="A46" s="111"/>
      <c r="B46" s="112" t="s">
        <v>45</v>
      </c>
      <c r="C46" s="112" t="s">
        <v>46</v>
      </c>
      <c r="D46" s="113"/>
      <c r="E46" s="113"/>
      <c r="F46" s="114" t="s">
        <v>53</v>
      </c>
      <c r="G46" s="114"/>
      <c r="H46" s="114"/>
      <c r="I46" s="237" t="s">
        <v>22</v>
      </c>
      <c r="J46" s="237"/>
    </row>
    <row r="47" spans="1:10" ht="19.899999999999999" customHeight="1" x14ac:dyDescent="0.2">
      <c r="A47" s="115"/>
      <c r="B47" s="116" t="s">
        <v>54</v>
      </c>
      <c r="C47" s="238" t="s">
        <v>55</v>
      </c>
      <c r="D47" s="238"/>
      <c r="E47" s="238"/>
      <c r="F47" s="117" t="s">
        <v>23</v>
      </c>
      <c r="G47" s="118"/>
      <c r="H47" s="118"/>
      <c r="I47" s="239">
        <f>SUM('Rozpočet Pol'!G8)</f>
        <v>0</v>
      </c>
      <c r="J47" s="239"/>
    </row>
    <row r="48" spans="1:10" ht="19.899999999999999" customHeight="1" x14ac:dyDescent="0.2">
      <c r="A48" s="115"/>
      <c r="B48" s="119" t="s">
        <v>56</v>
      </c>
      <c r="C48" s="232" t="s">
        <v>57</v>
      </c>
      <c r="D48" s="232"/>
      <c r="E48" s="232"/>
      <c r="F48" s="120" t="s">
        <v>23</v>
      </c>
      <c r="G48" s="121"/>
      <c r="H48" s="121"/>
      <c r="I48" s="233">
        <f>SUM('Rozpočet Pol'!G21)</f>
        <v>0</v>
      </c>
      <c r="J48" s="233"/>
    </row>
    <row r="49" spans="1:10" ht="19.899999999999999" customHeight="1" x14ac:dyDescent="0.2">
      <c r="A49" s="115"/>
      <c r="B49" s="119" t="s">
        <v>58</v>
      </c>
      <c r="C49" s="232"/>
      <c r="D49" s="232"/>
      <c r="E49" s="232"/>
      <c r="F49" s="120"/>
      <c r="G49" s="121"/>
      <c r="H49" s="121"/>
      <c r="I49" s="233">
        <f>SUM('Rozpočet Pol'!G30)</f>
        <v>0</v>
      </c>
      <c r="J49" s="233"/>
    </row>
    <row r="50" spans="1:10" ht="19.899999999999999" customHeight="1" x14ac:dyDescent="0.2">
      <c r="A50" s="115"/>
      <c r="B50" s="119" t="s">
        <v>60</v>
      </c>
      <c r="C50" s="232" t="s">
        <v>61</v>
      </c>
      <c r="D50" s="232"/>
      <c r="E50" s="232"/>
      <c r="F50" s="120" t="s">
        <v>23</v>
      </c>
      <c r="G50" s="121"/>
      <c r="H50" s="121"/>
      <c r="I50" s="233">
        <f>SUM('Rozpočet Pol'!G42)</f>
        <v>0</v>
      </c>
      <c r="J50" s="233"/>
    </row>
    <row r="51" spans="1:10" ht="19.899999999999999" customHeight="1" x14ac:dyDescent="0.2">
      <c r="A51" s="115"/>
      <c r="B51" s="119" t="s">
        <v>62</v>
      </c>
      <c r="C51" s="232" t="s">
        <v>63</v>
      </c>
      <c r="D51" s="232"/>
      <c r="E51" s="232"/>
      <c r="F51" s="120" t="s">
        <v>23</v>
      </c>
      <c r="G51" s="121"/>
      <c r="H51" s="121"/>
      <c r="I51" s="233">
        <f>SUM('Rozpočet Pol'!G50)</f>
        <v>0</v>
      </c>
      <c r="J51" s="233"/>
    </row>
    <row r="52" spans="1:10" ht="19.899999999999999" customHeight="1" x14ac:dyDescent="0.2">
      <c r="A52" s="115"/>
      <c r="B52" s="119" t="s">
        <v>64</v>
      </c>
      <c r="C52" s="232" t="s">
        <v>65</v>
      </c>
      <c r="D52" s="232"/>
      <c r="E52" s="232"/>
      <c r="F52" s="120" t="s">
        <v>23</v>
      </c>
      <c r="G52" s="121"/>
      <c r="H52" s="121"/>
      <c r="I52" s="233">
        <f>SUM('Rozpočet Pol'!G53)</f>
        <v>0</v>
      </c>
      <c r="J52" s="233"/>
    </row>
    <row r="53" spans="1:10" ht="19.899999999999999" customHeight="1" x14ac:dyDescent="0.2">
      <c r="A53" s="115"/>
      <c r="B53" s="119" t="s">
        <v>66</v>
      </c>
      <c r="C53" s="232"/>
      <c r="D53" s="232"/>
      <c r="E53" s="232"/>
      <c r="F53" s="120"/>
      <c r="G53" s="121"/>
      <c r="H53" s="121"/>
      <c r="I53" s="233">
        <f>SUM('Rozpočet Pol'!G55)</f>
        <v>0</v>
      </c>
      <c r="J53" s="233"/>
    </row>
    <row r="54" spans="1:10" ht="19.899999999999999" customHeight="1" x14ac:dyDescent="0.2">
      <c r="A54" s="115"/>
      <c r="B54" s="122" t="s">
        <v>26</v>
      </c>
      <c r="C54" s="228" t="s">
        <v>27</v>
      </c>
      <c r="D54" s="228"/>
      <c r="E54" s="228"/>
      <c r="F54" s="123" t="s">
        <v>26</v>
      </c>
      <c r="G54" s="124"/>
      <c r="H54" s="124"/>
      <c r="I54" s="229">
        <f>SUM('Rozpočet Pol'!G58)</f>
        <v>0</v>
      </c>
      <c r="J54" s="229"/>
    </row>
    <row r="55" spans="1:10" ht="25.5" customHeight="1" x14ac:dyDescent="0.2">
      <c r="A55" s="125"/>
      <c r="B55" s="230" t="s">
        <v>48</v>
      </c>
      <c r="C55" s="230"/>
      <c r="D55" s="230"/>
      <c r="E55" s="230"/>
      <c r="F55" s="126"/>
      <c r="G55" s="127"/>
      <c r="H55" s="127"/>
      <c r="I55" s="231">
        <f>SUM(I47:I54)</f>
        <v>0</v>
      </c>
      <c r="J55" s="231"/>
    </row>
    <row r="56" spans="1:10" x14ac:dyDescent="0.2">
      <c r="F56" s="128"/>
      <c r="G56" s="129"/>
      <c r="H56" s="128"/>
      <c r="I56" s="129"/>
      <c r="J56" s="129"/>
    </row>
    <row r="57" spans="1:10" x14ac:dyDescent="0.2">
      <c r="F57" s="128"/>
      <c r="G57" s="129"/>
      <c r="H57" s="128"/>
      <c r="I57" s="129"/>
      <c r="J57" s="129"/>
    </row>
    <row r="58" spans="1:10" x14ac:dyDescent="0.2">
      <c r="F58" s="128"/>
      <c r="G58" s="129"/>
      <c r="H58" s="128"/>
      <c r="I58" s="129"/>
      <c r="J58" s="129"/>
    </row>
  </sheetData>
  <mergeCells count="56">
    <mergeCell ref="B1:J1"/>
    <mergeCell ref="D2:J2"/>
    <mergeCell ref="D3:J3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C47:E47"/>
    <mergeCell ref="I47:J47"/>
    <mergeCell ref="C48:E48"/>
    <mergeCell ref="I48:J48"/>
    <mergeCell ref="C49:E49"/>
    <mergeCell ref="I49:J49"/>
    <mergeCell ref="C50:E50"/>
    <mergeCell ref="I50:J50"/>
    <mergeCell ref="C54:E54"/>
    <mergeCell ref="I54:J54"/>
    <mergeCell ref="B55:E55"/>
    <mergeCell ref="I55:J55"/>
    <mergeCell ref="C51:E51"/>
    <mergeCell ref="I51:J51"/>
    <mergeCell ref="C52:E52"/>
    <mergeCell ref="I52:J52"/>
    <mergeCell ref="C53:E53"/>
    <mergeCell ref="I53:J53"/>
  </mergeCells>
  <pageMargins left="0.39374999999999999" right="0.196527777777778" top="0.59027777777777801" bottom="0.39305555555555599" header="0.51180555555555496" footer="0.196527777777778"/>
  <pageSetup paperSize="9" firstPageNumber="0" orientation="portrait" horizontalDpi="300" verticalDpi="300"/>
  <headerFooter>
    <oddFooter>&amp;L&amp;9Zpracováno programem RTS Stavitel +,  © RTS, a.s.&amp;R&amp;9Stránka &amp;P z &amp;N</oddFooter>
  </headerFooter>
  <rowBreaks count="1" manualBreakCount="1">
    <brk id="36" max="16383" man="1"/>
  </row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66"/>
  </sheetPr>
  <dimension ref="A1:AMK5"/>
  <sheetViews>
    <sheetView zoomScaleNormal="100" workbookViewId="0">
      <selection activeCell="A5" sqref="A5"/>
    </sheetView>
  </sheetViews>
  <sheetFormatPr defaultRowHeight="12.75" x14ac:dyDescent="0.2"/>
  <cols>
    <col min="1" max="1" width="4.28515625" style="130" customWidth="1"/>
    <col min="2" max="2" width="14.42578125" style="130" customWidth="1"/>
    <col min="3" max="3" width="38.28515625" style="131" customWidth="1"/>
    <col min="4" max="4" width="4.5703125" style="130" customWidth="1"/>
    <col min="5" max="5" width="10.5703125" style="130" customWidth="1"/>
    <col min="6" max="6" width="9.85546875" style="130" customWidth="1"/>
    <col min="7" max="7" width="12.7109375" style="130" customWidth="1"/>
    <col min="8" max="1025" width="9.140625" style="130" customWidth="1"/>
  </cols>
  <sheetData>
    <row r="1" spans="1:7" ht="15.75" x14ac:dyDescent="0.2">
      <c r="A1" s="260" t="s">
        <v>68</v>
      </c>
      <c r="B1" s="260"/>
      <c r="C1" s="260"/>
      <c r="D1" s="260"/>
      <c r="E1" s="260"/>
      <c r="F1" s="260"/>
      <c r="G1" s="260"/>
    </row>
    <row r="2" spans="1:7" ht="24.95" customHeight="1" x14ac:dyDescent="0.2">
      <c r="A2" s="132" t="s">
        <v>69</v>
      </c>
      <c r="B2" s="133"/>
      <c r="C2" s="261"/>
      <c r="D2" s="261"/>
      <c r="E2" s="261"/>
      <c r="F2" s="261"/>
      <c r="G2" s="261"/>
    </row>
    <row r="3" spans="1:7" ht="24.95" hidden="1" customHeight="1" x14ac:dyDescent="0.2">
      <c r="A3" s="132" t="s">
        <v>70</v>
      </c>
      <c r="B3" s="133"/>
      <c r="C3" s="261"/>
      <c r="D3" s="261"/>
      <c r="E3" s="261"/>
      <c r="F3" s="261"/>
      <c r="G3" s="261"/>
    </row>
    <row r="4" spans="1:7" ht="24.95" hidden="1" customHeight="1" x14ac:dyDescent="0.2">
      <c r="A4" s="132" t="s">
        <v>71</v>
      </c>
      <c r="B4" s="133"/>
      <c r="C4" s="261"/>
      <c r="D4" s="261"/>
      <c r="E4" s="261"/>
      <c r="F4" s="261"/>
      <c r="G4" s="261"/>
    </row>
    <row r="5" spans="1:7" hidden="1" x14ac:dyDescent="0.2">
      <c r="B5" s="134"/>
      <c r="C5" s="135"/>
      <c r="D5" s="136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66"/>
  <sheetViews>
    <sheetView tabSelected="1" topLeftCell="A25" zoomScaleNormal="100" workbookViewId="0">
      <selection activeCell="W40" sqref="W40"/>
    </sheetView>
  </sheetViews>
  <sheetFormatPr defaultRowHeight="12.75" outlineLevelRow="1" x14ac:dyDescent="0.2"/>
  <cols>
    <col min="1" max="1" width="4.28515625" customWidth="1"/>
    <col min="2" max="2" width="14.42578125" style="137" customWidth="1"/>
    <col min="3" max="3" width="38.28515625" style="137" customWidth="1"/>
    <col min="4" max="4" width="4.7109375" customWidth="1"/>
    <col min="5" max="5" width="10.7109375" customWidth="1"/>
    <col min="6" max="6" width="9.85546875" customWidth="1"/>
    <col min="7" max="7" width="14.28515625" customWidth="1"/>
    <col min="8" max="21" width="11.5703125" hidden="1"/>
    <col min="22" max="28" width="8.7109375" customWidth="1"/>
    <col min="29" max="39" width="11.5703125" hidden="1"/>
    <col min="40" max="52" width="8.7109375" customWidth="1"/>
    <col min="53" max="53" width="73.42578125" customWidth="1"/>
    <col min="54" max="1025" width="8.7109375" customWidth="1"/>
  </cols>
  <sheetData>
    <row r="1" spans="1:60" ht="23.85" customHeight="1" x14ac:dyDescent="0.2">
      <c r="A1" s="265" t="s">
        <v>68</v>
      </c>
      <c r="B1" s="265"/>
      <c r="C1" s="265"/>
      <c r="D1" s="265"/>
      <c r="E1" s="265"/>
      <c r="F1" s="265"/>
      <c r="G1" s="265"/>
      <c r="AE1" t="s">
        <v>72</v>
      </c>
    </row>
    <row r="2" spans="1:60" ht="19.899999999999999" customHeight="1" x14ac:dyDescent="0.2">
      <c r="A2" s="132" t="s">
        <v>73</v>
      </c>
      <c r="B2" s="133"/>
      <c r="C2" s="268" t="s">
        <v>175</v>
      </c>
      <c r="D2" s="268"/>
      <c r="E2" s="268"/>
      <c r="F2" s="268"/>
      <c r="G2" s="268"/>
      <c r="H2" s="268"/>
      <c r="I2" s="268"/>
      <c r="AE2" t="s">
        <v>74</v>
      </c>
    </row>
    <row r="3" spans="1:60" ht="19.899999999999999" customHeight="1" x14ac:dyDescent="0.2">
      <c r="A3" s="132" t="s">
        <v>70</v>
      </c>
      <c r="B3" s="133"/>
      <c r="C3" s="267" t="s">
        <v>6</v>
      </c>
      <c r="D3" s="267"/>
      <c r="E3" s="267"/>
      <c r="F3" s="267"/>
      <c r="G3" s="267"/>
      <c r="AE3" t="s">
        <v>75</v>
      </c>
    </row>
    <row r="4" spans="1:60" ht="25.15" hidden="1" customHeight="1" x14ac:dyDescent="0.2">
      <c r="A4" s="132" t="s">
        <v>71</v>
      </c>
      <c r="B4" s="133"/>
      <c r="C4" s="266"/>
      <c r="D4" s="266"/>
      <c r="E4" s="266"/>
      <c r="F4" s="266"/>
      <c r="G4" s="266"/>
      <c r="AE4" t="s">
        <v>76</v>
      </c>
    </row>
    <row r="5" spans="1:60" hidden="1" x14ac:dyDescent="0.2">
      <c r="A5" s="138" t="s">
        <v>77</v>
      </c>
      <c r="B5" s="139"/>
      <c r="C5" s="140"/>
      <c r="D5" s="141"/>
      <c r="E5" s="141"/>
      <c r="F5" s="141"/>
      <c r="G5" s="142"/>
      <c r="AE5" t="s">
        <v>78</v>
      </c>
    </row>
    <row r="7" spans="1:60" ht="26.1" customHeight="1" x14ac:dyDescent="0.2">
      <c r="A7" s="143" t="s">
        <v>79</v>
      </c>
      <c r="B7" s="144" t="s">
        <v>80</v>
      </c>
      <c r="C7" s="144" t="s">
        <v>81</v>
      </c>
      <c r="D7" s="143" t="s">
        <v>82</v>
      </c>
      <c r="E7" s="143" t="s">
        <v>83</v>
      </c>
      <c r="F7" s="145" t="s">
        <v>84</v>
      </c>
      <c r="G7" s="143" t="s">
        <v>22</v>
      </c>
      <c r="H7" s="146" t="s">
        <v>85</v>
      </c>
      <c r="I7" s="146" t="s">
        <v>86</v>
      </c>
      <c r="J7" s="146" t="s">
        <v>87</v>
      </c>
      <c r="K7" s="146" t="s">
        <v>88</v>
      </c>
      <c r="L7" s="146" t="s">
        <v>89</v>
      </c>
      <c r="M7" s="146" t="s">
        <v>90</v>
      </c>
      <c r="N7" s="146" t="s">
        <v>91</v>
      </c>
      <c r="O7" s="146" t="s">
        <v>92</v>
      </c>
      <c r="P7" s="146" t="s">
        <v>93</v>
      </c>
      <c r="Q7" s="146" t="s">
        <v>94</v>
      </c>
      <c r="R7" s="146" t="s">
        <v>95</v>
      </c>
      <c r="S7" s="146" t="s">
        <v>96</v>
      </c>
      <c r="T7" s="146" t="s">
        <v>97</v>
      </c>
      <c r="U7" s="146" t="s">
        <v>98</v>
      </c>
    </row>
    <row r="8" spans="1:60" ht="21.2" customHeight="1" x14ac:dyDescent="0.2">
      <c r="A8" s="147" t="s">
        <v>99</v>
      </c>
      <c r="B8" s="148" t="s">
        <v>54</v>
      </c>
      <c r="C8" s="149" t="s">
        <v>55</v>
      </c>
      <c r="D8" s="150"/>
      <c r="E8" s="151"/>
      <c r="F8" s="152"/>
      <c r="G8" s="153">
        <f>SUMIF(AE9:AE20,"&lt;&gt;NOR",G9:G20)</f>
        <v>0</v>
      </c>
      <c r="H8" s="154"/>
      <c r="I8" s="154">
        <f>SUM(I9:I20)</f>
        <v>0</v>
      </c>
      <c r="J8" s="154"/>
      <c r="K8" s="154">
        <f>SUM(K9:K20)</f>
        <v>66244.600000000006</v>
      </c>
      <c r="L8" s="154"/>
      <c r="M8" s="154">
        <f>SUM(M9:M20)</f>
        <v>0</v>
      </c>
      <c r="N8" s="155"/>
      <c r="O8" s="155">
        <f>SUM(O9:O20)</f>
        <v>0</v>
      </c>
      <c r="P8" s="155"/>
      <c r="Q8" s="155">
        <f>SUM(Q9:Q20)</f>
        <v>0</v>
      </c>
      <c r="R8" s="155"/>
      <c r="S8" s="155"/>
      <c r="T8" s="156"/>
      <c r="U8" s="155">
        <f>SUM(U9:U20)</f>
        <v>68.31</v>
      </c>
      <c r="AE8" t="s">
        <v>100</v>
      </c>
    </row>
    <row r="9" spans="1:60" ht="14.1" customHeight="1" outlineLevel="1" x14ac:dyDescent="0.2">
      <c r="A9" s="157">
        <v>1</v>
      </c>
      <c r="B9" s="157" t="s">
        <v>101</v>
      </c>
      <c r="C9" s="158" t="s">
        <v>102</v>
      </c>
      <c r="D9" s="159" t="s">
        <v>103</v>
      </c>
      <c r="E9" s="160">
        <v>30</v>
      </c>
      <c r="F9" s="160"/>
      <c r="G9" s="161">
        <f t="shared" ref="G9:G20" si="0">SUM(E9)*F9</f>
        <v>0</v>
      </c>
      <c r="H9" s="162">
        <v>0</v>
      </c>
      <c r="I9" s="162">
        <f t="shared" ref="I9:I20" si="1">ROUND(E9*H9,2)</f>
        <v>0</v>
      </c>
      <c r="J9" s="162">
        <v>145</v>
      </c>
      <c r="K9" s="162">
        <f t="shared" ref="K9:K20" si="2">ROUND(E9*J9,2)</f>
        <v>4350</v>
      </c>
      <c r="L9" s="162">
        <v>21</v>
      </c>
      <c r="M9" s="162">
        <f t="shared" ref="M9:M20" si="3">G9*(1+L9/100)</f>
        <v>0</v>
      </c>
      <c r="N9" s="163">
        <v>0</v>
      </c>
      <c r="O9" s="163">
        <f t="shared" ref="O9:O20" si="4">ROUND(E9*N9,5)</f>
        <v>0</v>
      </c>
      <c r="P9" s="163">
        <v>0</v>
      </c>
      <c r="Q9" s="163">
        <f t="shared" ref="Q9:Q20" si="5">ROUND(E9*P9,5)</f>
        <v>0</v>
      </c>
      <c r="R9" s="163"/>
      <c r="S9" s="163"/>
      <c r="T9" s="164">
        <v>9.5200000000000007E-2</v>
      </c>
      <c r="U9" s="163">
        <f t="shared" ref="U9:U20" si="6">ROUND(E9*T9,2)</f>
        <v>2.86</v>
      </c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104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ht="22.7" customHeight="1" outlineLevel="1" x14ac:dyDescent="0.2">
      <c r="A10" s="157">
        <v>2</v>
      </c>
      <c r="B10" s="157" t="s">
        <v>105</v>
      </c>
      <c r="C10" s="158" t="s">
        <v>106</v>
      </c>
      <c r="D10" s="159" t="s">
        <v>103</v>
      </c>
      <c r="E10" s="160">
        <v>32.4</v>
      </c>
      <c r="F10" s="160"/>
      <c r="G10" s="161">
        <f t="shared" si="0"/>
        <v>0</v>
      </c>
      <c r="H10" s="162">
        <v>0</v>
      </c>
      <c r="I10" s="162">
        <f t="shared" si="1"/>
        <v>0</v>
      </c>
      <c r="J10" s="162">
        <v>390.5</v>
      </c>
      <c r="K10" s="162">
        <f t="shared" si="2"/>
        <v>12652.2</v>
      </c>
      <c r="L10" s="162">
        <v>21</v>
      </c>
      <c r="M10" s="162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/>
      <c r="T10" s="164">
        <v>0.31</v>
      </c>
      <c r="U10" s="163">
        <f t="shared" si="6"/>
        <v>10.039999999999999</v>
      </c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104</v>
      </c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ht="22.7" customHeight="1" outlineLevel="1" x14ac:dyDescent="0.2">
      <c r="A11" s="157">
        <v>3</v>
      </c>
      <c r="B11" s="157" t="s">
        <v>105</v>
      </c>
      <c r="C11" s="158" t="s">
        <v>107</v>
      </c>
      <c r="D11" s="159" t="s">
        <v>103</v>
      </c>
      <c r="E11" s="160">
        <v>3.6</v>
      </c>
      <c r="F11" s="160"/>
      <c r="G11" s="161">
        <f t="shared" si="0"/>
        <v>0</v>
      </c>
      <c r="H11" s="162">
        <v>0</v>
      </c>
      <c r="I11" s="162">
        <f t="shared" si="1"/>
        <v>0</v>
      </c>
      <c r="J11" s="162">
        <v>390.5</v>
      </c>
      <c r="K11" s="162">
        <f t="shared" si="2"/>
        <v>1405.8</v>
      </c>
      <c r="L11" s="162">
        <v>21</v>
      </c>
      <c r="M11" s="162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/>
      <c r="T11" s="164">
        <v>0.31</v>
      </c>
      <c r="U11" s="163">
        <f t="shared" si="6"/>
        <v>1.1200000000000001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104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ht="14.1" customHeight="1" outlineLevel="1" x14ac:dyDescent="0.2">
      <c r="A12" s="157">
        <v>4</v>
      </c>
      <c r="B12" s="157" t="s">
        <v>108</v>
      </c>
      <c r="C12" s="158" t="s">
        <v>109</v>
      </c>
      <c r="D12" s="159" t="s">
        <v>103</v>
      </c>
      <c r="E12" s="160">
        <v>36</v>
      </c>
      <c r="F12" s="160"/>
      <c r="G12" s="161">
        <f t="shared" si="0"/>
        <v>0</v>
      </c>
      <c r="H12" s="162">
        <v>0</v>
      </c>
      <c r="I12" s="162">
        <f t="shared" si="1"/>
        <v>0</v>
      </c>
      <c r="J12" s="162">
        <v>49.7</v>
      </c>
      <c r="K12" s="162">
        <f t="shared" si="2"/>
        <v>1789.2</v>
      </c>
      <c r="L12" s="162">
        <v>21</v>
      </c>
      <c r="M12" s="162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/>
      <c r="T12" s="164">
        <v>0.1024</v>
      </c>
      <c r="U12" s="163">
        <f t="shared" si="6"/>
        <v>3.69</v>
      </c>
      <c r="V12" s="165"/>
      <c r="W12" s="165"/>
      <c r="X12" s="165"/>
      <c r="Y12" s="165"/>
      <c r="Z12" s="165"/>
      <c r="AA12" s="165"/>
      <c r="AB12" s="165"/>
      <c r="AC12" s="165"/>
      <c r="AD12" s="165"/>
      <c r="AE12" s="165" t="s">
        <v>104</v>
      </c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ht="14.1" customHeight="1" outlineLevel="1" x14ac:dyDescent="0.2">
      <c r="A13" s="157">
        <v>5</v>
      </c>
      <c r="B13" s="157" t="s">
        <v>110</v>
      </c>
      <c r="C13" s="158" t="s">
        <v>111</v>
      </c>
      <c r="D13" s="159" t="s">
        <v>103</v>
      </c>
      <c r="E13" s="160">
        <v>4</v>
      </c>
      <c r="F13" s="160"/>
      <c r="G13" s="161">
        <f t="shared" si="0"/>
        <v>0</v>
      </c>
      <c r="H13" s="162">
        <v>0</v>
      </c>
      <c r="I13" s="162">
        <f t="shared" si="1"/>
        <v>0</v>
      </c>
      <c r="J13" s="162">
        <v>600</v>
      </c>
      <c r="K13" s="162">
        <f t="shared" si="2"/>
        <v>2400</v>
      </c>
      <c r="L13" s="162">
        <v>21</v>
      </c>
      <c r="M13" s="162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/>
      <c r="T13" s="164">
        <v>0.1024</v>
      </c>
      <c r="U13" s="163">
        <f t="shared" si="6"/>
        <v>0.41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104</v>
      </c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ht="22.7" customHeight="1" outlineLevel="1" x14ac:dyDescent="0.2">
      <c r="A14" s="157">
        <v>6</v>
      </c>
      <c r="B14" s="157" t="s">
        <v>112</v>
      </c>
      <c r="C14" s="158" t="s">
        <v>113</v>
      </c>
      <c r="D14" s="159" t="s">
        <v>103</v>
      </c>
      <c r="E14" s="160">
        <v>10.8</v>
      </c>
      <c r="F14" s="160"/>
      <c r="G14" s="161">
        <f t="shared" si="0"/>
        <v>0</v>
      </c>
      <c r="H14" s="162">
        <v>0</v>
      </c>
      <c r="I14" s="162">
        <f t="shared" si="1"/>
        <v>0</v>
      </c>
      <c r="J14" s="162">
        <v>625</v>
      </c>
      <c r="K14" s="162">
        <f t="shared" si="2"/>
        <v>6750</v>
      </c>
      <c r="L14" s="162">
        <v>21</v>
      </c>
      <c r="M14" s="162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/>
      <c r="T14" s="164">
        <v>0.495</v>
      </c>
      <c r="U14" s="163">
        <f t="shared" si="6"/>
        <v>5.35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104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t="22.7" customHeight="1" outlineLevel="1" x14ac:dyDescent="0.2">
      <c r="A15" s="157">
        <v>7</v>
      </c>
      <c r="B15" s="157" t="s">
        <v>114</v>
      </c>
      <c r="C15" s="158" t="s">
        <v>115</v>
      </c>
      <c r="D15" s="159" t="s">
        <v>103</v>
      </c>
      <c r="E15" s="160">
        <v>10.8</v>
      </c>
      <c r="F15" s="160"/>
      <c r="G15" s="161">
        <f t="shared" si="0"/>
        <v>0</v>
      </c>
      <c r="H15" s="162">
        <v>0</v>
      </c>
      <c r="I15" s="162">
        <f t="shared" si="1"/>
        <v>0</v>
      </c>
      <c r="J15" s="162">
        <v>252</v>
      </c>
      <c r="K15" s="162">
        <f t="shared" si="2"/>
        <v>2721.6</v>
      </c>
      <c r="L15" s="162">
        <v>21</v>
      </c>
      <c r="M15" s="162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0.60029999999999994</v>
      </c>
      <c r="U15" s="163">
        <f t="shared" si="6"/>
        <v>6.48</v>
      </c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104</v>
      </c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ht="14.1" customHeight="1" outlineLevel="1" x14ac:dyDescent="0.2">
      <c r="A16" s="157">
        <v>8</v>
      </c>
      <c r="B16" s="157" t="s">
        <v>116</v>
      </c>
      <c r="C16" s="158" t="s">
        <v>117</v>
      </c>
      <c r="D16" s="159" t="s">
        <v>103</v>
      </c>
      <c r="E16" s="160">
        <v>50.8</v>
      </c>
      <c r="F16" s="160"/>
      <c r="G16" s="161">
        <f t="shared" si="0"/>
        <v>0</v>
      </c>
      <c r="H16" s="162">
        <v>0</v>
      </c>
      <c r="I16" s="162">
        <f t="shared" si="1"/>
        <v>0</v>
      </c>
      <c r="J16" s="162">
        <v>105.5</v>
      </c>
      <c r="K16" s="162">
        <f t="shared" si="2"/>
        <v>5359.4</v>
      </c>
      <c r="L16" s="162">
        <v>21</v>
      </c>
      <c r="M16" s="162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1.0999999999999999E-2</v>
      </c>
      <c r="U16" s="163">
        <f t="shared" si="6"/>
        <v>0.56000000000000005</v>
      </c>
      <c r="V16" s="165"/>
      <c r="W16" s="165"/>
      <c r="X16" s="165"/>
      <c r="Y16" s="165"/>
      <c r="Z16" s="165"/>
      <c r="AA16" s="165"/>
      <c r="AB16" s="165"/>
      <c r="AC16" s="165"/>
      <c r="AD16" s="165"/>
      <c r="AE16" s="165" t="s">
        <v>104</v>
      </c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ht="14.1" customHeight="1" outlineLevel="1" x14ac:dyDescent="0.2">
      <c r="A17" s="157">
        <v>9</v>
      </c>
      <c r="B17" s="157" t="s">
        <v>118</v>
      </c>
      <c r="C17" s="158" t="s">
        <v>119</v>
      </c>
      <c r="D17" s="159" t="s">
        <v>103</v>
      </c>
      <c r="E17" s="160">
        <v>508</v>
      </c>
      <c r="F17" s="160"/>
      <c r="G17" s="161">
        <f t="shared" si="0"/>
        <v>0</v>
      </c>
      <c r="H17" s="162">
        <v>0</v>
      </c>
      <c r="I17" s="162">
        <f t="shared" si="1"/>
        <v>0</v>
      </c>
      <c r="J17" s="162">
        <v>20.8</v>
      </c>
      <c r="K17" s="162">
        <f t="shared" si="2"/>
        <v>10566.4</v>
      </c>
      <c r="L17" s="162">
        <v>21</v>
      </c>
      <c r="M17" s="162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0</v>
      </c>
      <c r="U17" s="163">
        <f t="shared" si="6"/>
        <v>0</v>
      </c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104</v>
      </c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ht="14.1" customHeight="1" outlineLevel="1" x14ac:dyDescent="0.2">
      <c r="A18" s="157">
        <v>10</v>
      </c>
      <c r="B18" s="157" t="s">
        <v>120</v>
      </c>
      <c r="C18" s="158" t="s">
        <v>121</v>
      </c>
      <c r="D18" s="159" t="s">
        <v>122</v>
      </c>
      <c r="E18" s="160">
        <v>100</v>
      </c>
      <c r="F18" s="160"/>
      <c r="G18" s="161">
        <f t="shared" si="0"/>
        <v>0</v>
      </c>
      <c r="H18" s="162">
        <v>0</v>
      </c>
      <c r="I18" s="162">
        <f t="shared" si="1"/>
        <v>0</v>
      </c>
      <c r="J18" s="162">
        <v>30</v>
      </c>
      <c r="K18" s="162">
        <f t="shared" si="2"/>
        <v>3000</v>
      </c>
      <c r="L18" s="162">
        <v>21</v>
      </c>
      <c r="M18" s="162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1.7999999999999999E-2</v>
      </c>
      <c r="U18" s="163">
        <f t="shared" si="6"/>
        <v>1.8</v>
      </c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104</v>
      </c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14.1" customHeight="1" outlineLevel="1" x14ac:dyDescent="0.2">
      <c r="A19" s="157">
        <v>11</v>
      </c>
      <c r="B19" s="157" t="s">
        <v>123</v>
      </c>
      <c r="C19" s="158" t="s">
        <v>124</v>
      </c>
      <c r="D19" s="159" t="s">
        <v>122</v>
      </c>
      <c r="E19" s="160">
        <v>100</v>
      </c>
      <c r="F19" s="160"/>
      <c r="G19" s="161">
        <f t="shared" si="0"/>
        <v>0</v>
      </c>
      <c r="H19" s="162">
        <v>0</v>
      </c>
      <c r="I19" s="162">
        <f t="shared" si="1"/>
        <v>0</v>
      </c>
      <c r="J19" s="162">
        <v>30</v>
      </c>
      <c r="K19" s="162">
        <f t="shared" si="2"/>
        <v>3000</v>
      </c>
      <c r="L19" s="162">
        <v>21</v>
      </c>
      <c r="M19" s="162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/>
      <c r="T19" s="164">
        <v>1.7999999999999999E-2</v>
      </c>
      <c r="U19" s="163">
        <f t="shared" si="6"/>
        <v>1.8</v>
      </c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104</v>
      </c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ht="14.1" customHeight="1" outlineLevel="1" x14ac:dyDescent="0.2">
      <c r="A20" s="157">
        <v>12</v>
      </c>
      <c r="B20" s="157" t="s">
        <v>125</v>
      </c>
      <c r="C20" s="158" t="s">
        <v>126</v>
      </c>
      <c r="D20" s="159" t="s">
        <v>122</v>
      </c>
      <c r="E20" s="160">
        <v>100</v>
      </c>
      <c r="F20" s="160"/>
      <c r="G20" s="161">
        <f t="shared" si="0"/>
        <v>0</v>
      </c>
      <c r="H20" s="162">
        <v>0</v>
      </c>
      <c r="I20" s="162">
        <f t="shared" si="1"/>
        <v>0</v>
      </c>
      <c r="J20" s="162">
        <v>122.5</v>
      </c>
      <c r="K20" s="162">
        <f t="shared" si="2"/>
        <v>12250</v>
      </c>
      <c r="L20" s="162">
        <v>21</v>
      </c>
      <c r="M20" s="162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/>
      <c r="T20" s="164">
        <v>0.34200000000000003</v>
      </c>
      <c r="U20" s="163">
        <f t="shared" si="6"/>
        <v>34.200000000000003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104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21.2" customHeight="1" x14ac:dyDescent="0.2">
      <c r="A21" s="166" t="s">
        <v>99</v>
      </c>
      <c r="B21" s="167" t="s">
        <v>56</v>
      </c>
      <c r="C21" s="168" t="s">
        <v>127</v>
      </c>
      <c r="D21" s="169"/>
      <c r="E21" s="170"/>
      <c r="F21" s="171"/>
      <c r="G21" s="172">
        <f>SUMIF(AE22:AE29,"&lt;&gt;NOR",G22:G29)</f>
        <v>0</v>
      </c>
      <c r="H21" s="173"/>
      <c r="I21" s="173">
        <f>SUM(I22:I29)</f>
        <v>63824.659999999989</v>
      </c>
      <c r="J21" s="173"/>
      <c r="K21" s="173">
        <f>SUM(K22:K29)</f>
        <v>36541.94</v>
      </c>
      <c r="L21" s="173"/>
      <c r="M21" s="173">
        <f>SUM(M22:M29)</f>
        <v>0</v>
      </c>
      <c r="N21" s="174"/>
      <c r="O21" s="174">
        <f>SUM(O22:O29)</f>
        <v>38.87182</v>
      </c>
      <c r="P21" s="174"/>
      <c r="Q21" s="174">
        <f>SUM(Q22:Q29)</f>
        <v>0</v>
      </c>
      <c r="R21" s="174"/>
      <c r="S21" s="174"/>
      <c r="T21" s="175"/>
      <c r="U21" s="174">
        <f>SUM(U22:U29)</f>
        <v>84.84</v>
      </c>
      <c r="AE21" t="s">
        <v>100</v>
      </c>
    </row>
    <row r="22" spans="1:60" ht="14.1" customHeight="1" outlineLevel="1" x14ac:dyDescent="0.2">
      <c r="A22" s="157">
        <v>13</v>
      </c>
      <c r="B22" s="157" t="s">
        <v>128</v>
      </c>
      <c r="C22" s="158" t="s">
        <v>129</v>
      </c>
      <c r="D22" s="159" t="s">
        <v>103</v>
      </c>
      <c r="E22" s="160">
        <v>3.6</v>
      </c>
      <c r="F22" s="160"/>
      <c r="G22" s="161">
        <f t="shared" ref="G22:G29" si="7">SUM(E22)*F22</f>
        <v>0</v>
      </c>
      <c r="H22" s="162">
        <v>2308.4299999999998</v>
      </c>
      <c r="I22" s="162">
        <f t="shared" ref="I22:I29" si="8">ROUND(E22*H22,2)</f>
        <v>8310.35</v>
      </c>
      <c r="J22" s="162">
        <v>276.57</v>
      </c>
      <c r="K22" s="162">
        <f t="shared" ref="K22:K29" si="9">ROUND(E22*J22,2)</f>
        <v>995.65</v>
      </c>
      <c r="L22" s="162">
        <v>21</v>
      </c>
      <c r="M22" s="162">
        <f t="shared" ref="M22:M29" si="10">G22*(1+L22/100)</f>
        <v>0</v>
      </c>
      <c r="N22" s="163">
        <v>2.5249999999999999</v>
      </c>
      <c r="O22" s="163">
        <f t="shared" ref="O22:O29" si="11">ROUND(E22*N22,5)</f>
        <v>9.09</v>
      </c>
      <c r="P22" s="163">
        <v>0</v>
      </c>
      <c r="Q22" s="163">
        <f t="shared" ref="Q22:Q29" si="12">ROUND(E22*P22,5)</f>
        <v>0</v>
      </c>
      <c r="R22" s="163"/>
      <c r="S22" s="163"/>
      <c r="T22" s="164">
        <v>0.47699999999999998</v>
      </c>
      <c r="U22" s="163">
        <f t="shared" ref="U22:U29" si="13">ROUND(E22*T22,2)</f>
        <v>1.72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104</v>
      </c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ht="14.1" customHeight="1" outlineLevel="1" x14ac:dyDescent="0.2">
      <c r="A23" s="157">
        <v>14</v>
      </c>
      <c r="B23" s="157" t="s">
        <v>130</v>
      </c>
      <c r="C23" s="158" t="s">
        <v>131</v>
      </c>
      <c r="D23" s="159" t="s">
        <v>103</v>
      </c>
      <c r="E23" s="160">
        <v>10.8</v>
      </c>
      <c r="F23" s="160"/>
      <c r="G23" s="161">
        <f t="shared" si="7"/>
        <v>0</v>
      </c>
      <c r="H23" s="162">
        <v>2308.4299999999998</v>
      </c>
      <c r="I23" s="162">
        <f t="shared" si="8"/>
        <v>24931.040000000001</v>
      </c>
      <c r="J23" s="162">
        <v>276.57</v>
      </c>
      <c r="K23" s="162">
        <f t="shared" si="9"/>
        <v>2986.96</v>
      </c>
      <c r="L23" s="162">
        <v>21</v>
      </c>
      <c r="M23" s="162">
        <f t="shared" si="10"/>
        <v>0</v>
      </c>
      <c r="N23" s="163">
        <v>2.5249999999999999</v>
      </c>
      <c r="O23" s="163">
        <f t="shared" si="11"/>
        <v>27.27</v>
      </c>
      <c r="P23" s="163">
        <v>0</v>
      </c>
      <c r="Q23" s="163">
        <f t="shared" si="12"/>
        <v>0</v>
      </c>
      <c r="R23" s="163"/>
      <c r="S23" s="163"/>
      <c r="T23" s="164">
        <v>0.47699999999999998</v>
      </c>
      <c r="U23" s="163">
        <f t="shared" si="13"/>
        <v>5.15</v>
      </c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104</v>
      </c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ht="14.1" customHeight="1" outlineLevel="1" x14ac:dyDescent="0.2">
      <c r="A24" s="157">
        <v>15</v>
      </c>
      <c r="B24" s="157" t="s">
        <v>132</v>
      </c>
      <c r="C24" s="158" t="s">
        <v>133</v>
      </c>
      <c r="D24" s="159" t="s">
        <v>122</v>
      </c>
      <c r="E24" s="160">
        <v>23</v>
      </c>
      <c r="F24" s="160"/>
      <c r="G24" s="161">
        <f t="shared" si="7"/>
        <v>0</v>
      </c>
      <c r="H24" s="162">
        <v>153.44999999999999</v>
      </c>
      <c r="I24" s="162">
        <f t="shared" si="8"/>
        <v>3529.35</v>
      </c>
      <c r="J24" s="162">
        <v>409.55</v>
      </c>
      <c r="K24" s="162">
        <f t="shared" si="9"/>
        <v>9419.65</v>
      </c>
      <c r="L24" s="162">
        <v>21</v>
      </c>
      <c r="M24" s="162">
        <f t="shared" si="10"/>
        <v>0</v>
      </c>
      <c r="N24" s="163">
        <v>3.916E-2</v>
      </c>
      <c r="O24" s="163">
        <f t="shared" si="11"/>
        <v>0.90068000000000004</v>
      </c>
      <c r="P24" s="163">
        <v>0</v>
      </c>
      <c r="Q24" s="163">
        <f t="shared" si="12"/>
        <v>0</v>
      </c>
      <c r="R24" s="163"/>
      <c r="S24" s="163"/>
      <c r="T24" s="164">
        <v>1.05</v>
      </c>
      <c r="U24" s="163">
        <f t="shared" si="13"/>
        <v>24.15</v>
      </c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104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14.1" customHeight="1" outlineLevel="1" x14ac:dyDescent="0.2">
      <c r="A25" s="157">
        <v>16</v>
      </c>
      <c r="B25" s="157" t="s">
        <v>134</v>
      </c>
      <c r="C25" s="158" t="s">
        <v>135</v>
      </c>
      <c r="D25" s="159" t="s">
        <v>122</v>
      </c>
      <c r="E25" s="160">
        <v>23</v>
      </c>
      <c r="F25" s="160"/>
      <c r="G25" s="161">
        <f t="shared" si="7"/>
        <v>0</v>
      </c>
      <c r="H25" s="162">
        <v>0</v>
      </c>
      <c r="I25" s="162">
        <f t="shared" si="8"/>
        <v>0</v>
      </c>
      <c r="J25" s="162">
        <v>123.5</v>
      </c>
      <c r="K25" s="162">
        <f t="shared" si="9"/>
        <v>2840.5</v>
      </c>
      <c r="L25" s="162">
        <v>21</v>
      </c>
      <c r="M25" s="162">
        <f t="shared" si="10"/>
        <v>0</v>
      </c>
      <c r="N25" s="163">
        <v>0</v>
      </c>
      <c r="O25" s="163">
        <f t="shared" si="11"/>
        <v>0</v>
      </c>
      <c r="P25" s="163">
        <v>0</v>
      </c>
      <c r="Q25" s="163">
        <f t="shared" si="12"/>
        <v>0</v>
      </c>
      <c r="R25" s="163"/>
      <c r="S25" s="163"/>
      <c r="T25" s="164">
        <v>0.32</v>
      </c>
      <c r="U25" s="163">
        <f t="shared" si="13"/>
        <v>7.36</v>
      </c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104</v>
      </c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ht="14.1" customHeight="1" outlineLevel="1" x14ac:dyDescent="0.2">
      <c r="A26" s="157">
        <v>17</v>
      </c>
      <c r="B26" s="157" t="s">
        <v>136</v>
      </c>
      <c r="C26" s="158" t="s">
        <v>137</v>
      </c>
      <c r="D26" s="159" t="s">
        <v>138</v>
      </c>
      <c r="E26" s="160">
        <v>0.25</v>
      </c>
      <c r="F26" s="160"/>
      <c r="G26" s="161">
        <f t="shared" si="7"/>
        <v>0</v>
      </c>
      <c r="H26" s="162">
        <v>29409.53</v>
      </c>
      <c r="I26" s="162">
        <f t="shared" si="8"/>
        <v>7352.38</v>
      </c>
      <c r="J26" s="162">
        <v>12100.47</v>
      </c>
      <c r="K26" s="162">
        <f t="shared" si="9"/>
        <v>3025.12</v>
      </c>
      <c r="L26" s="162">
        <v>21</v>
      </c>
      <c r="M26" s="162">
        <f t="shared" si="10"/>
        <v>0</v>
      </c>
      <c r="N26" s="163">
        <v>1.0211600000000001</v>
      </c>
      <c r="O26" s="163">
        <f t="shared" si="11"/>
        <v>0.25529000000000002</v>
      </c>
      <c r="P26" s="163">
        <v>0</v>
      </c>
      <c r="Q26" s="163">
        <f t="shared" si="12"/>
        <v>0</v>
      </c>
      <c r="R26" s="163"/>
      <c r="S26" s="163"/>
      <c r="T26" s="164">
        <v>23.530999999999999</v>
      </c>
      <c r="U26" s="163">
        <f t="shared" si="13"/>
        <v>5.88</v>
      </c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104</v>
      </c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ht="14.1" customHeight="1" outlineLevel="1" x14ac:dyDescent="0.2">
      <c r="A27" s="157">
        <v>18</v>
      </c>
      <c r="B27" s="157" t="s">
        <v>139</v>
      </c>
      <c r="C27" s="158" t="s">
        <v>140</v>
      </c>
      <c r="D27" s="159" t="s">
        <v>122</v>
      </c>
      <c r="E27" s="160">
        <v>20</v>
      </c>
      <c r="F27" s="160"/>
      <c r="G27" s="161">
        <f t="shared" si="7"/>
        <v>0</v>
      </c>
      <c r="H27" s="162">
        <v>161.61000000000001</v>
      </c>
      <c r="I27" s="162">
        <f t="shared" si="8"/>
        <v>3232.2</v>
      </c>
      <c r="J27" s="162">
        <v>401.39</v>
      </c>
      <c r="K27" s="162">
        <f t="shared" si="9"/>
        <v>8027.8</v>
      </c>
      <c r="L27" s="162">
        <v>21</v>
      </c>
      <c r="M27" s="162">
        <f t="shared" si="10"/>
        <v>0</v>
      </c>
      <c r="N27" s="163">
        <v>3.9199999999999999E-2</v>
      </c>
      <c r="O27" s="163">
        <f t="shared" si="11"/>
        <v>0.78400000000000003</v>
      </c>
      <c r="P27" s="163">
        <v>0</v>
      </c>
      <c r="Q27" s="163">
        <f t="shared" si="12"/>
        <v>0</v>
      </c>
      <c r="R27" s="163"/>
      <c r="S27" s="163"/>
      <c r="T27" s="164">
        <v>1.05</v>
      </c>
      <c r="U27" s="163">
        <f t="shared" si="13"/>
        <v>21</v>
      </c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104</v>
      </c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ht="14.1" customHeight="1" outlineLevel="1" x14ac:dyDescent="0.2">
      <c r="A28" s="157">
        <v>19</v>
      </c>
      <c r="B28" s="157" t="s">
        <v>141</v>
      </c>
      <c r="C28" s="158" t="s">
        <v>142</v>
      </c>
      <c r="D28" s="159" t="s">
        <v>122</v>
      </c>
      <c r="E28" s="160">
        <v>20</v>
      </c>
      <c r="F28" s="160"/>
      <c r="G28" s="161">
        <f t="shared" si="7"/>
        <v>0</v>
      </c>
      <c r="H28" s="162">
        <v>0</v>
      </c>
      <c r="I28" s="162">
        <f t="shared" si="8"/>
        <v>0</v>
      </c>
      <c r="J28" s="162">
        <v>123.5</v>
      </c>
      <c r="K28" s="162">
        <f t="shared" si="9"/>
        <v>2470</v>
      </c>
      <c r="L28" s="162">
        <v>21</v>
      </c>
      <c r="M28" s="162">
        <f t="shared" si="10"/>
        <v>0</v>
      </c>
      <c r="N28" s="163">
        <v>0</v>
      </c>
      <c r="O28" s="163">
        <f t="shared" si="11"/>
        <v>0</v>
      </c>
      <c r="P28" s="163">
        <v>0</v>
      </c>
      <c r="Q28" s="163">
        <f t="shared" si="12"/>
        <v>0</v>
      </c>
      <c r="R28" s="163"/>
      <c r="S28" s="163"/>
      <c r="T28" s="164">
        <v>0.32</v>
      </c>
      <c r="U28" s="163">
        <f t="shared" si="13"/>
        <v>6.4</v>
      </c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104</v>
      </c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ht="14.1" customHeight="1" outlineLevel="1" x14ac:dyDescent="0.2">
      <c r="A29" s="157">
        <v>20</v>
      </c>
      <c r="B29" s="157" t="s">
        <v>143</v>
      </c>
      <c r="C29" s="158" t="s">
        <v>144</v>
      </c>
      <c r="D29" s="159" t="s">
        <v>138</v>
      </c>
      <c r="E29" s="160">
        <v>0.56000000000000005</v>
      </c>
      <c r="F29" s="160"/>
      <c r="G29" s="161">
        <f t="shared" si="7"/>
        <v>0</v>
      </c>
      <c r="H29" s="162">
        <v>29409.53</v>
      </c>
      <c r="I29" s="162">
        <f t="shared" si="8"/>
        <v>16469.34</v>
      </c>
      <c r="J29" s="162">
        <v>12100.47</v>
      </c>
      <c r="K29" s="162">
        <f t="shared" si="9"/>
        <v>6776.26</v>
      </c>
      <c r="L29" s="162">
        <v>21</v>
      </c>
      <c r="M29" s="162">
        <f t="shared" si="10"/>
        <v>0</v>
      </c>
      <c r="N29" s="163">
        <v>1.0211600000000001</v>
      </c>
      <c r="O29" s="163">
        <f t="shared" si="11"/>
        <v>0.57184999999999997</v>
      </c>
      <c r="P29" s="163">
        <v>0</v>
      </c>
      <c r="Q29" s="163">
        <f t="shared" si="12"/>
        <v>0</v>
      </c>
      <c r="R29" s="163"/>
      <c r="S29" s="163"/>
      <c r="T29" s="164">
        <v>23.530999999999999</v>
      </c>
      <c r="U29" s="163">
        <f t="shared" si="13"/>
        <v>13.18</v>
      </c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104</v>
      </c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t="21.2" customHeight="1" x14ac:dyDescent="0.2">
      <c r="A30" s="166" t="s">
        <v>99</v>
      </c>
      <c r="B30" s="167" t="s">
        <v>58</v>
      </c>
      <c r="C30" s="168" t="s">
        <v>59</v>
      </c>
      <c r="D30" s="169"/>
      <c r="E30" s="170"/>
      <c r="F30" s="171"/>
      <c r="G30" s="176">
        <f>SUMIF(AE31:AE41,"&lt;&gt;NOR",G31:G41)</f>
        <v>0</v>
      </c>
      <c r="H30" s="173"/>
      <c r="I30" s="173">
        <f>SUM(I31:I41)</f>
        <v>0</v>
      </c>
      <c r="J30" s="173"/>
      <c r="K30" s="173">
        <f>SUM(K31:K41)</f>
        <v>0</v>
      </c>
      <c r="L30" s="173"/>
      <c r="M30" s="173">
        <f>SUM(M31:M41)</f>
        <v>0</v>
      </c>
      <c r="N30" s="174"/>
      <c r="O30" s="174">
        <f>SUM(O31:O41)</f>
        <v>0</v>
      </c>
      <c r="P30" s="174"/>
      <c r="Q30" s="174">
        <f>SUM(Q31:Q41)</f>
        <v>0</v>
      </c>
      <c r="R30" s="174"/>
      <c r="S30" s="174"/>
      <c r="T30" s="175"/>
      <c r="U30" s="174">
        <f>SUM(U31:U41)</f>
        <v>0</v>
      </c>
      <c r="AE30" t="s">
        <v>100</v>
      </c>
    </row>
    <row r="31" spans="1:60" ht="22.7" customHeight="1" outlineLevel="1" x14ac:dyDescent="0.2">
      <c r="A31" s="157">
        <v>21</v>
      </c>
      <c r="B31" s="157"/>
      <c r="C31" s="177"/>
      <c r="D31" s="159"/>
      <c r="E31" s="160"/>
      <c r="F31" s="160"/>
      <c r="G31" s="161">
        <f>SUM(E31)*F31</f>
        <v>0</v>
      </c>
      <c r="H31" s="162">
        <v>1646.88</v>
      </c>
      <c r="I31" s="162">
        <f>ROUND(E31*H31,2)</f>
        <v>0</v>
      </c>
      <c r="J31" s="162">
        <v>4181663.12</v>
      </c>
      <c r="K31" s="162">
        <f>ROUND(E31*J31,2)</f>
        <v>0</v>
      </c>
      <c r="L31" s="162">
        <v>21</v>
      </c>
      <c r="M31" s="178">
        <f>G31*(1+L31/100)</f>
        <v>0</v>
      </c>
      <c r="N31" s="163">
        <v>1.1246</v>
      </c>
      <c r="O31" s="163">
        <f>ROUND(E31*N31,5)</f>
        <v>0</v>
      </c>
      <c r="P31" s="163">
        <v>0</v>
      </c>
      <c r="Q31" s="163">
        <f>ROUND(E31*P31,5)</f>
        <v>0</v>
      </c>
      <c r="R31" s="163"/>
      <c r="S31" s="163"/>
      <c r="T31" s="164">
        <v>6.2370000000000001</v>
      </c>
      <c r="U31" s="163">
        <f>ROUND(E31*T31,2)</f>
        <v>0</v>
      </c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104</v>
      </c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ht="14.1" customHeight="1" outlineLevel="1" x14ac:dyDescent="0.2">
      <c r="A32" s="179"/>
      <c r="B32" s="179"/>
      <c r="C32" s="262"/>
      <c r="D32" s="262"/>
      <c r="E32" s="262"/>
      <c r="F32" s="262"/>
      <c r="G32" s="262"/>
      <c r="H32" s="162"/>
      <c r="I32" s="162"/>
      <c r="J32" s="162"/>
      <c r="K32" s="162"/>
      <c r="L32" s="162"/>
      <c r="M32" s="162"/>
      <c r="N32" s="163"/>
      <c r="O32" s="163"/>
      <c r="P32" s="163"/>
      <c r="Q32" s="163"/>
      <c r="R32" s="163"/>
      <c r="S32" s="163"/>
      <c r="T32" s="164"/>
      <c r="U32" s="163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145</v>
      </c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80">
        <f>C32</f>
        <v>0</v>
      </c>
      <c r="BB32" s="165"/>
      <c r="BC32" s="165"/>
      <c r="BD32" s="165"/>
      <c r="BE32" s="165"/>
      <c r="BF32" s="165"/>
      <c r="BG32" s="165"/>
      <c r="BH32" s="165"/>
    </row>
    <row r="33" spans="1:60" ht="14.1" customHeight="1" outlineLevel="1" x14ac:dyDescent="0.2">
      <c r="A33" s="179"/>
      <c r="B33" s="179"/>
      <c r="C33" s="262"/>
      <c r="D33" s="262"/>
      <c r="E33" s="262"/>
      <c r="F33" s="262"/>
      <c r="G33" s="262"/>
      <c r="H33" s="162"/>
      <c r="I33" s="162"/>
      <c r="J33" s="162"/>
      <c r="K33" s="162"/>
      <c r="L33" s="162"/>
      <c r="M33" s="162"/>
      <c r="N33" s="163"/>
      <c r="O33" s="163"/>
      <c r="P33" s="163"/>
      <c r="Q33" s="163"/>
      <c r="R33" s="163"/>
      <c r="S33" s="163"/>
      <c r="T33" s="164"/>
      <c r="U33" s="163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145</v>
      </c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80">
        <f>C33</f>
        <v>0</v>
      </c>
      <c r="BB33" s="165"/>
      <c r="BC33" s="165"/>
      <c r="BD33" s="165"/>
      <c r="BE33" s="165"/>
      <c r="BF33" s="165"/>
      <c r="BG33" s="165"/>
      <c r="BH33" s="165"/>
    </row>
    <row r="34" spans="1:60" ht="14.1" customHeight="1" outlineLevel="1" x14ac:dyDescent="0.2">
      <c r="A34" s="179"/>
      <c r="B34" s="179"/>
      <c r="C34" s="262"/>
      <c r="D34" s="262"/>
      <c r="E34" s="262"/>
      <c r="F34" s="262"/>
      <c r="G34" s="262"/>
      <c r="H34" s="162"/>
      <c r="I34" s="162"/>
      <c r="J34" s="162"/>
      <c r="K34" s="162"/>
      <c r="L34" s="162"/>
      <c r="M34" s="162"/>
      <c r="N34" s="163"/>
      <c r="O34" s="163"/>
      <c r="P34" s="163"/>
      <c r="Q34" s="163"/>
      <c r="R34" s="163"/>
      <c r="S34" s="163"/>
      <c r="T34" s="164"/>
      <c r="U34" s="163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145</v>
      </c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80">
        <f>C34</f>
        <v>0</v>
      </c>
      <c r="BB34" s="165"/>
      <c r="BC34" s="165"/>
      <c r="BD34" s="165"/>
      <c r="BE34" s="165"/>
      <c r="BF34" s="165"/>
      <c r="BG34" s="165"/>
      <c r="BH34" s="165"/>
    </row>
    <row r="35" spans="1:60" ht="14.1" customHeight="1" outlineLevel="1" x14ac:dyDescent="0.2">
      <c r="A35" s="179"/>
      <c r="B35" s="179"/>
      <c r="C35" s="262"/>
      <c r="D35" s="262"/>
      <c r="E35" s="262"/>
      <c r="F35" s="262"/>
      <c r="G35" s="262"/>
      <c r="H35" s="162"/>
      <c r="I35" s="162"/>
      <c r="J35" s="162"/>
      <c r="K35" s="162"/>
      <c r="L35" s="162"/>
      <c r="M35" s="162"/>
      <c r="N35" s="163"/>
      <c r="O35" s="163"/>
      <c r="P35" s="163"/>
      <c r="Q35" s="163"/>
      <c r="R35" s="163"/>
      <c r="S35" s="163"/>
      <c r="T35" s="164"/>
      <c r="U35" s="163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145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80">
        <f>C35</f>
        <v>0</v>
      </c>
      <c r="BB35" s="165"/>
      <c r="BC35" s="165"/>
      <c r="BD35" s="165"/>
      <c r="BE35" s="165"/>
      <c r="BF35" s="165"/>
      <c r="BG35" s="165"/>
      <c r="BH35" s="165"/>
    </row>
    <row r="36" spans="1:60" ht="22.7" customHeight="1" outlineLevel="1" x14ac:dyDescent="0.2">
      <c r="A36" s="157">
        <v>22</v>
      </c>
      <c r="B36" s="157"/>
      <c r="C36" s="158"/>
      <c r="D36" s="181"/>
      <c r="E36" s="182"/>
      <c r="F36" s="182"/>
      <c r="G36" s="161">
        <f>SUM(E36)*F36</f>
        <v>0</v>
      </c>
      <c r="H36" s="162">
        <v>1646.88</v>
      </c>
      <c r="I36" s="162">
        <f>ROUND(E36*H36,2)</f>
        <v>0</v>
      </c>
      <c r="J36" s="162">
        <v>1248558.1200000001</v>
      </c>
      <c r="K36" s="162">
        <f>ROUND(E36*J36,2)</f>
        <v>0</v>
      </c>
      <c r="L36" s="162">
        <v>21</v>
      </c>
      <c r="M36" s="162">
        <f>G36*(1+L36/100)</f>
        <v>0</v>
      </c>
      <c r="N36" s="163">
        <v>1.1246</v>
      </c>
      <c r="O36" s="163">
        <f>ROUND(E36*N36,5)</f>
        <v>0</v>
      </c>
      <c r="P36" s="163">
        <v>0</v>
      </c>
      <c r="Q36" s="163">
        <f>ROUND(E36*P36,5)</f>
        <v>0</v>
      </c>
      <c r="R36" s="163"/>
      <c r="S36" s="163"/>
      <c r="T36" s="164">
        <v>6.2370000000000001</v>
      </c>
      <c r="U36" s="163">
        <f>ROUND(E36*T36,2)</f>
        <v>0</v>
      </c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104</v>
      </c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ht="14.1" customHeight="1" outlineLevel="1" x14ac:dyDescent="0.2">
      <c r="A37" s="179"/>
      <c r="B37" s="179"/>
      <c r="C37" s="262"/>
      <c r="D37" s="262"/>
      <c r="E37" s="262"/>
      <c r="F37" s="262"/>
      <c r="G37" s="262"/>
      <c r="H37" s="162"/>
      <c r="I37" s="162"/>
      <c r="J37" s="162"/>
      <c r="K37" s="162"/>
      <c r="L37" s="162"/>
      <c r="M37" s="162"/>
      <c r="N37" s="163"/>
      <c r="O37" s="163"/>
      <c r="P37" s="163"/>
      <c r="Q37" s="163"/>
      <c r="R37" s="163"/>
      <c r="S37" s="163"/>
      <c r="T37" s="164"/>
      <c r="U37" s="163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145</v>
      </c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80">
        <f>C37</f>
        <v>0</v>
      </c>
      <c r="BB37" s="165"/>
      <c r="BC37" s="165"/>
      <c r="BD37" s="165"/>
      <c r="BE37" s="165"/>
      <c r="BF37" s="165"/>
      <c r="BG37" s="165"/>
      <c r="BH37" s="165"/>
    </row>
    <row r="38" spans="1:60" ht="14.1" customHeight="1" outlineLevel="1" x14ac:dyDescent="0.2">
      <c r="A38" s="179"/>
      <c r="B38" s="179"/>
      <c r="C38" s="262"/>
      <c r="D38" s="262"/>
      <c r="E38" s="262"/>
      <c r="F38" s="262"/>
      <c r="G38" s="262"/>
      <c r="H38" s="162"/>
      <c r="I38" s="162"/>
      <c r="J38" s="162"/>
      <c r="K38" s="162"/>
      <c r="L38" s="162"/>
      <c r="M38" s="162"/>
      <c r="N38" s="163"/>
      <c r="O38" s="163"/>
      <c r="P38" s="163"/>
      <c r="Q38" s="163"/>
      <c r="R38" s="163"/>
      <c r="S38" s="163"/>
      <c r="T38" s="164"/>
      <c r="U38" s="163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145</v>
      </c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80">
        <f>C38</f>
        <v>0</v>
      </c>
      <c r="BB38" s="165"/>
      <c r="BC38" s="165"/>
      <c r="BD38" s="165"/>
      <c r="BE38" s="165"/>
      <c r="BF38" s="165"/>
      <c r="BG38" s="165"/>
      <c r="BH38" s="165"/>
    </row>
    <row r="39" spans="1:60" ht="14.1" customHeight="1" outlineLevel="1" x14ac:dyDescent="0.2">
      <c r="A39" s="179"/>
      <c r="B39" s="179"/>
      <c r="C39" s="262"/>
      <c r="D39" s="262"/>
      <c r="E39" s="262"/>
      <c r="F39" s="262"/>
      <c r="G39" s="262"/>
      <c r="H39" s="162"/>
      <c r="I39" s="162"/>
      <c r="J39" s="162"/>
      <c r="K39" s="162"/>
      <c r="L39" s="162"/>
      <c r="M39" s="162"/>
      <c r="N39" s="163"/>
      <c r="O39" s="163"/>
      <c r="P39" s="163"/>
      <c r="Q39" s="163"/>
      <c r="R39" s="163"/>
      <c r="S39" s="163"/>
      <c r="T39" s="164"/>
      <c r="U39" s="163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145</v>
      </c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80">
        <f>C39</f>
        <v>0</v>
      </c>
      <c r="BB39" s="165"/>
      <c r="BC39" s="165"/>
      <c r="BD39" s="165"/>
      <c r="BE39" s="165"/>
      <c r="BF39" s="165"/>
      <c r="BG39" s="165"/>
      <c r="BH39" s="165"/>
    </row>
    <row r="40" spans="1:60" ht="14.1" customHeight="1" outlineLevel="1" x14ac:dyDescent="0.2">
      <c r="A40" s="179"/>
      <c r="B40" s="179"/>
      <c r="C40" s="262"/>
      <c r="D40" s="262"/>
      <c r="E40" s="262"/>
      <c r="F40" s="262"/>
      <c r="G40" s="262"/>
      <c r="H40" s="162"/>
      <c r="I40" s="162"/>
      <c r="J40" s="162"/>
      <c r="K40" s="162"/>
      <c r="L40" s="162"/>
      <c r="M40" s="162"/>
      <c r="N40" s="163"/>
      <c r="O40" s="163"/>
      <c r="P40" s="163"/>
      <c r="Q40" s="163"/>
      <c r="R40" s="163"/>
      <c r="S40" s="163"/>
      <c r="T40" s="164"/>
      <c r="U40" s="163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145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80">
        <f>C40</f>
        <v>0</v>
      </c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183"/>
      <c r="B41" s="183"/>
      <c r="C41" s="184"/>
      <c r="D41" s="185"/>
      <c r="E41" s="186"/>
      <c r="F41" s="186"/>
      <c r="G41" s="161"/>
      <c r="H41" s="162">
        <v>1705.72</v>
      </c>
      <c r="I41" s="162">
        <f>ROUND(E41*H41,2)</f>
        <v>0</v>
      </c>
      <c r="J41" s="162">
        <v>359.28</v>
      </c>
      <c r="K41" s="162">
        <f>ROUND(E41*J41,2)</f>
        <v>0</v>
      </c>
      <c r="L41" s="162">
        <v>21</v>
      </c>
      <c r="M41" s="162">
        <f>G41*(1+L41/100)</f>
        <v>0</v>
      </c>
      <c r="N41" s="163">
        <v>0.27964</v>
      </c>
      <c r="O41" s="163">
        <f>ROUND(E41*N41,5)</f>
        <v>0</v>
      </c>
      <c r="P41" s="163">
        <v>0</v>
      </c>
      <c r="Q41" s="163">
        <f>ROUND(E41*P41,5)</f>
        <v>0</v>
      </c>
      <c r="R41" s="163"/>
      <c r="S41" s="163"/>
      <c r="T41" s="164">
        <v>0.79649999999999999</v>
      </c>
      <c r="U41" s="163">
        <f>ROUND(E41*T41,2)</f>
        <v>0</v>
      </c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104</v>
      </c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s="196" customFormat="1" ht="21.2" customHeight="1" x14ac:dyDescent="0.2">
      <c r="A42" s="187" t="s">
        <v>99</v>
      </c>
      <c r="B42" s="187" t="s">
        <v>60</v>
      </c>
      <c r="C42" s="188" t="s">
        <v>61</v>
      </c>
      <c r="D42" s="189"/>
      <c r="E42" s="190"/>
      <c r="F42" s="191"/>
      <c r="G42" s="192">
        <f>SUMIF(AE43:AE45,"&lt;&gt;NOR",G43:G45)</f>
        <v>0</v>
      </c>
      <c r="H42" s="193"/>
      <c r="I42" s="193">
        <f>SUM(I43:I45)</f>
        <v>15521.02</v>
      </c>
      <c r="J42" s="193"/>
      <c r="K42" s="193">
        <f>SUM(K43:K45)</f>
        <v>24872.880000000001</v>
      </c>
      <c r="L42" s="193"/>
      <c r="M42" s="193">
        <f>SUM(M43:M45)</f>
        <v>0</v>
      </c>
      <c r="N42" s="194"/>
      <c r="O42" s="194">
        <f>SUM(O43:O45)</f>
        <v>18.151499999999999</v>
      </c>
      <c r="P42" s="194"/>
      <c r="Q42" s="194">
        <f>SUM(Q43:Q45)</f>
        <v>0</v>
      </c>
      <c r="R42" s="194"/>
      <c r="S42" s="194"/>
      <c r="T42" s="195"/>
      <c r="U42" s="194">
        <f>SUM(U43:U45)</f>
        <v>32.119999999999997</v>
      </c>
      <c r="AE42" s="196" t="s">
        <v>100</v>
      </c>
    </row>
    <row r="43" spans="1:60" ht="22.7" customHeight="1" outlineLevel="1" x14ac:dyDescent="0.2">
      <c r="A43" s="183">
        <v>23</v>
      </c>
      <c r="B43" s="183" t="s">
        <v>146</v>
      </c>
      <c r="C43" s="184" t="s">
        <v>147</v>
      </c>
      <c r="D43" s="185" t="s">
        <v>122</v>
      </c>
      <c r="E43" s="197">
        <v>27.11</v>
      </c>
      <c r="F43" s="186"/>
      <c r="G43" s="198">
        <f>SUM(E43)*F43</f>
        <v>0</v>
      </c>
      <c r="H43" s="162">
        <v>572.52</v>
      </c>
      <c r="I43" s="162">
        <f>ROUND(E43*H43,2)</f>
        <v>15521.02</v>
      </c>
      <c r="J43" s="162">
        <v>917.48</v>
      </c>
      <c r="K43" s="162">
        <f>ROUND(E43*J43,2)</f>
        <v>24872.880000000001</v>
      </c>
      <c r="L43" s="162">
        <v>21</v>
      </c>
      <c r="M43" s="162">
        <f>G43*(1+L43/100)</f>
        <v>0</v>
      </c>
      <c r="N43" s="163">
        <v>0.66954999999999998</v>
      </c>
      <c r="O43" s="163">
        <f>ROUND(E43*N43,5)</f>
        <v>18.151499999999999</v>
      </c>
      <c r="P43" s="163">
        <v>0</v>
      </c>
      <c r="Q43" s="163">
        <f>ROUND(E43*P43,5)</f>
        <v>0</v>
      </c>
      <c r="R43" s="163"/>
      <c r="S43" s="163"/>
      <c r="T43" s="164">
        <v>1.18485</v>
      </c>
      <c r="U43" s="163">
        <f>ROUND(E43*T43,2)</f>
        <v>32.119999999999997</v>
      </c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148</v>
      </c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ht="12.75" customHeight="1" outlineLevel="1" x14ac:dyDescent="0.2">
      <c r="A44" s="199"/>
      <c r="B44" s="200"/>
      <c r="C44" s="263" t="s">
        <v>149</v>
      </c>
      <c r="D44" s="263"/>
      <c r="E44" s="263"/>
      <c r="F44" s="263"/>
      <c r="G44" s="263"/>
      <c r="H44" s="162"/>
      <c r="I44" s="162"/>
      <c r="J44" s="162"/>
      <c r="K44" s="162"/>
      <c r="L44" s="162"/>
      <c r="M44" s="162"/>
      <c r="N44" s="163"/>
      <c r="O44" s="163"/>
      <c r="P44" s="163"/>
      <c r="Q44" s="163"/>
      <c r="R44" s="163"/>
      <c r="S44" s="163"/>
      <c r="T44" s="164"/>
      <c r="U44" s="163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145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80" t="str">
        <f>C44</f>
        <v>zpevněná plocha – I.etapa</v>
      </c>
      <c r="BB44" s="165"/>
      <c r="BC44" s="165"/>
      <c r="BD44" s="165"/>
      <c r="BE44" s="165"/>
      <c r="BF44" s="165"/>
      <c r="BG44" s="165"/>
      <c r="BH44" s="165"/>
    </row>
    <row r="45" spans="1:60" ht="13.15" customHeight="1" outlineLevel="1" x14ac:dyDescent="0.2">
      <c r="A45" s="201"/>
      <c r="B45" s="202"/>
      <c r="C45" s="264" t="s">
        <v>150</v>
      </c>
      <c r="D45" s="264"/>
      <c r="E45" s="264"/>
      <c r="F45" s="264"/>
      <c r="G45" s="264"/>
      <c r="H45" s="162"/>
      <c r="I45" s="162"/>
      <c r="J45" s="162"/>
      <c r="K45" s="162"/>
      <c r="L45" s="162"/>
      <c r="M45" s="162"/>
      <c r="N45" s="163"/>
      <c r="O45" s="163"/>
      <c r="P45" s="163"/>
      <c r="Q45" s="163"/>
      <c r="R45" s="163"/>
      <c r="S45" s="163"/>
      <c r="T45" s="164"/>
      <c r="U45" s="163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145</v>
      </c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80" t="str">
        <f>C45</f>
        <v>včetně zemních prací, úpravy okolního terénu</v>
      </c>
      <c r="BB45" s="165"/>
      <c r="BC45" s="165"/>
      <c r="BD45" s="165"/>
      <c r="BE45" s="165"/>
      <c r="BF45" s="165"/>
      <c r="BG45" s="165"/>
      <c r="BH45" s="165"/>
    </row>
    <row r="46" spans="1:60" ht="13.15" customHeight="1" outlineLevel="1" x14ac:dyDescent="0.2">
      <c r="A46" s="203"/>
      <c r="B46" s="204"/>
      <c r="C46" s="205"/>
      <c r="D46" s="205"/>
      <c r="E46" s="205"/>
      <c r="F46" s="205"/>
      <c r="G46" s="206"/>
      <c r="H46" s="162"/>
      <c r="I46" s="162"/>
      <c r="J46" s="162"/>
      <c r="K46" s="162"/>
      <c r="L46" s="162"/>
      <c r="M46" s="162"/>
      <c r="N46" s="163"/>
      <c r="O46" s="163"/>
      <c r="P46" s="163"/>
      <c r="Q46" s="163"/>
      <c r="R46" s="163"/>
      <c r="S46" s="163"/>
      <c r="T46" s="164"/>
      <c r="U46" s="163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80"/>
      <c r="BB46" s="165"/>
      <c r="BC46" s="165"/>
      <c r="BD46" s="165"/>
      <c r="BE46" s="165"/>
      <c r="BF46" s="165"/>
      <c r="BG46" s="165"/>
      <c r="BH46" s="165"/>
    </row>
    <row r="47" spans="1:60" ht="13.15" customHeight="1" outlineLevel="1" x14ac:dyDescent="0.2">
      <c r="A47" s="207"/>
      <c r="B47" s="207"/>
      <c r="C47" s="208"/>
      <c r="D47" s="208"/>
      <c r="E47" s="208"/>
      <c r="F47" s="208"/>
      <c r="G47" s="208"/>
      <c r="H47" s="162"/>
      <c r="I47" s="162"/>
      <c r="J47" s="162"/>
      <c r="K47" s="162"/>
      <c r="L47" s="162"/>
      <c r="M47" s="162"/>
      <c r="N47" s="163"/>
      <c r="O47" s="163"/>
      <c r="P47" s="163"/>
      <c r="Q47" s="163"/>
      <c r="R47" s="163"/>
      <c r="S47" s="163"/>
      <c r="T47" s="164"/>
      <c r="U47" s="163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80"/>
      <c r="BB47" s="165"/>
      <c r="BC47" s="165"/>
      <c r="BD47" s="165"/>
      <c r="BE47" s="165"/>
      <c r="BF47" s="165"/>
      <c r="BG47" s="165"/>
      <c r="BH47" s="165"/>
    </row>
    <row r="48" spans="1:60" ht="13.15" customHeight="1" outlineLevel="1" x14ac:dyDescent="0.2">
      <c r="A48" s="207"/>
      <c r="B48" s="207"/>
      <c r="C48" s="208"/>
      <c r="D48" s="208"/>
      <c r="E48" s="208"/>
      <c r="F48" s="208"/>
      <c r="G48" s="208"/>
      <c r="H48" s="162"/>
      <c r="I48" s="162"/>
      <c r="J48" s="162"/>
      <c r="K48" s="162"/>
      <c r="L48" s="162"/>
      <c r="M48" s="162"/>
      <c r="N48" s="163"/>
      <c r="O48" s="163"/>
      <c r="P48" s="163"/>
      <c r="Q48" s="163"/>
      <c r="R48" s="163"/>
      <c r="S48" s="163"/>
      <c r="T48" s="164"/>
      <c r="U48" s="163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80"/>
      <c r="BB48" s="165"/>
      <c r="BC48" s="165"/>
      <c r="BD48" s="165"/>
      <c r="BE48" s="165"/>
      <c r="BF48" s="165"/>
      <c r="BG48" s="165"/>
      <c r="BH48" s="165"/>
    </row>
    <row r="49" spans="1:60" ht="13.15" customHeight="1" outlineLevel="1" x14ac:dyDescent="0.2">
      <c r="A49" s="207"/>
      <c r="B49" s="207"/>
      <c r="C49" s="208"/>
      <c r="D49" s="208"/>
      <c r="E49" s="208"/>
      <c r="F49" s="208"/>
      <c r="G49" s="208"/>
      <c r="H49" s="162"/>
      <c r="I49" s="162"/>
      <c r="J49" s="162"/>
      <c r="K49" s="162"/>
      <c r="L49" s="162"/>
      <c r="M49" s="162"/>
      <c r="N49" s="163"/>
      <c r="O49" s="163"/>
      <c r="P49" s="163"/>
      <c r="Q49" s="163"/>
      <c r="R49" s="163"/>
      <c r="S49" s="163"/>
      <c r="T49" s="164"/>
      <c r="U49" s="163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80"/>
      <c r="BB49" s="165"/>
      <c r="BC49" s="165"/>
      <c r="BD49" s="165"/>
      <c r="BE49" s="165"/>
      <c r="BF49" s="165"/>
      <c r="BG49" s="165"/>
      <c r="BH49" s="165"/>
    </row>
    <row r="50" spans="1:60" ht="21.2" customHeight="1" x14ac:dyDescent="0.2">
      <c r="A50" s="166" t="s">
        <v>99</v>
      </c>
      <c r="B50" s="167" t="s">
        <v>62</v>
      </c>
      <c r="C50" s="209" t="s">
        <v>63</v>
      </c>
      <c r="D50" s="169"/>
      <c r="E50" s="170"/>
      <c r="F50" s="171"/>
      <c r="G50" s="172">
        <f>SUMIF(AE51:AE52,"&lt;&gt;NOR",G51:G52)</f>
        <v>0</v>
      </c>
      <c r="H50" s="173"/>
      <c r="I50" s="173">
        <f>SUM(I51:I52)</f>
        <v>40020.99</v>
      </c>
      <c r="J50" s="173"/>
      <c r="K50" s="173">
        <f>SUM(K51:K52)</f>
        <v>72816.010000000009</v>
      </c>
      <c r="L50" s="173"/>
      <c r="M50" s="173">
        <f>SUM(M51:M52)</f>
        <v>0</v>
      </c>
      <c r="N50" s="174"/>
      <c r="O50" s="174">
        <f>SUM(O51:O52)</f>
        <v>34.193349999999995</v>
      </c>
      <c r="P50" s="174"/>
      <c r="Q50" s="174">
        <f>SUM(Q51:Q52)</f>
        <v>0</v>
      </c>
      <c r="R50" s="174"/>
      <c r="S50" s="174"/>
      <c r="T50" s="175"/>
      <c r="U50" s="174">
        <f>SUM(U51:U52)</f>
        <v>150.67000000000002</v>
      </c>
      <c r="AE50" t="s">
        <v>100</v>
      </c>
    </row>
    <row r="51" spans="1:60" ht="22.7" customHeight="1" outlineLevel="1" x14ac:dyDescent="0.2">
      <c r="A51" s="157">
        <v>24</v>
      </c>
      <c r="B51" s="157" t="s">
        <v>151</v>
      </c>
      <c r="C51" s="158" t="s">
        <v>152</v>
      </c>
      <c r="D51" s="159" t="s">
        <v>153</v>
      </c>
      <c r="E51" s="182">
        <v>42.4</v>
      </c>
      <c r="F51" s="182"/>
      <c r="G51" s="161">
        <f>SUM(E51)*F51</f>
        <v>0</v>
      </c>
      <c r="H51" s="162">
        <v>455.48</v>
      </c>
      <c r="I51" s="162">
        <f>ROUND(E51*H51,2)</f>
        <v>19312.349999999999</v>
      </c>
      <c r="J51" s="162">
        <v>727.52</v>
      </c>
      <c r="K51" s="162">
        <f>ROUND(E51*J51,2)</f>
        <v>30846.85</v>
      </c>
      <c r="L51" s="162">
        <v>21</v>
      </c>
      <c r="M51" s="162">
        <f>G51*(1+L51/100)</f>
        <v>0</v>
      </c>
      <c r="N51" s="163">
        <v>0.27062000000000003</v>
      </c>
      <c r="O51" s="163">
        <f>ROUND(E51*N51,5)</f>
        <v>11.47429</v>
      </c>
      <c r="P51" s="163">
        <v>0</v>
      </c>
      <c r="Q51" s="163">
        <f>ROUND(E51*P51,5)</f>
        <v>0</v>
      </c>
      <c r="R51" s="163"/>
      <c r="S51" s="163"/>
      <c r="T51" s="164">
        <v>1.4668300000000001</v>
      </c>
      <c r="U51" s="163">
        <f>ROUND(E51*T51,2)</f>
        <v>62.19</v>
      </c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148</v>
      </c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ht="14.1" customHeight="1" outlineLevel="1" x14ac:dyDescent="0.2">
      <c r="A52" s="157">
        <v>25</v>
      </c>
      <c r="B52" s="157" t="s">
        <v>154</v>
      </c>
      <c r="C52" s="158" t="s">
        <v>155</v>
      </c>
      <c r="D52" s="159" t="s">
        <v>153</v>
      </c>
      <c r="E52" s="182">
        <v>43.8</v>
      </c>
      <c r="F52" s="182"/>
      <c r="G52" s="161">
        <f>SUM(E52)*F52</f>
        <v>0</v>
      </c>
      <c r="H52" s="162">
        <v>472.8</v>
      </c>
      <c r="I52" s="162">
        <f>ROUND(E52*H52,2)</f>
        <v>20708.64</v>
      </c>
      <c r="J52" s="162">
        <v>958.2</v>
      </c>
      <c r="K52" s="162">
        <f>ROUND(E52*J52,2)</f>
        <v>41969.16</v>
      </c>
      <c r="L52" s="162">
        <v>21</v>
      </c>
      <c r="M52" s="162">
        <f>G52*(1+L52/100)</f>
        <v>0</v>
      </c>
      <c r="N52" s="163">
        <v>0.51870000000000005</v>
      </c>
      <c r="O52" s="163">
        <f>ROUND(E52*N52,5)</f>
        <v>22.719059999999999</v>
      </c>
      <c r="P52" s="163">
        <v>0</v>
      </c>
      <c r="Q52" s="163">
        <f>ROUND(E52*P52,5)</f>
        <v>0</v>
      </c>
      <c r="R52" s="163"/>
      <c r="S52" s="163"/>
      <c r="T52" s="164">
        <v>2.0201799999999999</v>
      </c>
      <c r="U52" s="163">
        <f>ROUND(E52*T52,2)</f>
        <v>88.48</v>
      </c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148</v>
      </c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ht="21.2" customHeight="1" x14ac:dyDescent="0.2">
      <c r="A53" s="166" t="s">
        <v>99</v>
      </c>
      <c r="B53" s="167" t="s">
        <v>64</v>
      </c>
      <c r="C53" s="209" t="s">
        <v>65</v>
      </c>
      <c r="D53" s="169"/>
      <c r="E53" s="170"/>
      <c r="F53" s="171"/>
      <c r="G53" s="172">
        <f>SUMIF(AE54:AE54,"&lt;&gt;NOR",G54:G54)</f>
        <v>0</v>
      </c>
      <c r="H53" s="173"/>
      <c r="I53" s="173">
        <f>SUM(I54:I54)</f>
        <v>0</v>
      </c>
      <c r="J53" s="173"/>
      <c r="K53" s="173">
        <f>SUM(K54:K54)</f>
        <v>156000</v>
      </c>
      <c r="L53" s="173"/>
      <c r="M53" s="173">
        <f>SUM(M54:M54)</f>
        <v>0</v>
      </c>
      <c r="N53" s="174"/>
      <c r="O53" s="174">
        <f>SUM(O54:O54)</f>
        <v>0</v>
      </c>
      <c r="P53" s="174"/>
      <c r="Q53" s="174">
        <f>SUM(Q54:Q54)</f>
        <v>0</v>
      </c>
      <c r="R53" s="174"/>
      <c r="S53" s="174"/>
      <c r="T53" s="175"/>
      <c r="U53" s="174">
        <f>SUM(U54:U54)</f>
        <v>0.85</v>
      </c>
      <c r="AE53" t="s">
        <v>100</v>
      </c>
    </row>
    <row r="54" spans="1:60" ht="14.1" customHeight="1" outlineLevel="1" x14ac:dyDescent="0.2">
      <c r="A54" s="157">
        <v>26</v>
      </c>
      <c r="B54" s="157" t="s">
        <v>156</v>
      </c>
      <c r="C54" s="158" t="s">
        <v>157</v>
      </c>
      <c r="D54" s="159" t="s">
        <v>158</v>
      </c>
      <c r="E54" s="182">
        <v>1</v>
      </c>
      <c r="F54" s="182"/>
      <c r="G54" s="161">
        <f>SUM(E54)*F54</f>
        <v>0</v>
      </c>
      <c r="H54" s="162">
        <v>0</v>
      </c>
      <c r="I54" s="162">
        <f>ROUND(E54*H54,2)</f>
        <v>0</v>
      </c>
      <c r="J54" s="162">
        <v>156000</v>
      </c>
      <c r="K54" s="162">
        <f>ROUND(E54*J54,2)</f>
        <v>156000</v>
      </c>
      <c r="L54" s="162">
        <v>21</v>
      </c>
      <c r="M54" s="162">
        <f>G54*(1+L54/100)</f>
        <v>0</v>
      </c>
      <c r="N54" s="163">
        <v>0</v>
      </c>
      <c r="O54" s="163">
        <f>ROUND(E54*N54,5)</f>
        <v>0</v>
      </c>
      <c r="P54" s="163">
        <v>0</v>
      </c>
      <c r="Q54" s="163">
        <f>ROUND(E54*P54,5)</f>
        <v>0</v>
      </c>
      <c r="R54" s="163"/>
      <c r="S54" s="163"/>
      <c r="T54" s="164">
        <v>0.85199999999999998</v>
      </c>
      <c r="U54" s="163">
        <f>ROUND(E54*T54,2)</f>
        <v>0.85</v>
      </c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104</v>
      </c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ht="21.2" customHeight="1" outlineLevel="1" x14ac:dyDescent="0.2">
      <c r="A55" s="166" t="s">
        <v>99</v>
      </c>
      <c r="B55" s="210">
        <v>730</v>
      </c>
      <c r="C55" s="209" t="s">
        <v>67</v>
      </c>
      <c r="D55" s="169"/>
      <c r="E55" s="170"/>
      <c r="F55" s="171"/>
      <c r="G55" s="172">
        <f>SUMIF(AE56:AE57,"&lt;&gt;NOR",G56:G57)</f>
        <v>0</v>
      </c>
      <c r="H55" s="162">
        <v>64.319999999999993</v>
      </c>
      <c r="I55" s="162">
        <f>ROUND(E55*H55,2)</f>
        <v>0</v>
      </c>
      <c r="J55" s="162">
        <v>174.68</v>
      </c>
      <c r="K55" s="162">
        <f>ROUND(E55*J55,2)</f>
        <v>0</v>
      </c>
      <c r="L55" s="162">
        <v>21</v>
      </c>
      <c r="M55" s="162">
        <f>G55*(1+L55/100)</f>
        <v>0</v>
      </c>
      <c r="N55" s="163">
        <v>0</v>
      </c>
      <c r="O55" s="163">
        <f>ROUND(E55*N55,5)</f>
        <v>0</v>
      </c>
      <c r="P55" s="163">
        <v>0</v>
      </c>
      <c r="Q55" s="163">
        <f>ROUND(E55*P55,5)</f>
        <v>0</v>
      </c>
      <c r="R55" s="163"/>
      <c r="S55" s="163"/>
      <c r="T55" s="164">
        <v>0.41</v>
      </c>
      <c r="U55" s="163">
        <f>ROUND(E55*T55,2)</f>
        <v>0</v>
      </c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104</v>
      </c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ht="22.7" customHeight="1" outlineLevel="1" x14ac:dyDescent="0.2">
      <c r="A56" s="157">
        <v>27</v>
      </c>
      <c r="B56" s="157"/>
      <c r="C56" s="158"/>
      <c r="D56" s="159"/>
      <c r="E56" s="182"/>
      <c r="F56" s="182"/>
      <c r="G56" s="161">
        <f>SUM(E56)*F56</f>
        <v>0</v>
      </c>
      <c r="H56" s="162">
        <v>737</v>
      </c>
      <c r="I56" s="162">
        <f>ROUND(E56*H56,2)</f>
        <v>0</v>
      </c>
      <c r="J56" s="162">
        <v>0</v>
      </c>
      <c r="K56" s="162">
        <f>ROUND(E56*J56,2)</f>
        <v>0</v>
      </c>
      <c r="L56" s="162">
        <v>21</v>
      </c>
      <c r="M56" s="162">
        <f>G56*(1+L56/100)</f>
        <v>0</v>
      </c>
      <c r="N56" s="163">
        <v>2.1000000000000001E-2</v>
      </c>
      <c r="O56" s="163">
        <f>ROUND(E56*N56,5)</f>
        <v>0</v>
      </c>
      <c r="P56" s="163">
        <v>0</v>
      </c>
      <c r="Q56" s="163">
        <f>ROUND(E56*P56,5)</f>
        <v>0</v>
      </c>
      <c r="R56" s="163"/>
      <c r="S56" s="163"/>
      <c r="T56" s="164">
        <v>0</v>
      </c>
      <c r="U56" s="163">
        <f>ROUND(E56*T56,2)</f>
        <v>0</v>
      </c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159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ht="22.7" customHeight="1" outlineLevel="1" x14ac:dyDescent="0.2">
      <c r="A57" s="157">
        <v>28</v>
      </c>
      <c r="B57" s="157"/>
      <c r="C57" s="158"/>
      <c r="D57" s="159"/>
      <c r="E57" s="182"/>
      <c r="F57" s="182"/>
      <c r="G57" s="161">
        <f>SUM(E57)*F57</f>
        <v>0</v>
      </c>
      <c r="H57" s="162"/>
      <c r="I57" s="162"/>
      <c r="J57" s="162"/>
      <c r="K57" s="162"/>
      <c r="L57" s="162"/>
      <c r="M57" s="162"/>
      <c r="N57" s="163"/>
      <c r="O57" s="163"/>
      <c r="P57" s="163"/>
      <c r="Q57" s="163"/>
      <c r="R57" s="163"/>
      <c r="S57" s="163"/>
      <c r="T57" s="164"/>
      <c r="U57" s="163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ht="21.2" customHeight="1" x14ac:dyDescent="0.2">
      <c r="A58" s="166" t="s">
        <v>99</v>
      </c>
      <c r="B58" s="167" t="s">
        <v>26</v>
      </c>
      <c r="C58" s="209" t="s">
        <v>27</v>
      </c>
      <c r="D58" s="169"/>
      <c r="E58" s="170"/>
      <c r="F58" s="171"/>
      <c r="G58" s="172">
        <f>SUMIF(AE59:AE66,"&lt;&gt;NOR",G59:G66)</f>
        <v>0</v>
      </c>
      <c r="H58" s="173"/>
      <c r="I58" s="173">
        <f>SUM(I59:I66)</f>
        <v>0</v>
      </c>
      <c r="J58" s="173"/>
      <c r="K58" s="173">
        <f>SUM(K59:K66)</f>
        <v>68000</v>
      </c>
      <c r="L58" s="173"/>
      <c r="M58" s="173">
        <f>SUM(M59:M66)</f>
        <v>0</v>
      </c>
      <c r="N58" s="174"/>
      <c r="O58" s="174">
        <f>SUM(O59:O66)</f>
        <v>0</v>
      </c>
      <c r="P58" s="174"/>
      <c r="Q58" s="174">
        <f>SUM(Q59:Q66)</f>
        <v>0</v>
      </c>
      <c r="R58" s="174"/>
      <c r="S58" s="174"/>
      <c r="T58" s="175"/>
      <c r="U58" s="174">
        <f>SUM(U59:U66)</f>
        <v>0</v>
      </c>
      <c r="AE58" t="s">
        <v>100</v>
      </c>
    </row>
    <row r="59" spans="1:60" ht="14.1" customHeight="1" outlineLevel="1" x14ac:dyDescent="0.2">
      <c r="A59" s="211">
        <v>29</v>
      </c>
      <c r="B59" s="212" t="s">
        <v>160</v>
      </c>
      <c r="C59" s="213" t="s">
        <v>161</v>
      </c>
      <c r="D59" s="214" t="s">
        <v>158</v>
      </c>
      <c r="E59" s="215">
        <v>1</v>
      </c>
      <c r="F59" s="216"/>
      <c r="G59" s="217">
        <f t="shared" ref="G59:G66" si="14">SUM(E59)*F59</f>
        <v>0</v>
      </c>
      <c r="H59" s="162">
        <v>0</v>
      </c>
      <c r="I59" s="162">
        <f t="shared" ref="I59:I66" si="15">ROUND(E59*H59,2)</f>
        <v>0</v>
      </c>
      <c r="J59" s="162">
        <v>8000</v>
      </c>
      <c r="K59" s="162">
        <f t="shared" ref="K59:K66" si="16">ROUND(E59*J59,2)</f>
        <v>8000</v>
      </c>
      <c r="L59" s="162">
        <v>21</v>
      </c>
      <c r="M59" s="162">
        <f t="shared" ref="M59:M66" si="17">G59*(1+L59/100)</f>
        <v>0</v>
      </c>
      <c r="N59" s="163">
        <v>0</v>
      </c>
      <c r="O59" s="163">
        <f t="shared" ref="O59:O66" si="18">ROUND(E59*N59,5)</f>
        <v>0</v>
      </c>
      <c r="P59" s="163">
        <v>0</v>
      </c>
      <c r="Q59" s="163">
        <f t="shared" ref="Q59:Q66" si="19">ROUND(E59*P59,5)</f>
        <v>0</v>
      </c>
      <c r="R59" s="163"/>
      <c r="S59" s="163"/>
      <c r="T59" s="164">
        <v>0</v>
      </c>
      <c r="U59" s="163">
        <f t="shared" ref="U59:U66" si="20">ROUND(E59*T59,2)</f>
        <v>0</v>
      </c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162</v>
      </c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ht="14.1" customHeight="1" outlineLevel="1" x14ac:dyDescent="0.2">
      <c r="A60" s="218">
        <v>30</v>
      </c>
      <c r="B60" s="157" t="s">
        <v>163</v>
      </c>
      <c r="C60" s="158" t="s">
        <v>164</v>
      </c>
      <c r="D60" s="159" t="s">
        <v>158</v>
      </c>
      <c r="E60" s="219">
        <v>1</v>
      </c>
      <c r="F60" s="182"/>
      <c r="G60" s="220">
        <f t="shared" si="14"/>
        <v>0</v>
      </c>
      <c r="H60" s="162">
        <v>0</v>
      </c>
      <c r="I60" s="162">
        <f t="shared" si="15"/>
        <v>0</v>
      </c>
      <c r="J60" s="162">
        <v>5000</v>
      </c>
      <c r="K60" s="162">
        <f t="shared" si="16"/>
        <v>5000</v>
      </c>
      <c r="L60" s="162">
        <v>21</v>
      </c>
      <c r="M60" s="162">
        <f t="shared" si="17"/>
        <v>0</v>
      </c>
      <c r="N60" s="163">
        <v>0</v>
      </c>
      <c r="O60" s="163">
        <f t="shared" si="18"/>
        <v>0</v>
      </c>
      <c r="P60" s="163">
        <v>0</v>
      </c>
      <c r="Q60" s="163">
        <f t="shared" si="19"/>
        <v>0</v>
      </c>
      <c r="R60" s="163"/>
      <c r="S60" s="163"/>
      <c r="T60" s="164">
        <v>0</v>
      </c>
      <c r="U60" s="163">
        <f t="shared" si="20"/>
        <v>0</v>
      </c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162</v>
      </c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ht="14.1" customHeight="1" outlineLevel="1" x14ac:dyDescent="0.2">
      <c r="A61" s="218">
        <v>31</v>
      </c>
      <c r="B61" s="157" t="s">
        <v>165</v>
      </c>
      <c r="C61" s="158" t="s">
        <v>166</v>
      </c>
      <c r="D61" s="159" t="s">
        <v>158</v>
      </c>
      <c r="E61" s="219">
        <v>1</v>
      </c>
      <c r="F61" s="182"/>
      <c r="G61" s="220">
        <f t="shared" si="14"/>
        <v>0</v>
      </c>
      <c r="H61" s="162">
        <v>0</v>
      </c>
      <c r="I61" s="162">
        <f t="shared" si="15"/>
        <v>0</v>
      </c>
      <c r="J61" s="162">
        <v>15000</v>
      </c>
      <c r="K61" s="162">
        <f t="shared" si="16"/>
        <v>15000</v>
      </c>
      <c r="L61" s="162">
        <v>21</v>
      </c>
      <c r="M61" s="162">
        <f t="shared" si="17"/>
        <v>0</v>
      </c>
      <c r="N61" s="163">
        <v>0</v>
      </c>
      <c r="O61" s="163">
        <f t="shared" si="18"/>
        <v>0</v>
      </c>
      <c r="P61" s="163">
        <v>0</v>
      </c>
      <c r="Q61" s="163">
        <f t="shared" si="19"/>
        <v>0</v>
      </c>
      <c r="R61" s="163"/>
      <c r="S61" s="163"/>
      <c r="T61" s="164">
        <v>0</v>
      </c>
      <c r="U61" s="163">
        <f t="shared" si="20"/>
        <v>0</v>
      </c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162</v>
      </c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ht="14.1" customHeight="1" outlineLevel="1" x14ac:dyDescent="0.2">
      <c r="A62" s="218">
        <v>32</v>
      </c>
      <c r="B62" s="157" t="s">
        <v>167</v>
      </c>
      <c r="C62" s="158" t="s">
        <v>168</v>
      </c>
      <c r="D62" s="159" t="s">
        <v>158</v>
      </c>
      <c r="E62" s="219">
        <v>1</v>
      </c>
      <c r="F62" s="182"/>
      <c r="G62" s="220">
        <f t="shared" si="14"/>
        <v>0</v>
      </c>
      <c r="H62" s="162">
        <v>0</v>
      </c>
      <c r="I62" s="162">
        <f t="shared" si="15"/>
        <v>0</v>
      </c>
      <c r="J62" s="162">
        <v>15000</v>
      </c>
      <c r="K62" s="162">
        <f t="shared" si="16"/>
        <v>15000</v>
      </c>
      <c r="L62" s="162">
        <v>21</v>
      </c>
      <c r="M62" s="162">
        <f t="shared" si="17"/>
        <v>0</v>
      </c>
      <c r="N62" s="163">
        <v>0</v>
      </c>
      <c r="O62" s="163">
        <f t="shared" si="18"/>
        <v>0</v>
      </c>
      <c r="P62" s="163">
        <v>0</v>
      </c>
      <c r="Q62" s="163">
        <f t="shared" si="19"/>
        <v>0</v>
      </c>
      <c r="R62" s="163"/>
      <c r="S62" s="163"/>
      <c r="T62" s="164">
        <v>0</v>
      </c>
      <c r="U62" s="163">
        <f t="shared" si="20"/>
        <v>0</v>
      </c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162</v>
      </c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ht="14.1" customHeight="1" outlineLevel="1" x14ac:dyDescent="0.2">
      <c r="A63" s="218">
        <v>33</v>
      </c>
      <c r="B63" s="157"/>
      <c r="C63" s="158"/>
      <c r="D63" s="159"/>
      <c r="E63" s="219"/>
      <c r="F63" s="182"/>
      <c r="G63" s="220">
        <f t="shared" si="14"/>
        <v>0</v>
      </c>
      <c r="H63" s="162">
        <v>0</v>
      </c>
      <c r="I63" s="162">
        <f t="shared" si="15"/>
        <v>0</v>
      </c>
      <c r="J63" s="162">
        <v>12000</v>
      </c>
      <c r="K63" s="162">
        <f t="shared" si="16"/>
        <v>0</v>
      </c>
      <c r="L63" s="162">
        <v>21</v>
      </c>
      <c r="M63" s="162">
        <f t="shared" si="17"/>
        <v>0</v>
      </c>
      <c r="N63" s="163">
        <v>0</v>
      </c>
      <c r="O63" s="163">
        <f t="shared" si="18"/>
        <v>0</v>
      </c>
      <c r="P63" s="163">
        <v>0</v>
      </c>
      <c r="Q63" s="163">
        <f t="shared" si="19"/>
        <v>0</v>
      </c>
      <c r="R63" s="163"/>
      <c r="S63" s="163"/>
      <c r="T63" s="164">
        <v>0</v>
      </c>
      <c r="U63" s="163">
        <f t="shared" si="20"/>
        <v>0</v>
      </c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162</v>
      </c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t="14.1" customHeight="1" outlineLevel="1" x14ac:dyDescent="0.2">
      <c r="A64" s="218">
        <v>34</v>
      </c>
      <c r="B64" s="157" t="s">
        <v>169</v>
      </c>
      <c r="C64" s="158" t="s">
        <v>170</v>
      </c>
      <c r="D64" s="159" t="s">
        <v>158</v>
      </c>
      <c r="E64" s="219">
        <v>1</v>
      </c>
      <c r="F64" s="182"/>
      <c r="G64" s="220">
        <f t="shared" si="14"/>
        <v>0</v>
      </c>
      <c r="H64" s="162">
        <v>0</v>
      </c>
      <c r="I64" s="162">
        <f t="shared" si="15"/>
        <v>0</v>
      </c>
      <c r="J64" s="162">
        <v>5000</v>
      </c>
      <c r="K64" s="162">
        <f t="shared" si="16"/>
        <v>5000</v>
      </c>
      <c r="L64" s="162">
        <v>21</v>
      </c>
      <c r="M64" s="162">
        <f t="shared" si="17"/>
        <v>0</v>
      </c>
      <c r="N64" s="163">
        <v>0</v>
      </c>
      <c r="O64" s="163">
        <f t="shared" si="18"/>
        <v>0</v>
      </c>
      <c r="P64" s="163">
        <v>0</v>
      </c>
      <c r="Q64" s="163">
        <f t="shared" si="19"/>
        <v>0</v>
      </c>
      <c r="R64" s="163"/>
      <c r="S64" s="163"/>
      <c r="T64" s="164">
        <v>0</v>
      </c>
      <c r="U64" s="163">
        <f t="shared" si="20"/>
        <v>0</v>
      </c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162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ht="14.1" customHeight="1" outlineLevel="1" x14ac:dyDescent="0.2">
      <c r="A65" s="218">
        <v>35</v>
      </c>
      <c r="B65" s="157" t="s">
        <v>171</v>
      </c>
      <c r="C65" s="158" t="s">
        <v>172</v>
      </c>
      <c r="D65" s="159" t="s">
        <v>158</v>
      </c>
      <c r="E65" s="219">
        <v>1</v>
      </c>
      <c r="F65" s="182"/>
      <c r="G65" s="220">
        <f t="shared" si="14"/>
        <v>0</v>
      </c>
      <c r="H65" s="162">
        <v>0</v>
      </c>
      <c r="I65" s="162">
        <f t="shared" si="15"/>
        <v>0</v>
      </c>
      <c r="J65" s="162">
        <v>15000</v>
      </c>
      <c r="K65" s="162">
        <f t="shared" si="16"/>
        <v>15000</v>
      </c>
      <c r="L65" s="162">
        <v>21</v>
      </c>
      <c r="M65" s="162">
        <f t="shared" si="17"/>
        <v>0</v>
      </c>
      <c r="N65" s="163">
        <v>0</v>
      </c>
      <c r="O65" s="163">
        <f t="shared" si="18"/>
        <v>0</v>
      </c>
      <c r="P65" s="163">
        <v>0</v>
      </c>
      <c r="Q65" s="163">
        <f t="shared" si="19"/>
        <v>0</v>
      </c>
      <c r="R65" s="163"/>
      <c r="S65" s="163"/>
      <c r="T65" s="164">
        <v>0</v>
      </c>
      <c r="U65" s="163">
        <f t="shared" si="20"/>
        <v>0</v>
      </c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162</v>
      </c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t="14.1" customHeight="1" outlineLevel="1" x14ac:dyDescent="0.2">
      <c r="A66" s="221">
        <v>36</v>
      </c>
      <c r="B66" s="183" t="s">
        <v>173</v>
      </c>
      <c r="C66" s="184" t="s">
        <v>174</v>
      </c>
      <c r="D66" s="185" t="s">
        <v>158</v>
      </c>
      <c r="E66" s="222">
        <v>1</v>
      </c>
      <c r="F66" s="186"/>
      <c r="G66" s="223">
        <f t="shared" si="14"/>
        <v>0</v>
      </c>
      <c r="H66" s="224">
        <v>0</v>
      </c>
      <c r="I66" s="224">
        <f t="shared" si="15"/>
        <v>0</v>
      </c>
      <c r="J66" s="224">
        <v>5000</v>
      </c>
      <c r="K66" s="224">
        <f t="shared" si="16"/>
        <v>5000</v>
      </c>
      <c r="L66" s="224">
        <v>21</v>
      </c>
      <c r="M66" s="224">
        <f t="shared" si="17"/>
        <v>0</v>
      </c>
      <c r="N66" s="225">
        <v>0</v>
      </c>
      <c r="O66" s="225">
        <f t="shared" si="18"/>
        <v>0</v>
      </c>
      <c r="P66" s="225">
        <v>0</v>
      </c>
      <c r="Q66" s="225">
        <f t="shared" si="19"/>
        <v>0</v>
      </c>
      <c r="R66" s="225"/>
      <c r="S66" s="225"/>
      <c r="T66" s="226">
        <v>0</v>
      </c>
      <c r="U66" s="225">
        <f t="shared" si="20"/>
        <v>0</v>
      </c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162</v>
      </c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</sheetData>
  <mergeCells count="14">
    <mergeCell ref="A1:G1"/>
    <mergeCell ref="C3:G3"/>
    <mergeCell ref="C4:G4"/>
    <mergeCell ref="C32:G32"/>
    <mergeCell ref="C2:I2"/>
    <mergeCell ref="C39:G39"/>
    <mergeCell ref="C40:G40"/>
    <mergeCell ref="C44:G44"/>
    <mergeCell ref="C45:G45"/>
    <mergeCell ref="C33:G33"/>
    <mergeCell ref="C34:G34"/>
    <mergeCell ref="C35:G35"/>
    <mergeCell ref="C37:G37"/>
    <mergeCell ref="C38:G38"/>
  </mergeCells>
  <pageMargins left="0.39374999999999999" right="0.39374999999999999" top="0.47222222222222199" bottom="0.472222222222221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Karlos</dc:creator>
  <dc:description/>
  <cp:lastModifiedBy>Zdeněk Řehák</cp:lastModifiedBy>
  <cp:revision>15</cp:revision>
  <cp:lastPrinted>2021-04-07T19:18:33Z</cp:lastPrinted>
  <dcterms:created xsi:type="dcterms:W3CDTF">2009-04-08T07:15:50Z</dcterms:created>
  <dcterms:modified xsi:type="dcterms:W3CDTF">2021-07-08T13:16:18Z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