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KUMENTY\MATEŘSKÉ ŠKOLY\U KOUPALIŠTĚ\2021\VZT KUCHYŇ\2021\VZT KUCHYŇ\PD\"/>
    </mc:Choice>
  </mc:AlternateContent>
  <xr:revisionPtr revIDLastSave="0" documentId="13_ncr:1_{0FF286F3-0897-4770-B680-96EDB084E619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Krycí list" sheetId="4" r:id="rId1"/>
    <sheet name="rekapitulace" sheetId="5" r:id="rId2"/>
    <sheet name="VZT" sheetId="1" r:id="rId3"/>
    <sheet name="Stavební" sheetId="8" r:id="rId4"/>
  </sheets>
  <externalReferences>
    <externalReference r:id="rId5"/>
    <externalReference r:id="rId6"/>
    <externalReference r:id="rId7"/>
    <externalReference r:id="rId8"/>
  </externalReferences>
  <definedNames>
    <definedName name="Cena_celkem">#REF!</definedName>
    <definedName name="CisloRozpoctu">'[1]Krycí list'!$C$2</definedName>
    <definedName name="cislostavby">'[1]Krycí list'!$A$7</definedName>
    <definedName name="Dodavka">[2]Rekapitulace!$G$15</definedName>
    <definedName name="HSV">[2]Rekapitulace!$E$15</definedName>
    <definedName name="HZS">[2]Rekapitulace!$I$15</definedName>
    <definedName name="Mena">[3]Stavba!$J$29</definedName>
    <definedName name="Mont">[2]Rekapitulace!$H$15</definedName>
    <definedName name="NazevRozpoctu">'[1]Krycí list'!$D$2</definedName>
    <definedName name="nazevstavby">'[1]Krycí list'!$C$7</definedName>
    <definedName name="_xlnm.Print_Area" localSheetId="0">'Krycí list'!$A$1:$G$36</definedName>
    <definedName name="_xlnm.Print_Area" localSheetId="1">rekapitulace!$A$1:$E$17</definedName>
    <definedName name="_xlnm.Print_Area" localSheetId="3">Stavební!$A$1:$U$63</definedName>
    <definedName name="_xlnm.Print_Area" localSheetId="2">VZT!$A$1:$H$35</definedName>
    <definedName name="PocetMJ" localSheetId="1">'[4]Krycí list'!$G$7</definedName>
    <definedName name="PocetMJ" localSheetId="3">#REF!</definedName>
    <definedName name="PocetMJ">'Krycí list'!$G$7</definedName>
    <definedName name="PSV">[2]Rekapitulace!$F$15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RN">[2]Rekapitulace!$H$28</definedName>
  </definedNames>
  <calcPr calcId="181029"/>
</workbook>
</file>

<file path=xl/calcChain.xml><?xml version="1.0" encoding="utf-8"?>
<calcChain xmlns="http://schemas.openxmlformats.org/spreadsheetml/2006/main">
  <c r="G61" i="8" l="1"/>
  <c r="G60" i="8"/>
  <c r="G59" i="8"/>
  <c r="G57" i="8"/>
  <c r="G56" i="8"/>
  <c r="G55" i="8"/>
  <c r="G53" i="8"/>
  <c r="G51" i="8"/>
  <c r="G50" i="8"/>
  <c r="G49" i="8"/>
  <c r="G47" i="8"/>
  <c r="G46" i="8"/>
  <c r="G45" i="8"/>
  <c r="G44" i="8"/>
  <c r="G43" i="8"/>
  <c r="G41" i="8"/>
  <c r="G40" i="8"/>
  <c r="G39" i="8"/>
  <c r="G37" i="8"/>
  <c r="G36" i="8"/>
  <c r="G33" i="8"/>
  <c r="G31" i="8"/>
  <c r="G29" i="8"/>
  <c r="G28" i="8"/>
  <c r="G27" i="8"/>
  <c r="G26" i="8"/>
  <c r="G25" i="8"/>
  <c r="G23" i="8"/>
  <c r="G21" i="8"/>
  <c r="G19" i="8"/>
  <c r="G18" i="8"/>
  <c r="G16" i="8"/>
  <c r="G15" i="8"/>
  <c r="G14" i="8"/>
  <c r="G13" i="8"/>
  <c r="G11" i="8"/>
  <c r="G9" i="8"/>
  <c r="G8" i="8" l="1"/>
  <c r="I9" i="8"/>
  <c r="I8" i="8" s="1"/>
  <c r="K9" i="8"/>
  <c r="K8" i="8" s="1"/>
  <c r="M9" i="8"/>
  <c r="M8" i="8" s="1"/>
  <c r="O9" i="8"/>
  <c r="O8" i="8" s="1"/>
  <c r="Q9" i="8"/>
  <c r="Q8" i="8" s="1"/>
  <c r="U9" i="8"/>
  <c r="U8" i="8" s="1"/>
  <c r="G10" i="8"/>
  <c r="Q10" i="8"/>
  <c r="U10" i="8"/>
  <c r="I11" i="8"/>
  <c r="I10" i="8" s="1"/>
  <c r="K11" i="8"/>
  <c r="K10" i="8" s="1"/>
  <c r="M11" i="8"/>
  <c r="M10" i="8" s="1"/>
  <c r="O11" i="8"/>
  <c r="O10" i="8" s="1"/>
  <c r="Q11" i="8"/>
  <c r="U11" i="8"/>
  <c r="G12" i="8"/>
  <c r="I13" i="8"/>
  <c r="K13" i="8"/>
  <c r="M13" i="8"/>
  <c r="O13" i="8"/>
  <c r="Q13" i="8"/>
  <c r="U13" i="8"/>
  <c r="I14" i="8"/>
  <c r="K14" i="8"/>
  <c r="M14" i="8"/>
  <c r="O14" i="8"/>
  <c r="Q14" i="8"/>
  <c r="U14" i="8"/>
  <c r="I15" i="8"/>
  <c r="K15" i="8"/>
  <c r="M15" i="8"/>
  <c r="O15" i="8"/>
  <c r="Q15" i="8"/>
  <c r="U15" i="8"/>
  <c r="I16" i="8"/>
  <c r="K16" i="8"/>
  <c r="M16" i="8"/>
  <c r="O16" i="8"/>
  <c r="Q16" i="8"/>
  <c r="U16" i="8"/>
  <c r="I18" i="8"/>
  <c r="K18" i="8"/>
  <c r="M18" i="8"/>
  <c r="O18" i="8"/>
  <c r="Q18" i="8"/>
  <c r="U18" i="8"/>
  <c r="I19" i="8"/>
  <c r="K19" i="8"/>
  <c r="M19" i="8"/>
  <c r="O19" i="8"/>
  <c r="Q19" i="8"/>
  <c r="U19" i="8"/>
  <c r="G20" i="8"/>
  <c r="Q20" i="8"/>
  <c r="U20" i="8"/>
  <c r="I21" i="8"/>
  <c r="I20" i="8" s="1"/>
  <c r="K21" i="8"/>
  <c r="K20" i="8" s="1"/>
  <c r="M21" i="8"/>
  <c r="M20" i="8" s="1"/>
  <c r="O21" i="8"/>
  <c r="O20" i="8" s="1"/>
  <c r="Q21" i="8"/>
  <c r="U21" i="8"/>
  <c r="G22" i="8"/>
  <c r="I23" i="8"/>
  <c r="K23" i="8"/>
  <c r="M23" i="8"/>
  <c r="O23" i="8"/>
  <c r="Q23" i="8"/>
  <c r="U23" i="8"/>
  <c r="I25" i="8"/>
  <c r="K25" i="8"/>
  <c r="M25" i="8"/>
  <c r="O25" i="8"/>
  <c r="Q25" i="8"/>
  <c r="U25" i="8"/>
  <c r="I26" i="8"/>
  <c r="K26" i="8"/>
  <c r="M26" i="8"/>
  <c r="O26" i="8"/>
  <c r="Q26" i="8"/>
  <c r="U26" i="8"/>
  <c r="I27" i="8"/>
  <c r="K27" i="8"/>
  <c r="M27" i="8"/>
  <c r="O27" i="8"/>
  <c r="Q27" i="8"/>
  <c r="U27" i="8"/>
  <c r="I28" i="8"/>
  <c r="K28" i="8"/>
  <c r="M28" i="8"/>
  <c r="O28" i="8"/>
  <c r="Q28" i="8"/>
  <c r="U28" i="8"/>
  <c r="I29" i="8"/>
  <c r="K29" i="8"/>
  <c r="M29" i="8"/>
  <c r="O29" i="8"/>
  <c r="Q29" i="8"/>
  <c r="U29" i="8"/>
  <c r="I31" i="8"/>
  <c r="K31" i="8"/>
  <c r="M31" i="8"/>
  <c r="O31" i="8"/>
  <c r="Q31" i="8"/>
  <c r="U31" i="8"/>
  <c r="G32" i="8"/>
  <c r="I33" i="8"/>
  <c r="I32" i="8" s="1"/>
  <c r="K33" i="8"/>
  <c r="K32" i="8" s="1"/>
  <c r="M33" i="8"/>
  <c r="M32" i="8" s="1"/>
  <c r="O33" i="8"/>
  <c r="O32" i="8" s="1"/>
  <c r="Q33" i="8"/>
  <c r="Q32" i="8" s="1"/>
  <c r="U33" i="8"/>
  <c r="U32" i="8" s="1"/>
  <c r="G35" i="8"/>
  <c r="I36" i="8"/>
  <c r="I35" i="8" s="1"/>
  <c r="K36" i="8"/>
  <c r="M36" i="8"/>
  <c r="O36" i="8"/>
  <c r="Q36" i="8"/>
  <c r="Q35" i="8" s="1"/>
  <c r="U36" i="8"/>
  <c r="I37" i="8"/>
  <c r="K37" i="8"/>
  <c r="M37" i="8"/>
  <c r="O37" i="8"/>
  <c r="Q37" i="8"/>
  <c r="U37" i="8"/>
  <c r="G38" i="8"/>
  <c r="I39" i="8"/>
  <c r="K39" i="8"/>
  <c r="M39" i="8"/>
  <c r="O39" i="8"/>
  <c r="Q39" i="8"/>
  <c r="U39" i="8"/>
  <c r="I40" i="8"/>
  <c r="K40" i="8"/>
  <c r="M40" i="8"/>
  <c r="O40" i="8"/>
  <c r="Q40" i="8"/>
  <c r="U40" i="8"/>
  <c r="I41" i="8"/>
  <c r="K41" i="8"/>
  <c r="M41" i="8"/>
  <c r="O41" i="8"/>
  <c r="Q41" i="8"/>
  <c r="U41" i="8"/>
  <c r="G42" i="8"/>
  <c r="I43" i="8"/>
  <c r="K43" i="8"/>
  <c r="M43" i="8"/>
  <c r="O43" i="8"/>
  <c r="Q43" i="8"/>
  <c r="U43" i="8"/>
  <c r="I44" i="8"/>
  <c r="K44" i="8"/>
  <c r="M44" i="8"/>
  <c r="O44" i="8"/>
  <c r="Q44" i="8"/>
  <c r="U44" i="8"/>
  <c r="I45" i="8"/>
  <c r="K45" i="8"/>
  <c r="M45" i="8"/>
  <c r="O45" i="8"/>
  <c r="Q45" i="8"/>
  <c r="U45" i="8"/>
  <c r="I46" i="8"/>
  <c r="K46" i="8"/>
  <c r="M46" i="8"/>
  <c r="O46" i="8"/>
  <c r="Q46" i="8"/>
  <c r="U46" i="8"/>
  <c r="I47" i="8"/>
  <c r="K47" i="8"/>
  <c r="M47" i="8"/>
  <c r="O47" i="8"/>
  <c r="Q47" i="8"/>
  <c r="U47" i="8"/>
  <c r="G48" i="8"/>
  <c r="I49" i="8"/>
  <c r="K49" i="8"/>
  <c r="M49" i="8"/>
  <c r="O49" i="8"/>
  <c r="Q49" i="8"/>
  <c r="U49" i="8"/>
  <c r="I50" i="8"/>
  <c r="K50" i="8"/>
  <c r="M50" i="8"/>
  <c r="O50" i="8"/>
  <c r="Q50" i="8"/>
  <c r="U50" i="8"/>
  <c r="I51" i="8"/>
  <c r="K51" i="8"/>
  <c r="M51" i="8"/>
  <c r="O51" i="8"/>
  <c r="Q51" i="8"/>
  <c r="U51" i="8"/>
  <c r="I53" i="8"/>
  <c r="K53" i="8"/>
  <c r="M53" i="8"/>
  <c r="O53" i="8"/>
  <c r="Q53" i="8"/>
  <c r="U53" i="8"/>
  <c r="G54" i="8"/>
  <c r="I55" i="8"/>
  <c r="K55" i="8"/>
  <c r="M55" i="8"/>
  <c r="O55" i="8"/>
  <c r="Q55" i="8"/>
  <c r="U55" i="8"/>
  <c r="I56" i="8"/>
  <c r="K56" i="8"/>
  <c r="M56" i="8"/>
  <c r="O56" i="8"/>
  <c r="Q56" i="8"/>
  <c r="U56" i="8"/>
  <c r="I57" i="8"/>
  <c r="K57" i="8"/>
  <c r="M57" i="8"/>
  <c r="O57" i="8"/>
  <c r="Q57" i="8"/>
  <c r="U57" i="8"/>
  <c r="G58" i="8"/>
  <c r="I59" i="8"/>
  <c r="K59" i="8"/>
  <c r="M59" i="8"/>
  <c r="O59" i="8"/>
  <c r="Q59" i="8"/>
  <c r="U59" i="8"/>
  <c r="I60" i="8"/>
  <c r="I58" i="8" s="1"/>
  <c r="K60" i="8"/>
  <c r="M60" i="8"/>
  <c r="O60" i="8"/>
  <c r="Q60" i="8"/>
  <c r="Q58" i="8" s="1"/>
  <c r="U60" i="8"/>
  <c r="I61" i="8"/>
  <c r="K61" i="8"/>
  <c r="M61" i="8"/>
  <c r="O61" i="8"/>
  <c r="Q61" i="8"/>
  <c r="U61" i="8"/>
  <c r="I42" i="8" l="1"/>
  <c r="U42" i="8"/>
  <c r="O42" i="8"/>
  <c r="U35" i="8"/>
  <c r="K35" i="8"/>
  <c r="O35" i="8"/>
  <c r="Q22" i="8"/>
  <c r="I22" i="8"/>
  <c r="Q12" i="8"/>
  <c r="I12" i="8"/>
  <c r="Q54" i="8"/>
  <c r="Q42" i="8"/>
  <c r="U54" i="8"/>
  <c r="K54" i="8"/>
  <c r="O54" i="8"/>
  <c r="K42" i="8"/>
  <c r="U58" i="8"/>
  <c r="K58" i="8"/>
  <c r="O58" i="8"/>
  <c r="U48" i="8"/>
  <c r="K48" i="8"/>
  <c r="O48" i="8"/>
  <c r="O38" i="8"/>
  <c r="U38" i="8"/>
  <c r="K38" i="8"/>
  <c r="O22" i="8"/>
  <c r="U22" i="8"/>
  <c r="K22" i="8"/>
  <c r="O12" i="8"/>
  <c r="U12" i="8"/>
  <c r="K12" i="8"/>
  <c r="Q48" i="8"/>
  <c r="I48" i="8"/>
  <c r="Q38" i="8"/>
  <c r="I38" i="8"/>
  <c r="I54" i="8"/>
  <c r="M58" i="8"/>
  <c r="M54" i="8"/>
  <c r="M48" i="8"/>
  <c r="M42" i="8"/>
  <c r="M38" i="8"/>
  <c r="M35" i="8"/>
  <c r="M22" i="8"/>
  <c r="M12" i="8"/>
  <c r="G63" i="8"/>
  <c r="E13" i="5" s="1"/>
  <c r="G21" i="4" s="1"/>
  <c r="G22" i="4" s="1"/>
  <c r="G28" i="1"/>
  <c r="G26" i="1"/>
  <c r="G18" i="1"/>
  <c r="G12" i="1" l="1"/>
  <c r="G8" i="1" l="1"/>
  <c r="G4" i="1" l="1"/>
  <c r="G3" i="1"/>
  <c r="G27" i="1" l="1"/>
  <c r="G19" i="1" l="1"/>
  <c r="G15" i="1" l="1"/>
  <c r="G17" i="1" l="1"/>
  <c r="G7" i="1" l="1"/>
  <c r="B8" i="5" l="1"/>
  <c r="B6" i="5"/>
  <c r="B7" i="5"/>
  <c r="G34" i="1" l="1"/>
  <c r="G33" i="1"/>
  <c r="G35" i="1" l="1"/>
  <c r="E8" i="5" s="1"/>
  <c r="D20" i="4" l="1"/>
  <c r="C20" i="4"/>
  <c r="D19" i="4"/>
  <c r="D18" i="4"/>
  <c r="G17" i="4"/>
  <c r="D17" i="4"/>
  <c r="C17" i="4"/>
  <c r="G16" i="4"/>
  <c r="D16" i="4"/>
  <c r="C16" i="4"/>
  <c r="G20" i="4" s="1"/>
  <c r="G15" i="4"/>
  <c r="D15" i="4"/>
  <c r="G14" i="4"/>
  <c r="D14" i="4"/>
  <c r="G8" i="4"/>
  <c r="G29" i="1" l="1"/>
  <c r="G25" i="1"/>
  <c r="G30" i="1" l="1"/>
  <c r="G13" i="1"/>
  <c r="E7" i="5" l="1"/>
  <c r="G21" i="1"/>
  <c r="G20" i="1" l="1"/>
  <c r="G11" i="1"/>
  <c r="G10" i="1"/>
  <c r="G9" i="1"/>
  <c r="G6" i="1"/>
  <c r="G5" i="1"/>
  <c r="G22" i="1" l="1"/>
  <c r="E6" i="5" l="1"/>
  <c r="E10" i="5" s="1"/>
  <c r="E11" i="5" s="1"/>
  <c r="C14" i="4" s="1"/>
  <c r="C18" i="4" s="1"/>
  <c r="C21" i="4" s="1"/>
  <c r="C22" i="4" s="1"/>
  <c r="F31" i="4" s="1"/>
  <c r="F32" i="4" s="1"/>
  <c r="F33" i="4" s="1"/>
</calcChain>
</file>

<file path=xl/sharedStrings.xml><?xml version="1.0" encoding="utf-8"?>
<sst xmlns="http://schemas.openxmlformats.org/spreadsheetml/2006/main" count="443" uniqueCount="270">
  <si>
    <t>K</t>
  </si>
  <si>
    <t>ks</t>
  </si>
  <si>
    <t>vlastní</t>
  </si>
  <si>
    <t>hod</t>
  </si>
  <si>
    <t>Typ</t>
  </si>
  <si>
    <t>Kód</t>
  </si>
  <si>
    <t>Popis</t>
  </si>
  <si>
    <t>MJ</t>
  </si>
  <si>
    <t>Množství</t>
  </si>
  <si>
    <t>J.cena [CZK]</t>
  </si>
  <si>
    <t>Cena celkem [CZK]</t>
  </si>
  <si>
    <t>Cenová soustava</t>
  </si>
  <si>
    <t>Montážní a těsnící materiál, materiál na závěsy</t>
  </si>
  <si>
    <t>m2</t>
  </si>
  <si>
    <t>kg</t>
  </si>
  <si>
    <t>Zaregulování a oživení zařízení</t>
  </si>
  <si>
    <t>Celkem</t>
  </si>
  <si>
    <t>1.1</t>
  </si>
  <si>
    <t>1.2</t>
  </si>
  <si>
    <t>1.3</t>
  </si>
  <si>
    <t>1.4</t>
  </si>
  <si>
    <t>1.6</t>
  </si>
  <si>
    <t>1.7</t>
  </si>
  <si>
    <t>2.1</t>
  </si>
  <si>
    <t>2.2</t>
  </si>
  <si>
    <t>2.3</t>
  </si>
  <si>
    <t>1.8</t>
  </si>
  <si>
    <t>1.9</t>
  </si>
  <si>
    <t>1.10</t>
  </si>
  <si>
    <t>Objekt :</t>
  </si>
  <si>
    <t>Název objektu :</t>
  </si>
  <si>
    <t>JKSO :</t>
  </si>
  <si>
    <t>Stavba :</t>
  </si>
  <si>
    <t>Název stavby :</t>
  </si>
  <si>
    <t>SKP :</t>
  </si>
  <si>
    <t>Projektant :</t>
  </si>
  <si>
    <t>Ing.Vacková</t>
  </si>
  <si>
    <t>Počet měrných jednotek :</t>
  </si>
  <si>
    <t>Objednatel :</t>
  </si>
  <si>
    <t>Náklady na MJ :</t>
  </si>
  <si>
    <t>Počet listů :</t>
  </si>
  <si>
    <t>Zakázkové číslo :</t>
  </si>
  <si>
    <t>Generální projektant:</t>
  </si>
  <si>
    <t>Vypracoval :</t>
  </si>
  <si>
    <t>Ing.Romana Vacková               Projektová činnost ve výstavbě                  561 02 Dolní Dobrouč 604                  T:465523662</t>
  </si>
  <si>
    <t>ROZPOČTOVÉ NÁKLADY</t>
  </si>
  <si>
    <t>Rozpočtové náklady II. a III. hlavy</t>
  </si>
  <si>
    <t>Vedlejší rozpočtové náklady</t>
  </si>
  <si>
    <t>Z</t>
  </si>
  <si>
    <t>R</t>
  </si>
  <si>
    <t>HSV celkem</t>
  </si>
  <si>
    <t>N</t>
  </si>
  <si>
    <t>PSV celkem</t>
  </si>
  <si>
    <t>ZRN celkem</t>
  </si>
  <si>
    <t>HZS</t>
  </si>
  <si>
    <t>RN II.a III.hlavy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</si>
  <si>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</si>
  <si>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</si>
  <si>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</si>
  <si>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</si>
  <si>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</si>
  <si>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</si>
  <si>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</si>
  <si>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</si>
  <si>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</si>
  <si>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</si>
  <si>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</si>
  <si>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</si>
  <si>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</si>
  <si>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</si>
  <si>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ROZPOČTU - VZDUCHOTECHNIKA</t>
  </si>
  <si>
    <t>Číslo projektu:</t>
  </si>
  <si>
    <t>Název projektu:</t>
  </si>
  <si>
    <t>Zař. č.</t>
  </si>
  <si>
    <t>Název zařízení</t>
  </si>
  <si>
    <t>Cena celkem</t>
  </si>
  <si>
    <t>SOUČET</t>
  </si>
  <si>
    <t>Celkem vzduchotechnika</t>
  </si>
  <si>
    <t>Uvedené ceny jsou bez DPH.</t>
  </si>
  <si>
    <t>Dodávka a motáž (Kč)</t>
  </si>
  <si>
    <t>Celkem dodávka a montáž</t>
  </si>
  <si>
    <t>Dodávka a montáž celkem</t>
  </si>
  <si>
    <t>1.-</t>
  </si>
  <si>
    <t>2.-</t>
  </si>
  <si>
    <t>3.-</t>
  </si>
  <si>
    <t xml:space="preserve">Montážní a těsnící materiál, materiál na závěsy, závěsy na potrubí s požární izolací </t>
  </si>
  <si>
    <t>Zařízení č.1 - kuchyň</t>
  </si>
  <si>
    <t>1.11-1.14</t>
  </si>
  <si>
    <t>neobsazeno</t>
  </si>
  <si>
    <t>Město Česká Třebová                                                                          Staré náměstí 78                                      560 02 Česká Třebová</t>
  </si>
  <si>
    <t>Zařízení č.2 - ostatní zařízení</t>
  </si>
  <si>
    <t>Zařízení č.3 - demontáž stávající vzduchotechniky</t>
  </si>
  <si>
    <t>Sestava pro přívod vzduchu do potrubí  - vel.600x350mm - uzavírací klapka  se servopohonem vč. servopohonu s havarijní funkcí 24V, filtrační díl  + vložkový filtr G3/ISO Coarse 50% + snímač takové diference, ventilátor  s EC motorem - V=1900m3/hod, pext=400Pa, 400V/1,27kW, 2ks tlumící manžety</t>
  </si>
  <si>
    <t>Sestava pro odvod vzduchu do potrubí  - střešní ventilátor s EC motorem -  JS 355mm - V=1900m3/hod, pext=220Pa, 230V/0,74kW, střešní nástavec s tep. izolací , podtlaková klapka JS 355mm, tlumící manžeta JS 355mm</t>
  </si>
  <si>
    <t>1.5</t>
  </si>
  <si>
    <t>Odsavač par vel. 1100x1200x450 - stávající - demontáž a montáž do nové polohy tak, aby v místě otevření dveří byl přesah min.500mm, zaslepení a osazení nového nástvace 180x180/50mm, doplnění o ohebné potrubí, které zajistí odvod od odfukového komínku do digestoře</t>
  </si>
  <si>
    <t xml:space="preserve">Vyústka  pro odvod vzduchu, obdélníková komfortní jednořadá  s regulací R1 - 300x100mm  - hliníková
</t>
  </si>
  <si>
    <t xml:space="preserve">Buňkový tlumič hluku pro instalaci do potrubí rozměru 200x500x2000 (stěna 60mm) - provedení s náběhovým plechem , z  pozinkovaného plechu, výplně z minerální plsti kryté děrovaným plechem. Útlum na 1kHz 50dB. </t>
  </si>
  <si>
    <t xml:space="preserve">Buňkový tlumič hluku pro instalaci do potrubí v hygienickém provedení rozměru 200x500x1000 (stěna 6mm) - provedení s náběhovým plechem , z  pozinkovaného plechu, výplně z minerální plsti kryté děrovaným plechem. Útlum na 1kHz 28dB. </t>
  </si>
  <si>
    <t>Regulační klapka do potrubí 180x180 - ruční ovládání</t>
  </si>
  <si>
    <t>Regulační klapka do potrubí 150x100 - ruční ovládání</t>
  </si>
  <si>
    <t>1.15-1.38</t>
  </si>
  <si>
    <t>1.39</t>
  </si>
  <si>
    <t>1.40-1.45</t>
  </si>
  <si>
    <t>Ocelové čtyřhranné potrubí  sk.I - pozinkovaný plech - tl. plechu 0,8mm - třída vzduchotěsnosti "C" - rovné díly</t>
  </si>
  <si>
    <t>Ocelové čtyřhranné potrubí  sk.I - pozinkovaný plech - tl. plechu 0,8mm - třída vzduchotěsnosti "C" - tvarovky</t>
  </si>
  <si>
    <t>Tepelná izolace ze syntetického kaučuku tl.30mm - samolepící povrch se zvýšenou přilnavostí, povrchová úprava hliníkovou fólií se skelnou mřížkou  - vzd komponenty, přechod 1.45</t>
  </si>
  <si>
    <t>kol</t>
  </si>
  <si>
    <t>OS 90 125</t>
  </si>
  <si>
    <t>Spiro 125/3m</t>
  </si>
  <si>
    <t>Demontáž stávající větve odtahového potrubí vč. potrubního ventilátoru a osazení do nové pozice - zkontrolovat průměr ztávajícího potrubí pro dodávku 2.1-2.3</t>
  </si>
  <si>
    <t>Demontáž vzd potrubí</t>
  </si>
  <si>
    <t>Demontáž střešního ventilátoru</t>
  </si>
  <si>
    <t>Kuchyňská nerezová digestoř jednomodulová s rekuperací tepla a vestavěnými elektrickým ohřívačem, rozměry -  2500x1300x690mm. Dodávka v rozloženém stavu, sestavení na místě.  Přívod -  Vp=1900m3/hod, p=150Pa, odvod - Vod=1360m3/hod, p=90Pa. 3ks lamelovýcf filtrů 400x400mm, 1ks  křížový rekuperační výměník - tep. úč.min.58%, 3ks přívodních vyústek, 1ks elektrický ohřívač  á 10kW.  Osvětlení. M=211kg.</t>
  </si>
  <si>
    <t>Protidešťová žaluzie 630x450 - pozinkovaný plech - povrchová úprava - Fč=0,21m2</t>
  </si>
  <si>
    <t xml:space="preserve">M+R - zajištění základních provozních a ochranných funkcí - rozvodnice 400V-EC/230V-EC,  digitální ovladač pro nastavení základních parametrů, časových režimů, signalizace zaneseného filtru, mechanický ovladač pro nastavení vzduchového  výkonu a teploty přiváděného vzduchu z kuchyně, prostorové čidlo teploty </t>
  </si>
  <si>
    <t>Venkovní samočinná klapka JS 125mm</t>
  </si>
  <si>
    <t>Potrubí čtyřhranné  z předizolovaného panelu   tl.20mm  - interiérní provedení, 80/80 mikronů s hliníkovým povrchem  - hladký/vzorkovaný. Hustota izolační pěny 49kg/m3, tepelná vodivost 0,0183W/m2K,  třída vzduchoteěnosti  "C" - rovné kusy a tvarovky (45%)</t>
  </si>
  <si>
    <t>END</t>
  </si>
  <si>
    <t/>
  </si>
  <si>
    <t>POL1_0</t>
  </si>
  <si>
    <t>Oprava,malba směsí tekut.2x,1bar+obrus míst. 3,8 m</t>
  </si>
  <si>
    <t>784452911R00</t>
  </si>
  <si>
    <t>Malba latexová HET univerzál., bílá, bez penetr.2x</t>
  </si>
  <si>
    <t>784164112R00</t>
  </si>
  <si>
    <t>Penetrace podkladu nátěrem HET, A - Grund 1x</t>
  </si>
  <si>
    <t>784161101R00</t>
  </si>
  <si>
    <t>DIL</t>
  </si>
  <si>
    <t>Malby</t>
  </si>
  <si>
    <t>784</t>
  </si>
  <si>
    <t>Díl:</t>
  </si>
  <si>
    <t>%</t>
  </si>
  <si>
    <t>Přesun hmot pro podlahy z dlaždic, výšky do 12 m</t>
  </si>
  <si>
    <t>998771202R00</t>
  </si>
  <si>
    <t>POL3_0</t>
  </si>
  <si>
    <t>Keramická dlažba 15x15 cm</t>
  </si>
  <si>
    <t>7710001</t>
  </si>
  <si>
    <t>kus</t>
  </si>
  <si>
    <t>Opravy podlah keramických režných 15x15 cm</t>
  </si>
  <si>
    <t>771571905R00</t>
  </si>
  <si>
    <t>Podlahy z dlaždic a obklady</t>
  </si>
  <si>
    <t>771</t>
  </si>
  <si>
    <t>Přesun hmot pro zámečnické konstr., výšky do 12 m</t>
  </si>
  <si>
    <t>998767202R00</t>
  </si>
  <si>
    <t>VV</t>
  </si>
  <si>
    <t>5,5*1,1</t>
  </si>
  <si>
    <t>Podhled lamelový Feal TA 150</t>
  </si>
  <si>
    <t>55356491R</t>
  </si>
  <si>
    <t>Montáž podhledů lamelových FEAL TA 150 do 10 m2</t>
  </si>
  <si>
    <t>767583341R00</t>
  </si>
  <si>
    <t>Demontáž podhledů - lamel</t>
  </si>
  <si>
    <t>767581802R00</t>
  </si>
  <si>
    <t>Konstrukce zámečnické</t>
  </si>
  <si>
    <t>767</t>
  </si>
  <si>
    <t>Přesun hmot pro truhlářské konstr., výšky do 12 m</t>
  </si>
  <si>
    <t>998766202R00</t>
  </si>
  <si>
    <t>Obložení stěn nad 5 m2, aglomer. desky do 1,5 m2</t>
  </si>
  <si>
    <t>766416142R00</t>
  </si>
  <si>
    <t>m</t>
  </si>
  <si>
    <t>Podkladový rošt pod obložení stěn</t>
  </si>
  <si>
    <t>766417111R00</t>
  </si>
  <si>
    <t>Demontáž podkladových roštů obložení stěn</t>
  </si>
  <si>
    <t>766411822R00</t>
  </si>
  <si>
    <t>Demontáž obložení stěn panely velikosti do 1,5 m2</t>
  </si>
  <si>
    <t>766411811R00</t>
  </si>
  <si>
    <t>Konstrukce truhlářské</t>
  </si>
  <si>
    <t>766</t>
  </si>
  <si>
    <t>Přesun hmot pro vnitřní kanalizaci, výšky do 12 m</t>
  </si>
  <si>
    <t>998721202R00</t>
  </si>
  <si>
    <t>Potrubí litin.vsazení odbočky DN 100</t>
  </si>
  <si>
    <t>72211xxx1</t>
  </si>
  <si>
    <t>Vyvedení odpadních výpustek D 50 x 1,8, včetně podomítkové zápachové uzávěrky HL 404.1</t>
  </si>
  <si>
    <t>721194105RM1</t>
  </si>
  <si>
    <t>Vnitřní kanalizace</t>
  </si>
  <si>
    <t>721</t>
  </si>
  <si>
    <t>Přesun hmot pro povlakové krytiny, výšky do 12 m</t>
  </si>
  <si>
    <t>998712202R00</t>
  </si>
  <si>
    <t>POL2_0</t>
  </si>
  <si>
    <t>Povlaková krytina střech do 10°, termoplasty</t>
  </si>
  <si>
    <t>712370010RA0</t>
  </si>
  <si>
    <t>Živičné krytiny</t>
  </si>
  <si>
    <t>712</t>
  </si>
  <si>
    <t>0,06+0,1+0,52+0,06+0,003</t>
  </si>
  <si>
    <t>t</t>
  </si>
  <si>
    <t>Přesun hmot pro budovy zděné výšky do 12 m</t>
  </si>
  <si>
    <t>998011002R00</t>
  </si>
  <si>
    <t>Staveništní přesun hmot</t>
  </si>
  <si>
    <t>99</t>
  </si>
  <si>
    <t>Poplatek za skládku suti - směs betonu,cihel,dřeva</t>
  </si>
  <si>
    <t>979990107R00</t>
  </si>
  <si>
    <t>0,44*10</t>
  </si>
  <si>
    <t>Příplatek k odvozu za každý další 1 km</t>
  </si>
  <si>
    <t>979081121R00</t>
  </si>
  <si>
    <t>Odvoz suti a vybour. hmot na skládku do 1 km</t>
  </si>
  <si>
    <t>979081111R00</t>
  </si>
  <si>
    <t>Vnitrostaveništní doprava suti do 10 m</t>
  </si>
  <si>
    <t>979082111R00</t>
  </si>
  <si>
    <t>Vybourání otvorů cihly duté pl. 0,25 m2, tl. 10 cm</t>
  </si>
  <si>
    <t>971038421R00</t>
  </si>
  <si>
    <t>Vybourání otv. zeď cihel. 0,0225 m2, tl. 45cm, MVC</t>
  </si>
  <si>
    <t>971033251R00</t>
  </si>
  <si>
    <t>0,65*0,5*0,45</t>
  </si>
  <si>
    <t>m3</t>
  </si>
  <si>
    <t>Vybourání otv. zeď cihel. pl.1 m2, tl.60 cm, MVC</t>
  </si>
  <si>
    <t>971033561R00</t>
  </si>
  <si>
    <t>Prorážení otvorů</t>
  </si>
  <si>
    <t>97</t>
  </si>
  <si>
    <t>Doplnění mazanin betonem do 1 m2, do tl. 8 cm</t>
  </si>
  <si>
    <t>631311121R00</t>
  </si>
  <si>
    <t>Podlahy a podlahové konstrukce</t>
  </si>
  <si>
    <t>63</t>
  </si>
  <si>
    <t>Omítka malých ploch vnitřních stěn do 0,25 m2</t>
  </si>
  <si>
    <t>612401291R00</t>
  </si>
  <si>
    <t>Oprava vápen.omítek stěn do 30 % pl. - štukových, s použitím suché maltové směsi</t>
  </si>
  <si>
    <t>612421331RT2</t>
  </si>
  <si>
    <t>2,16+04+7,8+3,6+08</t>
  </si>
  <si>
    <t>Hrubá výplň rýh ve stěnách do 5x5 cm maltou ze SMS</t>
  </si>
  <si>
    <t>612403382R00</t>
  </si>
  <si>
    <t>Oprava váp.omítek stropů do 30% plochy - štukových, s použitím suché maltové směsi</t>
  </si>
  <si>
    <t>611421331RT2</t>
  </si>
  <si>
    <t>Hrubá výplň rýh ve stropech do 5x5 cm maltou z SMS</t>
  </si>
  <si>
    <t>611403382R00</t>
  </si>
  <si>
    <t>Oprava omítky na stropech o ploše do 0,25 m2</t>
  </si>
  <si>
    <t>611401211R00</t>
  </si>
  <si>
    <t>Upravy povrchů vnitřní</t>
  </si>
  <si>
    <t>61</t>
  </si>
  <si>
    <t>Zabetonování otvorů 0,25 m2 ve stropech a klenbách</t>
  </si>
  <si>
    <t>411387531R00</t>
  </si>
  <si>
    <t>Vodorovné konstrukce</t>
  </si>
  <si>
    <t>4</t>
  </si>
  <si>
    <t>Zazdívka otvorů pl.0,25 m2, pórobet.tvár.,tl.10 cm</t>
  </si>
  <si>
    <t>340271410R00</t>
  </si>
  <si>
    <t>Svislé a kompletní konstrukce</t>
  </si>
  <si>
    <t>3</t>
  </si>
  <si>
    <t>Nhod celk.</t>
  </si>
  <si>
    <t>Nhod / MJ</t>
  </si>
  <si>
    <t>Cen. soustava</t>
  </si>
  <si>
    <t>Ceník</t>
  </si>
  <si>
    <t>dem. hmotnost celk.(t)</t>
  </si>
  <si>
    <t>dem. hmotnost / MJ</t>
  </si>
  <si>
    <t>hmotnost celk.(t)</t>
  </si>
  <si>
    <t>hmotnost / MJ</t>
  </si>
  <si>
    <t>cena s DPH</t>
  </si>
  <si>
    <t>Montáž celk.</t>
  </si>
  <si>
    <t>Montáž</t>
  </si>
  <si>
    <t>Dodávka celk.</t>
  </si>
  <si>
    <t>Dodávka</t>
  </si>
  <si>
    <t>cena / MJ</t>
  </si>
  <si>
    <t>množství</t>
  </si>
  <si>
    <t>Název položky</t>
  </si>
  <si>
    <t>Číslo položky</t>
  </si>
  <si>
    <t>P.č.</t>
  </si>
  <si>
    <t>CAS_STR</t>
  </si>
  <si>
    <t>C:</t>
  </si>
  <si>
    <t>ROZ</t>
  </si>
  <si>
    <t>R:</t>
  </si>
  <si>
    <t>OBJ</t>
  </si>
  <si>
    <t>Česká Třebová</t>
  </si>
  <si>
    <t>O:</t>
  </si>
  <si>
    <t>STA</t>
  </si>
  <si>
    <t>MŠ U Koupaliště</t>
  </si>
  <si>
    <t>S:</t>
  </si>
  <si>
    <t>#TypZaznamu#</t>
  </si>
  <si>
    <t xml:space="preserve">Položkový rozpočet </t>
  </si>
  <si>
    <t>Stavební přípomoci</t>
  </si>
  <si>
    <t>Ostatní VRN (stavební přípomoci)</t>
  </si>
  <si>
    <t>Celkem:</t>
  </si>
  <si>
    <t>SPECIFIKACE VZD ZAŘÍZENÍ A SOUPIS STAVEBNÍCH PRACÍ</t>
  </si>
  <si>
    <t>Odvětrání kuchyně                                                     v MŠ U Koupaliště Česká Třebová</t>
  </si>
  <si>
    <t>Odvětrání kuchyně                                                                                                                                  v MŠ U Koupaliště Česká Třebová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</si>
</sst>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dd/mm/yy"/>
    <numFmt numFmtId="166" formatCode="#,##0\ &quot;Kč&quot;"/>
    <numFmt numFmtId="167" formatCode="#,##0.00_ ;\-#,##0.00\ "/>
    <numFmt numFmtId="168" formatCode="#,##0.00\ &quot;Kč&quot;"/>
    <numFmt numFmtId="169" formatCode="#,##0.00000"/>
  </numFmts>
  <fonts count="23" x14ac:knownFonts="1">
    <font>
      <sz val="11"/>
      <color theme="1"/>
      <name val="Calibri"/>
      <family val="2"/>
      <charset val="238"/>
      <scheme val="minor"/>
    </font>
    <font>
      <sz val="9"/>
      <name val="Trebuchet MS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u/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b/>
      <sz val="12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</fills>
  <borders count="51">
    <border>
      <left/>
      <right/>
      <top/>
      <bottom/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17" fillId="0" borderId="0"/>
  </cellStyleXfs>
  <cellXfs count="211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3" fillId="0" borderId="3" xfId="0" applyFont="1" applyBorder="1" applyAlignment="1">
      <alignment vertical="top" wrapText="1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right" vertical="center"/>
    </xf>
    <xf numFmtId="0" fontId="3" fillId="0" borderId="3" xfId="0" applyFont="1" applyBorder="1" applyAlignment="1">
      <alignment vertical="top" wrapText="1" shrinkToFit="1"/>
    </xf>
    <xf numFmtId="0" fontId="2" fillId="0" borderId="3" xfId="0" applyFont="1" applyBorder="1" applyAlignment="1">
      <alignment horizontal="center" vertical="center" wrapText="1" shrinkToFit="1"/>
    </xf>
    <xf numFmtId="0" fontId="0" fillId="0" borderId="3" xfId="0" applyBorder="1" applyAlignment="1">
      <alignment horizontal="left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5" fillId="0" borderId="0" xfId="1" applyAlignment="1">
      <alignment horizontal="centerContinuous"/>
    </xf>
    <xf numFmtId="0" fontId="5" fillId="0" borderId="0" xfId="1"/>
    <xf numFmtId="0" fontId="5" fillId="0" borderId="5" xfId="1" applyBorder="1"/>
    <xf numFmtId="0" fontId="5" fillId="0" borderId="6" xfId="1" applyBorder="1"/>
    <xf numFmtId="0" fontId="5" fillId="0" borderId="7" xfId="1" applyBorder="1"/>
    <xf numFmtId="0" fontId="4" fillId="0" borderId="7" xfId="1" applyFont="1" applyBorder="1"/>
    <xf numFmtId="0" fontId="5" fillId="0" borderId="8" xfId="1" applyBorder="1"/>
    <xf numFmtId="49" fontId="7" fillId="3" borderId="9" xfId="1" applyNumberFormat="1" applyFont="1" applyFill="1" applyBorder="1"/>
    <xf numFmtId="49" fontId="5" fillId="3" borderId="10" xfId="1" applyNumberFormat="1" applyFill="1" applyBorder="1"/>
    <xf numFmtId="0" fontId="8" fillId="3" borderId="0" xfId="1" applyFont="1" applyFill="1" applyBorder="1"/>
    <xf numFmtId="0" fontId="5" fillId="3" borderId="0" xfId="1" applyFill="1" applyBorder="1"/>
    <xf numFmtId="0" fontId="5" fillId="0" borderId="0" xfId="1" applyBorder="1"/>
    <xf numFmtId="0" fontId="5" fillId="0" borderId="11" xfId="1" applyBorder="1"/>
    <xf numFmtId="0" fontId="5" fillId="0" borderId="12" xfId="1" applyBorder="1"/>
    <xf numFmtId="0" fontId="5" fillId="0" borderId="13" xfId="1" applyBorder="1"/>
    <xf numFmtId="0" fontId="5" fillId="0" borderId="14" xfId="1" applyBorder="1"/>
    <xf numFmtId="0" fontId="5" fillId="0" borderId="15" xfId="1" applyBorder="1"/>
    <xf numFmtId="0" fontId="5" fillId="0" borderId="16" xfId="1" applyBorder="1"/>
    <xf numFmtId="49" fontId="5" fillId="0" borderId="20" xfId="1" applyNumberFormat="1" applyBorder="1" applyAlignment="1">
      <alignment horizontal="left"/>
    </xf>
    <xf numFmtId="0" fontId="5" fillId="0" borderId="15" xfId="1" applyNumberFormat="1" applyBorder="1"/>
    <xf numFmtId="0" fontId="5" fillId="0" borderId="14" xfId="1" applyNumberFormat="1" applyBorder="1"/>
    <xf numFmtId="0" fontId="5" fillId="0" borderId="16" xfId="1" applyNumberFormat="1" applyBorder="1"/>
    <xf numFmtId="3" fontId="5" fillId="0" borderId="16" xfId="1" applyNumberFormat="1" applyBorder="1"/>
    <xf numFmtId="0" fontId="5" fillId="0" borderId="23" xfId="1" applyBorder="1"/>
    <xf numFmtId="0" fontId="5" fillId="0" borderId="21" xfId="1" applyBorder="1"/>
    <xf numFmtId="0" fontId="5" fillId="0" borderId="24" xfId="1" applyBorder="1"/>
    <xf numFmtId="0" fontId="5" fillId="0" borderId="25" xfId="1" applyBorder="1"/>
    <xf numFmtId="0" fontId="5" fillId="0" borderId="20" xfId="1" applyBorder="1"/>
    <xf numFmtId="0" fontId="5" fillId="0" borderId="9" xfId="1" applyBorder="1"/>
    <xf numFmtId="0" fontId="6" fillId="0" borderId="27" xfId="1" applyFont="1" applyBorder="1" applyAlignment="1">
      <alignment horizontal="centerContinuous" vertical="center"/>
    </xf>
    <xf numFmtId="0" fontId="11" fillId="0" borderId="28" xfId="1" applyFont="1" applyBorder="1" applyAlignment="1">
      <alignment horizontal="centerContinuous" vertical="center"/>
    </xf>
    <xf numFmtId="0" fontId="5" fillId="0" borderId="28" xfId="1" applyBorder="1" applyAlignment="1">
      <alignment horizontal="centerContinuous" vertical="center"/>
    </xf>
    <xf numFmtId="0" fontId="5" fillId="0" borderId="29" xfId="1" applyBorder="1" applyAlignment="1">
      <alignment horizontal="centerContinuous" vertical="center"/>
    </xf>
    <xf numFmtId="0" fontId="10" fillId="0" borderId="30" xfId="1" applyFont="1" applyBorder="1" applyAlignment="1">
      <alignment horizontal="left"/>
    </xf>
    <xf numFmtId="0" fontId="5" fillId="0" borderId="31" xfId="1" applyBorder="1" applyAlignment="1">
      <alignment horizontal="left"/>
    </xf>
    <xf numFmtId="0" fontId="5" fillId="0" borderId="32" xfId="1" applyBorder="1" applyAlignment="1">
      <alignment horizontal="centerContinuous"/>
    </xf>
    <xf numFmtId="0" fontId="10" fillId="0" borderId="31" xfId="1" applyFont="1" applyBorder="1" applyAlignment="1">
      <alignment horizontal="centerContinuous"/>
    </xf>
    <xf numFmtId="0" fontId="5" fillId="0" borderId="31" xfId="1" applyBorder="1" applyAlignment="1">
      <alignment horizontal="centerContinuous"/>
    </xf>
    <xf numFmtId="0" fontId="5" fillId="0" borderId="33" xfId="1" applyBorder="1"/>
    <xf numFmtId="0" fontId="5" fillId="0" borderId="18" xfId="1" applyBorder="1"/>
    <xf numFmtId="3" fontId="5" fillId="0" borderId="34" xfId="1" applyNumberFormat="1" applyBorder="1"/>
    <xf numFmtId="0" fontId="5" fillId="0" borderId="35" xfId="1" applyBorder="1"/>
    <xf numFmtId="3" fontId="5" fillId="0" borderId="36" xfId="1" applyNumberFormat="1" applyBorder="1"/>
    <xf numFmtId="0" fontId="5" fillId="0" borderId="37" xfId="1" applyBorder="1" applyAlignment="1">
      <alignment horizontal="center"/>
    </xf>
    <xf numFmtId="3" fontId="5" fillId="0" borderId="21" xfId="1" applyNumberFormat="1" applyBorder="1"/>
    <xf numFmtId="0" fontId="5" fillId="0" borderId="22" xfId="1" applyBorder="1" applyAlignment="1">
      <alignment horizontal="center"/>
    </xf>
    <xf numFmtId="0" fontId="5" fillId="0" borderId="38" xfId="1" applyBorder="1"/>
    <xf numFmtId="0" fontId="5" fillId="0" borderId="39" xfId="1" applyBorder="1"/>
    <xf numFmtId="0" fontId="12" fillId="0" borderId="23" xfId="1" applyFont="1" applyBorder="1"/>
    <xf numFmtId="10" fontId="5" fillId="0" borderId="22" xfId="1" applyNumberFormat="1" applyBorder="1" applyAlignment="1">
      <alignment horizontal="center"/>
    </xf>
    <xf numFmtId="3" fontId="5" fillId="0" borderId="40" xfId="1" applyNumberFormat="1" applyBorder="1"/>
    <xf numFmtId="0" fontId="5" fillId="0" borderId="41" xfId="1" applyBorder="1"/>
    <xf numFmtId="3" fontId="5" fillId="0" borderId="42" xfId="1" applyNumberFormat="1" applyBorder="1"/>
    <xf numFmtId="0" fontId="5" fillId="0" borderId="43" xfId="1" applyBorder="1" applyAlignment="1">
      <alignment horizontal="center"/>
    </xf>
    <xf numFmtId="0" fontId="5" fillId="0" borderId="44" xfId="1" applyBorder="1"/>
    <xf numFmtId="0" fontId="5" fillId="0" borderId="0" xfId="1" applyBorder="1" applyAlignment="1">
      <alignment horizontal="right"/>
    </xf>
    <xf numFmtId="165" fontId="5" fillId="0" borderId="0" xfId="1" applyNumberFormat="1" applyBorder="1"/>
    <xf numFmtId="0" fontId="5" fillId="0" borderId="15" xfId="1" applyNumberFormat="1" applyBorder="1" applyAlignment="1">
      <alignment horizontal="right"/>
    </xf>
    <xf numFmtId="166" fontId="5" fillId="0" borderId="21" xfId="1" applyNumberFormat="1" applyBorder="1"/>
    <xf numFmtId="166" fontId="5" fillId="0" borderId="0" xfId="1" applyNumberFormat="1" applyBorder="1"/>
    <xf numFmtId="0" fontId="11" fillId="3" borderId="41" xfId="1" applyFont="1" applyFill="1" applyBorder="1"/>
    <xf numFmtId="0" fontId="11" fillId="3" borderId="42" xfId="1" applyFont="1" applyFill="1" applyBorder="1"/>
    <xf numFmtId="0" fontId="11" fillId="3" borderId="45" xfId="1" applyFont="1" applyFill="1" applyBorder="1"/>
    <xf numFmtId="166" fontId="11" fillId="3" borderId="42" xfId="1" applyNumberFormat="1" applyFont="1" applyFill="1" applyBorder="1"/>
    <xf numFmtId="0" fontId="11" fillId="3" borderId="46" xfId="1" applyFont="1" applyFill="1" applyBorder="1"/>
    <xf numFmtId="0" fontId="5" fillId="0" borderId="0" xfId="1" applyAlignment="1"/>
    <xf numFmtId="0" fontId="5" fillId="0" borderId="0" xfId="1" applyAlignment="1">
      <alignment vertical="justify"/>
    </xf>
    <xf numFmtId="0" fontId="3" fillId="0" borderId="3" xfId="1" applyFont="1" applyBorder="1" applyAlignment="1">
      <alignment horizontal="center" vertical="center" shrinkToFit="1"/>
    </xf>
    <xf numFmtId="0" fontId="5" fillId="0" borderId="3" xfId="1" applyBorder="1" applyAlignment="1">
      <alignment horizontal="center" vertical="center"/>
    </xf>
    <xf numFmtId="4" fontId="4" fillId="0" borderId="3" xfId="1" applyNumberFormat="1" applyFont="1" applyBorder="1"/>
    <xf numFmtId="167" fontId="4" fillId="0" borderId="0" xfId="1" applyNumberFormat="1" applyFont="1"/>
    <xf numFmtId="0" fontId="14" fillId="0" borderId="0" xfId="1" applyFont="1"/>
    <xf numFmtId="168" fontId="4" fillId="0" borderId="0" xfId="1" applyNumberFormat="1" applyFont="1" applyAlignment="1">
      <alignment horizontal="center"/>
    </xf>
    <xf numFmtId="0" fontId="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3" xfId="0" applyBorder="1" applyAlignment="1">
      <alignment horizontal="left" vertical="center"/>
    </xf>
    <xf numFmtId="0" fontId="15" fillId="0" borderId="0" xfId="0" applyFont="1" applyAlignment="1">
      <alignment wrapText="1"/>
    </xf>
    <xf numFmtId="0" fontId="16" fillId="0" borderId="3" xfId="0" applyFont="1" applyBorder="1" applyAlignment="1">
      <alignment vertical="top" wrapText="1"/>
    </xf>
    <xf numFmtId="16" fontId="16" fillId="0" borderId="3" xfId="0" applyNumberFormat="1" applyFont="1" applyBorder="1" applyAlignment="1">
      <alignment vertical="top" wrapText="1"/>
    </xf>
    <xf numFmtId="0" fontId="16" fillId="0" borderId="3" xfId="0" applyFont="1" applyBorder="1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/>
    <xf numFmtId="0" fontId="0" fillId="0" borderId="22" xfId="0" applyBorder="1"/>
    <xf numFmtId="0" fontId="4" fillId="0" borderId="0" xfId="1" applyFont="1" applyAlignment="1"/>
    <xf numFmtId="0" fontId="17" fillId="0" borderId="0" xfId="2"/>
    <xf numFmtId="49" fontId="17" fillId="0" borderId="0" xfId="2" applyNumberFormat="1"/>
    <xf numFmtId="49" fontId="17" fillId="0" borderId="0" xfId="2" applyNumberFormat="1" applyAlignment="1">
      <alignment horizontal="left" wrapText="1"/>
    </xf>
    <xf numFmtId="0" fontId="17" fillId="0" borderId="0" xfId="2" applyAlignment="1">
      <alignment vertical="top"/>
    </xf>
    <xf numFmtId="49" fontId="17" fillId="0" borderId="0" xfId="2" applyNumberFormat="1" applyAlignment="1">
      <alignment horizontal="left" vertical="top" wrapText="1"/>
    </xf>
    <xf numFmtId="49" fontId="17" fillId="0" borderId="0" xfId="2" applyNumberFormat="1" applyAlignment="1">
      <alignment vertical="top"/>
    </xf>
    <xf numFmtId="0" fontId="18" fillId="0" borderId="0" xfId="2" applyFont="1"/>
    <xf numFmtId="0" fontId="18" fillId="0" borderId="47" xfId="2" applyFont="1" applyBorder="1" applyAlignment="1">
      <alignment vertical="top" shrinkToFit="1"/>
    </xf>
    <xf numFmtId="0" fontId="18" fillId="0" borderId="17" xfId="2" applyFont="1" applyBorder="1" applyAlignment="1">
      <alignment vertical="top" shrinkToFit="1"/>
    </xf>
    <xf numFmtId="4" fontId="18" fillId="0" borderId="47" xfId="2" applyNumberFormat="1" applyFont="1" applyBorder="1" applyAlignment="1">
      <alignment vertical="top" shrinkToFit="1"/>
    </xf>
    <xf numFmtId="169" fontId="18" fillId="0" borderId="47" xfId="2" applyNumberFormat="1" applyFont="1" applyBorder="1" applyAlignment="1">
      <alignment vertical="top" shrinkToFit="1"/>
    </xf>
    <xf numFmtId="0" fontId="18" fillId="0" borderId="19" xfId="2" applyFont="1" applyBorder="1" applyAlignment="1">
      <alignment vertical="top" shrinkToFit="1"/>
    </xf>
    <xf numFmtId="0" fontId="18" fillId="0" borderId="47" xfId="2" applyNumberFormat="1" applyFont="1" applyBorder="1" applyAlignment="1">
      <alignment horizontal="left" vertical="top" wrapText="1"/>
    </xf>
    <xf numFmtId="0" fontId="18" fillId="0" borderId="17" xfId="2" applyNumberFormat="1" applyFont="1" applyBorder="1" applyAlignment="1">
      <alignment vertical="top"/>
    </xf>
    <xf numFmtId="0" fontId="18" fillId="0" borderId="17" xfId="2" applyFont="1" applyBorder="1" applyAlignment="1">
      <alignment vertical="top"/>
    </xf>
    <xf numFmtId="0" fontId="18" fillId="0" borderId="50" xfId="2" applyFont="1" applyBorder="1" applyAlignment="1">
      <alignment vertical="top" shrinkToFit="1"/>
    </xf>
    <xf numFmtId="0" fontId="18" fillId="0" borderId="20" xfId="2" applyFont="1" applyBorder="1" applyAlignment="1">
      <alignment vertical="top" shrinkToFit="1"/>
    </xf>
    <xf numFmtId="4" fontId="18" fillId="0" borderId="50" xfId="2" applyNumberFormat="1" applyFont="1" applyBorder="1" applyAlignment="1">
      <alignment vertical="top" shrinkToFit="1"/>
    </xf>
    <xf numFmtId="169" fontId="18" fillId="0" borderId="50" xfId="2" applyNumberFormat="1" applyFont="1" applyBorder="1" applyAlignment="1">
      <alignment vertical="top" shrinkToFit="1"/>
    </xf>
    <xf numFmtId="0" fontId="18" fillId="0" borderId="10" xfId="2" applyFont="1" applyBorder="1" applyAlignment="1">
      <alignment vertical="top" shrinkToFit="1"/>
    </xf>
    <xf numFmtId="0" fontId="18" fillId="0" borderId="50" xfId="2" applyNumberFormat="1" applyFont="1" applyBorder="1" applyAlignment="1">
      <alignment horizontal="left" vertical="top" wrapText="1"/>
    </xf>
    <xf numFmtId="0" fontId="18" fillId="0" borderId="20" xfId="2" applyNumberFormat="1" applyFont="1" applyBorder="1" applyAlignment="1">
      <alignment vertical="top"/>
    </xf>
    <xf numFmtId="0" fontId="18" fillId="0" borderId="20" xfId="2" applyFont="1" applyBorder="1" applyAlignment="1">
      <alignment vertical="top"/>
    </xf>
    <xf numFmtId="0" fontId="17" fillId="4" borderId="47" xfId="2" applyFill="1" applyBorder="1" applyAlignment="1">
      <alignment vertical="top" shrinkToFit="1"/>
    </xf>
    <xf numFmtId="0" fontId="17" fillId="4" borderId="17" xfId="2" applyFill="1" applyBorder="1" applyAlignment="1">
      <alignment vertical="top" shrinkToFit="1"/>
    </xf>
    <xf numFmtId="4" fontId="17" fillId="4" borderId="47" xfId="2" applyNumberFormat="1" applyFill="1" applyBorder="1" applyAlignment="1">
      <alignment vertical="top" shrinkToFit="1"/>
    </xf>
    <xf numFmtId="169" fontId="17" fillId="4" borderId="47" xfId="2" applyNumberFormat="1" applyFill="1" applyBorder="1" applyAlignment="1">
      <alignment vertical="top" shrinkToFit="1"/>
    </xf>
    <xf numFmtId="0" fontId="17" fillId="4" borderId="19" xfId="2" applyFill="1" applyBorder="1" applyAlignment="1">
      <alignment vertical="top" shrinkToFit="1"/>
    </xf>
    <xf numFmtId="0" fontId="17" fillId="4" borderId="47" xfId="2" applyNumberFormat="1" applyFill="1" applyBorder="1" applyAlignment="1">
      <alignment horizontal="left" vertical="top" wrapText="1"/>
    </xf>
    <xf numFmtId="0" fontId="17" fillId="4" borderId="17" xfId="2" applyNumberFormat="1" applyFill="1" applyBorder="1" applyAlignment="1">
      <alignment vertical="top"/>
    </xf>
    <xf numFmtId="0" fontId="17" fillId="4" borderId="17" xfId="2" applyFill="1" applyBorder="1" applyAlignment="1">
      <alignment vertical="top"/>
    </xf>
    <xf numFmtId="169" fontId="19" fillId="0" borderId="50" xfId="2" applyNumberFormat="1" applyFont="1" applyBorder="1" applyAlignment="1">
      <alignment vertical="top" wrapText="1" shrinkToFit="1"/>
    </xf>
    <xf numFmtId="0" fontId="19" fillId="0" borderId="10" xfId="2" applyNumberFormat="1" applyFont="1" applyBorder="1" applyAlignment="1">
      <alignment vertical="top" wrapText="1" shrinkToFit="1"/>
    </xf>
    <xf numFmtId="0" fontId="19" fillId="0" borderId="50" xfId="2" quotePrefix="1" applyNumberFormat="1" applyFont="1" applyBorder="1" applyAlignment="1">
      <alignment horizontal="left" vertical="top" wrapText="1"/>
    </xf>
    <xf numFmtId="0" fontId="17" fillId="4" borderId="3" xfId="2" applyFill="1" applyBorder="1" applyAlignment="1">
      <alignment vertical="top"/>
    </xf>
    <xf numFmtId="0" fontId="17" fillId="4" borderId="24" xfId="2" applyFill="1" applyBorder="1" applyAlignment="1">
      <alignment vertical="top"/>
    </xf>
    <xf numFmtId="4" fontId="17" fillId="4" borderId="3" xfId="2" applyNumberFormat="1" applyFill="1" applyBorder="1" applyAlignment="1">
      <alignment vertical="top"/>
    </xf>
    <xf numFmtId="169" fontId="17" fillId="4" borderId="3" xfId="2" applyNumberFormat="1" applyFill="1" applyBorder="1" applyAlignment="1">
      <alignment vertical="top"/>
    </xf>
    <xf numFmtId="0" fontId="17" fillId="4" borderId="22" xfId="2" applyFill="1" applyBorder="1" applyAlignment="1">
      <alignment vertical="top"/>
    </xf>
    <xf numFmtId="49" fontId="17" fillId="4" borderId="3" xfId="2" applyNumberFormat="1" applyFill="1" applyBorder="1" applyAlignment="1">
      <alignment vertical="top"/>
    </xf>
    <xf numFmtId="49" fontId="17" fillId="4" borderId="24" xfId="2" applyNumberFormat="1" applyFill="1" applyBorder="1" applyAlignment="1">
      <alignment vertical="top"/>
    </xf>
    <xf numFmtId="0" fontId="17" fillId="4" borderId="4" xfId="2" applyFill="1" applyBorder="1" applyAlignment="1">
      <alignment wrapText="1"/>
    </xf>
    <xf numFmtId="0" fontId="17" fillId="4" borderId="4" xfId="2" applyFill="1" applyBorder="1"/>
    <xf numFmtId="0" fontId="17" fillId="4" borderId="15" xfId="2" applyFill="1" applyBorder="1"/>
    <xf numFmtId="49" fontId="17" fillId="4" borderId="4" xfId="2" applyNumberFormat="1" applyFill="1" applyBorder="1"/>
    <xf numFmtId="0" fontId="17" fillId="4" borderId="22" xfId="2" applyFill="1" applyBorder="1"/>
    <xf numFmtId="0" fontId="17" fillId="4" borderId="21" xfId="2" applyFill="1" applyBorder="1"/>
    <xf numFmtId="49" fontId="17" fillId="4" borderId="21" xfId="2" applyNumberFormat="1" applyFill="1" applyBorder="1"/>
    <xf numFmtId="49" fontId="17" fillId="4" borderId="21" xfId="2" applyNumberFormat="1" applyFill="1" applyBorder="1" applyAlignment="1"/>
    <xf numFmtId="0" fontId="17" fillId="4" borderId="3" xfId="2" applyFill="1" applyBorder="1"/>
    <xf numFmtId="49" fontId="17" fillId="0" borderId="21" xfId="2" applyNumberFormat="1" applyBorder="1" applyAlignment="1">
      <alignment vertical="center"/>
    </xf>
    <xf numFmtId="0" fontId="17" fillId="0" borderId="3" xfId="2" applyFont="1" applyBorder="1" applyAlignment="1">
      <alignment vertical="center"/>
    </xf>
    <xf numFmtId="0" fontId="5" fillId="0" borderId="0" xfId="1" applyAlignment="1">
      <alignment horizontal="centerContinuous" vertical="center"/>
    </xf>
    <xf numFmtId="4" fontId="22" fillId="0" borderId="0" xfId="2" applyNumberFormat="1" applyFont="1"/>
    <xf numFmtId="0" fontId="5" fillId="0" borderId="3" xfId="1" applyBorder="1" applyAlignment="1">
      <alignment horizontal="centerContinuous" vertical="center"/>
    </xf>
    <xf numFmtId="168" fontId="4" fillId="0" borderId="3" xfId="1" applyNumberFormat="1" applyFont="1" applyBorder="1" applyAlignment="1">
      <alignment horizontal="center"/>
    </xf>
    <xf numFmtId="0" fontId="10" fillId="0" borderId="17" xfId="1" applyFont="1" applyBorder="1" applyAlignment="1">
      <alignment horizontal="left"/>
    </xf>
    <xf numFmtId="0" fontId="10" fillId="0" borderId="18" xfId="1" applyFont="1" applyBorder="1" applyAlignment="1">
      <alignment horizontal="left"/>
    </xf>
    <xf numFmtId="0" fontId="10" fillId="0" borderId="26" xfId="1" applyFont="1" applyBorder="1" applyAlignment="1">
      <alignment horizontal="left"/>
    </xf>
    <xf numFmtId="0" fontId="13" fillId="0" borderId="0" xfId="1" applyFont="1" applyAlignment="1">
      <alignment horizontal="left" vertical="top" wrapText="1"/>
    </xf>
    <xf numFmtId="0" fontId="8" fillId="3" borderId="17" xfId="1" applyFont="1" applyFill="1" applyBorder="1" applyAlignment="1">
      <alignment vertical="top" wrapText="1"/>
    </xf>
    <xf numFmtId="0" fontId="5" fillId="0" borderId="18" xfId="1" applyBorder="1" applyAlignment="1">
      <alignment vertical="top" wrapText="1"/>
    </xf>
    <xf numFmtId="0" fontId="5" fillId="0" borderId="19" xfId="1" applyBorder="1" applyAlignment="1">
      <alignment vertical="top" wrapText="1"/>
    </xf>
    <xf numFmtId="0" fontId="9" fillId="0" borderId="21" xfId="1" applyFont="1" applyBorder="1" applyAlignment="1">
      <alignment horizontal="left"/>
    </xf>
    <xf numFmtId="0" fontId="9" fillId="0" borderId="22" xfId="1" applyFont="1" applyBorder="1" applyAlignment="1">
      <alignment horizontal="left"/>
    </xf>
    <xf numFmtId="0" fontId="9" fillId="0" borderId="21" xfId="1" applyFont="1" applyBorder="1" applyAlignment="1">
      <alignment horizontal="left" vertical="top" wrapText="1"/>
    </xf>
    <xf numFmtId="0" fontId="9" fillId="0" borderId="22" xfId="1" applyFont="1" applyBorder="1" applyAlignment="1">
      <alignment horizontal="left" vertical="top" wrapText="1"/>
    </xf>
    <xf numFmtId="0" fontId="5" fillId="0" borderId="12" xfId="1" applyBorder="1" applyAlignment="1"/>
    <xf numFmtId="0" fontId="5" fillId="0" borderId="14" xfId="1" applyBorder="1" applyAlignment="1"/>
    <xf numFmtId="0" fontId="5" fillId="0" borderId="14" xfId="1" applyBorder="1" applyAlignment="1">
      <alignment vertical="top" wrapText="1"/>
    </xf>
    <xf numFmtId="0" fontId="5" fillId="0" borderId="13" xfId="1" applyBorder="1" applyAlignment="1">
      <alignment vertical="top" wrapText="1"/>
    </xf>
    <xf numFmtId="0" fontId="5" fillId="0" borderId="16" xfId="1" applyBorder="1" applyAlignment="1">
      <alignment vertical="top" wrapText="1"/>
    </xf>
    <xf numFmtId="0" fontId="3" fillId="0" borderId="48" xfId="1" applyFont="1" applyBorder="1" applyAlignment="1">
      <alignment vertical="top" wrapText="1"/>
    </xf>
    <xf numFmtId="0" fontId="0" fillId="0" borderId="47" xfId="0" applyBorder="1" applyAlignment="1">
      <alignment vertical="top" wrapText="1"/>
    </xf>
    <xf numFmtId="3" fontId="5" fillId="0" borderId="49" xfId="1" applyNumberFormat="1" applyBorder="1" applyAlignment="1">
      <alignment vertical="center"/>
    </xf>
    <xf numFmtId="0" fontId="0" fillId="0" borderId="34" xfId="0" applyBorder="1" applyAlignment="1">
      <alignment vertical="center"/>
    </xf>
    <xf numFmtId="0" fontId="3" fillId="0" borderId="23" xfId="1" applyFont="1" applyBorder="1" applyAlignment="1"/>
    <xf numFmtId="0" fontId="0" fillId="0" borderId="21" xfId="0" applyBorder="1" applyAlignment="1"/>
    <xf numFmtId="0" fontId="4" fillId="0" borderId="3" xfId="1" applyFont="1" applyBorder="1" applyAlignment="1">
      <alignment vertical="center"/>
    </xf>
    <xf numFmtId="16" fontId="4" fillId="0" borderId="3" xfId="1" applyNumberFormat="1" applyFont="1" applyBorder="1" applyAlignment="1">
      <alignment vertical="center"/>
    </xf>
    <xf numFmtId="0" fontId="5" fillId="0" borderId="4" xfId="1" applyBorder="1" applyAlignment="1">
      <alignment horizontal="center" vertical="center"/>
    </xf>
    <xf numFmtId="0" fontId="5" fillId="0" borderId="47" xfId="1" applyBorder="1" applyAlignment="1">
      <alignment horizontal="center" vertical="center"/>
    </xf>
    <xf numFmtId="0" fontId="5" fillId="0" borderId="15" xfId="1" applyBorder="1" applyAlignment="1">
      <alignment horizontal="center" vertical="center"/>
    </xf>
    <xf numFmtId="0" fontId="5" fillId="0" borderId="14" xfId="1" applyBorder="1" applyAlignment="1">
      <alignment horizontal="center" vertical="center"/>
    </xf>
    <xf numFmtId="0" fontId="5" fillId="0" borderId="13" xfId="1" applyBorder="1" applyAlignment="1">
      <alignment horizontal="center" vertical="center"/>
    </xf>
    <xf numFmtId="0" fontId="5" fillId="0" borderId="17" xfId="1" applyBorder="1" applyAlignment="1">
      <alignment horizontal="center" vertical="center"/>
    </xf>
    <xf numFmtId="0" fontId="5" fillId="0" borderId="18" xfId="1" applyBorder="1" applyAlignment="1">
      <alignment horizontal="center" vertical="center"/>
    </xf>
    <xf numFmtId="0" fontId="5" fillId="0" borderId="19" xfId="1" applyBorder="1" applyAlignment="1">
      <alignment horizontal="center" vertical="center"/>
    </xf>
    <xf numFmtId="0" fontId="5" fillId="0" borderId="15" xfId="1" applyBorder="1" applyAlignment="1">
      <alignment horizontal="left" vertical="justify"/>
    </xf>
    <xf numFmtId="0" fontId="5" fillId="0" borderId="14" xfId="1" applyBorder="1" applyAlignment="1">
      <alignment horizontal="left" vertical="justify"/>
    </xf>
    <xf numFmtId="0" fontId="5" fillId="0" borderId="24" xfId="1" applyBorder="1" applyAlignment="1">
      <alignment horizontal="left" vertical="justify"/>
    </xf>
    <xf numFmtId="0" fontId="5" fillId="0" borderId="22" xfId="1" applyBorder="1" applyAlignment="1">
      <alignment horizontal="left" vertical="justify"/>
    </xf>
    <xf numFmtId="0" fontId="4" fillId="0" borderId="24" xfId="1" applyFont="1" applyBorder="1" applyAlignment="1">
      <alignment horizontal="left" vertical="justify"/>
    </xf>
    <xf numFmtId="0" fontId="4" fillId="0" borderId="21" xfId="1" applyFont="1" applyBorder="1" applyAlignment="1">
      <alignment horizontal="left" vertical="justify"/>
    </xf>
    <xf numFmtId="0" fontId="5" fillId="0" borderId="0" xfId="1" applyAlignment="1"/>
    <xf numFmtId="0" fontId="5" fillId="0" borderId="0" xfId="1" applyAlignment="1">
      <alignment vertical="top" wrapText="1"/>
    </xf>
    <xf numFmtId="0" fontId="4" fillId="0" borderId="0" xfId="1" applyFont="1" applyAlignment="1">
      <alignment shrinkToFit="1"/>
    </xf>
    <xf numFmtId="0" fontId="4" fillId="0" borderId="0" xfId="1" applyFont="1" applyAlignment="1"/>
    <xf numFmtId="0" fontId="3" fillId="0" borderId="0" xfId="1" applyFont="1" applyAlignment="1"/>
    <xf numFmtId="0" fontId="0" fillId="0" borderId="0" xfId="0" applyAlignment="1"/>
    <xf numFmtId="0" fontId="4" fillId="0" borderId="3" xfId="1" applyFont="1" applyBorder="1" applyAlignment="1"/>
    <xf numFmtId="0" fontId="21" fillId="0" borderId="3" xfId="0" applyFont="1" applyBorder="1" applyAlignment="1"/>
    <xf numFmtId="0" fontId="20" fillId="0" borderId="0" xfId="2" applyFont="1" applyAlignment="1">
      <alignment horizontal="center"/>
    </xf>
    <xf numFmtId="49" fontId="17" fillId="0" borderId="21" xfId="2" applyNumberFormat="1" applyBorder="1" applyAlignment="1">
      <alignment vertical="center"/>
    </xf>
    <xf numFmtId="0" fontId="17" fillId="0" borderId="21" xfId="2" applyBorder="1" applyAlignment="1">
      <alignment vertical="center"/>
    </xf>
    <xf numFmtId="0" fontId="17" fillId="0" borderId="22" xfId="2" applyBorder="1" applyAlignment="1">
      <alignment vertical="center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idl%20A&#353;%20specifikace%20D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tavebn&#23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rno%20Z&#225;brdovice%20rozpo&#269;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20">
          <cell r="A20" t="str">
            <v>Ztížené výrobní podmínky</v>
          </cell>
          <cell r="I20">
            <v>0</v>
          </cell>
        </row>
        <row r="21">
          <cell r="A21" t="str">
            <v>Oborová přirážka</v>
          </cell>
          <cell r="I21">
            <v>0</v>
          </cell>
        </row>
        <row r="22">
          <cell r="A22" t="str">
            <v>Přesun stavebních kapacit</v>
          </cell>
          <cell r="I22">
            <v>0</v>
          </cell>
        </row>
        <row r="23">
          <cell r="A23" t="str">
            <v>Mimostaveništní doprava</v>
          </cell>
          <cell r="I23">
            <v>0</v>
          </cell>
        </row>
        <row r="24">
          <cell r="A24" t="str">
            <v>Zařízení staveniště</v>
          </cell>
        </row>
        <row r="25">
          <cell r="A25" t="str">
            <v>Provoz investora</v>
          </cell>
        </row>
        <row r="26">
          <cell r="A26" t="str">
            <v>Kompletační činnost (IČD)</v>
          </cell>
        </row>
        <row r="28">
          <cell r="H28">
            <v>0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Rozpočet Pol"/>
    </sheetNames>
    <sheetDataSet>
      <sheetData sheetId="0"/>
      <sheetData sheetId="1">
        <row r="29">
          <cell r="J29" t="str">
            <v>CZK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zařízení1"/>
      <sheetName val="List1"/>
      <sheetName val="List3"/>
      <sheetName val="List2"/>
    </sheetNames>
    <sheetDataSet>
      <sheetData sheetId="0">
        <row r="7">
          <cell r="G7">
            <v>0</v>
          </cell>
        </row>
      </sheetData>
      <sheetData sheetId="1">
        <row r="9">
          <cell r="E9">
            <v>99628</v>
          </cell>
        </row>
      </sheetData>
      <sheetData sheetId="2">
        <row r="32">
          <cell r="G32">
            <v>73836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zoomScaleNormal="100" workbookViewId="0">
      <selection activeCell="C7" sqref="C7:D7"/>
    </sheetView>
  </sheetViews>
  <sheetFormatPr defaultRowHeight="12.75" x14ac:dyDescent="0.2"/>
  <cols>
    <col min="1" max="1" width="2" style="22" customWidth="1"/>
    <col min="2" max="7" width="15" style="22" customWidth="1"/>
    <col min="8" max="256" width="9.140625" style="22"/>
    <col min="257" max="257" width="2" style="22" customWidth="1"/>
    <col min="258" max="263" width="15" style="22" customWidth="1"/>
    <col min="264" max="512" width="9.140625" style="22"/>
    <col min="513" max="513" width="2" style="22" customWidth="1"/>
    <col min="514" max="519" width="15" style="22" customWidth="1"/>
    <col min="520" max="768" width="9.140625" style="22"/>
    <col min="769" max="769" width="2" style="22" customWidth="1"/>
    <col min="770" max="775" width="15" style="22" customWidth="1"/>
    <col min="776" max="1024" width="9.140625" style="22"/>
    <col min="1025" max="1025" width="2" style="22" customWidth="1"/>
    <col min="1026" max="1031" width="15" style="22" customWidth="1"/>
    <col min="1032" max="1280" width="9.140625" style="22"/>
    <col min="1281" max="1281" width="2" style="22" customWidth="1"/>
    <col min="1282" max="1287" width="15" style="22" customWidth="1"/>
    <col min="1288" max="1536" width="9.140625" style="22"/>
    <col min="1537" max="1537" width="2" style="22" customWidth="1"/>
    <col min="1538" max="1543" width="15" style="22" customWidth="1"/>
    <col min="1544" max="1792" width="9.140625" style="22"/>
    <col min="1793" max="1793" width="2" style="22" customWidth="1"/>
    <col min="1794" max="1799" width="15" style="22" customWidth="1"/>
    <col min="1800" max="2048" width="9.140625" style="22"/>
    <col min="2049" max="2049" width="2" style="22" customWidth="1"/>
    <col min="2050" max="2055" width="15" style="22" customWidth="1"/>
    <col min="2056" max="2304" width="9.140625" style="22"/>
    <col min="2305" max="2305" width="2" style="22" customWidth="1"/>
    <col min="2306" max="2311" width="15" style="22" customWidth="1"/>
    <col min="2312" max="2560" width="9.140625" style="22"/>
    <col min="2561" max="2561" width="2" style="22" customWidth="1"/>
    <col min="2562" max="2567" width="15" style="22" customWidth="1"/>
    <col min="2568" max="2816" width="9.140625" style="22"/>
    <col min="2817" max="2817" width="2" style="22" customWidth="1"/>
    <col min="2818" max="2823" width="15" style="22" customWidth="1"/>
    <col min="2824" max="3072" width="9.140625" style="22"/>
    <col min="3073" max="3073" width="2" style="22" customWidth="1"/>
    <col min="3074" max="3079" width="15" style="22" customWidth="1"/>
    <col min="3080" max="3328" width="9.140625" style="22"/>
    <col min="3329" max="3329" width="2" style="22" customWidth="1"/>
    <col min="3330" max="3335" width="15" style="22" customWidth="1"/>
    <col min="3336" max="3584" width="9.140625" style="22"/>
    <col min="3585" max="3585" width="2" style="22" customWidth="1"/>
    <col min="3586" max="3591" width="15" style="22" customWidth="1"/>
    <col min="3592" max="3840" width="9.140625" style="22"/>
    <col min="3841" max="3841" width="2" style="22" customWidth="1"/>
    <col min="3842" max="3847" width="15" style="22" customWidth="1"/>
    <col min="3848" max="4096" width="9.140625" style="22"/>
    <col min="4097" max="4097" width="2" style="22" customWidth="1"/>
    <col min="4098" max="4103" width="15" style="22" customWidth="1"/>
    <col min="4104" max="4352" width="9.140625" style="22"/>
    <col min="4353" max="4353" width="2" style="22" customWidth="1"/>
    <col min="4354" max="4359" width="15" style="22" customWidth="1"/>
    <col min="4360" max="4608" width="9.140625" style="22"/>
    <col min="4609" max="4609" width="2" style="22" customWidth="1"/>
    <col min="4610" max="4615" width="15" style="22" customWidth="1"/>
    <col min="4616" max="4864" width="9.140625" style="22"/>
    <col min="4865" max="4865" width="2" style="22" customWidth="1"/>
    <col min="4866" max="4871" width="15" style="22" customWidth="1"/>
    <col min="4872" max="5120" width="9.140625" style="22"/>
    <col min="5121" max="5121" width="2" style="22" customWidth="1"/>
    <col min="5122" max="5127" width="15" style="22" customWidth="1"/>
    <col min="5128" max="5376" width="9.140625" style="22"/>
    <col min="5377" max="5377" width="2" style="22" customWidth="1"/>
    <col min="5378" max="5383" width="15" style="22" customWidth="1"/>
    <col min="5384" max="5632" width="9.140625" style="22"/>
    <col min="5633" max="5633" width="2" style="22" customWidth="1"/>
    <col min="5634" max="5639" width="15" style="22" customWidth="1"/>
    <col min="5640" max="5888" width="9.140625" style="22"/>
    <col min="5889" max="5889" width="2" style="22" customWidth="1"/>
    <col min="5890" max="5895" width="15" style="22" customWidth="1"/>
    <col min="5896" max="6144" width="9.140625" style="22"/>
    <col min="6145" max="6145" width="2" style="22" customWidth="1"/>
    <col min="6146" max="6151" width="15" style="22" customWidth="1"/>
    <col min="6152" max="6400" width="9.140625" style="22"/>
    <col min="6401" max="6401" width="2" style="22" customWidth="1"/>
    <col min="6402" max="6407" width="15" style="22" customWidth="1"/>
    <col min="6408" max="6656" width="9.140625" style="22"/>
    <col min="6657" max="6657" width="2" style="22" customWidth="1"/>
    <col min="6658" max="6663" width="15" style="22" customWidth="1"/>
    <col min="6664" max="6912" width="9.140625" style="22"/>
    <col min="6913" max="6913" width="2" style="22" customWidth="1"/>
    <col min="6914" max="6919" width="15" style="22" customWidth="1"/>
    <col min="6920" max="7168" width="9.140625" style="22"/>
    <col min="7169" max="7169" width="2" style="22" customWidth="1"/>
    <col min="7170" max="7175" width="15" style="22" customWidth="1"/>
    <col min="7176" max="7424" width="9.140625" style="22"/>
    <col min="7425" max="7425" width="2" style="22" customWidth="1"/>
    <col min="7426" max="7431" width="15" style="22" customWidth="1"/>
    <col min="7432" max="7680" width="9.140625" style="22"/>
    <col min="7681" max="7681" width="2" style="22" customWidth="1"/>
    <col min="7682" max="7687" width="15" style="22" customWidth="1"/>
    <col min="7688" max="7936" width="9.140625" style="22"/>
    <col min="7937" max="7937" width="2" style="22" customWidth="1"/>
    <col min="7938" max="7943" width="15" style="22" customWidth="1"/>
    <col min="7944" max="8192" width="9.140625" style="22"/>
    <col min="8193" max="8193" width="2" style="22" customWidth="1"/>
    <col min="8194" max="8199" width="15" style="22" customWidth="1"/>
    <col min="8200" max="8448" width="9.140625" style="22"/>
    <col min="8449" max="8449" width="2" style="22" customWidth="1"/>
    <col min="8450" max="8455" width="15" style="22" customWidth="1"/>
    <col min="8456" max="8704" width="9.140625" style="22"/>
    <col min="8705" max="8705" width="2" style="22" customWidth="1"/>
    <col min="8706" max="8711" width="15" style="22" customWidth="1"/>
    <col min="8712" max="8960" width="9.140625" style="22"/>
    <col min="8961" max="8961" width="2" style="22" customWidth="1"/>
    <col min="8962" max="8967" width="15" style="22" customWidth="1"/>
    <col min="8968" max="9216" width="9.140625" style="22"/>
    <col min="9217" max="9217" width="2" style="22" customWidth="1"/>
    <col min="9218" max="9223" width="15" style="22" customWidth="1"/>
    <col min="9224" max="9472" width="9.140625" style="22"/>
    <col min="9473" max="9473" width="2" style="22" customWidth="1"/>
    <col min="9474" max="9479" width="15" style="22" customWidth="1"/>
    <col min="9480" max="9728" width="9.140625" style="22"/>
    <col min="9729" max="9729" width="2" style="22" customWidth="1"/>
    <col min="9730" max="9735" width="15" style="22" customWidth="1"/>
    <col min="9736" max="9984" width="9.140625" style="22"/>
    <col min="9985" max="9985" width="2" style="22" customWidth="1"/>
    <col min="9986" max="9991" width="15" style="22" customWidth="1"/>
    <col min="9992" max="10240" width="9.140625" style="22"/>
    <col min="10241" max="10241" width="2" style="22" customWidth="1"/>
    <col min="10242" max="10247" width="15" style="22" customWidth="1"/>
    <col min="10248" max="10496" width="9.140625" style="22"/>
    <col min="10497" max="10497" width="2" style="22" customWidth="1"/>
    <col min="10498" max="10503" width="15" style="22" customWidth="1"/>
    <col min="10504" max="10752" width="9.140625" style="22"/>
    <col min="10753" max="10753" width="2" style="22" customWidth="1"/>
    <col min="10754" max="10759" width="15" style="22" customWidth="1"/>
    <col min="10760" max="11008" width="9.140625" style="22"/>
    <col min="11009" max="11009" width="2" style="22" customWidth="1"/>
    <col min="11010" max="11015" width="15" style="22" customWidth="1"/>
    <col min="11016" max="11264" width="9.140625" style="22"/>
    <col min="11265" max="11265" width="2" style="22" customWidth="1"/>
    <col min="11266" max="11271" width="15" style="22" customWidth="1"/>
    <col min="11272" max="11520" width="9.140625" style="22"/>
    <col min="11521" max="11521" width="2" style="22" customWidth="1"/>
    <col min="11522" max="11527" width="15" style="22" customWidth="1"/>
    <col min="11528" max="11776" width="9.140625" style="22"/>
    <col min="11777" max="11777" width="2" style="22" customWidth="1"/>
    <col min="11778" max="11783" width="15" style="22" customWidth="1"/>
    <col min="11784" max="12032" width="9.140625" style="22"/>
    <col min="12033" max="12033" width="2" style="22" customWidth="1"/>
    <col min="12034" max="12039" width="15" style="22" customWidth="1"/>
    <col min="12040" max="12288" width="9.140625" style="22"/>
    <col min="12289" max="12289" width="2" style="22" customWidth="1"/>
    <col min="12290" max="12295" width="15" style="22" customWidth="1"/>
    <col min="12296" max="12544" width="9.140625" style="22"/>
    <col min="12545" max="12545" width="2" style="22" customWidth="1"/>
    <col min="12546" max="12551" width="15" style="22" customWidth="1"/>
    <col min="12552" max="12800" width="9.140625" style="22"/>
    <col min="12801" max="12801" width="2" style="22" customWidth="1"/>
    <col min="12802" max="12807" width="15" style="22" customWidth="1"/>
    <col min="12808" max="13056" width="9.140625" style="22"/>
    <col min="13057" max="13057" width="2" style="22" customWidth="1"/>
    <col min="13058" max="13063" width="15" style="22" customWidth="1"/>
    <col min="13064" max="13312" width="9.140625" style="22"/>
    <col min="13313" max="13313" width="2" style="22" customWidth="1"/>
    <col min="13314" max="13319" width="15" style="22" customWidth="1"/>
    <col min="13320" max="13568" width="9.140625" style="22"/>
    <col min="13569" max="13569" width="2" style="22" customWidth="1"/>
    <col min="13570" max="13575" width="15" style="22" customWidth="1"/>
    <col min="13576" max="13824" width="9.140625" style="22"/>
    <col min="13825" max="13825" width="2" style="22" customWidth="1"/>
    <col min="13826" max="13831" width="15" style="22" customWidth="1"/>
    <col min="13832" max="14080" width="9.140625" style="22"/>
    <col min="14081" max="14081" width="2" style="22" customWidth="1"/>
    <col min="14082" max="14087" width="15" style="22" customWidth="1"/>
    <col min="14088" max="14336" width="9.140625" style="22"/>
    <col min="14337" max="14337" width="2" style="22" customWidth="1"/>
    <col min="14338" max="14343" width="15" style="22" customWidth="1"/>
    <col min="14344" max="14592" width="9.140625" style="22"/>
    <col min="14593" max="14593" width="2" style="22" customWidth="1"/>
    <col min="14594" max="14599" width="15" style="22" customWidth="1"/>
    <col min="14600" max="14848" width="9.140625" style="22"/>
    <col min="14849" max="14849" width="2" style="22" customWidth="1"/>
    <col min="14850" max="14855" width="15" style="22" customWidth="1"/>
    <col min="14856" max="15104" width="9.140625" style="22"/>
    <col min="15105" max="15105" width="2" style="22" customWidth="1"/>
    <col min="15106" max="15111" width="15" style="22" customWidth="1"/>
    <col min="15112" max="15360" width="9.140625" style="22"/>
    <col min="15361" max="15361" width="2" style="22" customWidth="1"/>
    <col min="15362" max="15367" width="15" style="22" customWidth="1"/>
    <col min="15368" max="15616" width="9.140625" style="22"/>
    <col min="15617" max="15617" width="2" style="22" customWidth="1"/>
    <col min="15618" max="15623" width="15" style="22" customWidth="1"/>
    <col min="15624" max="15872" width="9.140625" style="22"/>
    <col min="15873" max="15873" width="2" style="22" customWidth="1"/>
    <col min="15874" max="15879" width="15" style="22" customWidth="1"/>
    <col min="15880" max="16128" width="9.140625" style="22"/>
    <col min="16129" max="16129" width="2" style="22" customWidth="1"/>
    <col min="16130" max="16135" width="15" style="22" customWidth="1"/>
    <col min="16136" max="16384" width="9.140625" style="22"/>
  </cols>
  <sheetData>
    <row r="1" spans="1:7" ht="18" x14ac:dyDescent="0.25">
      <c r="A1" s="94" t="s">
        <v>267</v>
      </c>
      <c r="B1" s="95"/>
      <c r="C1" s="95"/>
      <c r="D1" s="95"/>
      <c r="E1" s="95"/>
      <c r="F1" s="95"/>
      <c r="G1" s="21"/>
    </row>
    <row r="2" spans="1:7" ht="13.5" thickBot="1" x14ac:dyDescent="0.25"/>
    <row r="3" spans="1:7" x14ac:dyDescent="0.2">
      <c r="A3" s="23" t="s">
        <v>29</v>
      </c>
      <c r="B3" s="24"/>
      <c r="C3" s="25" t="s">
        <v>30</v>
      </c>
      <c r="D3" s="26"/>
      <c r="E3" s="25"/>
      <c r="F3" s="25" t="s">
        <v>31</v>
      </c>
      <c r="G3" s="27"/>
    </row>
    <row r="4" spans="1:7" ht="15" x14ac:dyDescent="0.2">
      <c r="A4" s="28"/>
      <c r="B4" s="29"/>
      <c r="C4" s="30"/>
      <c r="D4" s="31"/>
      <c r="E4" s="31"/>
      <c r="F4" s="32"/>
      <c r="G4" s="33"/>
    </row>
    <row r="5" spans="1:7" x14ac:dyDescent="0.2">
      <c r="A5" s="34" t="s">
        <v>32</v>
      </c>
      <c r="B5" s="35"/>
      <c r="C5" s="36" t="s">
        <v>33</v>
      </c>
      <c r="D5" s="36"/>
      <c r="E5" s="36"/>
      <c r="F5" s="37" t="s">
        <v>34</v>
      </c>
      <c r="G5" s="38"/>
    </row>
    <row r="6" spans="1:7" ht="57.75" customHeight="1" x14ac:dyDescent="0.2">
      <c r="A6" s="28"/>
      <c r="B6" s="29"/>
      <c r="C6" s="165" t="s">
        <v>268</v>
      </c>
      <c r="D6" s="166"/>
      <c r="E6" s="167"/>
      <c r="F6" s="39"/>
      <c r="G6" s="33"/>
    </row>
    <row r="7" spans="1:7" x14ac:dyDescent="0.2">
      <c r="A7" s="34" t="s">
        <v>35</v>
      </c>
      <c r="B7" s="36"/>
      <c r="C7" s="168" t="s">
        <v>36</v>
      </c>
      <c r="D7" s="169"/>
      <c r="E7" s="40" t="s">
        <v>37</v>
      </c>
      <c r="F7" s="41"/>
      <c r="G7" s="42">
        <v>0</v>
      </c>
    </row>
    <row r="8" spans="1:7" ht="39" customHeight="1" x14ac:dyDescent="0.2">
      <c r="A8" s="34" t="s">
        <v>38</v>
      </c>
      <c r="B8" s="36"/>
      <c r="C8" s="170" t="s">
        <v>89</v>
      </c>
      <c r="D8" s="171"/>
      <c r="E8" s="37" t="s">
        <v>39</v>
      </c>
      <c r="F8" s="36"/>
      <c r="G8" s="43">
        <f>IF(PocetMJ=0,,ROUND((F29+F31)/PocetMJ,1))</f>
        <v>0</v>
      </c>
    </row>
    <row r="9" spans="1:7" x14ac:dyDescent="0.2">
      <c r="A9" s="44" t="s">
        <v>40</v>
      </c>
      <c r="B9" s="45"/>
      <c r="C9" s="45"/>
      <c r="D9" s="45"/>
      <c r="E9" s="46" t="s">
        <v>41</v>
      </c>
      <c r="F9" s="45">
        <v>212021</v>
      </c>
      <c r="G9" s="47"/>
    </row>
    <row r="10" spans="1:7" ht="52.5" customHeight="1" x14ac:dyDescent="0.2">
      <c r="A10" s="172" t="s">
        <v>42</v>
      </c>
      <c r="B10" s="173"/>
      <c r="C10" s="174"/>
      <c r="D10" s="175"/>
      <c r="E10" s="48" t="s">
        <v>43</v>
      </c>
      <c r="F10" s="174" t="s">
        <v>44</v>
      </c>
      <c r="G10" s="176"/>
    </row>
    <row r="11" spans="1:7" x14ac:dyDescent="0.2">
      <c r="A11" s="49"/>
      <c r="B11" s="32"/>
      <c r="C11" s="32"/>
      <c r="D11" s="32"/>
      <c r="E11" s="161"/>
      <c r="F11" s="162"/>
      <c r="G11" s="163"/>
    </row>
    <row r="12" spans="1:7" ht="18.75" thickBot="1" x14ac:dyDescent="0.25">
      <c r="A12" s="50" t="s">
        <v>45</v>
      </c>
      <c r="B12" s="51"/>
      <c r="C12" s="51"/>
      <c r="D12" s="51"/>
      <c r="E12" s="52"/>
      <c r="F12" s="52"/>
      <c r="G12" s="53"/>
    </row>
    <row r="13" spans="1:7" ht="13.5" thickBot="1" x14ac:dyDescent="0.25">
      <c r="A13" s="54" t="s">
        <v>46</v>
      </c>
      <c r="B13" s="55"/>
      <c r="C13" s="56"/>
      <c r="D13" s="57" t="s">
        <v>47</v>
      </c>
      <c r="E13" s="58"/>
      <c r="F13" s="58"/>
      <c r="G13" s="56"/>
    </row>
    <row r="14" spans="1:7" x14ac:dyDescent="0.2">
      <c r="A14" s="59"/>
      <c r="B14" s="177" t="s">
        <v>81</v>
      </c>
      <c r="C14" s="179">
        <f>rekapitulace!E11</f>
        <v>0</v>
      </c>
      <c r="D14" s="62" t="str">
        <f>[2]Rekapitulace!A20</f>
        <v>Ztížené výrobní podmínky</v>
      </c>
      <c r="E14" s="63"/>
      <c r="F14" s="64"/>
      <c r="G14" s="61">
        <f>[2]Rekapitulace!I20</f>
        <v>0</v>
      </c>
    </row>
    <row r="15" spans="1:7" x14ac:dyDescent="0.2">
      <c r="A15" s="59" t="s">
        <v>48</v>
      </c>
      <c r="B15" s="178"/>
      <c r="C15" s="180"/>
      <c r="D15" s="44" t="str">
        <f>[2]Rekapitulace!A21</f>
        <v>Oborová přirážka</v>
      </c>
      <c r="E15" s="65"/>
      <c r="F15" s="66"/>
      <c r="G15" s="61">
        <f>[2]Rekapitulace!I21</f>
        <v>0</v>
      </c>
    </row>
    <row r="16" spans="1:7" x14ac:dyDescent="0.2">
      <c r="A16" s="59" t="s">
        <v>49</v>
      </c>
      <c r="B16" s="60" t="s">
        <v>50</v>
      </c>
      <c r="C16" s="61">
        <f>HSV</f>
        <v>0</v>
      </c>
      <c r="D16" s="44" t="str">
        <f>[2]Rekapitulace!A22</f>
        <v>Přesun stavebních kapacit</v>
      </c>
      <c r="E16" s="65"/>
      <c r="F16" s="66"/>
      <c r="G16" s="61">
        <f>[2]Rekapitulace!I22</f>
        <v>0</v>
      </c>
    </row>
    <row r="17" spans="1:7" x14ac:dyDescent="0.2">
      <c r="A17" s="67" t="s">
        <v>51</v>
      </c>
      <c r="B17" s="60" t="s">
        <v>52</v>
      </c>
      <c r="C17" s="61">
        <f>PSV</f>
        <v>0</v>
      </c>
      <c r="D17" s="44" t="str">
        <f>[2]Rekapitulace!A23</f>
        <v>Mimostaveništní doprava</v>
      </c>
      <c r="E17" s="65"/>
      <c r="F17" s="66"/>
      <c r="G17" s="61">
        <f>[2]Rekapitulace!I23</f>
        <v>0</v>
      </c>
    </row>
    <row r="18" spans="1:7" x14ac:dyDescent="0.2">
      <c r="A18" s="68" t="s">
        <v>53</v>
      </c>
      <c r="B18" s="60"/>
      <c r="C18" s="61">
        <f>SUM(C14:C17)</f>
        <v>0</v>
      </c>
      <c r="D18" s="69" t="str">
        <f>[2]Rekapitulace!A24</f>
        <v>Zařízení staveniště</v>
      </c>
      <c r="E18" s="65"/>
      <c r="F18" s="70"/>
      <c r="G18" s="61"/>
    </row>
    <row r="19" spans="1:7" x14ac:dyDescent="0.2">
      <c r="A19" s="68"/>
      <c r="B19" s="60"/>
      <c r="C19" s="61"/>
      <c r="D19" s="44" t="str">
        <f>[2]Rekapitulace!A25</f>
        <v>Provoz investora</v>
      </c>
      <c r="E19" s="65"/>
      <c r="F19" s="70"/>
      <c r="G19" s="61"/>
    </row>
    <row r="20" spans="1:7" x14ac:dyDescent="0.2">
      <c r="A20" s="68" t="s">
        <v>54</v>
      </c>
      <c r="B20" s="60"/>
      <c r="C20" s="61">
        <f>HZS</f>
        <v>0</v>
      </c>
      <c r="D20" s="44" t="str">
        <f>[2]Rekapitulace!A26</f>
        <v>Kompletační činnost (IČD)</v>
      </c>
      <c r="E20" s="65"/>
      <c r="F20" s="66"/>
      <c r="G20" s="61">
        <f>0.029*C16</f>
        <v>0</v>
      </c>
    </row>
    <row r="21" spans="1:7" ht="15" x14ac:dyDescent="0.25">
      <c r="A21" s="49" t="s">
        <v>55</v>
      </c>
      <c r="B21" s="32"/>
      <c r="C21" s="61">
        <f>C18+C20</f>
        <v>0</v>
      </c>
      <c r="D21" s="181" t="s">
        <v>265</v>
      </c>
      <c r="E21" s="182"/>
      <c r="F21" s="66"/>
      <c r="G21" s="61">
        <f>rekapitulace!E13</f>
        <v>0</v>
      </c>
    </row>
    <row r="22" spans="1:7" ht="13.5" thickBot="1" x14ac:dyDescent="0.25">
      <c r="A22" s="44" t="s">
        <v>56</v>
      </c>
      <c r="B22" s="45"/>
      <c r="C22" s="71">
        <f>C21+G22</f>
        <v>0</v>
      </c>
      <c r="D22" s="72" t="s">
        <v>57</v>
      </c>
      <c r="E22" s="73"/>
      <c r="F22" s="74"/>
      <c r="G22" s="61">
        <f>G21</f>
        <v>0</v>
      </c>
    </row>
    <row r="23" spans="1:7" x14ac:dyDescent="0.2">
      <c r="A23" s="23" t="s">
        <v>58</v>
      </c>
      <c r="B23" s="25"/>
      <c r="C23" s="75" t="s">
        <v>59</v>
      </c>
      <c r="D23" s="25"/>
      <c r="E23" s="75" t="s">
        <v>60</v>
      </c>
      <c r="F23" s="25"/>
      <c r="G23" s="27"/>
    </row>
    <row r="24" spans="1:7" x14ac:dyDescent="0.2">
      <c r="A24" s="34"/>
      <c r="B24" s="36"/>
      <c r="C24" s="37" t="s">
        <v>61</v>
      </c>
      <c r="D24" s="36"/>
      <c r="E24" s="37" t="s">
        <v>61</v>
      </c>
      <c r="F24" s="36"/>
      <c r="G24" s="38"/>
    </row>
    <row r="25" spans="1:7" x14ac:dyDescent="0.2">
      <c r="A25" s="49" t="s">
        <v>62</v>
      </c>
      <c r="B25" s="76"/>
      <c r="C25" s="48" t="s">
        <v>62</v>
      </c>
      <c r="D25" s="32"/>
      <c r="E25" s="48" t="s">
        <v>62</v>
      </c>
      <c r="F25" s="32"/>
      <c r="G25" s="33"/>
    </row>
    <row r="26" spans="1:7" x14ac:dyDescent="0.2">
      <c r="A26" s="49"/>
      <c r="B26" s="77"/>
      <c r="C26" s="48" t="s">
        <v>63</v>
      </c>
      <c r="D26" s="32"/>
      <c r="E26" s="48" t="s">
        <v>64</v>
      </c>
      <c r="F26" s="32"/>
      <c r="G26" s="33"/>
    </row>
    <row r="27" spans="1:7" x14ac:dyDescent="0.2">
      <c r="A27" s="49"/>
      <c r="B27" s="32"/>
      <c r="C27" s="48"/>
      <c r="D27" s="32"/>
      <c r="E27" s="48"/>
      <c r="F27" s="32"/>
      <c r="G27" s="33"/>
    </row>
    <row r="28" spans="1:7" x14ac:dyDescent="0.2">
      <c r="A28" s="49"/>
      <c r="B28" s="32"/>
      <c r="C28" s="48"/>
      <c r="D28" s="32"/>
      <c r="E28" s="48"/>
      <c r="F28" s="32"/>
      <c r="G28" s="33"/>
    </row>
    <row r="29" spans="1:7" x14ac:dyDescent="0.2">
      <c r="A29" s="34"/>
      <c r="B29" s="36"/>
      <c r="C29" s="78"/>
      <c r="D29" s="36"/>
      <c r="E29" s="37"/>
      <c r="F29" s="79"/>
      <c r="G29" s="38"/>
    </row>
    <row r="30" spans="1:7" x14ac:dyDescent="0.2">
      <c r="A30" s="34"/>
      <c r="B30" s="36"/>
      <c r="C30" s="78"/>
      <c r="D30" s="36"/>
      <c r="E30" s="37"/>
      <c r="F30" s="80"/>
      <c r="G30" s="47"/>
    </row>
    <row r="31" spans="1:7" x14ac:dyDescent="0.2">
      <c r="A31" s="34" t="s">
        <v>65</v>
      </c>
      <c r="B31" s="36"/>
      <c r="C31" s="78">
        <v>21</v>
      </c>
      <c r="D31" s="36" t="s">
        <v>66</v>
      </c>
      <c r="E31" s="37"/>
      <c r="F31" s="79">
        <f>ROUND(C22,0)</f>
        <v>0</v>
      </c>
      <c r="G31" s="38"/>
    </row>
    <row r="32" spans="1:7" x14ac:dyDescent="0.2">
      <c r="A32" s="34" t="s">
        <v>67</v>
      </c>
      <c r="B32" s="36"/>
      <c r="C32" s="78">
        <v>21</v>
      </c>
      <c r="D32" s="36" t="s">
        <v>66</v>
      </c>
      <c r="E32" s="37"/>
      <c r="F32" s="80">
        <f>ROUND(PRODUCT(F31,C32/100),1)</f>
        <v>0</v>
      </c>
      <c r="G32" s="47"/>
    </row>
    <row r="33" spans="1:7" ht="16.5" thickBot="1" x14ac:dyDescent="0.3">
      <c r="A33" s="81" t="s">
        <v>68</v>
      </c>
      <c r="B33" s="82"/>
      <c r="C33" s="82"/>
      <c r="D33" s="82"/>
      <c r="E33" s="83"/>
      <c r="F33" s="84">
        <f>CEILING(SUM(F29:F32),1)</f>
        <v>0</v>
      </c>
      <c r="G33" s="85"/>
    </row>
    <row r="35" spans="1:7" x14ac:dyDescent="0.2">
      <c r="A35" s="86" t="s">
        <v>69</v>
      </c>
      <c r="B35" s="86"/>
      <c r="C35" s="86"/>
      <c r="D35" s="86"/>
      <c r="E35" s="86"/>
      <c r="F35" s="86"/>
      <c r="G35" s="86"/>
    </row>
    <row r="36" spans="1:7" x14ac:dyDescent="0.2">
      <c r="A36" s="86"/>
      <c r="B36" s="164"/>
      <c r="C36" s="164"/>
      <c r="D36" s="164"/>
      <c r="E36" s="164"/>
      <c r="F36" s="164"/>
      <c r="G36" s="164"/>
    </row>
    <row r="37" spans="1:7" x14ac:dyDescent="0.2">
      <c r="A37" s="87"/>
      <c r="B37" s="164"/>
      <c r="C37" s="164"/>
      <c r="D37" s="164"/>
      <c r="E37" s="164"/>
      <c r="F37" s="164"/>
      <c r="G37" s="164"/>
    </row>
    <row r="38" spans="1:7" x14ac:dyDescent="0.2">
      <c r="A38" s="87"/>
      <c r="B38" s="164"/>
      <c r="C38" s="164"/>
      <c r="D38" s="164"/>
      <c r="E38" s="164"/>
      <c r="F38" s="164"/>
      <c r="G38" s="164"/>
    </row>
    <row r="39" spans="1:7" x14ac:dyDescent="0.2">
      <c r="A39" s="87"/>
      <c r="B39" s="164"/>
      <c r="C39" s="164"/>
      <c r="D39" s="164"/>
      <c r="E39" s="164"/>
      <c r="F39" s="164"/>
      <c r="G39" s="164"/>
    </row>
    <row r="40" spans="1:7" x14ac:dyDescent="0.2">
      <c r="A40" s="87"/>
      <c r="B40" s="164"/>
      <c r="C40" s="164"/>
      <c r="D40" s="164"/>
      <c r="E40" s="164"/>
      <c r="F40" s="164"/>
      <c r="G40" s="164"/>
    </row>
    <row r="41" spans="1:7" x14ac:dyDescent="0.2">
      <c r="A41" s="87"/>
      <c r="B41" s="164"/>
      <c r="C41" s="164"/>
      <c r="D41" s="164"/>
      <c r="E41" s="164"/>
      <c r="F41" s="164"/>
      <c r="G41" s="164"/>
    </row>
    <row r="42" spans="1:7" x14ac:dyDescent="0.2">
      <c r="A42" s="87"/>
      <c r="B42" s="164"/>
      <c r="C42" s="164"/>
      <c r="D42" s="164"/>
      <c r="E42" s="164"/>
      <c r="F42" s="164"/>
      <c r="G42" s="164"/>
    </row>
    <row r="43" spans="1:7" x14ac:dyDescent="0.2">
      <c r="A43" s="87"/>
      <c r="B43" s="164"/>
      <c r="C43" s="164"/>
      <c r="D43" s="164"/>
      <c r="E43" s="164"/>
      <c r="F43" s="164"/>
      <c r="G43" s="164"/>
    </row>
    <row r="44" spans="1:7" x14ac:dyDescent="0.2">
      <c r="A44" s="87"/>
      <c r="B44" s="164"/>
      <c r="C44" s="164"/>
      <c r="D44" s="164"/>
      <c r="E44" s="164"/>
      <c r="F44" s="164"/>
      <c r="G44" s="164"/>
    </row>
  </sheetData>
  <mergeCells count="11">
    <mergeCell ref="E11:G11"/>
    <mergeCell ref="B36:G44"/>
    <mergeCell ref="C6:E6"/>
    <mergeCell ref="C7:D7"/>
    <mergeCell ref="C8:D8"/>
    <mergeCell ref="A10:B10"/>
    <mergeCell ref="C10:D10"/>
    <mergeCell ref="F10:G10"/>
    <mergeCell ref="B14:B15"/>
    <mergeCell ref="C14:C15"/>
    <mergeCell ref="D21:E21"/>
  </mergeCells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"/>
  <sheetViews>
    <sheetView zoomScaleNormal="100" workbookViewId="0">
      <selection activeCell="B4" sqref="B4:D5"/>
    </sheetView>
  </sheetViews>
  <sheetFormatPr defaultRowHeight="12.75" x14ac:dyDescent="0.2"/>
  <cols>
    <col min="1" max="1" width="10.140625" style="22" customWidth="1"/>
    <col min="2" max="2" width="15.42578125" style="22" customWidth="1"/>
    <col min="3" max="3" width="37.7109375" style="22" customWidth="1"/>
    <col min="4" max="4" width="6.28515625" style="22" customWidth="1"/>
    <col min="5" max="5" width="24.140625" style="22" customWidth="1"/>
    <col min="6" max="255" width="9.140625" style="22"/>
    <col min="256" max="256" width="10.140625" style="22" customWidth="1"/>
    <col min="257" max="257" width="13.5703125" style="22" customWidth="1"/>
    <col min="258" max="258" width="37.7109375" style="22" customWidth="1"/>
    <col min="259" max="259" width="6.28515625" style="22" customWidth="1"/>
    <col min="260" max="260" width="12.140625" style="22" customWidth="1"/>
    <col min="261" max="261" width="11.28515625" style="22" customWidth="1"/>
    <col min="262" max="511" width="9.140625" style="22"/>
    <col min="512" max="512" width="10.140625" style="22" customWidth="1"/>
    <col min="513" max="513" width="13.5703125" style="22" customWidth="1"/>
    <col min="514" max="514" width="37.7109375" style="22" customWidth="1"/>
    <col min="515" max="515" width="6.28515625" style="22" customWidth="1"/>
    <col min="516" max="516" width="12.140625" style="22" customWidth="1"/>
    <col min="517" max="517" width="11.28515625" style="22" customWidth="1"/>
    <col min="518" max="767" width="9.140625" style="22"/>
    <col min="768" max="768" width="10.140625" style="22" customWidth="1"/>
    <col min="769" max="769" width="13.5703125" style="22" customWidth="1"/>
    <col min="770" max="770" width="37.7109375" style="22" customWidth="1"/>
    <col min="771" max="771" width="6.28515625" style="22" customWidth="1"/>
    <col min="772" max="772" width="12.140625" style="22" customWidth="1"/>
    <col min="773" max="773" width="11.28515625" style="22" customWidth="1"/>
    <col min="774" max="1023" width="9.140625" style="22"/>
    <col min="1024" max="1024" width="10.140625" style="22" customWidth="1"/>
    <col min="1025" max="1025" width="13.5703125" style="22" customWidth="1"/>
    <col min="1026" max="1026" width="37.7109375" style="22" customWidth="1"/>
    <col min="1027" max="1027" width="6.28515625" style="22" customWidth="1"/>
    <col min="1028" max="1028" width="12.140625" style="22" customWidth="1"/>
    <col min="1029" max="1029" width="11.28515625" style="22" customWidth="1"/>
    <col min="1030" max="1279" width="9.140625" style="22"/>
    <col min="1280" max="1280" width="10.140625" style="22" customWidth="1"/>
    <col min="1281" max="1281" width="13.5703125" style="22" customWidth="1"/>
    <col min="1282" max="1282" width="37.7109375" style="22" customWidth="1"/>
    <col min="1283" max="1283" width="6.28515625" style="22" customWidth="1"/>
    <col min="1284" max="1284" width="12.140625" style="22" customWidth="1"/>
    <col min="1285" max="1285" width="11.28515625" style="22" customWidth="1"/>
    <col min="1286" max="1535" width="9.140625" style="22"/>
    <col min="1536" max="1536" width="10.140625" style="22" customWidth="1"/>
    <col min="1537" max="1537" width="13.5703125" style="22" customWidth="1"/>
    <col min="1538" max="1538" width="37.7109375" style="22" customWidth="1"/>
    <col min="1539" max="1539" width="6.28515625" style="22" customWidth="1"/>
    <col min="1540" max="1540" width="12.140625" style="22" customWidth="1"/>
    <col min="1541" max="1541" width="11.28515625" style="22" customWidth="1"/>
    <col min="1542" max="1791" width="9.140625" style="22"/>
    <col min="1792" max="1792" width="10.140625" style="22" customWidth="1"/>
    <col min="1793" max="1793" width="13.5703125" style="22" customWidth="1"/>
    <col min="1794" max="1794" width="37.7109375" style="22" customWidth="1"/>
    <col min="1795" max="1795" width="6.28515625" style="22" customWidth="1"/>
    <col min="1796" max="1796" width="12.140625" style="22" customWidth="1"/>
    <col min="1797" max="1797" width="11.28515625" style="22" customWidth="1"/>
    <col min="1798" max="2047" width="9.140625" style="22"/>
    <col min="2048" max="2048" width="10.140625" style="22" customWidth="1"/>
    <col min="2049" max="2049" width="13.5703125" style="22" customWidth="1"/>
    <col min="2050" max="2050" width="37.7109375" style="22" customWidth="1"/>
    <col min="2051" max="2051" width="6.28515625" style="22" customWidth="1"/>
    <col min="2052" max="2052" width="12.140625" style="22" customWidth="1"/>
    <col min="2053" max="2053" width="11.28515625" style="22" customWidth="1"/>
    <col min="2054" max="2303" width="9.140625" style="22"/>
    <col min="2304" max="2304" width="10.140625" style="22" customWidth="1"/>
    <col min="2305" max="2305" width="13.5703125" style="22" customWidth="1"/>
    <col min="2306" max="2306" width="37.7109375" style="22" customWidth="1"/>
    <col min="2307" max="2307" width="6.28515625" style="22" customWidth="1"/>
    <col min="2308" max="2308" width="12.140625" style="22" customWidth="1"/>
    <col min="2309" max="2309" width="11.28515625" style="22" customWidth="1"/>
    <col min="2310" max="2559" width="9.140625" style="22"/>
    <col min="2560" max="2560" width="10.140625" style="22" customWidth="1"/>
    <col min="2561" max="2561" width="13.5703125" style="22" customWidth="1"/>
    <col min="2562" max="2562" width="37.7109375" style="22" customWidth="1"/>
    <col min="2563" max="2563" width="6.28515625" style="22" customWidth="1"/>
    <col min="2564" max="2564" width="12.140625" style="22" customWidth="1"/>
    <col min="2565" max="2565" width="11.28515625" style="22" customWidth="1"/>
    <col min="2566" max="2815" width="9.140625" style="22"/>
    <col min="2816" max="2816" width="10.140625" style="22" customWidth="1"/>
    <col min="2817" max="2817" width="13.5703125" style="22" customWidth="1"/>
    <col min="2818" max="2818" width="37.7109375" style="22" customWidth="1"/>
    <col min="2819" max="2819" width="6.28515625" style="22" customWidth="1"/>
    <col min="2820" max="2820" width="12.140625" style="22" customWidth="1"/>
    <col min="2821" max="2821" width="11.28515625" style="22" customWidth="1"/>
    <col min="2822" max="3071" width="9.140625" style="22"/>
    <col min="3072" max="3072" width="10.140625" style="22" customWidth="1"/>
    <col min="3073" max="3073" width="13.5703125" style="22" customWidth="1"/>
    <col min="3074" max="3074" width="37.7109375" style="22" customWidth="1"/>
    <col min="3075" max="3075" width="6.28515625" style="22" customWidth="1"/>
    <col min="3076" max="3076" width="12.140625" style="22" customWidth="1"/>
    <col min="3077" max="3077" width="11.28515625" style="22" customWidth="1"/>
    <col min="3078" max="3327" width="9.140625" style="22"/>
    <col min="3328" max="3328" width="10.140625" style="22" customWidth="1"/>
    <col min="3329" max="3329" width="13.5703125" style="22" customWidth="1"/>
    <col min="3330" max="3330" width="37.7109375" style="22" customWidth="1"/>
    <col min="3331" max="3331" width="6.28515625" style="22" customWidth="1"/>
    <col min="3332" max="3332" width="12.140625" style="22" customWidth="1"/>
    <col min="3333" max="3333" width="11.28515625" style="22" customWidth="1"/>
    <col min="3334" max="3583" width="9.140625" style="22"/>
    <col min="3584" max="3584" width="10.140625" style="22" customWidth="1"/>
    <col min="3585" max="3585" width="13.5703125" style="22" customWidth="1"/>
    <col min="3586" max="3586" width="37.7109375" style="22" customWidth="1"/>
    <col min="3587" max="3587" width="6.28515625" style="22" customWidth="1"/>
    <col min="3588" max="3588" width="12.140625" style="22" customWidth="1"/>
    <col min="3589" max="3589" width="11.28515625" style="22" customWidth="1"/>
    <col min="3590" max="3839" width="9.140625" style="22"/>
    <col min="3840" max="3840" width="10.140625" style="22" customWidth="1"/>
    <col min="3841" max="3841" width="13.5703125" style="22" customWidth="1"/>
    <col min="3842" max="3842" width="37.7109375" style="22" customWidth="1"/>
    <col min="3843" max="3843" width="6.28515625" style="22" customWidth="1"/>
    <col min="3844" max="3844" width="12.140625" style="22" customWidth="1"/>
    <col min="3845" max="3845" width="11.28515625" style="22" customWidth="1"/>
    <col min="3846" max="4095" width="9.140625" style="22"/>
    <col min="4096" max="4096" width="10.140625" style="22" customWidth="1"/>
    <col min="4097" max="4097" width="13.5703125" style="22" customWidth="1"/>
    <col min="4098" max="4098" width="37.7109375" style="22" customWidth="1"/>
    <col min="4099" max="4099" width="6.28515625" style="22" customWidth="1"/>
    <col min="4100" max="4100" width="12.140625" style="22" customWidth="1"/>
    <col min="4101" max="4101" width="11.28515625" style="22" customWidth="1"/>
    <col min="4102" max="4351" width="9.140625" style="22"/>
    <col min="4352" max="4352" width="10.140625" style="22" customWidth="1"/>
    <col min="4353" max="4353" width="13.5703125" style="22" customWidth="1"/>
    <col min="4354" max="4354" width="37.7109375" style="22" customWidth="1"/>
    <col min="4355" max="4355" width="6.28515625" style="22" customWidth="1"/>
    <col min="4356" max="4356" width="12.140625" style="22" customWidth="1"/>
    <col min="4357" max="4357" width="11.28515625" style="22" customWidth="1"/>
    <col min="4358" max="4607" width="9.140625" style="22"/>
    <col min="4608" max="4608" width="10.140625" style="22" customWidth="1"/>
    <col min="4609" max="4609" width="13.5703125" style="22" customWidth="1"/>
    <col min="4610" max="4610" width="37.7109375" style="22" customWidth="1"/>
    <col min="4611" max="4611" width="6.28515625" style="22" customWidth="1"/>
    <col min="4612" max="4612" width="12.140625" style="22" customWidth="1"/>
    <col min="4613" max="4613" width="11.28515625" style="22" customWidth="1"/>
    <col min="4614" max="4863" width="9.140625" style="22"/>
    <col min="4864" max="4864" width="10.140625" style="22" customWidth="1"/>
    <col min="4865" max="4865" width="13.5703125" style="22" customWidth="1"/>
    <col min="4866" max="4866" width="37.7109375" style="22" customWidth="1"/>
    <col min="4867" max="4867" width="6.28515625" style="22" customWidth="1"/>
    <col min="4868" max="4868" width="12.140625" style="22" customWidth="1"/>
    <col min="4869" max="4869" width="11.28515625" style="22" customWidth="1"/>
    <col min="4870" max="5119" width="9.140625" style="22"/>
    <col min="5120" max="5120" width="10.140625" style="22" customWidth="1"/>
    <col min="5121" max="5121" width="13.5703125" style="22" customWidth="1"/>
    <col min="5122" max="5122" width="37.7109375" style="22" customWidth="1"/>
    <col min="5123" max="5123" width="6.28515625" style="22" customWidth="1"/>
    <col min="5124" max="5124" width="12.140625" style="22" customWidth="1"/>
    <col min="5125" max="5125" width="11.28515625" style="22" customWidth="1"/>
    <col min="5126" max="5375" width="9.140625" style="22"/>
    <col min="5376" max="5376" width="10.140625" style="22" customWidth="1"/>
    <col min="5377" max="5377" width="13.5703125" style="22" customWidth="1"/>
    <col min="5378" max="5378" width="37.7109375" style="22" customWidth="1"/>
    <col min="5379" max="5379" width="6.28515625" style="22" customWidth="1"/>
    <col min="5380" max="5380" width="12.140625" style="22" customWidth="1"/>
    <col min="5381" max="5381" width="11.28515625" style="22" customWidth="1"/>
    <col min="5382" max="5631" width="9.140625" style="22"/>
    <col min="5632" max="5632" width="10.140625" style="22" customWidth="1"/>
    <col min="5633" max="5633" width="13.5703125" style="22" customWidth="1"/>
    <col min="5634" max="5634" width="37.7109375" style="22" customWidth="1"/>
    <col min="5635" max="5635" width="6.28515625" style="22" customWidth="1"/>
    <col min="5636" max="5636" width="12.140625" style="22" customWidth="1"/>
    <col min="5637" max="5637" width="11.28515625" style="22" customWidth="1"/>
    <col min="5638" max="5887" width="9.140625" style="22"/>
    <col min="5888" max="5888" width="10.140625" style="22" customWidth="1"/>
    <col min="5889" max="5889" width="13.5703125" style="22" customWidth="1"/>
    <col min="5890" max="5890" width="37.7109375" style="22" customWidth="1"/>
    <col min="5891" max="5891" width="6.28515625" style="22" customWidth="1"/>
    <col min="5892" max="5892" width="12.140625" style="22" customWidth="1"/>
    <col min="5893" max="5893" width="11.28515625" style="22" customWidth="1"/>
    <col min="5894" max="6143" width="9.140625" style="22"/>
    <col min="6144" max="6144" width="10.140625" style="22" customWidth="1"/>
    <col min="6145" max="6145" width="13.5703125" style="22" customWidth="1"/>
    <col min="6146" max="6146" width="37.7109375" style="22" customWidth="1"/>
    <col min="6147" max="6147" width="6.28515625" style="22" customWidth="1"/>
    <col min="6148" max="6148" width="12.140625" style="22" customWidth="1"/>
    <col min="6149" max="6149" width="11.28515625" style="22" customWidth="1"/>
    <col min="6150" max="6399" width="9.140625" style="22"/>
    <col min="6400" max="6400" width="10.140625" style="22" customWidth="1"/>
    <col min="6401" max="6401" width="13.5703125" style="22" customWidth="1"/>
    <col min="6402" max="6402" width="37.7109375" style="22" customWidth="1"/>
    <col min="6403" max="6403" width="6.28515625" style="22" customWidth="1"/>
    <col min="6404" max="6404" width="12.140625" style="22" customWidth="1"/>
    <col min="6405" max="6405" width="11.28515625" style="22" customWidth="1"/>
    <col min="6406" max="6655" width="9.140625" style="22"/>
    <col min="6656" max="6656" width="10.140625" style="22" customWidth="1"/>
    <col min="6657" max="6657" width="13.5703125" style="22" customWidth="1"/>
    <col min="6658" max="6658" width="37.7109375" style="22" customWidth="1"/>
    <col min="6659" max="6659" width="6.28515625" style="22" customWidth="1"/>
    <col min="6660" max="6660" width="12.140625" style="22" customWidth="1"/>
    <col min="6661" max="6661" width="11.28515625" style="22" customWidth="1"/>
    <col min="6662" max="6911" width="9.140625" style="22"/>
    <col min="6912" max="6912" width="10.140625" style="22" customWidth="1"/>
    <col min="6913" max="6913" width="13.5703125" style="22" customWidth="1"/>
    <col min="6914" max="6914" width="37.7109375" style="22" customWidth="1"/>
    <col min="6915" max="6915" width="6.28515625" style="22" customWidth="1"/>
    <col min="6916" max="6916" width="12.140625" style="22" customWidth="1"/>
    <col min="6917" max="6917" width="11.28515625" style="22" customWidth="1"/>
    <col min="6918" max="7167" width="9.140625" style="22"/>
    <col min="7168" max="7168" width="10.140625" style="22" customWidth="1"/>
    <col min="7169" max="7169" width="13.5703125" style="22" customWidth="1"/>
    <col min="7170" max="7170" width="37.7109375" style="22" customWidth="1"/>
    <col min="7171" max="7171" width="6.28515625" style="22" customWidth="1"/>
    <col min="7172" max="7172" width="12.140625" style="22" customWidth="1"/>
    <col min="7173" max="7173" width="11.28515625" style="22" customWidth="1"/>
    <col min="7174" max="7423" width="9.140625" style="22"/>
    <col min="7424" max="7424" width="10.140625" style="22" customWidth="1"/>
    <col min="7425" max="7425" width="13.5703125" style="22" customWidth="1"/>
    <col min="7426" max="7426" width="37.7109375" style="22" customWidth="1"/>
    <col min="7427" max="7427" width="6.28515625" style="22" customWidth="1"/>
    <col min="7428" max="7428" width="12.140625" style="22" customWidth="1"/>
    <col min="7429" max="7429" width="11.28515625" style="22" customWidth="1"/>
    <col min="7430" max="7679" width="9.140625" style="22"/>
    <col min="7680" max="7680" width="10.140625" style="22" customWidth="1"/>
    <col min="7681" max="7681" width="13.5703125" style="22" customWidth="1"/>
    <col min="7682" max="7682" width="37.7109375" style="22" customWidth="1"/>
    <col min="7683" max="7683" width="6.28515625" style="22" customWidth="1"/>
    <col min="7684" max="7684" width="12.140625" style="22" customWidth="1"/>
    <col min="7685" max="7685" width="11.28515625" style="22" customWidth="1"/>
    <col min="7686" max="7935" width="9.140625" style="22"/>
    <col min="7936" max="7936" width="10.140625" style="22" customWidth="1"/>
    <col min="7937" max="7937" width="13.5703125" style="22" customWidth="1"/>
    <col min="7938" max="7938" width="37.7109375" style="22" customWidth="1"/>
    <col min="7939" max="7939" width="6.28515625" style="22" customWidth="1"/>
    <col min="7940" max="7940" width="12.140625" style="22" customWidth="1"/>
    <col min="7941" max="7941" width="11.28515625" style="22" customWidth="1"/>
    <col min="7942" max="8191" width="9.140625" style="22"/>
    <col min="8192" max="8192" width="10.140625" style="22" customWidth="1"/>
    <col min="8193" max="8193" width="13.5703125" style="22" customWidth="1"/>
    <col min="8194" max="8194" width="37.7109375" style="22" customWidth="1"/>
    <col min="8195" max="8195" width="6.28515625" style="22" customWidth="1"/>
    <col min="8196" max="8196" width="12.140625" style="22" customWidth="1"/>
    <col min="8197" max="8197" width="11.28515625" style="22" customWidth="1"/>
    <col min="8198" max="8447" width="9.140625" style="22"/>
    <col min="8448" max="8448" width="10.140625" style="22" customWidth="1"/>
    <col min="8449" max="8449" width="13.5703125" style="22" customWidth="1"/>
    <col min="8450" max="8450" width="37.7109375" style="22" customWidth="1"/>
    <col min="8451" max="8451" width="6.28515625" style="22" customWidth="1"/>
    <col min="8452" max="8452" width="12.140625" style="22" customWidth="1"/>
    <col min="8453" max="8453" width="11.28515625" style="22" customWidth="1"/>
    <col min="8454" max="8703" width="9.140625" style="22"/>
    <col min="8704" max="8704" width="10.140625" style="22" customWidth="1"/>
    <col min="8705" max="8705" width="13.5703125" style="22" customWidth="1"/>
    <col min="8706" max="8706" width="37.7109375" style="22" customWidth="1"/>
    <col min="8707" max="8707" width="6.28515625" style="22" customWidth="1"/>
    <col min="8708" max="8708" width="12.140625" style="22" customWidth="1"/>
    <col min="8709" max="8709" width="11.28515625" style="22" customWidth="1"/>
    <col min="8710" max="8959" width="9.140625" style="22"/>
    <col min="8960" max="8960" width="10.140625" style="22" customWidth="1"/>
    <col min="8961" max="8961" width="13.5703125" style="22" customWidth="1"/>
    <col min="8962" max="8962" width="37.7109375" style="22" customWidth="1"/>
    <col min="8963" max="8963" width="6.28515625" style="22" customWidth="1"/>
    <col min="8964" max="8964" width="12.140625" style="22" customWidth="1"/>
    <col min="8965" max="8965" width="11.28515625" style="22" customWidth="1"/>
    <col min="8966" max="9215" width="9.140625" style="22"/>
    <col min="9216" max="9216" width="10.140625" style="22" customWidth="1"/>
    <col min="9217" max="9217" width="13.5703125" style="22" customWidth="1"/>
    <col min="9218" max="9218" width="37.7109375" style="22" customWidth="1"/>
    <col min="9219" max="9219" width="6.28515625" style="22" customWidth="1"/>
    <col min="9220" max="9220" width="12.140625" style="22" customWidth="1"/>
    <col min="9221" max="9221" width="11.28515625" style="22" customWidth="1"/>
    <col min="9222" max="9471" width="9.140625" style="22"/>
    <col min="9472" max="9472" width="10.140625" style="22" customWidth="1"/>
    <col min="9473" max="9473" width="13.5703125" style="22" customWidth="1"/>
    <col min="9474" max="9474" width="37.7109375" style="22" customWidth="1"/>
    <col min="9475" max="9475" width="6.28515625" style="22" customWidth="1"/>
    <col min="9476" max="9476" width="12.140625" style="22" customWidth="1"/>
    <col min="9477" max="9477" width="11.28515625" style="22" customWidth="1"/>
    <col min="9478" max="9727" width="9.140625" style="22"/>
    <col min="9728" max="9728" width="10.140625" style="22" customWidth="1"/>
    <col min="9729" max="9729" width="13.5703125" style="22" customWidth="1"/>
    <col min="9730" max="9730" width="37.7109375" style="22" customWidth="1"/>
    <col min="9731" max="9731" width="6.28515625" style="22" customWidth="1"/>
    <col min="9732" max="9732" width="12.140625" style="22" customWidth="1"/>
    <col min="9733" max="9733" width="11.28515625" style="22" customWidth="1"/>
    <col min="9734" max="9983" width="9.140625" style="22"/>
    <col min="9984" max="9984" width="10.140625" style="22" customWidth="1"/>
    <col min="9985" max="9985" width="13.5703125" style="22" customWidth="1"/>
    <col min="9986" max="9986" width="37.7109375" style="22" customWidth="1"/>
    <col min="9987" max="9987" width="6.28515625" style="22" customWidth="1"/>
    <col min="9988" max="9988" width="12.140625" style="22" customWidth="1"/>
    <col min="9989" max="9989" width="11.28515625" style="22" customWidth="1"/>
    <col min="9990" max="10239" width="9.140625" style="22"/>
    <col min="10240" max="10240" width="10.140625" style="22" customWidth="1"/>
    <col min="10241" max="10241" width="13.5703125" style="22" customWidth="1"/>
    <col min="10242" max="10242" width="37.7109375" style="22" customWidth="1"/>
    <col min="10243" max="10243" width="6.28515625" style="22" customWidth="1"/>
    <col min="10244" max="10244" width="12.140625" style="22" customWidth="1"/>
    <col min="10245" max="10245" width="11.28515625" style="22" customWidth="1"/>
    <col min="10246" max="10495" width="9.140625" style="22"/>
    <col min="10496" max="10496" width="10.140625" style="22" customWidth="1"/>
    <col min="10497" max="10497" width="13.5703125" style="22" customWidth="1"/>
    <col min="10498" max="10498" width="37.7109375" style="22" customWidth="1"/>
    <col min="10499" max="10499" width="6.28515625" style="22" customWidth="1"/>
    <col min="10500" max="10500" width="12.140625" style="22" customWidth="1"/>
    <col min="10501" max="10501" width="11.28515625" style="22" customWidth="1"/>
    <col min="10502" max="10751" width="9.140625" style="22"/>
    <col min="10752" max="10752" width="10.140625" style="22" customWidth="1"/>
    <col min="10753" max="10753" width="13.5703125" style="22" customWidth="1"/>
    <col min="10754" max="10754" width="37.7109375" style="22" customWidth="1"/>
    <col min="10755" max="10755" width="6.28515625" style="22" customWidth="1"/>
    <col min="10756" max="10756" width="12.140625" style="22" customWidth="1"/>
    <col min="10757" max="10757" width="11.28515625" style="22" customWidth="1"/>
    <col min="10758" max="11007" width="9.140625" style="22"/>
    <col min="11008" max="11008" width="10.140625" style="22" customWidth="1"/>
    <col min="11009" max="11009" width="13.5703125" style="22" customWidth="1"/>
    <col min="11010" max="11010" width="37.7109375" style="22" customWidth="1"/>
    <col min="11011" max="11011" width="6.28515625" style="22" customWidth="1"/>
    <col min="11012" max="11012" width="12.140625" style="22" customWidth="1"/>
    <col min="11013" max="11013" width="11.28515625" style="22" customWidth="1"/>
    <col min="11014" max="11263" width="9.140625" style="22"/>
    <col min="11264" max="11264" width="10.140625" style="22" customWidth="1"/>
    <col min="11265" max="11265" width="13.5703125" style="22" customWidth="1"/>
    <col min="11266" max="11266" width="37.7109375" style="22" customWidth="1"/>
    <col min="11267" max="11267" width="6.28515625" style="22" customWidth="1"/>
    <col min="11268" max="11268" width="12.140625" style="22" customWidth="1"/>
    <col min="11269" max="11269" width="11.28515625" style="22" customWidth="1"/>
    <col min="11270" max="11519" width="9.140625" style="22"/>
    <col min="11520" max="11520" width="10.140625" style="22" customWidth="1"/>
    <col min="11521" max="11521" width="13.5703125" style="22" customWidth="1"/>
    <col min="11522" max="11522" width="37.7109375" style="22" customWidth="1"/>
    <col min="11523" max="11523" width="6.28515625" style="22" customWidth="1"/>
    <col min="11524" max="11524" width="12.140625" style="22" customWidth="1"/>
    <col min="11525" max="11525" width="11.28515625" style="22" customWidth="1"/>
    <col min="11526" max="11775" width="9.140625" style="22"/>
    <col min="11776" max="11776" width="10.140625" style="22" customWidth="1"/>
    <col min="11777" max="11777" width="13.5703125" style="22" customWidth="1"/>
    <col min="11778" max="11778" width="37.7109375" style="22" customWidth="1"/>
    <col min="11779" max="11779" width="6.28515625" style="22" customWidth="1"/>
    <col min="11780" max="11780" width="12.140625" style="22" customWidth="1"/>
    <col min="11781" max="11781" width="11.28515625" style="22" customWidth="1"/>
    <col min="11782" max="12031" width="9.140625" style="22"/>
    <col min="12032" max="12032" width="10.140625" style="22" customWidth="1"/>
    <col min="12033" max="12033" width="13.5703125" style="22" customWidth="1"/>
    <col min="12034" max="12034" width="37.7109375" style="22" customWidth="1"/>
    <col min="12035" max="12035" width="6.28515625" style="22" customWidth="1"/>
    <col min="12036" max="12036" width="12.140625" style="22" customWidth="1"/>
    <col min="12037" max="12037" width="11.28515625" style="22" customWidth="1"/>
    <col min="12038" max="12287" width="9.140625" style="22"/>
    <col min="12288" max="12288" width="10.140625" style="22" customWidth="1"/>
    <col min="12289" max="12289" width="13.5703125" style="22" customWidth="1"/>
    <col min="12290" max="12290" width="37.7109375" style="22" customWidth="1"/>
    <col min="12291" max="12291" width="6.28515625" style="22" customWidth="1"/>
    <col min="12292" max="12292" width="12.140625" style="22" customWidth="1"/>
    <col min="12293" max="12293" width="11.28515625" style="22" customWidth="1"/>
    <col min="12294" max="12543" width="9.140625" style="22"/>
    <col min="12544" max="12544" width="10.140625" style="22" customWidth="1"/>
    <col min="12545" max="12545" width="13.5703125" style="22" customWidth="1"/>
    <col min="12546" max="12546" width="37.7109375" style="22" customWidth="1"/>
    <col min="12547" max="12547" width="6.28515625" style="22" customWidth="1"/>
    <col min="12548" max="12548" width="12.140625" style="22" customWidth="1"/>
    <col min="12549" max="12549" width="11.28515625" style="22" customWidth="1"/>
    <col min="12550" max="12799" width="9.140625" style="22"/>
    <col min="12800" max="12800" width="10.140625" style="22" customWidth="1"/>
    <col min="12801" max="12801" width="13.5703125" style="22" customWidth="1"/>
    <col min="12802" max="12802" width="37.7109375" style="22" customWidth="1"/>
    <col min="12803" max="12803" width="6.28515625" style="22" customWidth="1"/>
    <col min="12804" max="12804" width="12.140625" style="22" customWidth="1"/>
    <col min="12805" max="12805" width="11.28515625" style="22" customWidth="1"/>
    <col min="12806" max="13055" width="9.140625" style="22"/>
    <col min="13056" max="13056" width="10.140625" style="22" customWidth="1"/>
    <col min="13057" max="13057" width="13.5703125" style="22" customWidth="1"/>
    <col min="13058" max="13058" width="37.7109375" style="22" customWidth="1"/>
    <col min="13059" max="13059" width="6.28515625" style="22" customWidth="1"/>
    <col min="13060" max="13060" width="12.140625" style="22" customWidth="1"/>
    <col min="13061" max="13061" width="11.28515625" style="22" customWidth="1"/>
    <col min="13062" max="13311" width="9.140625" style="22"/>
    <col min="13312" max="13312" width="10.140625" style="22" customWidth="1"/>
    <col min="13313" max="13313" width="13.5703125" style="22" customWidth="1"/>
    <col min="13314" max="13314" width="37.7109375" style="22" customWidth="1"/>
    <col min="13315" max="13315" width="6.28515625" style="22" customWidth="1"/>
    <col min="13316" max="13316" width="12.140625" style="22" customWidth="1"/>
    <col min="13317" max="13317" width="11.28515625" style="22" customWidth="1"/>
    <col min="13318" max="13567" width="9.140625" style="22"/>
    <col min="13568" max="13568" width="10.140625" style="22" customWidth="1"/>
    <col min="13569" max="13569" width="13.5703125" style="22" customWidth="1"/>
    <col min="13570" max="13570" width="37.7109375" style="22" customWidth="1"/>
    <col min="13571" max="13571" width="6.28515625" style="22" customWidth="1"/>
    <col min="13572" max="13572" width="12.140625" style="22" customWidth="1"/>
    <col min="13573" max="13573" width="11.28515625" style="22" customWidth="1"/>
    <col min="13574" max="13823" width="9.140625" style="22"/>
    <col min="13824" max="13824" width="10.140625" style="22" customWidth="1"/>
    <col min="13825" max="13825" width="13.5703125" style="22" customWidth="1"/>
    <col min="13826" max="13826" width="37.7109375" style="22" customWidth="1"/>
    <col min="13827" max="13827" width="6.28515625" style="22" customWidth="1"/>
    <col min="13828" max="13828" width="12.140625" style="22" customWidth="1"/>
    <col min="13829" max="13829" width="11.28515625" style="22" customWidth="1"/>
    <col min="13830" max="14079" width="9.140625" style="22"/>
    <col min="14080" max="14080" width="10.140625" style="22" customWidth="1"/>
    <col min="14081" max="14081" width="13.5703125" style="22" customWidth="1"/>
    <col min="14082" max="14082" width="37.7109375" style="22" customWidth="1"/>
    <col min="14083" max="14083" width="6.28515625" style="22" customWidth="1"/>
    <col min="14084" max="14084" width="12.140625" style="22" customWidth="1"/>
    <col min="14085" max="14085" width="11.28515625" style="22" customWidth="1"/>
    <col min="14086" max="14335" width="9.140625" style="22"/>
    <col min="14336" max="14336" width="10.140625" style="22" customWidth="1"/>
    <col min="14337" max="14337" width="13.5703125" style="22" customWidth="1"/>
    <col min="14338" max="14338" width="37.7109375" style="22" customWidth="1"/>
    <col min="14339" max="14339" width="6.28515625" style="22" customWidth="1"/>
    <col min="14340" max="14340" width="12.140625" style="22" customWidth="1"/>
    <col min="14341" max="14341" width="11.28515625" style="22" customWidth="1"/>
    <col min="14342" max="14591" width="9.140625" style="22"/>
    <col min="14592" max="14592" width="10.140625" style="22" customWidth="1"/>
    <col min="14593" max="14593" width="13.5703125" style="22" customWidth="1"/>
    <col min="14594" max="14594" width="37.7109375" style="22" customWidth="1"/>
    <col min="14595" max="14595" width="6.28515625" style="22" customWidth="1"/>
    <col min="14596" max="14596" width="12.140625" style="22" customWidth="1"/>
    <col min="14597" max="14597" width="11.28515625" style="22" customWidth="1"/>
    <col min="14598" max="14847" width="9.140625" style="22"/>
    <col min="14848" max="14848" width="10.140625" style="22" customWidth="1"/>
    <col min="14849" max="14849" width="13.5703125" style="22" customWidth="1"/>
    <col min="14850" max="14850" width="37.7109375" style="22" customWidth="1"/>
    <col min="14851" max="14851" width="6.28515625" style="22" customWidth="1"/>
    <col min="14852" max="14852" width="12.140625" style="22" customWidth="1"/>
    <col min="14853" max="14853" width="11.28515625" style="22" customWidth="1"/>
    <col min="14854" max="15103" width="9.140625" style="22"/>
    <col min="15104" max="15104" width="10.140625" style="22" customWidth="1"/>
    <col min="15105" max="15105" width="13.5703125" style="22" customWidth="1"/>
    <col min="15106" max="15106" width="37.7109375" style="22" customWidth="1"/>
    <col min="15107" max="15107" width="6.28515625" style="22" customWidth="1"/>
    <col min="15108" max="15108" width="12.140625" style="22" customWidth="1"/>
    <col min="15109" max="15109" width="11.28515625" style="22" customWidth="1"/>
    <col min="15110" max="15359" width="9.140625" style="22"/>
    <col min="15360" max="15360" width="10.140625" style="22" customWidth="1"/>
    <col min="15361" max="15361" width="13.5703125" style="22" customWidth="1"/>
    <col min="15362" max="15362" width="37.7109375" style="22" customWidth="1"/>
    <col min="15363" max="15363" width="6.28515625" style="22" customWidth="1"/>
    <col min="15364" max="15364" width="12.140625" style="22" customWidth="1"/>
    <col min="15365" max="15365" width="11.28515625" style="22" customWidth="1"/>
    <col min="15366" max="15615" width="9.140625" style="22"/>
    <col min="15616" max="15616" width="10.140625" style="22" customWidth="1"/>
    <col min="15617" max="15617" width="13.5703125" style="22" customWidth="1"/>
    <col min="15618" max="15618" width="37.7109375" style="22" customWidth="1"/>
    <col min="15619" max="15619" width="6.28515625" style="22" customWidth="1"/>
    <col min="15620" max="15620" width="12.140625" style="22" customWidth="1"/>
    <col min="15621" max="15621" width="11.28515625" style="22" customWidth="1"/>
    <col min="15622" max="15871" width="9.140625" style="22"/>
    <col min="15872" max="15872" width="10.140625" style="22" customWidth="1"/>
    <col min="15873" max="15873" width="13.5703125" style="22" customWidth="1"/>
    <col min="15874" max="15874" width="37.7109375" style="22" customWidth="1"/>
    <col min="15875" max="15875" width="6.28515625" style="22" customWidth="1"/>
    <col min="15876" max="15876" width="12.140625" style="22" customWidth="1"/>
    <col min="15877" max="15877" width="11.28515625" style="22" customWidth="1"/>
    <col min="15878" max="16127" width="9.140625" style="22"/>
    <col min="16128" max="16128" width="10.140625" style="22" customWidth="1"/>
    <col min="16129" max="16129" width="13.5703125" style="22" customWidth="1"/>
    <col min="16130" max="16130" width="37.7109375" style="22" customWidth="1"/>
    <col min="16131" max="16131" width="6.28515625" style="22" customWidth="1"/>
    <col min="16132" max="16132" width="12.140625" style="22" customWidth="1"/>
    <col min="16133" max="16133" width="11.28515625" style="22" customWidth="1"/>
    <col min="16134" max="16384" width="9.140625" style="22"/>
  </cols>
  <sheetData>
    <row r="1" spans="1:7" ht="20.100000000000001" customHeight="1" x14ac:dyDescent="0.2">
      <c r="A1" s="193" t="s">
        <v>70</v>
      </c>
      <c r="B1" s="194"/>
      <c r="C1" s="194"/>
      <c r="D1" s="194"/>
      <c r="E1" s="194"/>
    </row>
    <row r="2" spans="1:7" ht="20.100000000000001" customHeight="1" x14ac:dyDescent="0.2">
      <c r="A2" s="195" t="s">
        <v>71</v>
      </c>
      <c r="B2" s="196"/>
      <c r="C2" s="197">
        <v>212021</v>
      </c>
      <c r="D2" s="198"/>
      <c r="E2" s="198"/>
    </row>
    <row r="3" spans="1:7" ht="26.25" customHeight="1" x14ac:dyDescent="0.2">
      <c r="A3" s="195" t="s">
        <v>72</v>
      </c>
      <c r="B3" s="196"/>
      <c r="C3" s="197" t="s">
        <v>269</v>
      </c>
      <c r="D3" s="198"/>
      <c r="E3" s="198"/>
    </row>
    <row r="4" spans="1:7" ht="20.100000000000001" customHeight="1" x14ac:dyDescent="0.2">
      <c r="A4" s="185" t="s">
        <v>73</v>
      </c>
      <c r="B4" s="187" t="s">
        <v>74</v>
      </c>
      <c r="C4" s="188"/>
      <c r="D4" s="189"/>
      <c r="E4" s="88" t="s">
        <v>79</v>
      </c>
    </row>
    <row r="5" spans="1:7" ht="20.100000000000001" customHeight="1" x14ac:dyDescent="0.2">
      <c r="A5" s="186"/>
      <c r="B5" s="190"/>
      <c r="C5" s="191"/>
      <c r="D5" s="192"/>
      <c r="E5" s="88" t="s">
        <v>75</v>
      </c>
    </row>
    <row r="6" spans="1:7" ht="20.100000000000001" customHeight="1" x14ac:dyDescent="0.2">
      <c r="A6" s="89">
        <v>1</v>
      </c>
      <c r="B6" s="184" t="str">
        <f>VZT!C2</f>
        <v>Zařízení č.1 - kuchyň</v>
      </c>
      <c r="C6" s="183"/>
      <c r="D6" s="183"/>
      <c r="E6" s="90">
        <f>VZT!G22</f>
        <v>0</v>
      </c>
    </row>
    <row r="7" spans="1:7" ht="20.100000000000001" customHeight="1" x14ac:dyDescent="0.2">
      <c r="A7" s="89">
        <v>2</v>
      </c>
      <c r="B7" s="183" t="str">
        <f>VZT!C24</f>
        <v>Zařízení č.2 - ostatní zařízení</v>
      </c>
      <c r="C7" s="183"/>
      <c r="D7" s="183"/>
      <c r="E7" s="90">
        <f>VZT!G30</f>
        <v>0</v>
      </c>
    </row>
    <row r="8" spans="1:7" ht="20.100000000000001" customHeight="1" x14ac:dyDescent="0.2">
      <c r="A8" s="89">
        <v>3</v>
      </c>
      <c r="B8" s="183" t="str">
        <f>VZT!C32</f>
        <v>Zařízení č.3 - demontáž stávající vzduchotechniky</v>
      </c>
      <c r="C8" s="183"/>
      <c r="D8" s="183"/>
      <c r="E8" s="90">
        <f>VZT!G35</f>
        <v>0</v>
      </c>
    </row>
    <row r="9" spans="1:7" ht="22.5" customHeight="1" x14ac:dyDescent="0.2">
      <c r="A9" s="201" t="s">
        <v>76</v>
      </c>
      <c r="B9" s="201"/>
    </row>
    <row r="10" spans="1:7" ht="21.95" customHeight="1" x14ac:dyDescent="0.2">
      <c r="A10" s="202" t="s">
        <v>80</v>
      </c>
      <c r="B10" s="202"/>
      <c r="E10" s="91">
        <f>SUM(E6:E8)</f>
        <v>0</v>
      </c>
      <c r="G10" s="92"/>
    </row>
    <row r="11" spans="1:7" ht="21.95" customHeight="1" x14ac:dyDescent="0.2">
      <c r="A11" s="202" t="s">
        <v>77</v>
      </c>
      <c r="B11" s="202"/>
      <c r="E11" s="93">
        <f>SUM(E10:E10)</f>
        <v>0</v>
      </c>
    </row>
    <row r="12" spans="1:7" ht="21.95" customHeight="1" x14ac:dyDescent="0.2">
      <c r="A12" s="104"/>
      <c r="B12" s="104"/>
      <c r="E12" s="93"/>
    </row>
    <row r="13" spans="1:7" ht="21.95" customHeight="1" x14ac:dyDescent="0.25">
      <c r="A13" s="159">
        <v>4</v>
      </c>
      <c r="B13" s="205" t="s">
        <v>264</v>
      </c>
      <c r="C13" s="206"/>
      <c r="D13" s="206"/>
      <c r="E13" s="160">
        <f>Stavební!G63</f>
        <v>0</v>
      </c>
    </row>
    <row r="14" spans="1:7" ht="21.95" customHeight="1" x14ac:dyDescent="0.25">
      <c r="A14" s="157"/>
      <c r="B14" s="203"/>
      <c r="C14" s="204"/>
      <c r="D14" s="204"/>
    </row>
    <row r="15" spans="1:7" x14ac:dyDescent="0.2">
      <c r="A15" s="199" t="s">
        <v>78</v>
      </c>
      <c r="B15" s="199"/>
      <c r="C15" s="199"/>
      <c r="D15" s="199"/>
      <c r="E15" s="199"/>
    </row>
    <row r="17" spans="1:5" ht="50.25" customHeight="1" x14ac:dyDescent="0.2">
      <c r="A17" s="200"/>
      <c r="B17" s="200"/>
      <c r="C17" s="200"/>
      <c r="D17" s="200"/>
      <c r="E17" s="200"/>
    </row>
    <row r="18" spans="1:5" x14ac:dyDescent="0.2">
      <c r="A18" s="199"/>
      <c r="B18" s="199"/>
      <c r="C18" s="199"/>
      <c r="D18" s="199"/>
      <c r="E18" s="199"/>
    </row>
  </sheetData>
  <mergeCells count="18">
    <mergeCell ref="A15:E15"/>
    <mergeCell ref="A17:E17"/>
    <mergeCell ref="A18:E18"/>
    <mergeCell ref="A9:B9"/>
    <mergeCell ref="A10:B10"/>
    <mergeCell ref="A11:B11"/>
    <mergeCell ref="B14:D14"/>
    <mergeCell ref="B13:D13"/>
    <mergeCell ref="A1:E1"/>
    <mergeCell ref="A2:B2"/>
    <mergeCell ref="C2:E2"/>
    <mergeCell ref="A3:B3"/>
    <mergeCell ref="C3:E3"/>
    <mergeCell ref="B7:D7"/>
    <mergeCell ref="B8:D8"/>
    <mergeCell ref="B6:D6"/>
    <mergeCell ref="A4:A5"/>
    <mergeCell ref="B4:D5"/>
  </mergeCells>
  <pageMargins left="0.78740157499999996" right="0.78740157499999996" top="1.71" bottom="0.984251969" header="0.4921259845" footer="0.4921259845"/>
  <pageSetup paperSize="9" scale="91" orientation="portrait" r:id="rId1"/>
  <headerFooter alignWithMargins="0">
    <oddHeader>&amp;L&amp;"Arial,Tučné"Ing. Romana Vacková&amp;"Arial,Obyčejné"
Projektová činnost ve výstavbě
561 02 Dolní Dobrouč 604
tel.:465523662, 605537565
e-mail: vackova@cominnet.cz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6"/>
  <sheetViews>
    <sheetView zoomScaleNormal="100" workbookViewId="0">
      <selection activeCell="F38" sqref="F38"/>
    </sheetView>
  </sheetViews>
  <sheetFormatPr defaultRowHeight="15" x14ac:dyDescent="0.25"/>
  <cols>
    <col min="1" max="1" width="4.140625" customWidth="1"/>
    <col min="3" max="3" width="78.85546875" customWidth="1"/>
    <col min="4" max="4" width="9.140625" customWidth="1"/>
    <col min="6" max="6" width="11.85546875" customWidth="1"/>
    <col min="7" max="7" width="13.42578125" customWidth="1"/>
  </cols>
  <sheetData>
    <row r="1" spans="1:8" ht="30" x14ac:dyDescent="0.25">
      <c r="A1" s="1" t="s">
        <v>4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  <c r="H1" s="2" t="s">
        <v>11</v>
      </c>
    </row>
    <row r="2" spans="1:8" x14ac:dyDescent="0.25">
      <c r="C2" t="s">
        <v>86</v>
      </c>
    </row>
    <row r="3" spans="1:8" ht="15" customHeight="1" x14ac:dyDescent="0.25">
      <c r="A3" s="96" t="s">
        <v>0</v>
      </c>
      <c r="B3" s="18" t="s">
        <v>17</v>
      </c>
      <c r="C3" s="10" t="s">
        <v>114</v>
      </c>
      <c r="D3" s="15" t="s">
        <v>1</v>
      </c>
      <c r="E3" s="12">
        <v>1</v>
      </c>
      <c r="F3" s="13">
        <v>0</v>
      </c>
      <c r="G3" s="13">
        <f>ROUND(F3*E3,2)</f>
        <v>0</v>
      </c>
      <c r="H3" s="8" t="s">
        <v>2</v>
      </c>
    </row>
    <row r="4" spans="1:8" ht="57.75" customHeight="1" x14ac:dyDescent="0.25">
      <c r="A4" s="9" t="s">
        <v>0</v>
      </c>
      <c r="B4" s="19" t="s">
        <v>18</v>
      </c>
      <c r="C4" s="98" t="s">
        <v>92</v>
      </c>
      <c r="D4" s="11" t="s">
        <v>1</v>
      </c>
      <c r="E4" s="12">
        <v>1</v>
      </c>
      <c r="F4" s="13">
        <v>0</v>
      </c>
      <c r="G4" s="13">
        <f>ROUND(F4*E4,2)</f>
        <v>0</v>
      </c>
      <c r="H4" s="8" t="s">
        <v>2</v>
      </c>
    </row>
    <row r="5" spans="1:8" ht="44.25" customHeight="1" x14ac:dyDescent="0.25">
      <c r="A5" s="9" t="s">
        <v>0</v>
      </c>
      <c r="B5" s="19" t="s">
        <v>19</v>
      </c>
      <c r="C5" s="98" t="s">
        <v>93</v>
      </c>
      <c r="D5" s="11" t="s">
        <v>1</v>
      </c>
      <c r="E5" s="12">
        <v>1</v>
      </c>
      <c r="F5" s="13">
        <v>0</v>
      </c>
      <c r="G5" s="13">
        <f t="shared" ref="G5:G21" si="0">ROUND(F5*E5,2)</f>
        <v>0</v>
      </c>
      <c r="H5" s="8" t="s">
        <v>2</v>
      </c>
    </row>
    <row r="6" spans="1:8" ht="67.5" customHeight="1" x14ac:dyDescent="0.25">
      <c r="A6" s="9" t="s">
        <v>0</v>
      </c>
      <c r="B6" s="19" t="s">
        <v>20</v>
      </c>
      <c r="C6" s="10" t="s">
        <v>113</v>
      </c>
      <c r="D6" s="11" t="s">
        <v>1</v>
      </c>
      <c r="E6" s="12">
        <v>1</v>
      </c>
      <c r="F6" s="13">
        <v>0</v>
      </c>
      <c r="G6" s="13">
        <f t="shared" si="0"/>
        <v>0</v>
      </c>
      <c r="H6" s="8" t="s">
        <v>2</v>
      </c>
    </row>
    <row r="7" spans="1:8" ht="58.5" customHeight="1" x14ac:dyDescent="0.25">
      <c r="A7" s="9" t="s">
        <v>0</v>
      </c>
      <c r="B7" s="19" t="s">
        <v>82</v>
      </c>
      <c r="C7" s="10" t="s">
        <v>115</v>
      </c>
      <c r="D7" s="11" t="s">
        <v>1</v>
      </c>
      <c r="E7" s="12">
        <v>1</v>
      </c>
      <c r="F7" s="13">
        <v>0</v>
      </c>
      <c r="G7" s="13">
        <f t="shared" ref="G7:G8" si="1">ROUND(F7*E7,2)</f>
        <v>0</v>
      </c>
      <c r="H7" s="8" t="s">
        <v>2</v>
      </c>
    </row>
    <row r="8" spans="1:8" ht="50.25" customHeight="1" x14ac:dyDescent="0.25">
      <c r="A8" s="9" t="s">
        <v>0</v>
      </c>
      <c r="B8" s="19" t="s">
        <v>94</v>
      </c>
      <c r="C8" s="99" t="s">
        <v>95</v>
      </c>
      <c r="D8" s="11" t="s">
        <v>1</v>
      </c>
      <c r="E8" s="12">
        <v>1</v>
      </c>
      <c r="F8" s="13">
        <v>0</v>
      </c>
      <c r="G8" s="13">
        <f t="shared" si="1"/>
        <v>0</v>
      </c>
      <c r="H8" s="8" t="s">
        <v>2</v>
      </c>
    </row>
    <row r="9" spans="1:8" ht="34.5" customHeight="1" x14ac:dyDescent="0.25">
      <c r="A9" s="9" t="s">
        <v>0</v>
      </c>
      <c r="B9" s="19" t="s">
        <v>21</v>
      </c>
      <c r="C9" s="99" t="s">
        <v>96</v>
      </c>
      <c r="D9" s="11" t="s">
        <v>1</v>
      </c>
      <c r="E9" s="12">
        <v>1</v>
      </c>
      <c r="F9" s="13">
        <v>0</v>
      </c>
      <c r="G9" s="13">
        <f t="shared" si="0"/>
        <v>0</v>
      </c>
      <c r="H9" s="8" t="s">
        <v>2</v>
      </c>
    </row>
    <row r="10" spans="1:8" ht="42.75" customHeight="1" x14ac:dyDescent="0.25">
      <c r="A10" s="9" t="s">
        <v>0</v>
      </c>
      <c r="B10" s="19" t="s">
        <v>22</v>
      </c>
      <c r="C10" s="10" t="s">
        <v>97</v>
      </c>
      <c r="D10" s="8" t="s">
        <v>1</v>
      </c>
      <c r="E10" s="12">
        <v>4</v>
      </c>
      <c r="F10" s="13">
        <v>0</v>
      </c>
      <c r="G10" s="13">
        <f t="shared" si="0"/>
        <v>0</v>
      </c>
      <c r="H10" s="8" t="s">
        <v>2</v>
      </c>
    </row>
    <row r="11" spans="1:8" ht="42.75" customHeight="1" x14ac:dyDescent="0.25">
      <c r="A11" s="9" t="s">
        <v>0</v>
      </c>
      <c r="B11" s="19" t="s">
        <v>26</v>
      </c>
      <c r="C11" s="10" t="s">
        <v>98</v>
      </c>
      <c r="D11" s="8" t="s">
        <v>1</v>
      </c>
      <c r="E11" s="12">
        <v>2</v>
      </c>
      <c r="F11" s="13">
        <v>0</v>
      </c>
      <c r="G11" s="13">
        <f t="shared" si="0"/>
        <v>0</v>
      </c>
      <c r="H11" s="8" t="s">
        <v>2</v>
      </c>
    </row>
    <row r="12" spans="1:8" ht="15" customHeight="1" x14ac:dyDescent="0.25">
      <c r="A12" s="9" t="s">
        <v>0</v>
      </c>
      <c r="B12" s="19" t="s">
        <v>27</v>
      </c>
      <c r="C12" s="10" t="s">
        <v>99</v>
      </c>
      <c r="D12" s="8" t="s">
        <v>1</v>
      </c>
      <c r="E12" s="12">
        <v>1</v>
      </c>
      <c r="F12" s="13">
        <v>0</v>
      </c>
      <c r="G12" s="13">
        <f t="shared" si="0"/>
        <v>0</v>
      </c>
      <c r="H12" s="8" t="s">
        <v>2</v>
      </c>
    </row>
    <row r="13" spans="1:8" ht="15.75" customHeight="1" x14ac:dyDescent="0.25">
      <c r="A13" s="9" t="s">
        <v>0</v>
      </c>
      <c r="B13" s="19" t="s">
        <v>28</v>
      </c>
      <c r="C13" s="10" t="s">
        <v>100</v>
      </c>
      <c r="D13" s="8" t="s">
        <v>1</v>
      </c>
      <c r="E13" s="12">
        <v>1</v>
      </c>
      <c r="F13" s="13">
        <v>0</v>
      </c>
      <c r="G13" s="13">
        <f t="shared" ref="G13" si="2">ROUND(F13*E13,2)</f>
        <v>0</v>
      </c>
      <c r="H13" s="8" t="s">
        <v>2</v>
      </c>
    </row>
    <row r="14" spans="1:8" ht="15.75" customHeight="1" x14ac:dyDescent="0.25">
      <c r="A14" s="9"/>
      <c r="B14" s="19" t="s">
        <v>87</v>
      </c>
      <c r="C14" s="10" t="s">
        <v>88</v>
      </c>
      <c r="D14" s="8"/>
      <c r="E14" s="12"/>
      <c r="F14" s="13"/>
      <c r="G14" s="13"/>
      <c r="H14" s="8"/>
    </row>
    <row r="15" spans="1:8" ht="45" customHeight="1" x14ac:dyDescent="0.25">
      <c r="A15" s="9" t="s">
        <v>0</v>
      </c>
      <c r="B15" s="17" t="s">
        <v>101</v>
      </c>
      <c r="C15" s="100" t="s">
        <v>117</v>
      </c>
      <c r="D15" s="8" t="s">
        <v>13</v>
      </c>
      <c r="E15" s="12">
        <v>52.8</v>
      </c>
      <c r="F15" s="13">
        <v>0</v>
      </c>
      <c r="G15" s="13">
        <f t="shared" si="0"/>
        <v>0</v>
      </c>
      <c r="H15" s="8" t="s">
        <v>2</v>
      </c>
    </row>
    <row r="16" spans="1:8" ht="15" customHeight="1" x14ac:dyDescent="0.25">
      <c r="A16" s="9"/>
      <c r="B16" s="19" t="s">
        <v>102</v>
      </c>
      <c r="C16" s="10" t="s">
        <v>88</v>
      </c>
      <c r="D16" s="8"/>
      <c r="E16" s="12"/>
      <c r="F16" s="13"/>
      <c r="G16" s="13"/>
      <c r="H16" s="8"/>
    </row>
    <row r="17" spans="1:8" ht="26.25" x14ac:dyDescent="0.25">
      <c r="A17" s="9" t="s">
        <v>0</v>
      </c>
      <c r="B17" s="17" t="s">
        <v>103</v>
      </c>
      <c r="C17" s="100" t="s">
        <v>104</v>
      </c>
      <c r="D17" s="8" t="s">
        <v>13</v>
      </c>
      <c r="E17" s="12">
        <v>1.2</v>
      </c>
      <c r="F17" s="13">
        <v>0</v>
      </c>
      <c r="G17" s="13">
        <f t="shared" ref="G17" si="3">ROUND(F17*E17,2)</f>
        <v>0</v>
      </c>
      <c r="H17" s="8" t="s">
        <v>2</v>
      </c>
    </row>
    <row r="18" spans="1:8" ht="26.25" x14ac:dyDescent="0.25">
      <c r="A18" s="9" t="s">
        <v>0</v>
      </c>
      <c r="B18" s="17" t="s">
        <v>103</v>
      </c>
      <c r="C18" s="100" t="s">
        <v>105</v>
      </c>
      <c r="D18" s="8" t="s">
        <v>13</v>
      </c>
      <c r="E18" s="12">
        <v>3</v>
      </c>
      <c r="F18" s="13">
        <v>0</v>
      </c>
      <c r="G18" s="13">
        <f t="shared" ref="G18" si="4">ROUND(F18*E18,2)</f>
        <v>0</v>
      </c>
      <c r="H18" s="8" t="s">
        <v>2</v>
      </c>
    </row>
    <row r="19" spans="1:8" ht="30" customHeight="1" x14ac:dyDescent="0.25">
      <c r="A19" s="9"/>
      <c r="B19" s="20" t="s">
        <v>82</v>
      </c>
      <c r="C19" s="100" t="s">
        <v>106</v>
      </c>
      <c r="D19" s="8" t="s">
        <v>13</v>
      </c>
      <c r="E19" s="12">
        <v>0</v>
      </c>
      <c r="F19" s="13">
        <v>0</v>
      </c>
      <c r="G19" s="13">
        <f t="shared" ref="G19" si="5">ROUND(F19*E19,2)</f>
        <v>0</v>
      </c>
      <c r="H19" s="8" t="s">
        <v>2</v>
      </c>
    </row>
    <row r="20" spans="1:8" x14ac:dyDescent="0.25">
      <c r="A20" s="9" t="s">
        <v>0</v>
      </c>
      <c r="B20" s="18" t="s">
        <v>82</v>
      </c>
      <c r="C20" s="100" t="s">
        <v>12</v>
      </c>
      <c r="D20" s="8" t="s">
        <v>14</v>
      </c>
      <c r="E20" s="12">
        <v>50</v>
      </c>
      <c r="F20" s="13">
        <v>0</v>
      </c>
      <c r="G20" s="13">
        <f t="shared" si="0"/>
        <v>0</v>
      </c>
      <c r="H20" s="8" t="s">
        <v>2</v>
      </c>
    </row>
    <row r="21" spans="1:8" x14ac:dyDescent="0.25">
      <c r="A21" s="9" t="s">
        <v>0</v>
      </c>
      <c r="B21" s="18" t="s">
        <v>82</v>
      </c>
      <c r="C21" s="100" t="s">
        <v>15</v>
      </c>
      <c r="D21" s="8" t="s">
        <v>3</v>
      </c>
      <c r="E21" s="12">
        <v>10</v>
      </c>
      <c r="F21" s="13">
        <v>0</v>
      </c>
      <c r="G21" s="13">
        <f t="shared" si="0"/>
        <v>0</v>
      </c>
      <c r="H21" s="8" t="s">
        <v>2</v>
      </c>
    </row>
    <row r="22" spans="1:8" x14ac:dyDescent="0.25">
      <c r="B22" s="3"/>
      <c r="C22" s="101" t="s">
        <v>16</v>
      </c>
      <c r="D22" s="4"/>
      <c r="E22" s="5"/>
      <c r="F22" s="6"/>
      <c r="G22" s="6">
        <f>SUM(G3:G21)</f>
        <v>0</v>
      </c>
    </row>
    <row r="23" spans="1:8" x14ac:dyDescent="0.25">
      <c r="B23" s="3"/>
      <c r="C23" s="102"/>
      <c r="E23" s="4"/>
      <c r="F23" s="7"/>
      <c r="G23" s="7"/>
    </row>
    <row r="24" spans="1:8" x14ac:dyDescent="0.25">
      <c r="C24" s="102" t="s">
        <v>90</v>
      </c>
    </row>
    <row r="25" spans="1:8" ht="30" customHeight="1" x14ac:dyDescent="0.25">
      <c r="A25" s="8" t="s">
        <v>0</v>
      </c>
      <c r="B25" s="18" t="s">
        <v>83</v>
      </c>
      <c r="C25" s="14" t="s">
        <v>110</v>
      </c>
      <c r="D25" s="15" t="s">
        <v>107</v>
      </c>
      <c r="E25" s="12">
        <v>1</v>
      </c>
      <c r="F25" s="13">
        <v>0</v>
      </c>
      <c r="G25" s="13">
        <f t="shared" ref="G25:G26" si="6">ROUND(F25*E25,2)</f>
        <v>0</v>
      </c>
      <c r="H25" s="8" t="s">
        <v>2</v>
      </c>
    </row>
    <row r="26" spans="1:8" ht="15" customHeight="1" x14ac:dyDescent="0.25">
      <c r="A26" s="8" t="s">
        <v>0</v>
      </c>
      <c r="B26" s="17" t="s">
        <v>23</v>
      </c>
      <c r="C26" s="100" t="s">
        <v>108</v>
      </c>
      <c r="D26" s="8" t="s">
        <v>1</v>
      </c>
      <c r="E26" s="12">
        <v>0</v>
      </c>
      <c r="F26" s="13">
        <v>0</v>
      </c>
      <c r="G26" s="13">
        <f t="shared" si="6"/>
        <v>0</v>
      </c>
      <c r="H26" s="8" t="s">
        <v>2</v>
      </c>
    </row>
    <row r="27" spans="1:8" ht="15" customHeight="1" x14ac:dyDescent="0.25">
      <c r="A27" s="9" t="s">
        <v>0</v>
      </c>
      <c r="B27" s="19" t="s">
        <v>24</v>
      </c>
      <c r="C27" s="10" t="s">
        <v>109</v>
      </c>
      <c r="D27" s="15" t="s">
        <v>1</v>
      </c>
      <c r="E27" s="12">
        <v>1</v>
      </c>
      <c r="F27" s="13">
        <v>0</v>
      </c>
      <c r="G27" s="13">
        <f t="shared" ref="G27" si="7">ROUND(F27*E27,2)</f>
        <v>0</v>
      </c>
      <c r="H27" s="8" t="s">
        <v>2</v>
      </c>
    </row>
    <row r="28" spans="1:8" ht="15" customHeight="1" x14ac:dyDescent="0.25">
      <c r="A28" s="9" t="s">
        <v>0</v>
      </c>
      <c r="B28" s="19" t="s">
        <v>25</v>
      </c>
      <c r="C28" s="10" t="s">
        <v>116</v>
      </c>
      <c r="D28" s="15" t="s">
        <v>1</v>
      </c>
      <c r="E28" s="12">
        <v>1</v>
      </c>
      <c r="F28" s="13">
        <v>0</v>
      </c>
      <c r="G28" s="13">
        <f t="shared" ref="G28" si="8">ROUND(F28*E28,2)</f>
        <v>0</v>
      </c>
      <c r="H28" s="8" t="s">
        <v>2</v>
      </c>
    </row>
    <row r="29" spans="1:8" x14ac:dyDescent="0.25">
      <c r="A29" s="9" t="s">
        <v>0</v>
      </c>
      <c r="B29" s="18" t="s">
        <v>83</v>
      </c>
      <c r="C29" s="100" t="s">
        <v>85</v>
      </c>
      <c r="D29" s="8" t="s">
        <v>14</v>
      </c>
      <c r="E29" s="12">
        <v>5</v>
      </c>
      <c r="F29" s="13">
        <v>0</v>
      </c>
      <c r="G29" s="13">
        <f t="shared" ref="G29" si="9">ROUND(F29*E29,2)</f>
        <v>0</v>
      </c>
      <c r="H29" s="8" t="s">
        <v>2</v>
      </c>
    </row>
    <row r="30" spans="1:8" x14ac:dyDescent="0.25">
      <c r="B30" s="3"/>
      <c r="C30" s="101" t="s">
        <v>16</v>
      </c>
      <c r="D30" s="4"/>
      <c r="E30" s="5"/>
      <c r="F30" s="6"/>
      <c r="G30" s="6">
        <f>SUM(G25:G29)</f>
        <v>0</v>
      </c>
    </row>
    <row r="31" spans="1:8" x14ac:dyDescent="0.25">
      <c r="B31" s="3"/>
      <c r="C31" s="101"/>
      <c r="D31" s="4"/>
      <c r="E31" s="5"/>
      <c r="F31" s="6"/>
      <c r="G31" s="6"/>
    </row>
    <row r="32" spans="1:8" x14ac:dyDescent="0.25">
      <c r="C32" s="102" t="s">
        <v>91</v>
      </c>
    </row>
    <row r="33" spans="1:8" ht="15" customHeight="1" x14ac:dyDescent="0.25">
      <c r="A33" s="16" t="s">
        <v>0</v>
      </c>
      <c r="B33" s="18" t="s">
        <v>84</v>
      </c>
      <c r="C33" s="14" t="s">
        <v>111</v>
      </c>
      <c r="D33" s="15" t="s">
        <v>14</v>
      </c>
      <c r="E33" s="12">
        <v>200</v>
      </c>
      <c r="F33" s="13">
        <v>0</v>
      </c>
      <c r="G33" s="13">
        <f t="shared" ref="G33:G34" si="10">ROUND(F33*E33,2)</f>
        <v>0</v>
      </c>
      <c r="H33" s="8" t="s">
        <v>2</v>
      </c>
    </row>
    <row r="34" spans="1:8" ht="15" customHeight="1" x14ac:dyDescent="0.25">
      <c r="A34" s="103" t="s">
        <v>0</v>
      </c>
      <c r="B34" s="18" t="s">
        <v>84</v>
      </c>
      <c r="C34" s="14" t="s">
        <v>112</v>
      </c>
      <c r="D34" s="11" t="s">
        <v>1</v>
      </c>
      <c r="E34" s="12">
        <v>2</v>
      </c>
      <c r="F34" s="13">
        <v>0</v>
      </c>
      <c r="G34" s="13">
        <f t="shared" si="10"/>
        <v>0</v>
      </c>
      <c r="H34" s="8" t="s">
        <v>2</v>
      </c>
    </row>
    <row r="35" spans="1:8" x14ac:dyDescent="0.25">
      <c r="B35" s="3"/>
      <c r="C35" s="101" t="s">
        <v>16</v>
      </c>
      <c r="D35" s="4"/>
      <c r="E35" s="5"/>
      <c r="F35" s="6"/>
      <c r="G35" s="6">
        <f>SUM(G33:G34)</f>
        <v>0</v>
      </c>
    </row>
    <row r="36" spans="1:8" x14ac:dyDescent="0.25">
      <c r="B36" s="3"/>
      <c r="C36" s="97"/>
      <c r="D36" s="4"/>
      <c r="E36" s="5"/>
      <c r="F36" s="6"/>
      <c r="G36" s="6"/>
    </row>
  </sheetData>
  <protectedRanges>
    <protectedRange sqref="F1:F1048576" name="Oblast1"/>
  </protectedRanges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63"/>
  <sheetViews>
    <sheetView tabSelected="1" workbookViewId="0">
      <selection activeCell="W25" sqref="W25"/>
    </sheetView>
  </sheetViews>
  <sheetFormatPr defaultRowHeight="12.75" outlineLevelRow="1" x14ac:dyDescent="0.2"/>
  <cols>
    <col min="1" max="1" width="4.28515625" style="105" customWidth="1"/>
    <col min="2" max="2" width="14.42578125" style="106" customWidth="1"/>
    <col min="3" max="3" width="38.28515625" style="106" customWidth="1"/>
    <col min="4" max="4" width="4.5703125" style="105" customWidth="1"/>
    <col min="5" max="5" width="10.5703125" style="105" customWidth="1"/>
    <col min="6" max="6" width="9.85546875" style="105" customWidth="1"/>
    <col min="7" max="7" width="12.7109375" style="105" customWidth="1"/>
    <col min="8" max="13" width="0" style="105" hidden="1" customWidth="1"/>
    <col min="14" max="17" width="9.140625" style="105"/>
    <col min="18" max="21" width="0" style="105" hidden="1" customWidth="1"/>
    <col min="22" max="28" width="9.140625" style="105"/>
    <col min="29" max="39" width="0" style="105" hidden="1" customWidth="1"/>
    <col min="40" max="16384" width="9.140625" style="105"/>
  </cols>
  <sheetData>
    <row r="1" spans="1:60" ht="15.75" customHeight="1" x14ac:dyDescent="0.25">
      <c r="A1" s="207" t="s">
        <v>263</v>
      </c>
      <c r="B1" s="207"/>
      <c r="C1" s="207"/>
      <c r="D1" s="207"/>
      <c r="E1" s="207"/>
      <c r="F1" s="207"/>
      <c r="G1" s="207"/>
      <c r="AE1" s="105" t="s">
        <v>262</v>
      </c>
    </row>
    <row r="2" spans="1:60" ht="24.95" customHeight="1" x14ac:dyDescent="0.2">
      <c r="A2" s="156" t="s">
        <v>261</v>
      </c>
      <c r="B2" s="155"/>
      <c r="C2" s="208" t="s">
        <v>260</v>
      </c>
      <c r="D2" s="209"/>
      <c r="E2" s="209"/>
      <c r="F2" s="209"/>
      <c r="G2" s="210"/>
      <c r="AE2" s="105" t="s">
        <v>259</v>
      </c>
    </row>
    <row r="3" spans="1:60" ht="24.95" customHeight="1" x14ac:dyDescent="0.2">
      <c r="A3" s="156" t="s">
        <v>258</v>
      </c>
      <c r="B3" s="155"/>
      <c r="C3" s="208" t="s">
        <v>257</v>
      </c>
      <c r="D3" s="209"/>
      <c r="E3" s="209"/>
      <c r="F3" s="209"/>
      <c r="G3" s="210"/>
      <c r="AE3" s="105" t="s">
        <v>256</v>
      </c>
    </row>
    <row r="4" spans="1:60" ht="24.95" hidden="1" customHeight="1" x14ac:dyDescent="0.2">
      <c r="A4" s="156" t="s">
        <v>255</v>
      </c>
      <c r="B4" s="155"/>
      <c r="C4" s="208"/>
      <c r="D4" s="209"/>
      <c r="E4" s="209"/>
      <c r="F4" s="209"/>
      <c r="G4" s="210"/>
      <c r="AE4" s="105" t="s">
        <v>254</v>
      </c>
    </row>
    <row r="5" spans="1:60" hidden="1" x14ac:dyDescent="0.2">
      <c r="A5" s="154" t="s">
        <v>253</v>
      </c>
      <c r="B5" s="153"/>
      <c r="C5" s="152"/>
      <c r="D5" s="151"/>
      <c r="E5" s="151"/>
      <c r="F5" s="151"/>
      <c r="G5" s="150"/>
      <c r="AE5" s="105" t="s">
        <v>252</v>
      </c>
    </row>
    <row r="7" spans="1:60" ht="38.25" x14ac:dyDescent="0.2">
      <c r="A7" s="147" t="s">
        <v>251</v>
      </c>
      <c r="B7" s="149" t="s">
        <v>250</v>
      </c>
      <c r="C7" s="149" t="s">
        <v>249</v>
      </c>
      <c r="D7" s="147" t="s">
        <v>7</v>
      </c>
      <c r="E7" s="147" t="s">
        <v>248</v>
      </c>
      <c r="F7" s="148" t="s">
        <v>247</v>
      </c>
      <c r="G7" s="147" t="s">
        <v>16</v>
      </c>
      <c r="H7" s="146" t="s">
        <v>246</v>
      </c>
      <c r="I7" s="146" t="s">
        <v>245</v>
      </c>
      <c r="J7" s="146" t="s">
        <v>244</v>
      </c>
      <c r="K7" s="146" t="s">
        <v>243</v>
      </c>
      <c r="L7" s="146" t="s">
        <v>67</v>
      </c>
      <c r="M7" s="146" t="s">
        <v>242</v>
      </c>
      <c r="N7" s="146" t="s">
        <v>241</v>
      </c>
      <c r="O7" s="146" t="s">
        <v>240</v>
      </c>
      <c r="P7" s="146" t="s">
        <v>239</v>
      </c>
      <c r="Q7" s="146" t="s">
        <v>238</v>
      </c>
      <c r="R7" s="146" t="s">
        <v>237</v>
      </c>
      <c r="S7" s="146" t="s">
        <v>236</v>
      </c>
      <c r="T7" s="146" t="s">
        <v>235</v>
      </c>
      <c r="U7" s="146" t="s">
        <v>234</v>
      </c>
    </row>
    <row r="8" spans="1:60" x14ac:dyDescent="0.2">
      <c r="A8" s="140" t="s">
        <v>130</v>
      </c>
      <c r="B8" s="145" t="s">
        <v>233</v>
      </c>
      <c r="C8" s="144" t="s">
        <v>232</v>
      </c>
      <c r="D8" s="143"/>
      <c r="E8" s="142"/>
      <c r="F8" s="141"/>
      <c r="G8" s="141">
        <f>SUMIF(AE9:AE9,"&lt;&gt;NOR",G9:G9)</f>
        <v>0</v>
      </c>
      <c r="H8" s="141"/>
      <c r="I8" s="141">
        <f>SUM(I9:I9)</f>
        <v>380.46</v>
      </c>
      <c r="J8" s="141"/>
      <c r="K8" s="141">
        <f>SUM(K9:K9)</f>
        <v>491.04</v>
      </c>
      <c r="L8" s="141"/>
      <c r="M8" s="141">
        <f>SUM(M9:M9)</f>
        <v>0</v>
      </c>
      <c r="N8" s="139"/>
      <c r="O8" s="139">
        <f>SUM(O9:O9)</f>
        <v>5.8889999999999998E-2</v>
      </c>
      <c r="P8" s="139"/>
      <c r="Q8" s="139">
        <f>SUM(Q9:Q9)</f>
        <v>0</v>
      </c>
      <c r="R8" s="139"/>
      <c r="S8" s="139"/>
      <c r="T8" s="140"/>
      <c r="U8" s="139">
        <f>SUM(U9:U9)</f>
        <v>1.07</v>
      </c>
      <c r="AE8" s="105" t="s">
        <v>127</v>
      </c>
    </row>
    <row r="9" spans="1:60" outlineLevel="1" x14ac:dyDescent="0.2">
      <c r="A9" s="127">
        <v>1</v>
      </c>
      <c r="B9" s="126" t="s">
        <v>231</v>
      </c>
      <c r="C9" s="125" t="s">
        <v>230</v>
      </c>
      <c r="D9" s="124" t="s">
        <v>137</v>
      </c>
      <c r="E9" s="123">
        <v>3</v>
      </c>
      <c r="F9" s="122">
        <v>0</v>
      </c>
      <c r="G9" s="122">
        <f>PRODUCT(F9,E9)</f>
        <v>0</v>
      </c>
      <c r="H9" s="122">
        <v>126.82</v>
      </c>
      <c r="I9" s="122">
        <f>ROUND(E9*H9,2)</f>
        <v>380.46</v>
      </c>
      <c r="J9" s="122">
        <v>163.68</v>
      </c>
      <c r="K9" s="122">
        <f>ROUND(E9*J9,2)</f>
        <v>491.04</v>
      </c>
      <c r="L9" s="122">
        <v>21</v>
      </c>
      <c r="M9" s="122">
        <f>G9*(1+L9/100)</f>
        <v>0</v>
      </c>
      <c r="N9" s="120">
        <v>1.9630000000000002E-2</v>
      </c>
      <c r="O9" s="120">
        <f>ROUND(E9*N9,5)</f>
        <v>5.8889999999999998E-2</v>
      </c>
      <c r="P9" s="120">
        <v>0</v>
      </c>
      <c r="Q9" s="120">
        <f>ROUND(E9*P9,5)</f>
        <v>0</v>
      </c>
      <c r="R9" s="120"/>
      <c r="S9" s="120"/>
      <c r="T9" s="121">
        <v>0.35510999999999998</v>
      </c>
      <c r="U9" s="120">
        <f>ROUND(E9*T9,2)</f>
        <v>1.07</v>
      </c>
      <c r="V9" s="111"/>
      <c r="W9" s="111"/>
      <c r="X9" s="111"/>
      <c r="Y9" s="111"/>
      <c r="Z9" s="111"/>
      <c r="AA9" s="111"/>
      <c r="AB9" s="111"/>
      <c r="AC9" s="111"/>
      <c r="AD9" s="111"/>
      <c r="AE9" s="111" t="s">
        <v>120</v>
      </c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</row>
    <row r="10" spans="1:60" x14ac:dyDescent="0.2">
      <c r="A10" s="135" t="s">
        <v>130</v>
      </c>
      <c r="B10" s="134" t="s">
        <v>229</v>
      </c>
      <c r="C10" s="133" t="s">
        <v>228</v>
      </c>
      <c r="D10" s="132"/>
      <c r="E10" s="131"/>
      <c r="F10" s="130"/>
      <c r="G10" s="130">
        <f>SUMIF(AE11:AE11,"&lt;&gt;NOR",G11:G11)</f>
        <v>0</v>
      </c>
      <c r="H10" s="130"/>
      <c r="I10" s="130">
        <f>SUM(I11:I11)</f>
        <v>99.3</v>
      </c>
      <c r="J10" s="130"/>
      <c r="K10" s="130">
        <f>SUM(K11:K11)</f>
        <v>723.7</v>
      </c>
      <c r="L10" s="130"/>
      <c r="M10" s="130">
        <f>SUM(M11:M11)</f>
        <v>0</v>
      </c>
      <c r="N10" s="128"/>
      <c r="O10" s="128">
        <f>SUM(O11:O11)</f>
        <v>0.1004</v>
      </c>
      <c r="P10" s="128"/>
      <c r="Q10" s="128">
        <f>SUM(Q11:Q11)</f>
        <v>0</v>
      </c>
      <c r="R10" s="128"/>
      <c r="S10" s="128"/>
      <c r="T10" s="129"/>
      <c r="U10" s="128">
        <f>SUM(U11:U11)</f>
        <v>1.54</v>
      </c>
      <c r="AE10" s="105" t="s">
        <v>127</v>
      </c>
    </row>
    <row r="11" spans="1:60" ht="22.5" outlineLevel="1" x14ac:dyDescent="0.2">
      <c r="A11" s="127">
        <v>2</v>
      </c>
      <c r="B11" s="126" t="s">
        <v>227</v>
      </c>
      <c r="C11" s="125" t="s">
        <v>226</v>
      </c>
      <c r="D11" s="124" t="s">
        <v>137</v>
      </c>
      <c r="E11" s="123">
        <v>2</v>
      </c>
      <c r="F11" s="122">
        <v>0</v>
      </c>
      <c r="G11" s="122">
        <f>PRODUCT(F11,E11)</f>
        <v>0</v>
      </c>
      <c r="H11" s="122">
        <v>49.65</v>
      </c>
      <c r="I11" s="122">
        <f>ROUND(E11*H11,2)</f>
        <v>99.3</v>
      </c>
      <c r="J11" s="122">
        <v>361.85</v>
      </c>
      <c r="K11" s="122">
        <f>ROUND(E11*J11,2)</f>
        <v>723.7</v>
      </c>
      <c r="L11" s="122">
        <v>21</v>
      </c>
      <c r="M11" s="122">
        <f>G11*(1+L11/100)</f>
        <v>0</v>
      </c>
      <c r="N11" s="120">
        <v>5.0200000000000002E-2</v>
      </c>
      <c r="O11" s="120">
        <f>ROUND(E11*N11,5)</f>
        <v>0.1004</v>
      </c>
      <c r="P11" s="120">
        <v>0</v>
      </c>
      <c r="Q11" s="120">
        <f>ROUND(E11*P11,5)</f>
        <v>0</v>
      </c>
      <c r="R11" s="120"/>
      <c r="S11" s="120"/>
      <c r="T11" s="121">
        <v>0.77</v>
      </c>
      <c r="U11" s="120">
        <f>ROUND(E11*T11,2)</f>
        <v>1.54</v>
      </c>
      <c r="V11" s="111"/>
      <c r="W11" s="111"/>
      <c r="X11" s="111"/>
      <c r="Y11" s="111"/>
      <c r="Z11" s="111"/>
      <c r="AA11" s="111"/>
      <c r="AB11" s="111"/>
      <c r="AC11" s="111"/>
      <c r="AD11" s="111"/>
      <c r="AE11" s="111" t="s">
        <v>120</v>
      </c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</row>
    <row r="12" spans="1:60" x14ac:dyDescent="0.2">
      <c r="A12" s="135" t="s">
        <v>130</v>
      </c>
      <c r="B12" s="134" t="s">
        <v>225</v>
      </c>
      <c r="C12" s="133" t="s">
        <v>224</v>
      </c>
      <c r="D12" s="132"/>
      <c r="E12" s="131"/>
      <c r="F12" s="130"/>
      <c r="G12" s="130">
        <f>SUMIF(AE13:AE19,"&lt;&gt;NOR",G13:G19)</f>
        <v>0</v>
      </c>
      <c r="H12" s="130"/>
      <c r="I12" s="130">
        <f>SUM(I13:I19)</f>
        <v>2103.23</v>
      </c>
      <c r="J12" s="130"/>
      <c r="K12" s="130">
        <f>SUM(K13:K19)</f>
        <v>8143.25</v>
      </c>
      <c r="L12" s="130"/>
      <c r="M12" s="130">
        <f>SUM(M13:M19)</f>
        <v>0</v>
      </c>
      <c r="N12" s="128"/>
      <c r="O12" s="128">
        <f>SUM(O13:O19)</f>
        <v>0.51700999999999997</v>
      </c>
      <c r="P12" s="128"/>
      <c r="Q12" s="128">
        <f>SUM(Q13:Q19)</f>
        <v>0</v>
      </c>
      <c r="R12" s="128"/>
      <c r="S12" s="128"/>
      <c r="T12" s="129"/>
      <c r="U12" s="128">
        <f>SUM(U13:U19)</f>
        <v>17.14</v>
      </c>
      <c r="AE12" s="105" t="s">
        <v>127</v>
      </c>
    </row>
    <row r="13" spans="1:60" outlineLevel="1" x14ac:dyDescent="0.2">
      <c r="A13" s="127">
        <v>3</v>
      </c>
      <c r="B13" s="126" t="s">
        <v>223</v>
      </c>
      <c r="C13" s="125" t="s">
        <v>222</v>
      </c>
      <c r="D13" s="124" t="s">
        <v>137</v>
      </c>
      <c r="E13" s="123">
        <v>2</v>
      </c>
      <c r="F13" s="122">
        <v>0</v>
      </c>
      <c r="G13" s="122">
        <f>PRODUCT(E13:F13)</f>
        <v>0</v>
      </c>
      <c r="H13" s="122">
        <v>57.85</v>
      </c>
      <c r="I13" s="122">
        <f>ROUND(E13*H13,2)</f>
        <v>115.7</v>
      </c>
      <c r="J13" s="122">
        <v>245.15</v>
      </c>
      <c r="K13" s="122">
        <f>ROUND(E13*J13,2)</f>
        <v>490.3</v>
      </c>
      <c r="L13" s="122">
        <v>21</v>
      </c>
      <c r="M13" s="122">
        <f>G13*(1+L13/100)</f>
        <v>0</v>
      </c>
      <c r="N13" s="120">
        <v>1.4930000000000001E-2</v>
      </c>
      <c r="O13" s="120">
        <f>ROUND(E13*N13,5)</f>
        <v>2.9860000000000001E-2</v>
      </c>
      <c r="P13" s="120">
        <v>0</v>
      </c>
      <c r="Q13" s="120">
        <f>ROUND(E13*P13,5)</f>
        <v>0</v>
      </c>
      <c r="R13" s="120"/>
      <c r="S13" s="120"/>
      <c r="T13" s="121">
        <v>0.51083000000000001</v>
      </c>
      <c r="U13" s="120">
        <f>ROUND(E13*T13,2)</f>
        <v>1.02</v>
      </c>
      <c r="V13" s="111"/>
      <c r="W13" s="111"/>
      <c r="X13" s="111"/>
      <c r="Y13" s="111"/>
      <c r="Z13" s="111"/>
      <c r="AA13" s="111"/>
      <c r="AB13" s="111"/>
      <c r="AC13" s="111"/>
      <c r="AD13" s="111"/>
      <c r="AE13" s="111" t="s">
        <v>120</v>
      </c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</row>
    <row r="14" spans="1:60" ht="22.5" outlineLevel="1" x14ac:dyDescent="0.2">
      <c r="A14" s="127">
        <v>4</v>
      </c>
      <c r="B14" s="126" t="s">
        <v>221</v>
      </c>
      <c r="C14" s="125" t="s">
        <v>220</v>
      </c>
      <c r="D14" s="124" t="s">
        <v>158</v>
      </c>
      <c r="E14" s="123">
        <v>3.2</v>
      </c>
      <c r="F14" s="122">
        <v>0</v>
      </c>
      <c r="G14" s="122">
        <f>PRODUCT(E14:F14)</f>
        <v>0</v>
      </c>
      <c r="H14" s="122">
        <v>14.14</v>
      </c>
      <c r="I14" s="122">
        <f>ROUND(E14*H14,2)</f>
        <v>45.25</v>
      </c>
      <c r="J14" s="122">
        <v>100.36</v>
      </c>
      <c r="K14" s="122">
        <f>ROUND(E14*J14,2)</f>
        <v>321.14999999999998</v>
      </c>
      <c r="L14" s="122">
        <v>21</v>
      </c>
      <c r="M14" s="122">
        <f>G14*(1+L14/100)</f>
        <v>0</v>
      </c>
      <c r="N14" s="120">
        <v>4.3299999999999996E-3</v>
      </c>
      <c r="O14" s="120">
        <f>ROUND(E14*N14,5)</f>
        <v>1.3860000000000001E-2</v>
      </c>
      <c r="P14" s="120">
        <v>0</v>
      </c>
      <c r="Q14" s="120">
        <f>ROUND(E14*P14,5)</f>
        <v>0</v>
      </c>
      <c r="R14" s="120"/>
      <c r="S14" s="120"/>
      <c r="T14" s="121">
        <v>0.23300000000000001</v>
      </c>
      <c r="U14" s="120">
        <f>ROUND(E14*T14,2)</f>
        <v>0.75</v>
      </c>
      <c r="V14" s="111"/>
      <c r="W14" s="111"/>
      <c r="X14" s="111"/>
      <c r="Y14" s="111"/>
      <c r="Z14" s="111"/>
      <c r="AA14" s="111"/>
      <c r="AB14" s="111"/>
      <c r="AC14" s="111"/>
      <c r="AD14" s="111"/>
      <c r="AE14" s="111" t="s">
        <v>120</v>
      </c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</row>
    <row r="15" spans="1:60" ht="22.5" outlineLevel="1" x14ac:dyDescent="0.2">
      <c r="A15" s="127">
        <v>5</v>
      </c>
      <c r="B15" s="126" t="s">
        <v>219</v>
      </c>
      <c r="C15" s="125" t="s">
        <v>218</v>
      </c>
      <c r="D15" s="124" t="s">
        <v>13</v>
      </c>
      <c r="E15" s="123">
        <v>11</v>
      </c>
      <c r="F15" s="122">
        <v>0</v>
      </c>
      <c r="G15" s="122">
        <f>PRODUCT(E15:F15)</f>
        <v>0</v>
      </c>
      <c r="H15" s="122">
        <v>56.78</v>
      </c>
      <c r="I15" s="122">
        <f>ROUND(E15*H15,2)</f>
        <v>624.58000000000004</v>
      </c>
      <c r="J15" s="122">
        <v>191.72</v>
      </c>
      <c r="K15" s="122">
        <f>ROUND(E15*J15,2)</f>
        <v>2108.92</v>
      </c>
      <c r="L15" s="122">
        <v>21</v>
      </c>
      <c r="M15" s="122">
        <f>G15*(1+L15/100)</f>
        <v>0</v>
      </c>
      <c r="N15" s="120">
        <v>1.184E-2</v>
      </c>
      <c r="O15" s="120">
        <f>ROUND(E15*N15,5)</f>
        <v>0.13023999999999999</v>
      </c>
      <c r="P15" s="120">
        <v>0</v>
      </c>
      <c r="Q15" s="120">
        <f>ROUND(E15*P15,5)</f>
        <v>0</v>
      </c>
      <c r="R15" s="120"/>
      <c r="S15" s="120"/>
      <c r="T15" s="121">
        <v>0.38947999999999999</v>
      </c>
      <c r="U15" s="120">
        <f>ROUND(E15*T15,2)</f>
        <v>4.28</v>
      </c>
      <c r="V15" s="111"/>
      <c r="W15" s="111"/>
      <c r="X15" s="111"/>
      <c r="Y15" s="111"/>
      <c r="Z15" s="111"/>
      <c r="AA15" s="111"/>
      <c r="AB15" s="111"/>
      <c r="AC15" s="111"/>
      <c r="AD15" s="111"/>
      <c r="AE15" s="111" t="s">
        <v>120</v>
      </c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</row>
    <row r="16" spans="1:60" ht="22.5" outlineLevel="1" x14ac:dyDescent="0.2">
      <c r="A16" s="127">
        <v>6</v>
      </c>
      <c r="B16" s="126" t="s">
        <v>217</v>
      </c>
      <c r="C16" s="125" t="s">
        <v>216</v>
      </c>
      <c r="D16" s="124" t="s">
        <v>158</v>
      </c>
      <c r="E16" s="123">
        <v>25.56</v>
      </c>
      <c r="F16" s="122">
        <v>0</v>
      </c>
      <c r="G16" s="122">
        <f t="shared" ref="G16:G19" si="0">PRODUCT(E16:F16)</f>
        <v>0</v>
      </c>
      <c r="H16" s="122">
        <v>14.14</v>
      </c>
      <c r="I16" s="122">
        <f>ROUND(E16*H16,2)</f>
        <v>361.42</v>
      </c>
      <c r="J16" s="122">
        <v>65.459999999999994</v>
      </c>
      <c r="K16" s="122">
        <f>ROUND(E16*J16,2)</f>
        <v>1673.16</v>
      </c>
      <c r="L16" s="122">
        <v>21</v>
      </c>
      <c r="M16" s="122">
        <f>G16*(1+L16/100)</f>
        <v>0</v>
      </c>
      <c r="N16" s="120">
        <v>4.3299999999999996E-3</v>
      </c>
      <c r="O16" s="120">
        <f>ROUND(E16*N16,5)</f>
        <v>0.11067</v>
      </c>
      <c r="P16" s="120">
        <v>0</v>
      </c>
      <c r="Q16" s="120">
        <f>ROUND(E16*P16,5)</f>
        <v>0</v>
      </c>
      <c r="R16" s="120"/>
      <c r="S16" s="120"/>
      <c r="T16" s="121">
        <v>0.152</v>
      </c>
      <c r="U16" s="120">
        <f>ROUND(E16*T16,2)</f>
        <v>3.89</v>
      </c>
      <c r="V16" s="111"/>
      <c r="W16" s="111"/>
      <c r="X16" s="111"/>
      <c r="Y16" s="111"/>
      <c r="Z16" s="111"/>
      <c r="AA16" s="111"/>
      <c r="AB16" s="111"/>
      <c r="AC16" s="111"/>
      <c r="AD16" s="111"/>
      <c r="AE16" s="111" t="s">
        <v>120</v>
      </c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</row>
    <row r="17" spans="1:60" outlineLevel="1" x14ac:dyDescent="0.2">
      <c r="A17" s="127"/>
      <c r="B17" s="126"/>
      <c r="C17" s="138" t="s">
        <v>215</v>
      </c>
      <c r="D17" s="137"/>
      <c r="E17" s="136">
        <v>25.56</v>
      </c>
      <c r="F17" s="122"/>
      <c r="G17" s="122"/>
      <c r="H17" s="122"/>
      <c r="I17" s="122"/>
      <c r="J17" s="122"/>
      <c r="K17" s="122"/>
      <c r="L17" s="122"/>
      <c r="M17" s="122"/>
      <c r="N17" s="120"/>
      <c r="O17" s="120"/>
      <c r="P17" s="120"/>
      <c r="Q17" s="120"/>
      <c r="R17" s="120"/>
      <c r="S17" s="120"/>
      <c r="T17" s="121"/>
      <c r="U17" s="120"/>
      <c r="V17" s="111"/>
      <c r="W17" s="111"/>
      <c r="X17" s="111"/>
      <c r="Y17" s="111"/>
      <c r="Z17" s="111"/>
      <c r="AA17" s="111"/>
      <c r="AB17" s="111"/>
      <c r="AC17" s="111"/>
      <c r="AD17" s="111"/>
      <c r="AE17" s="111" t="s">
        <v>144</v>
      </c>
      <c r="AF17" s="111">
        <v>0</v>
      </c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</row>
    <row r="18" spans="1:60" ht="22.5" outlineLevel="1" x14ac:dyDescent="0.2">
      <c r="A18" s="127">
        <v>7</v>
      </c>
      <c r="B18" s="126" t="s">
        <v>214</v>
      </c>
      <c r="C18" s="125" t="s">
        <v>213</v>
      </c>
      <c r="D18" s="124" t="s">
        <v>13</v>
      </c>
      <c r="E18" s="123">
        <v>15</v>
      </c>
      <c r="F18" s="122">
        <v>0</v>
      </c>
      <c r="G18" s="122">
        <f t="shared" si="0"/>
        <v>0</v>
      </c>
      <c r="H18" s="122">
        <v>50.28</v>
      </c>
      <c r="I18" s="122">
        <f>ROUND(E18*H18,2)</f>
        <v>754.2</v>
      </c>
      <c r="J18" s="122">
        <v>166.72</v>
      </c>
      <c r="K18" s="122">
        <f>ROUND(E18*J18,2)</f>
        <v>2500.8000000000002</v>
      </c>
      <c r="L18" s="122">
        <v>21</v>
      </c>
      <c r="M18" s="122">
        <f>G18*(1+L18/100)</f>
        <v>0</v>
      </c>
      <c r="N18" s="120">
        <v>1.038E-2</v>
      </c>
      <c r="O18" s="120">
        <f>ROUND(E18*N18,5)</f>
        <v>0.15570000000000001</v>
      </c>
      <c r="P18" s="120">
        <v>0</v>
      </c>
      <c r="Q18" s="120">
        <f>ROUND(E18*P18,5)</f>
        <v>0</v>
      </c>
      <c r="R18" s="120"/>
      <c r="S18" s="120"/>
      <c r="T18" s="121">
        <v>0.33688000000000001</v>
      </c>
      <c r="U18" s="120">
        <f>ROUND(E18*T18,2)</f>
        <v>5.05</v>
      </c>
      <c r="V18" s="111"/>
      <c r="W18" s="111"/>
      <c r="X18" s="111"/>
      <c r="Y18" s="111"/>
      <c r="Z18" s="111"/>
      <c r="AA18" s="111"/>
      <c r="AB18" s="111"/>
      <c r="AC18" s="111"/>
      <c r="AD18" s="111"/>
      <c r="AE18" s="111" t="s">
        <v>120</v>
      </c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</row>
    <row r="19" spans="1:60" outlineLevel="1" x14ac:dyDescent="0.2">
      <c r="A19" s="127">
        <v>8</v>
      </c>
      <c r="B19" s="126" t="s">
        <v>212</v>
      </c>
      <c r="C19" s="125" t="s">
        <v>211</v>
      </c>
      <c r="D19" s="124" t="s">
        <v>137</v>
      </c>
      <c r="E19" s="123">
        <v>6</v>
      </c>
      <c r="F19" s="122">
        <v>0</v>
      </c>
      <c r="G19" s="122">
        <f t="shared" si="0"/>
        <v>0</v>
      </c>
      <c r="H19" s="122">
        <v>33.68</v>
      </c>
      <c r="I19" s="122">
        <f>ROUND(E19*H19,2)</f>
        <v>202.08</v>
      </c>
      <c r="J19" s="122">
        <v>174.82</v>
      </c>
      <c r="K19" s="122">
        <f>ROUND(E19*J19,2)</f>
        <v>1048.92</v>
      </c>
      <c r="L19" s="122">
        <v>21</v>
      </c>
      <c r="M19" s="122">
        <f>G19*(1+L19/100)</f>
        <v>0</v>
      </c>
      <c r="N19" s="120">
        <v>1.278E-2</v>
      </c>
      <c r="O19" s="120">
        <f>ROUND(E19*N19,5)</f>
        <v>7.6679999999999998E-2</v>
      </c>
      <c r="P19" s="120">
        <v>0</v>
      </c>
      <c r="Q19" s="120">
        <f>ROUND(E19*P19,5)</f>
        <v>0</v>
      </c>
      <c r="R19" s="120"/>
      <c r="S19" s="120"/>
      <c r="T19" s="121">
        <v>0.35813</v>
      </c>
      <c r="U19" s="120">
        <f>ROUND(E19*T19,2)</f>
        <v>2.15</v>
      </c>
      <c r="V19" s="111"/>
      <c r="W19" s="111"/>
      <c r="X19" s="111"/>
      <c r="Y19" s="111"/>
      <c r="Z19" s="111"/>
      <c r="AA19" s="111"/>
      <c r="AB19" s="111"/>
      <c r="AC19" s="111"/>
      <c r="AD19" s="111"/>
      <c r="AE19" s="111" t="s">
        <v>120</v>
      </c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</row>
    <row r="20" spans="1:60" x14ac:dyDescent="0.2">
      <c r="A20" s="135" t="s">
        <v>130</v>
      </c>
      <c r="B20" s="134" t="s">
        <v>210</v>
      </c>
      <c r="C20" s="133" t="s">
        <v>209</v>
      </c>
      <c r="D20" s="132"/>
      <c r="E20" s="131"/>
      <c r="F20" s="130"/>
      <c r="G20" s="130">
        <f>SUMIF(AE21:AE21,"&lt;&gt;NOR",G21:G21)</f>
        <v>0</v>
      </c>
      <c r="H20" s="130"/>
      <c r="I20" s="130">
        <f>SUM(I21:I21)</f>
        <v>50.65</v>
      </c>
      <c r="J20" s="130"/>
      <c r="K20" s="130">
        <f>SUM(K21:K21)</f>
        <v>48.85</v>
      </c>
      <c r="L20" s="130"/>
      <c r="M20" s="130">
        <f>SUM(M21:M21)</f>
        <v>0</v>
      </c>
      <c r="N20" s="128"/>
      <c r="O20" s="128">
        <f>SUM(O21:O21)</f>
        <v>6.25E-2</v>
      </c>
      <c r="P20" s="128"/>
      <c r="Q20" s="128">
        <f>SUM(Q21:Q21)</f>
        <v>0</v>
      </c>
      <c r="R20" s="128"/>
      <c r="S20" s="128"/>
      <c r="T20" s="129"/>
      <c r="U20" s="128">
        <f>SUM(U21:U21)</f>
        <v>0.12</v>
      </c>
      <c r="AE20" s="105" t="s">
        <v>127</v>
      </c>
    </row>
    <row r="21" spans="1:60" outlineLevel="1" x14ac:dyDescent="0.2">
      <c r="A21" s="127">
        <v>9</v>
      </c>
      <c r="B21" s="126" t="s">
        <v>208</v>
      </c>
      <c r="C21" s="125" t="s">
        <v>207</v>
      </c>
      <c r="D21" s="124" t="s">
        <v>202</v>
      </c>
      <c r="E21" s="123">
        <v>2.5000000000000001E-2</v>
      </c>
      <c r="F21" s="122">
        <v>0</v>
      </c>
      <c r="G21" s="122">
        <f>PRODUCT(E21:F21)</f>
        <v>0</v>
      </c>
      <c r="H21" s="122">
        <v>2025.86</v>
      </c>
      <c r="I21" s="122">
        <f>ROUND(E21*H21,2)</f>
        <v>50.65</v>
      </c>
      <c r="J21" s="122">
        <v>1954.14</v>
      </c>
      <c r="K21" s="122">
        <f>ROUND(E21*J21,2)</f>
        <v>48.85</v>
      </c>
      <c r="L21" s="122">
        <v>21</v>
      </c>
      <c r="M21" s="122">
        <f>G21*(1+L21/100)</f>
        <v>0</v>
      </c>
      <c r="N21" s="120">
        <v>2.5</v>
      </c>
      <c r="O21" s="120">
        <f>ROUND(E21*N21,5)</f>
        <v>6.25E-2</v>
      </c>
      <c r="P21" s="120">
        <v>0</v>
      </c>
      <c r="Q21" s="120">
        <f>ROUND(E21*P21,5)</f>
        <v>0</v>
      </c>
      <c r="R21" s="120"/>
      <c r="S21" s="120"/>
      <c r="T21" s="121">
        <v>4.66</v>
      </c>
      <c r="U21" s="120">
        <f>ROUND(E21*T21,2)</f>
        <v>0.12</v>
      </c>
      <c r="V21" s="111"/>
      <c r="W21" s="111"/>
      <c r="X21" s="111"/>
      <c r="Y21" s="111"/>
      <c r="Z21" s="111"/>
      <c r="AA21" s="111"/>
      <c r="AB21" s="111"/>
      <c r="AC21" s="111"/>
      <c r="AD21" s="111"/>
      <c r="AE21" s="111" t="s">
        <v>120</v>
      </c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</row>
    <row r="22" spans="1:60" x14ac:dyDescent="0.2">
      <c r="A22" s="135" t="s">
        <v>130</v>
      </c>
      <c r="B22" s="134" t="s">
        <v>206</v>
      </c>
      <c r="C22" s="133" t="s">
        <v>205</v>
      </c>
      <c r="D22" s="132"/>
      <c r="E22" s="131"/>
      <c r="F22" s="130"/>
      <c r="G22" s="130">
        <f>SUMIF(AE23:AE31,"&lt;&gt;NOR",G23:G31)</f>
        <v>0</v>
      </c>
      <c r="H22" s="130"/>
      <c r="I22" s="130">
        <f>SUM(I23:I31)</f>
        <v>67.63</v>
      </c>
      <c r="J22" s="130"/>
      <c r="K22" s="130">
        <f>SUM(K23:K31)</f>
        <v>1796.86</v>
      </c>
      <c r="L22" s="130"/>
      <c r="M22" s="130">
        <f>SUM(M23:M31)</f>
        <v>0</v>
      </c>
      <c r="N22" s="128"/>
      <c r="O22" s="128">
        <f>SUM(O23:O31)</f>
        <v>2.98E-3</v>
      </c>
      <c r="P22" s="128"/>
      <c r="Q22" s="128">
        <f>SUM(Q23:Q31)</f>
        <v>0.44325000000000003</v>
      </c>
      <c r="R22" s="128"/>
      <c r="S22" s="128"/>
      <c r="T22" s="129"/>
      <c r="U22" s="128">
        <f>SUM(U23:U31)</f>
        <v>3.27</v>
      </c>
      <c r="AE22" s="105" t="s">
        <v>127</v>
      </c>
    </row>
    <row r="23" spans="1:60" outlineLevel="1" x14ac:dyDescent="0.2">
      <c r="A23" s="127">
        <v>10</v>
      </c>
      <c r="B23" s="126" t="s">
        <v>204</v>
      </c>
      <c r="C23" s="125" t="s">
        <v>203</v>
      </c>
      <c r="D23" s="124" t="s">
        <v>202</v>
      </c>
      <c r="E23" s="123">
        <v>0.14624999999999999</v>
      </c>
      <c r="F23" s="122">
        <v>0</v>
      </c>
      <c r="G23" s="122">
        <f>PRODUCT(E23:F23)</f>
        <v>0</v>
      </c>
      <c r="H23" s="122">
        <v>41.9</v>
      </c>
      <c r="I23" s="122">
        <f>ROUND(E23*H23,2)</f>
        <v>6.13</v>
      </c>
      <c r="J23" s="122">
        <v>2158.1</v>
      </c>
      <c r="K23" s="122">
        <f>ROUND(E23*J23,2)</f>
        <v>315.62</v>
      </c>
      <c r="L23" s="122">
        <v>21</v>
      </c>
      <c r="M23" s="122">
        <f>G23*(1+L23/100)</f>
        <v>0</v>
      </c>
      <c r="N23" s="120">
        <v>1.82E-3</v>
      </c>
      <c r="O23" s="120">
        <f>ROUND(E23*N23,5)</f>
        <v>2.7E-4</v>
      </c>
      <c r="P23" s="120">
        <v>1.8</v>
      </c>
      <c r="Q23" s="120">
        <f>ROUND(E23*P23,5)</f>
        <v>0.26324999999999998</v>
      </c>
      <c r="R23" s="120"/>
      <c r="S23" s="120"/>
      <c r="T23" s="121">
        <v>5.7960000000000003</v>
      </c>
      <c r="U23" s="120">
        <f>ROUND(E23*T23,2)</f>
        <v>0.85</v>
      </c>
      <c r="V23" s="111"/>
      <c r="W23" s="111"/>
      <c r="X23" s="111"/>
      <c r="Y23" s="111"/>
      <c r="Z23" s="111"/>
      <c r="AA23" s="111"/>
      <c r="AB23" s="111"/>
      <c r="AC23" s="111"/>
      <c r="AD23" s="111"/>
      <c r="AE23" s="111" t="s">
        <v>120</v>
      </c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</row>
    <row r="24" spans="1:60" outlineLevel="1" x14ac:dyDescent="0.2">
      <c r="A24" s="127"/>
      <c r="B24" s="126"/>
      <c r="C24" s="138" t="s">
        <v>201</v>
      </c>
      <c r="D24" s="137"/>
      <c r="E24" s="136">
        <v>0.14624999999999999</v>
      </c>
      <c r="F24" s="122"/>
      <c r="G24" s="122"/>
      <c r="H24" s="122"/>
      <c r="I24" s="122"/>
      <c r="J24" s="122"/>
      <c r="K24" s="122"/>
      <c r="L24" s="122"/>
      <c r="M24" s="122"/>
      <c r="N24" s="120"/>
      <c r="O24" s="120"/>
      <c r="P24" s="120"/>
      <c r="Q24" s="120"/>
      <c r="R24" s="120"/>
      <c r="S24" s="120"/>
      <c r="T24" s="121"/>
      <c r="U24" s="120"/>
      <c r="V24" s="111"/>
      <c r="W24" s="111"/>
      <c r="X24" s="111"/>
      <c r="Y24" s="111"/>
      <c r="Z24" s="111"/>
      <c r="AA24" s="111"/>
      <c r="AB24" s="111"/>
      <c r="AC24" s="111"/>
      <c r="AD24" s="111"/>
      <c r="AE24" s="111" t="s">
        <v>144</v>
      </c>
      <c r="AF24" s="111">
        <v>0</v>
      </c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</row>
    <row r="25" spans="1:60" outlineLevel="1" x14ac:dyDescent="0.2">
      <c r="A25" s="127">
        <v>11</v>
      </c>
      <c r="B25" s="126" t="s">
        <v>200</v>
      </c>
      <c r="C25" s="125" t="s">
        <v>199</v>
      </c>
      <c r="D25" s="124" t="s">
        <v>137</v>
      </c>
      <c r="E25" s="123">
        <v>1</v>
      </c>
      <c r="F25" s="122">
        <v>0</v>
      </c>
      <c r="G25" s="122">
        <f t="shared" ref="G25:G29" si="1">PRODUCT(E25:F25)</f>
        <v>0</v>
      </c>
      <c r="H25" s="122">
        <v>15.3</v>
      </c>
      <c r="I25" s="122">
        <f>ROUND(E25*H25,2)</f>
        <v>15.3</v>
      </c>
      <c r="J25" s="122">
        <v>211.7</v>
      </c>
      <c r="K25" s="122">
        <f>ROUND(E25*J25,2)</f>
        <v>211.7</v>
      </c>
      <c r="L25" s="122">
        <v>21</v>
      </c>
      <c r="M25" s="122">
        <f>G25*(1+L25/100)</f>
        <v>0</v>
      </c>
      <c r="N25" s="120">
        <v>6.7000000000000002E-4</v>
      </c>
      <c r="O25" s="120">
        <f>ROUND(E25*N25,5)</f>
        <v>6.7000000000000002E-4</v>
      </c>
      <c r="P25" s="120">
        <v>1.2E-2</v>
      </c>
      <c r="Q25" s="120">
        <f>ROUND(E25*P25,5)</f>
        <v>1.2E-2</v>
      </c>
      <c r="R25" s="120"/>
      <c r="S25" s="120"/>
      <c r="T25" s="121">
        <v>0.61399999999999999</v>
      </c>
      <c r="U25" s="120">
        <f>ROUND(E25*T25,2)</f>
        <v>0.61</v>
      </c>
      <c r="V25" s="111"/>
      <c r="W25" s="111"/>
      <c r="X25" s="111"/>
      <c r="Y25" s="111"/>
      <c r="Z25" s="111"/>
      <c r="AA25" s="111"/>
      <c r="AB25" s="111"/>
      <c r="AC25" s="111"/>
      <c r="AD25" s="111"/>
      <c r="AE25" s="111" t="s">
        <v>120</v>
      </c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</row>
    <row r="26" spans="1:60" outlineLevel="1" x14ac:dyDescent="0.2">
      <c r="A26" s="127">
        <v>12</v>
      </c>
      <c r="B26" s="126" t="s">
        <v>198</v>
      </c>
      <c r="C26" s="125" t="s">
        <v>197</v>
      </c>
      <c r="D26" s="124" t="s">
        <v>137</v>
      </c>
      <c r="E26" s="123">
        <v>6</v>
      </c>
      <c r="F26" s="122">
        <v>0</v>
      </c>
      <c r="G26" s="122">
        <f t="shared" si="1"/>
        <v>0</v>
      </c>
      <c r="H26" s="122">
        <v>7.7</v>
      </c>
      <c r="I26" s="122">
        <f>ROUND(E26*H26,2)</f>
        <v>46.2</v>
      </c>
      <c r="J26" s="122">
        <v>68.7</v>
      </c>
      <c r="K26" s="122">
        <f>ROUND(E26*J26,2)</f>
        <v>412.2</v>
      </c>
      <c r="L26" s="122">
        <v>21</v>
      </c>
      <c r="M26" s="122">
        <f>G26*(1+L26/100)</f>
        <v>0</v>
      </c>
      <c r="N26" s="120">
        <v>3.4000000000000002E-4</v>
      </c>
      <c r="O26" s="120">
        <f>ROUND(E26*N26,5)</f>
        <v>2.0400000000000001E-3</v>
      </c>
      <c r="P26" s="120">
        <v>2.8000000000000001E-2</v>
      </c>
      <c r="Q26" s="120">
        <f>ROUND(E26*P26,5)</f>
        <v>0.16800000000000001</v>
      </c>
      <c r="R26" s="120"/>
      <c r="S26" s="120"/>
      <c r="T26" s="121">
        <v>0.19700000000000001</v>
      </c>
      <c r="U26" s="120">
        <f>ROUND(E26*T26,2)</f>
        <v>1.18</v>
      </c>
      <c r="V26" s="111"/>
      <c r="W26" s="111"/>
      <c r="X26" s="111"/>
      <c r="Y26" s="111"/>
      <c r="Z26" s="111"/>
      <c r="AA26" s="111"/>
      <c r="AB26" s="111"/>
      <c r="AC26" s="111"/>
      <c r="AD26" s="111"/>
      <c r="AE26" s="111" t="s">
        <v>120</v>
      </c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</row>
    <row r="27" spans="1:60" outlineLevel="1" x14ac:dyDescent="0.2">
      <c r="A27" s="127">
        <v>13</v>
      </c>
      <c r="B27" s="126" t="s">
        <v>196</v>
      </c>
      <c r="C27" s="125" t="s">
        <v>195</v>
      </c>
      <c r="D27" s="124" t="s">
        <v>183</v>
      </c>
      <c r="E27" s="123">
        <v>0.44</v>
      </c>
      <c r="F27" s="122">
        <v>0</v>
      </c>
      <c r="G27" s="122">
        <f t="shared" si="1"/>
        <v>0</v>
      </c>
      <c r="H27" s="122">
        <v>0</v>
      </c>
      <c r="I27" s="122">
        <f>ROUND(E27*H27,2)</f>
        <v>0</v>
      </c>
      <c r="J27" s="122">
        <v>317.5</v>
      </c>
      <c r="K27" s="122">
        <f>ROUND(E27*J27,2)</f>
        <v>139.69999999999999</v>
      </c>
      <c r="L27" s="122">
        <v>21</v>
      </c>
      <c r="M27" s="122">
        <f>G27*(1+L27/100)</f>
        <v>0</v>
      </c>
      <c r="N27" s="120">
        <v>0</v>
      </c>
      <c r="O27" s="120">
        <f>ROUND(E27*N27,5)</f>
        <v>0</v>
      </c>
      <c r="P27" s="120">
        <v>0</v>
      </c>
      <c r="Q27" s="120">
        <f>ROUND(E27*P27,5)</f>
        <v>0</v>
      </c>
      <c r="R27" s="120"/>
      <c r="S27" s="120"/>
      <c r="T27" s="121">
        <v>0.94199999999999995</v>
      </c>
      <c r="U27" s="120">
        <f>ROUND(E27*T27,2)</f>
        <v>0.41</v>
      </c>
      <c r="V27" s="111"/>
      <c r="W27" s="111"/>
      <c r="X27" s="111"/>
      <c r="Y27" s="111"/>
      <c r="Z27" s="111"/>
      <c r="AA27" s="111"/>
      <c r="AB27" s="111"/>
      <c r="AC27" s="111"/>
      <c r="AD27" s="111"/>
      <c r="AE27" s="111" t="s">
        <v>120</v>
      </c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</row>
    <row r="28" spans="1:60" outlineLevel="1" x14ac:dyDescent="0.2">
      <c r="A28" s="127">
        <v>14</v>
      </c>
      <c r="B28" s="126" t="s">
        <v>194</v>
      </c>
      <c r="C28" s="125" t="s">
        <v>193</v>
      </c>
      <c r="D28" s="124" t="s">
        <v>183</v>
      </c>
      <c r="E28" s="123">
        <v>0.44</v>
      </c>
      <c r="F28" s="122">
        <v>0</v>
      </c>
      <c r="G28" s="122">
        <f t="shared" si="1"/>
        <v>0</v>
      </c>
      <c r="H28" s="122">
        <v>0</v>
      </c>
      <c r="I28" s="122">
        <f>ROUND(E28*H28,2)</f>
        <v>0</v>
      </c>
      <c r="J28" s="122">
        <v>227</v>
      </c>
      <c r="K28" s="122">
        <f>ROUND(E28*J28,2)</f>
        <v>99.88</v>
      </c>
      <c r="L28" s="122">
        <v>21</v>
      </c>
      <c r="M28" s="122">
        <f>G28*(1+L28/100)</f>
        <v>0</v>
      </c>
      <c r="N28" s="120">
        <v>0</v>
      </c>
      <c r="O28" s="120">
        <f>ROUND(E28*N28,5)</f>
        <v>0</v>
      </c>
      <c r="P28" s="120">
        <v>0</v>
      </c>
      <c r="Q28" s="120">
        <f>ROUND(E28*P28,5)</f>
        <v>0</v>
      </c>
      <c r="R28" s="120"/>
      <c r="S28" s="120"/>
      <c r="T28" s="121">
        <v>0.49</v>
      </c>
      <c r="U28" s="120">
        <f>ROUND(E28*T28,2)</f>
        <v>0.22</v>
      </c>
      <c r="V28" s="111"/>
      <c r="W28" s="111"/>
      <c r="X28" s="111"/>
      <c r="Y28" s="111"/>
      <c r="Z28" s="111"/>
      <c r="AA28" s="111"/>
      <c r="AB28" s="111"/>
      <c r="AC28" s="111"/>
      <c r="AD28" s="111"/>
      <c r="AE28" s="111" t="s">
        <v>120</v>
      </c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</row>
    <row r="29" spans="1:60" outlineLevel="1" x14ac:dyDescent="0.2">
      <c r="A29" s="127">
        <v>15</v>
      </c>
      <c r="B29" s="126" t="s">
        <v>192</v>
      </c>
      <c r="C29" s="125" t="s">
        <v>191</v>
      </c>
      <c r="D29" s="124" t="s">
        <v>183</v>
      </c>
      <c r="E29" s="123">
        <v>4.4000000000000004</v>
      </c>
      <c r="F29" s="122">
        <v>0</v>
      </c>
      <c r="G29" s="122">
        <f t="shared" si="1"/>
        <v>0</v>
      </c>
      <c r="H29" s="122">
        <v>0</v>
      </c>
      <c r="I29" s="122">
        <f>ROUND(E29*H29,2)</f>
        <v>0</v>
      </c>
      <c r="J29" s="122">
        <v>15.9</v>
      </c>
      <c r="K29" s="122">
        <f>ROUND(E29*J29,2)</f>
        <v>69.959999999999994</v>
      </c>
      <c r="L29" s="122">
        <v>21</v>
      </c>
      <c r="M29" s="122">
        <f>G29*(1+L29/100)</f>
        <v>0</v>
      </c>
      <c r="N29" s="120">
        <v>0</v>
      </c>
      <c r="O29" s="120">
        <f>ROUND(E29*N29,5)</f>
        <v>0</v>
      </c>
      <c r="P29" s="120">
        <v>0</v>
      </c>
      <c r="Q29" s="120">
        <f>ROUND(E29*P29,5)</f>
        <v>0</v>
      </c>
      <c r="R29" s="120"/>
      <c r="S29" s="120"/>
      <c r="T29" s="121">
        <v>0</v>
      </c>
      <c r="U29" s="120">
        <f>ROUND(E29*T29,2)</f>
        <v>0</v>
      </c>
      <c r="V29" s="111"/>
      <c r="W29" s="111"/>
      <c r="X29" s="111"/>
      <c r="Y29" s="111"/>
      <c r="Z29" s="111"/>
      <c r="AA29" s="111"/>
      <c r="AB29" s="111"/>
      <c r="AC29" s="111"/>
      <c r="AD29" s="111"/>
      <c r="AE29" s="111" t="s">
        <v>120</v>
      </c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</row>
    <row r="30" spans="1:60" outlineLevel="1" x14ac:dyDescent="0.2">
      <c r="A30" s="127"/>
      <c r="B30" s="126"/>
      <c r="C30" s="138" t="s">
        <v>190</v>
      </c>
      <c r="D30" s="137"/>
      <c r="E30" s="136">
        <v>4.4000000000000004</v>
      </c>
      <c r="F30" s="122"/>
      <c r="G30" s="122"/>
      <c r="H30" s="122"/>
      <c r="I30" s="122"/>
      <c r="J30" s="122"/>
      <c r="K30" s="122"/>
      <c r="L30" s="122"/>
      <c r="M30" s="122"/>
      <c r="N30" s="120"/>
      <c r="O30" s="120"/>
      <c r="P30" s="120"/>
      <c r="Q30" s="120"/>
      <c r="R30" s="120"/>
      <c r="S30" s="120"/>
      <c r="T30" s="121"/>
      <c r="U30" s="120"/>
      <c r="V30" s="111"/>
      <c r="W30" s="111"/>
      <c r="X30" s="111"/>
      <c r="Y30" s="111"/>
      <c r="Z30" s="111"/>
      <c r="AA30" s="111"/>
      <c r="AB30" s="111"/>
      <c r="AC30" s="111"/>
      <c r="AD30" s="111"/>
      <c r="AE30" s="111" t="s">
        <v>144</v>
      </c>
      <c r="AF30" s="111">
        <v>0</v>
      </c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</row>
    <row r="31" spans="1:60" outlineLevel="1" x14ac:dyDescent="0.2">
      <c r="A31" s="127">
        <v>16</v>
      </c>
      <c r="B31" s="126" t="s">
        <v>189</v>
      </c>
      <c r="C31" s="125" t="s">
        <v>188</v>
      </c>
      <c r="D31" s="124" t="s">
        <v>183</v>
      </c>
      <c r="E31" s="123">
        <v>0.44</v>
      </c>
      <c r="F31" s="122">
        <v>0</v>
      </c>
      <c r="G31" s="122">
        <f>PRODUCT(E31:F31)</f>
        <v>0</v>
      </c>
      <c r="H31" s="122">
        <v>0</v>
      </c>
      <c r="I31" s="122">
        <f>ROUND(E31*H31,2)</f>
        <v>0</v>
      </c>
      <c r="J31" s="122">
        <v>1245</v>
      </c>
      <c r="K31" s="122">
        <f>ROUND(E31*J31,2)</f>
        <v>547.79999999999995</v>
      </c>
      <c r="L31" s="122">
        <v>21</v>
      </c>
      <c r="M31" s="122">
        <f>G31*(1+L31/100)</f>
        <v>0</v>
      </c>
      <c r="N31" s="120">
        <v>0</v>
      </c>
      <c r="O31" s="120">
        <f>ROUND(E31*N31,5)</f>
        <v>0</v>
      </c>
      <c r="P31" s="120">
        <v>0</v>
      </c>
      <c r="Q31" s="120">
        <f>ROUND(E31*P31,5)</f>
        <v>0</v>
      </c>
      <c r="R31" s="120"/>
      <c r="S31" s="120"/>
      <c r="T31" s="121">
        <v>0</v>
      </c>
      <c r="U31" s="120">
        <f>ROUND(E31*T31,2)</f>
        <v>0</v>
      </c>
      <c r="V31" s="111"/>
      <c r="W31" s="111"/>
      <c r="X31" s="111"/>
      <c r="Y31" s="111"/>
      <c r="Z31" s="111"/>
      <c r="AA31" s="111"/>
      <c r="AB31" s="111"/>
      <c r="AC31" s="111"/>
      <c r="AD31" s="111"/>
      <c r="AE31" s="111" t="s">
        <v>120</v>
      </c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</row>
    <row r="32" spans="1:60" x14ac:dyDescent="0.2">
      <c r="A32" s="135" t="s">
        <v>130</v>
      </c>
      <c r="B32" s="134" t="s">
        <v>187</v>
      </c>
      <c r="C32" s="133" t="s">
        <v>186</v>
      </c>
      <c r="D32" s="132"/>
      <c r="E32" s="131"/>
      <c r="F32" s="130"/>
      <c r="G32" s="130">
        <f>SUMIF(AE33:AE34,"&lt;&gt;NOR",G33:G34)</f>
        <v>0</v>
      </c>
      <c r="H32" s="130"/>
      <c r="I32" s="130">
        <f>SUM(I33:I34)</f>
        <v>0</v>
      </c>
      <c r="J32" s="130"/>
      <c r="K32" s="130">
        <f>SUM(K33:K34)</f>
        <v>222.9</v>
      </c>
      <c r="L32" s="130"/>
      <c r="M32" s="130">
        <f>SUM(M33:M34)</f>
        <v>0</v>
      </c>
      <c r="N32" s="128"/>
      <c r="O32" s="128">
        <f>SUM(O33:O34)</f>
        <v>0</v>
      </c>
      <c r="P32" s="128"/>
      <c r="Q32" s="128">
        <f>SUM(Q33:Q34)</f>
        <v>0</v>
      </c>
      <c r="R32" s="128"/>
      <c r="S32" s="128"/>
      <c r="T32" s="129"/>
      <c r="U32" s="128">
        <f>SUM(U33:U34)</f>
        <v>0.23</v>
      </c>
      <c r="AE32" s="105" t="s">
        <v>127</v>
      </c>
    </row>
    <row r="33" spans="1:60" outlineLevel="1" x14ac:dyDescent="0.2">
      <c r="A33" s="127">
        <v>17</v>
      </c>
      <c r="B33" s="126" t="s">
        <v>185</v>
      </c>
      <c r="C33" s="125" t="s">
        <v>184</v>
      </c>
      <c r="D33" s="124" t="s">
        <v>183</v>
      </c>
      <c r="E33" s="123">
        <v>0.74299999999999999</v>
      </c>
      <c r="F33" s="122">
        <v>0</v>
      </c>
      <c r="G33" s="122">
        <f>PRODUCT(E33:F33)</f>
        <v>0</v>
      </c>
      <c r="H33" s="122">
        <v>0</v>
      </c>
      <c r="I33" s="122">
        <f>ROUND(E33*H33,2)</f>
        <v>0</v>
      </c>
      <c r="J33" s="122">
        <v>300</v>
      </c>
      <c r="K33" s="122">
        <f>ROUND(E33*J33,2)</f>
        <v>222.9</v>
      </c>
      <c r="L33" s="122">
        <v>21</v>
      </c>
      <c r="M33" s="122">
        <f>G33*(1+L33/100)</f>
        <v>0</v>
      </c>
      <c r="N33" s="120">
        <v>0</v>
      </c>
      <c r="O33" s="120">
        <f>ROUND(E33*N33,5)</f>
        <v>0</v>
      </c>
      <c r="P33" s="120">
        <v>0</v>
      </c>
      <c r="Q33" s="120">
        <f>ROUND(E33*P33,5)</f>
        <v>0</v>
      </c>
      <c r="R33" s="120"/>
      <c r="S33" s="120"/>
      <c r="T33" s="121">
        <v>0.307</v>
      </c>
      <c r="U33" s="120">
        <f>ROUND(E33*T33,2)</f>
        <v>0.23</v>
      </c>
      <c r="V33" s="111"/>
      <c r="W33" s="111"/>
      <c r="X33" s="111"/>
      <c r="Y33" s="111"/>
      <c r="Z33" s="111"/>
      <c r="AA33" s="111"/>
      <c r="AB33" s="111"/>
      <c r="AC33" s="111"/>
      <c r="AD33" s="111"/>
      <c r="AE33" s="111" t="s">
        <v>120</v>
      </c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</row>
    <row r="34" spans="1:60" outlineLevel="1" x14ac:dyDescent="0.2">
      <c r="A34" s="127"/>
      <c r="B34" s="126"/>
      <c r="C34" s="138" t="s">
        <v>182</v>
      </c>
      <c r="D34" s="137"/>
      <c r="E34" s="136">
        <v>0.74299999999999999</v>
      </c>
      <c r="F34" s="122"/>
      <c r="G34" s="122"/>
      <c r="H34" s="122"/>
      <c r="I34" s="122"/>
      <c r="J34" s="122"/>
      <c r="K34" s="122"/>
      <c r="L34" s="122"/>
      <c r="M34" s="122"/>
      <c r="N34" s="120"/>
      <c r="O34" s="120"/>
      <c r="P34" s="120"/>
      <c r="Q34" s="120"/>
      <c r="R34" s="120"/>
      <c r="S34" s="120"/>
      <c r="T34" s="121"/>
      <c r="U34" s="120"/>
      <c r="V34" s="111"/>
      <c r="W34" s="111"/>
      <c r="X34" s="111"/>
      <c r="Y34" s="111"/>
      <c r="Z34" s="111"/>
      <c r="AA34" s="111"/>
      <c r="AB34" s="111"/>
      <c r="AC34" s="111"/>
      <c r="AD34" s="111"/>
      <c r="AE34" s="111" t="s">
        <v>144</v>
      </c>
      <c r="AF34" s="111">
        <v>0</v>
      </c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</row>
    <row r="35" spans="1:60" x14ac:dyDescent="0.2">
      <c r="A35" s="135" t="s">
        <v>130</v>
      </c>
      <c r="B35" s="134" t="s">
        <v>181</v>
      </c>
      <c r="C35" s="133" t="s">
        <v>180</v>
      </c>
      <c r="D35" s="132"/>
      <c r="E35" s="131"/>
      <c r="F35" s="130"/>
      <c r="G35" s="130">
        <f>SUMIF(AE36:AE37,"&lt;&gt;NOR",G36:G37)</f>
        <v>0</v>
      </c>
      <c r="H35" s="130"/>
      <c r="I35" s="130">
        <f>SUM(I36:I37)</f>
        <v>488</v>
      </c>
      <c r="J35" s="130"/>
      <c r="K35" s="130">
        <f>SUM(K36:K37)</f>
        <v>764.79</v>
      </c>
      <c r="L35" s="130"/>
      <c r="M35" s="130">
        <f>SUM(M36:M37)</f>
        <v>0</v>
      </c>
      <c r="N35" s="128"/>
      <c r="O35" s="128">
        <f>SUM(O36:O37)</f>
        <v>3.6900000000000001E-3</v>
      </c>
      <c r="P35" s="128"/>
      <c r="Q35" s="128">
        <f>SUM(Q36:Q37)</f>
        <v>0</v>
      </c>
      <c r="R35" s="128"/>
      <c r="S35" s="128"/>
      <c r="T35" s="129"/>
      <c r="U35" s="128">
        <f>SUM(U36:U37)</f>
        <v>1.45</v>
      </c>
      <c r="AE35" s="105" t="s">
        <v>127</v>
      </c>
    </row>
    <row r="36" spans="1:60" outlineLevel="1" x14ac:dyDescent="0.2">
      <c r="A36" s="127">
        <v>18</v>
      </c>
      <c r="B36" s="126" t="s">
        <v>179</v>
      </c>
      <c r="C36" s="125" t="s">
        <v>178</v>
      </c>
      <c r="D36" s="124" t="s">
        <v>13</v>
      </c>
      <c r="E36" s="123">
        <v>1.5</v>
      </c>
      <c r="F36" s="122">
        <v>0</v>
      </c>
      <c r="G36" s="122">
        <f t="shared" ref="G36:G37" si="2">PRODUCT(E36:F36)</f>
        <v>0</v>
      </c>
      <c r="H36" s="122">
        <v>325.33</v>
      </c>
      <c r="I36" s="122">
        <f>ROUND(E36*H36,2)</f>
        <v>488</v>
      </c>
      <c r="J36" s="122">
        <v>479.67</v>
      </c>
      <c r="K36" s="122">
        <f>ROUND(E36*J36,2)</f>
        <v>719.51</v>
      </c>
      <c r="L36" s="122">
        <v>21</v>
      </c>
      <c r="M36" s="122">
        <f>G36*(1+L36/100)</f>
        <v>0</v>
      </c>
      <c r="N36" s="120">
        <v>2.4599999999999999E-3</v>
      </c>
      <c r="O36" s="120">
        <f>ROUND(E36*N36,5)</f>
        <v>3.6900000000000001E-3</v>
      </c>
      <c r="P36" s="120">
        <v>0</v>
      </c>
      <c r="Q36" s="120">
        <f>ROUND(E36*P36,5)</f>
        <v>0</v>
      </c>
      <c r="R36" s="120"/>
      <c r="S36" s="120"/>
      <c r="T36" s="121">
        <v>0.96462000000000003</v>
      </c>
      <c r="U36" s="120">
        <f>ROUND(E36*T36,2)</f>
        <v>1.45</v>
      </c>
      <c r="V36" s="111"/>
      <c r="W36" s="111"/>
      <c r="X36" s="111"/>
      <c r="Y36" s="111"/>
      <c r="Z36" s="111"/>
      <c r="AA36" s="111"/>
      <c r="AB36" s="111"/>
      <c r="AC36" s="111"/>
      <c r="AD36" s="111"/>
      <c r="AE36" s="111" t="s">
        <v>177</v>
      </c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</row>
    <row r="37" spans="1:60" outlineLevel="1" x14ac:dyDescent="0.2">
      <c r="A37" s="127">
        <v>19</v>
      </c>
      <c r="B37" s="126" t="s">
        <v>176</v>
      </c>
      <c r="C37" s="125" t="s">
        <v>175</v>
      </c>
      <c r="D37" s="124" t="s">
        <v>131</v>
      </c>
      <c r="E37" s="123">
        <v>12.074999999999999</v>
      </c>
      <c r="F37" s="122">
        <v>0</v>
      </c>
      <c r="G37" s="122">
        <f t="shared" si="2"/>
        <v>0</v>
      </c>
      <c r="H37" s="122">
        <v>0</v>
      </c>
      <c r="I37" s="122">
        <f>ROUND(E37*H37,2)</f>
        <v>0</v>
      </c>
      <c r="J37" s="122">
        <v>3.75</v>
      </c>
      <c r="K37" s="122">
        <f>ROUND(E37*J37,2)</f>
        <v>45.28</v>
      </c>
      <c r="L37" s="122">
        <v>21</v>
      </c>
      <c r="M37" s="122">
        <f>G37*(1+L37/100)</f>
        <v>0</v>
      </c>
      <c r="N37" s="120">
        <v>0</v>
      </c>
      <c r="O37" s="120">
        <f>ROUND(E37*N37,5)</f>
        <v>0</v>
      </c>
      <c r="P37" s="120">
        <v>0</v>
      </c>
      <c r="Q37" s="120">
        <f>ROUND(E37*P37,5)</f>
        <v>0</v>
      </c>
      <c r="R37" s="120"/>
      <c r="S37" s="120"/>
      <c r="T37" s="121">
        <v>0</v>
      </c>
      <c r="U37" s="120">
        <f>ROUND(E37*T37,2)</f>
        <v>0</v>
      </c>
      <c r="V37" s="111"/>
      <c r="W37" s="111"/>
      <c r="X37" s="111"/>
      <c r="Y37" s="111"/>
      <c r="Z37" s="111"/>
      <c r="AA37" s="111"/>
      <c r="AB37" s="111"/>
      <c r="AC37" s="111"/>
      <c r="AD37" s="111"/>
      <c r="AE37" s="111" t="s">
        <v>120</v>
      </c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</row>
    <row r="38" spans="1:60" x14ac:dyDescent="0.2">
      <c r="A38" s="135" t="s">
        <v>130</v>
      </c>
      <c r="B38" s="134" t="s">
        <v>174</v>
      </c>
      <c r="C38" s="133" t="s">
        <v>173</v>
      </c>
      <c r="D38" s="132"/>
      <c r="E38" s="131"/>
      <c r="F38" s="130"/>
      <c r="G38" s="130">
        <f>SUMIF(AE39:AE41,"&lt;&gt;NOR",G39:G41)</f>
        <v>0</v>
      </c>
      <c r="H38" s="130"/>
      <c r="I38" s="130">
        <f>SUM(I39:I41)</f>
        <v>6051.39</v>
      </c>
      <c r="J38" s="130"/>
      <c r="K38" s="130">
        <f>SUM(K39:K41)</f>
        <v>6453.75</v>
      </c>
      <c r="L38" s="130"/>
      <c r="M38" s="130">
        <f>SUM(M39:M41)</f>
        <v>0</v>
      </c>
      <c r="N38" s="128"/>
      <c r="O38" s="128">
        <f>SUM(O39:O41)</f>
        <v>2.827E-2</v>
      </c>
      <c r="P38" s="128"/>
      <c r="Q38" s="128">
        <f>SUM(Q39:Q41)</f>
        <v>0</v>
      </c>
      <c r="R38" s="128"/>
      <c r="S38" s="128"/>
      <c r="T38" s="129"/>
      <c r="U38" s="128">
        <f>SUM(U39:U41)</f>
        <v>2.34</v>
      </c>
      <c r="AE38" s="105" t="s">
        <v>127</v>
      </c>
    </row>
    <row r="39" spans="1:60" ht="22.5" outlineLevel="1" x14ac:dyDescent="0.2">
      <c r="A39" s="127">
        <v>20</v>
      </c>
      <c r="B39" s="126" t="s">
        <v>172</v>
      </c>
      <c r="C39" s="125" t="s">
        <v>171</v>
      </c>
      <c r="D39" s="124" t="s">
        <v>137</v>
      </c>
      <c r="E39" s="123">
        <v>1</v>
      </c>
      <c r="F39" s="122">
        <v>0</v>
      </c>
      <c r="G39" s="122">
        <f t="shared" ref="G39:G41" si="3">PRODUCT(E39:F39)</f>
        <v>0</v>
      </c>
      <c r="H39" s="122">
        <v>1191.96</v>
      </c>
      <c r="I39" s="122">
        <f>ROUND(E39*H39,2)</f>
        <v>1191.96</v>
      </c>
      <c r="J39" s="122">
        <v>86.039999999999964</v>
      </c>
      <c r="K39" s="122">
        <f>ROUND(E39*J39,2)</f>
        <v>86.04</v>
      </c>
      <c r="L39" s="122">
        <v>21</v>
      </c>
      <c r="M39" s="122">
        <f>G39*(1+L39/100)</f>
        <v>0</v>
      </c>
      <c r="N39" s="120">
        <v>5.0000000000000001E-4</v>
      </c>
      <c r="O39" s="120">
        <f>ROUND(E39*N39,5)</f>
        <v>5.0000000000000001E-4</v>
      </c>
      <c r="P39" s="120">
        <v>0</v>
      </c>
      <c r="Q39" s="120">
        <f>ROUND(E39*P39,5)</f>
        <v>0</v>
      </c>
      <c r="R39" s="120"/>
      <c r="S39" s="120"/>
      <c r="T39" s="121">
        <v>0.17399999999999999</v>
      </c>
      <c r="U39" s="120">
        <f>ROUND(E39*T39,2)</f>
        <v>0.17</v>
      </c>
      <c r="V39" s="111"/>
      <c r="W39" s="111"/>
      <c r="X39" s="111"/>
      <c r="Y39" s="111"/>
      <c r="Z39" s="111"/>
      <c r="AA39" s="111"/>
      <c r="AB39" s="111"/>
      <c r="AC39" s="111"/>
      <c r="AD39" s="111"/>
      <c r="AE39" s="111" t="s">
        <v>120</v>
      </c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</row>
    <row r="40" spans="1:60" outlineLevel="1" x14ac:dyDescent="0.2">
      <c r="A40" s="127">
        <v>21</v>
      </c>
      <c r="B40" s="126" t="s">
        <v>170</v>
      </c>
      <c r="C40" s="125" t="s">
        <v>169</v>
      </c>
      <c r="D40" s="124" t="s">
        <v>137</v>
      </c>
      <c r="E40" s="123">
        <v>1</v>
      </c>
      <c r="F40" s="122">
        <v>0</v>
      </c>
      <c r="G40" s="122">
        <f t="shared" si="3"/>
        <v>0</v>
      </c>
      <c r="H40" s="122">
        <v>4859.43</v>
      </c>
      <c r="I40" s="122">
        <f>ROUND(E40*H40,2)</f>
        <v>4859.43</v>
      </c>
      <c r="J40" s="122">
        <v>6140.57</v>
      </c>
      <c r="K40" s="122">
        <f>ROUND(E40*J40,2)</f>
        <v>6140.57</v>
      </c>
      <c r="L40" s="122">
        <v>21</v>
      </c>
      <c r="M40" s="122">
        <f>G40*(1+L40/100)</f>
        <v>0</v>
      </c>
      <c r="N40" s="120">
        <v>2.777E-2</v>
      </c>
      <c r="O40" s="120">
        <f>ROUND(E40*N40,5)</f>
        <v>2.777E-2</v>
      </c>
      <c r="P40" s="120">
        <v>0</v>
      </c>
      <c r="Q40" s="120">
        <f>ROUND(E40*P40,5)</f>
        <v>0</v>
      </c>
      <c r="R40" s="120"/>
      <c r="S40" s="120"/>
      <c r="T40" s="121">
        <v>2.1720000000000002</v>
      </c>
      <c r="U40" s="120">
        <f>ROUND(E40*T40,2)</f>
        <v>2.17</v>
      </c>
      <c r="V40" s="111"/>
      <c r="W40" s="111"/>
      <c r="X40" s="111"/>
      <c r="Y40" s="111"/>
      <c r="Z40" s="111"/>
      <c r="AA40" s="111"/>
      <c r="AB40" s="111"/>
      <c r="AC40" s="111"/>
      <c r="AD40" s="111"/>
      <c r="AE40" s="111" t="s">
        <v>120</v>
      </c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</row>
    <row r="41" spans="1:60" outlineLevel="1" x14ac:dyDescent="0.2">
      <c r="A41" s="127">
        <v>22</v>
      </c>
      <c r="B41" s="126" t="s">
        <v>168</v>
      </c>
      <c r="C41" s="125" t="s">
        <v>167</v>
      </c>
      <c r="D41" s="124" t="s">
        <v>131</v>
      </c>
      <c r="E41" s="123">
        <v>122.78</v>
      </c>
      <c r="F41" s="122">
        <v>0</v>
      </c>
      <c r="G41" s="122">
        <f t="shared" si="3"/>
        <v>0</v>
      </c>
      <c r="H41" s="122">
        <v>0</v>
      </c>
      <c r="I41" s="122">
        <f>ROUND(E41*H41,2)</f>
        <v>0</v>
      </c>
      <c r="J41" s="122">
        <v>1.85</v>
      </c>
      <c r="K41" s="122">
        <f>ROUND(E41*J41,2)</f>
        <v>227.14</v>
      </c>
      <c r="L41" s="122">
        <v>21</v>
      </c>
      <c r="M41" s="122">
        <f>G41*(1+L41/100)</f>
        <v>0</v>
      </c>
      <c r="N41" s="120">
        <v>0</v>
      </c>
      <c r="O41" s="120">
        <f>ROUND(E41*N41,5)</f>
        <v>0</v>
      </c>
      <c r="P41" s="120">
        <v>0</v>
      </c>
      <c r="Q41" s="120">
        <f>ROUND(E41*P41,5)</f>
        <v>0</v>
      </c>
      <c r="R41" s="120"/>
      <c r="S41" s="120"/>
      <c r="T41" s="121">
        <v>0</v>
      </c>
      <c r="U41" s="120">
        <f>ROUND(E41*T41,2)</f>
        <v>0</v>
      </c>
      <c r="V41" s="111"/>
      <c r="W41" s="111"/>
      <c r="X41" s="111"/>
      <c r="Y41" s="111"/>
      <c r="Z41" s="111"/>
      <c r="AA41" s="111"/>
      <c r="AB41" s="111"/>
      <c r="AC41" s="111"/>
      <c r="AD41" s="111"/>
      <c r="AE41" s="111" t="s">
        <v>120</v>
      </c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</row>
    <row r="42" spans="1:60" x14ac:dyDescent="0.2">
      <c r="A42" s="135" t="s">
        <v>130</v>
      </c>
      <c r="B42" s="134" t="s">
        <v>166</v>
      </c>
      <c r="C42" s="133" t="s">
        <v>165</v>
      </c>
      <c r="D42" s="132"/>
      <c r="E42" s="131"/>
      <c r="F42" s="130"/>
      <c r="G42" s="130">
        <f>SUMIF(AE43:AE47,"&lt;&gt;NOR",G43:G47)</f>
        <v>0</v>
      </c>
      <c r="H42" s="130"/>
      <c r="I42" s="130">
        <f>SUM(I43:I47)</f>
        <v>63.72</v>
      </c>
      <c r="J42" s="130"/>
      <c r="K42" s="130">
        <f>SUM(K43:K47)</f>
        <v>3485.78</v>
      </c>
      <c r="L42" s="130"/>
      <c r="M42" s="130">
        <f>SUM(M43:M47)</f>
        <v>0</v>
      </c>
      <c r="N42" s="128"/>
      <c r="O42" s="128">
        <f>SUM(O43:O47)</f>
        <v>1.8900000000000002E-3</v>
      </c>
      <c r="P42" s="128"/>
      <c r="Q42" s="128">
        <f>SUM(Q43:Q47)</f>
        <v>0.35262000000000004</v>
      </c>
      <c r="R42" s="128"/>
      <c r="S42" s="128"/>
      <c r="T42" s="129"/>
      <c r="U42" s="128">
        <f>SUM(U43:U47)</f>
        <v>7</v>
      </c>
      <c r="AE42" s="105" t="s">
        <v>127</v>
      </c>
    </row>
    <row r="43" spans="1:60" outlineLevel="1" x14ac:dyDescent="0.2">
      <c r="A43" s="127">
        <v>23</v>
      </c>
      <c r="B43" s="126" t="s">
        <v>164</v>
      </c>
      <c r="C43" s="125" t="s">
        <v>163</v>
      </c>
      <c r="D43" s="124" t="s">
        <v>13</v>
      </c>
      <c r="E43" s="123">
        <v>10.8</v>
      </c>
      <c r="F43" s="122">
        <v>0</v>
      </c>
      <c r="G43" s="122">
        <f t="shared" ref="G43:G47" si="4">PRODUCT(E43:F43)</f>
        <v>0</v>
      </c>
      <c r="H43" s="122">
        <v>0</v>
      </c>
      <c r="I43" s="122">
        <f>ROUND(E43*H43,2)</f>
        <v>0</v>
      </c>
      <c r="J43" s="122">
        <v>123.5</v>
      </c>
      <c r="K43" s="122">
        <f>ROUND(E43*J43,2)</f>
        <v>1333.8</v>
      </c>
      <c r="L43" s="122">
        <v>21</v>
      </c>
      <c r="M43" s="122">
        <f>G43*(1+L43/100)</f>
        <v>0</v>
      </c>
      <c r="N43" s="120">
        <v>0</v>
      </c>
      <c r="O43" s="120">
        <f>ROUND(E43*N43,5)</f>
        <v>0</v>
      </c>
      <c r="P43" s="120">
        <v>2.4649999999999998E-2</v>
      </c>
      <c r="Q43" s="120">
        <f>ROUND(E43*P43,5)</f>
        <v>0.26622000000000001</v>
      </c>
      <c r="R43" s="120"/>
      <c r="S43" s="120"/>
      <c r="T43" s="121">
        <v>0.25</v>
      </c>
      <c r="U43" s="120">
        <f>ROUND(E43*T43,2)</f>
        <v>2.7</v>
      </c>
      <c r="V43" s="111"/>
      <c r="W43" s="111"/>
      <c r="X43" s="111"/>
      <c r="Y43" s="111"/>
      <c r="Z43" s="111"/>
      <c r="AA43" s="111"/>
      <c r="AB43" s="111"/>
      <c r="AC43" s="111"/>
      <c r="AD43" s="111"/>
      <c r="AE43" s="111" t="s">
        <v>120</v>
      </c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</row>
    <row r="44" spans="1:60" outlineLevel="1" x14ac:dyDescent="0.2">
      <c r="A44" s="127">
        <v>24</v>
      </c>
      <c r="B44" s="126" t="s">
        <v>162</v>
      </c>
      <c r="C44" s="125" t="s">
        <v>161</v>
      </c>
      <c r="D44" s="124" t="s">
        <v>13</v>
      </c>
      <c r="E44" s="123">
        <v>10.8</v>
      </c>
      <c r="F44" s="122">
        <v>0</v>
      </c>
      <c r="G44" s="122">
        <f t="shared" si="4"/>
        <v>0</v>
      </c>
      <c r="H44" s="122">
        <v>0</v>
      </c>
      <c r="I44" s="122">
        <f>ROUND(E44*H44,2)</f>
        <v>0</v>
      </c>
      <c r="J44" s="122">
        <v>32.700000000000003</v>
      </c>
      <c r="K44" s="122">
        <f>ROUND(E44*J44,2)</f>
        <v>353.16</v>
      </c>
      <c r="L44" s="122">
        <v>21</v>
      </c>
      <c r="M44" s="122">
        <f>G44*(1+L44/100)</f>
        <v>0</v>
      </c>
      <c r="N44" s="120">
        <v>0</v>
      </c>
      <c r="O44" s="120">
        <f>ROUND(E44*N44,5)</f>
        <v>0</v>
      </c>
      <c r="P44" s="120">
        <v>8.0000000000000002E-3</v>
      </c>
      <c r="Q44" s="120">
        <f>ROUND(E44*P44,5)</f>
        <v>8.6400000000000005E-2</v>
      </c>
      <c r="R44" s="120"/>
      <c r="S44" s="120"/>
      <c r="T44" s="121">
        <v>6.6000000000000003E-2</v>
      </c>
      <c r="U44" s="120">
        <f>ROUND(E44*T44,2)</f>
        <v>0.71</v>
      </c>
      <c r="V44" s="111"/>
      <c r="W44" s="111"/>
      <c r="X44" s="111"/>
      <c r="Y44" s="111"/>
      <c r="Z44" s="111"/>
      <c r="AA44" s="111"/>
      <c r="AB44" s="111"/>
      <c r="AC44" s="111"/>
      <c r="AD44" s="111"/>
      <c r="AE44" s="111" t="s">
        <v>120</v>
      </c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</row>
    <row r="45" spans="1:60" outlineLevel="1" x14ac:dyDescent="0.2">
      <c r="A45" s="127">
        <v>25</v>
      </c>
      <c r="B45" s="126" t="s">
        <v>160</v>
      </c>
      <c r="C45" s="125" t="s">
        <v>159</v>
      </c>
      <c r="D45" s="124" t="s">
        <v>158</v>
      </c>
      <c r="E45" s="123">
        <v>5.4</v>
      </c>
      <c r="F45" s="122">
        <v>0</v>
      </c>
      <c r="G45" s="122">
        <f t="shared" si="4"/>
        <v>0</v>
      </c>
      <c r="H45" s="122">
        <v>7.34</v>
      </c>
      <c r="I45" s="122">
        <f>ROUND(E45*H45,2)</f>
        <v>39.64</v>
      </c>
      <c r="J45" s="122">
        <v>80.36</v>
      </c>
      <c r="K45" s="122">
        <f>ROUND(E45*J45,2)</f>
        <v>433.94</v>
      </c>
      <c r="L45" s="122">
        <v>21</v>
      </c>
      <c r="M45" s="122">
        <f>G45*(1+L45/100)</f>
        <v>0</v>
      </c>
      <c r="N45" s="120">
        <v>1.8000000000000001E-4</v>
      </c>
      <c r="O45" s="120">
        <f>ROUND(E45*N45,5)</f>
        <v>9.7000000000000005E-4</v>
      </c>
      <c r="P45" s="120">
        <v>0</v>
      </c>
      <c r="Q45" s="120">
        <f>ROUND(E45*P45,5)</f>
        <v>0</v>
      </c>
      <c r="R45" s="120"/>
      <c r="S45" s="120"/>
      <c r="T45" s="121">
        <v>0.17249999999999999</v>
      </c>
      <c r="U45" s="120">
        <f>ROUND(E45*T45,2)</f>
        <v>0.93</v>
      </c>
      <c r="V45" s="111"/>
      <c r="W45" s="111"/>
      <c r="X45" s="111"/>
      <c r="Y45" s="111"/>
      <c r="Z45" s="111"/>
      <c r="AA45" s="111"/>
      <c r="AB45" s="111"/>
      <c r="AC45" s="111"/>
      <c r="AD45" s="111"/>
      <c r="AE45" s="111" t="s">
        <v>120</v>
      </c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</row>
    <row r="46" spans="1:60" outlineLevel="1" x14ac:dyDescent="0.2">
      <c r="A46" s="127">
        <v>26</v>
      </c>
      <c r="B46" s="126" t="s">
        <v>157</v>
      </c>
      <c r="C46" s="125" t="s">
        <v>156</v>
      </c>
      <c r="D46" s="124" t="s">
        <v>13</v>
      </c>
      <c r="E46" s="123">
        <v>5.4</v>
      </c>
      <c r="F46" s="122">
        <v>0</v>
      </c>
      <c r="G46" s="122">
        <f t="shared" si="4"/>
        <v>0</v>
      </c>
      <c r="H46" s="122">
        <v>4.46</v>
      </c>
      <c r="I46" s="122">
        <f>ROUND(E46*H46,2)</f>
        <v>24.08</v>
      </c>
      <c r="J46" s="122">
        <v>243.04</v>
      </c>
      <c r="K46" s="122">
        <f>ROUND(E46*J46,2)</f>
        <v>1312.42</v>
      </c>
      <c r="L46" s="122">
        <v>21</v>
      </c>
      <c r="M46" s="122">
        <f>G46*(1+L46/100)</f>
        <v>0</v>
      </c>
      <c r="N46" s="120">
        <v>1.7000000000000001E-4</v>
      </c>
      <c r="O46" s="120">
        <f>ROUND(E46*N46,5)</f>
        <v>9.2000000000000003E-4</v>
      </c>
      <c r="P46" s="120">
        <v>0</v>
      </c>
      <c r="Q46" s="120">
        <f>ROUND(E46*P46,5)</f>
        <v>0</v>
      </c>
      <c r="R46" s="120"/>
      <c r="S46" s="120"/>
      <c r="T46" s="121">
        <v>0.49299999999999999</v>
      </c>
      <c r="U46" s="120">
        <f>ROUND(E46*T46,2)</f>
        <v>2.66</v>
      </c>
      <c r="V46" s="111"/>
      <c r="W46" s="111"/>
      <c r="X46" s="111"/>
      <c r="Y46" s="111"/>
      <c r="Z46" s="111"/>
      <c r="AA46" s="111"/>
      <c r="AB46" s="111"/>
      <c r="AC46" s="111"/>
      <c r="AD46" s="111"/>
      <c r="AE46" s="111" t="s">
        <v>120</v>
      </c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</row>
    <row r="47" spans="1:60" outlineLevel="1" x14ac:dyDescent="0.2">
      <c r="A47" s="127">
        <v>27</v>
      </c>
      <c r="B47" s="126" t="s">
        <v>155</v>
      </c>
      <c r="C47" s="125" t="s">
        <v>154</v>
      </c>
      <c r="D47" s="124" t="s">
        <v>131</v>
      </c>
      <c r="E47" s="123">
        <v>34.97</v>
      </c>
      <c r="F47" s="122">
        <v>0</v>
      </c>
      <c r="G47" s="122">
        <f t="shared" si="4"/>
        <v>0</v>
      </c>
      <c r="H47" s="122">
        <v>0</v>
      </c>
      <c r="I47" s="122">
        <f>ROUND(E47*H47,2)</f>
        <v>0</v>
      </c>
      <c r="J47" s="122">
        <v>1.5</v>
      </c>
      <c r="K47" s="122">
        <f>ROUND(E47*J47,2)</f>
        <v>52.46</v>
      </c>
      <c r="L47" s="122">
        <v>21</v>
      </c>
      <c r="M47" s="122">
        <f>G47*(1+L47/100)</f>
        <v>0</v>
      </c>
      <c r="N47" s="120">
        <v>0</v>
      </c>
      <c r="O47" s="120">
        <f>ROUND(E47*N47,5)</f>
        <v>0</v>
      </c>
      <c r="P47" s="120">
        <v>0</v>
      </c>
      <c r="Q47" s="120">
        <f>ROUND(E47*P47,5)</f>
        <v>0</v>
      </c>
      <c r="R47" s="120"/>
      <c r="S47" s="120"/>
      <c r="T47" s="121">
        <v>0</v>
      </c>
      <c r="U47" s="120">
        <f>ROUND(E47*T47,2)</f>
        <v>0</v>
      </c>
      <c r="V47" s="111"/>
      <c r="W47" s="111"/>
      <c r="X47" s="111"/>
      <c r="Y47" s="111"/>
      <c r="Z47" s="111"/>
      <c r="AA47" s="111"/>
      <c r="AB47" s="111"/>
      <c r="AC47" s="111"/>
      <c r="AD47" s="111"/>
      <c r="AE47" s="111" t="s">
        <v>120</v>
      </c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</row>
    <row r="48" spans="1:60" x14ac:dyDescent="0.2">
      <c r="A48" s="135" t="s">
        <v>130</v>
      </c>
      <c r="B48" s="134" t="s">
        <v>153</v>
      </c>
      <c r="C48" s="133" t="s">
        <v>152</v>
      </c>
      <c r="D48" s="132"/>
      <c r="E48" s="131"/>
      <c r="F48" s="130"/>
      <c r="G48" s="130">
        <f>SUMIF(AE49:AE53,"&lt;&gt;NOR",G49:G53)</f>
        <v>0</v>
      </c>
      <c r="H48" s="130"/>
      <c r="I48" s="130">
        <f>SUM(I49:I53)</f>
        <v>3213.32</v>
      </c>
      <c r="J48" s="130"/>
      <c r="K48" s="130">
        <f>SUM(K49:K53)</f>
        <v>3799.75</v>
      </c>
      <c r="L48" s="130"/>
      <c r="M48" s="130">
        <f>SUM(M49:M53)</f>
        <v>0</v>
      </c>
      <c r="N48" s="128"/>
      <c r="O48" s="128">
        <f>SUM(O49:O53)</f>
        <v>1.8319999999999999E-2</v>
      </c>
      <c r="P48" s="128"/>
      <c r="Q48" s="128">
        <f>SUM(Q49:Q53)</f>
        <v>2.1999999999999999E-2</v>
      </c>
      <c r="R48" s="128"/>
      <c r="S48" s="128"/>
      <c r="T48" s="129"/>
      <c r="U48" s="128">
        <f>SUM(U49:U53)</f>
        <v>7.72</v>
      </c>
      <c r="AE48" s="105" t="s">
        <v>127</v>
      </c>
    </row>
    <row r="49" spans="1:60" outlineLevel="1" x14ac:dyDescent="0.2">
      <c r="A49" s="127">
        <v>28</v>
      </c>
      <c r="B49" s="126" t="s">
        <v>151</v>
      </c>
      <c r="C49" s="125" t="s">
        <v>150</v>
      </c>
      <c r="D49" s="124" t="s">
        <v>13</v>
      </c>
      <c r="E49" s="123">
        <v>5.5</v>
      </c>
      <c r="F49" s="122">
        <v>0</v>
      </c>
      <c r="G49" s="122">
        <f t="shared" ref="G49:G51" si="5">PRODUCT(E49:F49)</f>
        <v>0</v>
      </c>
      <c r="H49" s="122">
        <v>0</v>
      </c>
      <c r="I49" s="122">
        <f>ROUND(E49*H49,2)</f>
        <v>0</v>
      </c>
      <c r="J49" s="122">
        <v>185</v>
      </c>
      <c r="K49" s="122">
        <f>ROUND(E49*J49,2)</f>
        <v>1017.5</v>
      </c>
      <c r="L49" s="122">
        <v>21</v>
      </c>
      <c r="M49" s="122">
        <f>G49*(1+L49/100)</f>
        <v>0</v>
      </c>
      <c r="N49" s="120">
        <v>0</v>
      </c>
      <c r="O49" s="120">
        <f>ROUND(E49*N49,5)</f>
        <v>0</v>
      </c>
      <c r="P49" s="120">
        <v>4.0000000000000001E-3</v>
      </c>
      <c r="Q49" s="120">
        <f>ROUND(E49*P49,5)</f>
        <v>2.1999999999999999E-2</v>
      </c>
      <c r="R49" s="120"/>
      <c r="S49" s="120"/>
      <c r="T49" s="121">
        <v>0.41</v>
      </c>
      <c r="U49" s="120">
        <f>ROUND(E49*T49,2)</f>
        <v>2.2599999999999998</v>
      </c>
      <c r="V49" s="111"/>
      <c r="W49" s="111"/>
      <c r="X49" s="111"/>
      <c r="Y49" s="111"/>
      <c r="Z49" s="111"/>
      <c r="AA49" s="111"/>
      <c r="AB49" s="111"/>
      <c r="AC49" s="111"/>
      <c r="AD49" s="111"/>
      <c r="AE49" s="111" t="s">
        <v>120</v>
      </c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</row>
    <row r="50" spans="1:60" outlineLevel="1" x14ac:dyDescent="0.2">
      <c r="A50" s="127">
        <v>29</v>
      </c>
      <c r="B50" s="126" t="s">
        <v>149</v>
      </c>
      <c r="C50" s="125" t="s">
        <v>148</v>
      </c>
      <c r="D50" s="124" t="s">
        <v>13</v>
      </c>
      <c r="E50" s="123">
        <v>5.5</v>
      </c>
      <c r="F50" s="122">
        <v>0</v>
      </c>
      <c r="G50" s="122">
        <f t="shared" si="5"/>
        <v>0</v>
      </c>
      <c r="H50" s="122">
        <v>5.64</v>
      </c>
      <c r="I50" s="122">
        <f>ROUND(E50*H50,2)</f>
        <v>31.02</v>
      </c>
      <c r="J50" s="122">
        <v>480.86</v>
      </c>
      <c r="K50" s="122">
        <f>ROUND(E50*J50,2)</f>
        <v>2644.73</v>
      </c>
      <c r="L50" s="122">
        <v>21</v>
      </c>
      <c r="M50" s="122">
        <f>G50*(1+L50/100)</f>
        <v>0</v>
      </c>
      <c r="N50" s="120">
        <v>3.0000000000000001E-5</v>
      </c>
      <c r="O50" s="120">
        <f>ROUND(E50*N50,5)</f>
        <v>1.7000000000000001E-4</v>
      </c>
      <c r="P50" s="120">
        <v>0</v>
      </c>
      <c r="Q50" s="120">
        <f>ROUND(E50*P50,5)</f>
        <v>0</v>
      </c>
      <c r="R50" s="120"/>
      <c r="S50" s="120"/>
      <c r="T50" s="121">
        <v>0.99299999999999999</v>
      </c>
      <c r="U50" s="120">
        <f>ROUND(E50*T50,2)</f>
        <v>5.46</v>
      </c>
      <c r="V50" s="111"/>
      <c r="W50" s="111"/>
      <c r="X50" s="111"/>
      <c r="Y50" s="111"/>
      <c r="Z50" s="111"/>
      <c r="AA50" s="111"/>
      <c r="AB50" s="111"/>
      <c r="AC50" s="111"/>
      <c r="AD50" s="111"/>
      <c r="AE50" s="111" t="s">
        <v>120</v>
      </c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</row>
    <row r="51" spans="1:60" outlineLevel="1" x14ac:dyDescent="0.2">
      <c r="A51" s="127">
        <v>30</v>
      </c>
      <c r="B51" s="126" t="s">
        <v>147</v>
      </c>
      <c r="C51" s="125" t="s">
        <v>146</v>
      </c>
      <c r="D51" s="124" t="s">
        <v>13</v>
      </c>
      <c r="E51" s="123">
        <v>6.05</v>
      </c>
      <c r="F51" s="122">
        <v>0</v>
      </c>
      <c r="G51" s="122">
        <f t="shared" si="5"/>
        <v>0</v>
      </c>
      <c r="H51" s="122">
        <v>526</v>
      </c>
      <c r="I51" s="122">
        <f>ROUND(E51*H51,2)</f>
        <v>3182.3</v>
      </c>
      <c r="J51" s="122">
        <v>0</v>
      </c>
      <c r="K51" s="122">
        <f>ROUND(E51*J51,2)</f>
        <v>0</v>
      </c>
      <c r="L51" s="122">
        <v>21</v>
      </c>
      <c r="M51" s="122">
        <f>G51*(1+L51/100)</f>
        <v>0</v>
      </c>
      <c r="N51" s="120">
        <v>3.0000000000000001E-3</v>
      </c>
      <c r="O51" s="120">
        <f>ROUND(E51*N51,5)</f>
        <v>1.8149999999999999E-2</v>
      </c>
      <c r="P51" s="120">
        <v>0</v>
      </c>
      <c r="Q51" s="120">
        <f>ROUND(E51*P51,5)</f>
        <v>0</v>
      </c>
      <c r="R51" s="120"/>
      <c r="S51" s="120"/>
      <c r="T51" s="121">
        <v>0</v>
      </c>
      <c r="U51" s="120">
        <f>ROUND(E51*T51,2)</f>
        <v>0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 t="s">
        <v>134</v>
      </c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</row>
    <row r="52" spans="1:60" outlineLevel="1" x14ac:dyDescent="0.2">
      <c r="A52" s="127"/>
      <c r="B52" s="126"/>
      <c r="C52" s="138" t="s">
        <v>145</v>
      </c>
      <c r="D52" s="137"/>
      <c r="E52" s="136">
        <v>6.05</v>
      </c>
      <c r="F52" s="122"/>
      <c r="G52" s="122"/>
      <c r="H52" s="122"/>
      <c r="I52" s="122"/>
      <c r="J52" s="122"/>
      <c r="K52" s="122"/>
      <c r="L52" s="122"/>
      <c r="M52" s="122"/>
      <c r="N52" s="120"/>
      <c r="O52" s="120"/>
      <c r="P52" s="120"/>
      <c r="Q52" s="120"/>
      <c r="R52" s="120"/>
      <c r="S52" s="120"/>
      <c r="T52" s="121"/>
      <c r="U52" s="120"/>
      <c r="V52" s="111"/>
      <c r="W52" s="111"/>
      <c r="X52" s="111"/>
      <c r="Y52" s="111"/>
      <c r="Z52" s="111"/>
      <c r="AA52" s="111"/>
      <c r="AB52" s="111"/>
      <c r="AC52" s="111"/>
      <c r="AD52" s="111"/>
      <c r="AE52" s="111" t="s">
        <v>144</v>
      </c>
      <c r="AF52" s="111">
        <v>0</v>
      </c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</row>
    <row r="53" spans="1:60" outlineLevel="1" x14ac:dyDescent="0.2">
      <c r="A53" s="127">
        <v>31</v>
      </c>
      <c r="B53" s="126" t="s">
        <v>143</v>
      </c>
      <c r="C53" s="125" t="s">
        <v>142</v>
      </c>
      <c r="D53" s="124" t="s">
        <v>131</v>
      </c>
      <c r="E53" s="123">
        <v>68.760000000000005</v>
      </c>
      <c r="F53" s="122">
        <v>0</v>
      </c>
      <c r="G53" s="122">
        <f>PRODUCT(E53:F53)</f>
        <v>0</v>
      </c>
      <c r="H53" s="122">
        <v>0</v>
      </c>
      <c r="I53" s="122">
        <f>ROUND(E53*H53,2)</f>
        <v>0</v>
      </c>
      <c r="J53" s="122">
        <v>2</v>
      </c>
      <c r="K53" s="122">
        <f>ROUND(E53*J53,2)</f>
        <v>137.52000000000001</v>
      </c>
      <c r="L53" s="122">
        <v>21</v>
      </c>
      <c r="M53" s="122">
        <f>G53*(1+L53/100)</f>
        <v>0</v>
      </c>
      <c r="N53" s="120">
        <v>0</v>
      </c>
      <c r="O53" s="120">
        <f>ROUND(E53*N53,5)</f>
        <v>0</v>
      </c>
      <c r="P53" s="120">
        <v>0</v>
      </c>
      <c r="Q53" s="120">
        <f>ROUND(E53*P53,5)</f>
        <v>0</v>
      </c>
      <c r="R53" s="120"/>
      <c r="S53" s="120"/>
      <c r="T53" s="121">
        <v>0</v>
      </c>
      <c r="U53" s="120">
        <f>ROUND(E53*T53,2)</f>
        <v>0</v>
      </c>
      <c r="V53" s="111"/>
      <c r="W53" s="111"/>
      <c r="X53" s="111"/>
      <c r="Y53" s="111"/>
      <c r="Z53" s="111"/>
      <c r="AA53" s="111"/>
      <c r="AB53" s="111"/>
      <c r="AC53" s="111"/>
      <c r="AD53" s="111"/>
      <c r="AE53" s="111" t="s">
        <v>120</v>
      </c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</row>
    <row r="54" spans="1:60" x14ac:dyDescent="0.2">
      <c r="A54" s="135" t="s">
        <v>130</v>
      </c>
      <c r="B54" s="134" t="s">
        <v>141</v>
      </c>
      <c r="C54" s="133" t="s">
        <v>140</v>
      </c>
      <c r="D54" s="132"/>
      <c r="E54" s="131"/>
      <c r="F54" s="130"/>
      <c r="G54" s="130">
        <f>SUMIF(AE55:AE57,"&lt;&gt;NOR",G55:G57)</f>
        <v>0</v>
      </c>
      <c r="H54" s="130"/>
      <c r="I54" s="130">
        <f>SUM(I55:I57)</f>
        <v>211.12</v>
      </c>
      <c r="J54" s="130"/>
      <c r="K54" s="130">
        <f>SUM(K55:K57)</f>
        <v>610.07000000000005</v>
      </c>
      <c r="L54" s="130"/>
      <c r="M54" s="130">
        <f>SUM(M55:M57)</f>
        <v>0</v>
      </c>
      <c r="N54" s="128"/>
      <c r="O54" s="128">
        <f>SUM(O55:O57)</f>
        <v>1.264E-2</v>
      </c>
      <c r="P54" s="128"/>
      <c r="Q54" s="128">
        <f>SUM(Q55:Q57)</f>
        <v>0</v>
      </c>
      <c r="R54" s="128"/>
      <c r="S54" s="128"/>
      <c r="T54" s="129"/>
      <c r="U54" s="128">
        <f>SUM(U55:U57)</f>
        <v>1.1200000000000001</v>
      </c>
      <c r="AE54" s="105" t="s">
        <v>127</v>
      </c>
    </row>
    <row r="55" spans="1:60" outlineLevel="1" x14ac:dyDescent="0.2">
      <c r="A55" s="127">
        <v>32</v>
      </c>
      <c r="B55" s="126" t="s">
        <v>139</v>
      </c>
      <c r="C55" s="125" t="s">
        <v>138</v>
      </c>
      <c r="D55" s="124" t="s">
        <v>137</v>
      </c>
      <c r="E55" s="123">
        <v>8</v>
      </c>
      <c r="F55" s="122">
        <v>0</v>
      </c>
      <c r="G55" s="122">
        <f t="shared" ref="G55:G57" si="6">PRODUCT(E55:F55)</f>
        <v>0</v>
      </c>
      <c r="H55" s="122">
        <v>11.39</v>
      </c>
      <c r="I55" s="122">
        <f>ROUND(E55*H55,2)</f>
        <v>91.12</v>
      </c>
      <c r="J55" s="122">
        <v>69.81</v>
      </c>
      <c r="K55" s="122">
        <f>ROUND(E55*J55,2)</f>
        <v>558.48</v>
      </c>
      <c r="L55" s="122">
        <v>21</v>
      </c>
      <c r="M55" s="122">
        <f>G55*(1+L55/100)</f>
        <v>0</v>
      </c>
      <c r="N55" s="120">
        <v>1.58E-3</v>
      </c>
      <c r="O55" s="120">
        <f>ROUND(E55*N55,5)</f>
        <v>1.264E-2</v>
      </c>
      <c r="P55" s="120">
        <v>0</v>
      </c>
      <c r="Q55" s="120">
        <f>ROUND(E55*P55,5)</f>
        <v>0</v>
      </c>
      <c r="R55" s="120"/>
      <c r="S55" s="120"/>
      <c r="T55" s="121">
        <v>0.14000000000000001</v>
      </c>
      <c r="U55" s="120">
        <f>ROUND(E55*T55,2)</f>
        <v>1.1200000000000001</v>
      </c>
      <c r="V55" s="111"/>
      <c r="W55" s="111"/>
      <c r="X55" s="111"/>
      <c r="Y55" s="111"/>
      <c r="Z55" s="111"/>
      <c r="AA55" s="111"/>
      <c r="AB55" s="111"/>
      <c r="AC55" s="111"/>
      <c r="AD55" s="111"/>
      <c r="AE55" s="111" t="s">
        <v>120</v>
      </c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</row>
    <row r="56" spans="1:60" outlineLevel="1" x14ac:dyDescent="0.2">
      <c r="A56" s="127">
        <v>33</v>
      </c>
      <c r="B56" s="126" t="s">
        <v>136</v>
      </c>
      <c r="C56" s="125" t="s">
        <v>135</v>
      </c>
      <c r="D56" s="124" t="s">
        <v>13</v>
      </c>
      <c r="E56" s="123">
        <v>0.2</v>
      </c>
      <c r="F56" s="122">
        <v>0</v>
      </c>
      <c r="G56" s="122">
        <f t="shared" si="6"/>
        <v>0</v>
      </c>
      <c r="H56" s="122">
        <v>600</v>
      </c>
      <c r="I56" s="122">
        <f>ROUND(E56*H56,2)</f>
        <v>120</v>
      </c>
      <c r="J56" s="122">
        <v>0</v>
      </c>
      <c r="K56" s="122">
        <f>ROUND(E56*J56,2)</f>
        <v>0</v>
      </c>
      <c r="L56" s="122">
        <v>21</v>
      </c>
      <c r="M56" s="122">
        <f>G56*(1+L56/100)</f>
        <v>0</v>
      </c>
      <c r="N56" s="120">
        <v>0</v>
      </c>
      <c r="O56" s="120">
        <f>ROUND(E56*N56,5)</f>
        <v>0</v>
      </c>
      <c r="P56" s="120">
        <v>0</v>
      </c>
      <c r="Q56" s="120">
        <f>ROUND(E56*P56,5)</f>
        <v>0</v>
      </c>
      <c r="R56" s="120"/>
      <c r="S56" s="120"/>
      <c r="T56" s="121">
        <v>0</v>
      </c>
      <c r="U56" s="120">
        <f>ROUND(E56*T56,2)</f>
        <v>0</v>
      </c>
      <c r="V56" s="111"/>
      <c r="W56" s="111"/>
      <c r="X56" s="111"/>
      <c r="Y56" s="111"/>
      <c r="Z56" s="111"/>
      <c r="AA56" s="111"/>
      <c r="AB56" s="111"/>
      <c r="AC56" s="111"/>
      <c r="AD56" s="111"/>
      <c r="AE56" s="111" t="s">
        <v>134</v>
      </c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  <c r="BH56" s="111"/>
    </row>
    <row r="57" spans="1:60" outlineLevel="1" x14ac:dyDescent="0.2">
      <c r="A57" s="127">
        <v>34</v>
      </c>
      <c r="B57" s="126" t="s">
        <v>133</v>
      </c>
      <c r="C57" s="125" t="s">
        <v>132</v>
      </c>
      <c r="D57" s="124" t="s">
        <v>131</v>
      </c>
      <c r="E57" s="123">
        <v>7.7</v>
      </c>
      <c r="F57" s="122">
        <v>0</v>
      </c>
      <c r="G57" s="122">
        <f t="shared" si="6"/>
        <v>0</v>
      </c>
      <c r="H57" s="122">
        <v>0</v>
      </c>
      <c r="I57" s="122">
        <f>ROUND(E57*H57,2)</f>
        <v>0</v>
      </c>
      <c r="J57" s="122">
        <v>6.7</v>
      </c>
      <c r="K57" s="122">
        <f>ROUND(E57*J57,2)</f>
        <v>51.59</v>
      </c>
      <c r="L57" s="122">
        <v>21</v>
      </c>
      <c r="M57" s="122">
        <f>G57*(1+L57/100)</f>
        <v>0</v>
      </c>
      <c r="N57" s="120">
        <v>0</v>
      </c>
      <c r="O57" s="120">
        <f>ROUND(E57*N57,5)</f>
        <v>0</v>
      </c>
      <c r="P57" s="120">
        <v>0</v>
      </c>
      <c r="Q57" s="120">
        <f>ROUND(E57*P57,5)</f>
        <v>0</v>
      </c>
      <c r="R57" s="120"/>
      <c r="S57" s="120"/>
      <c r="T57" s="121">
        <v>0</v>
      </c>
      <c r="U57" s="120">
        <f>ROUND(E57*T57,2)</f>
        <v>0</v>
      </c>
      <c r="V57" s="111"/>
      <c r="W57" s="111"/>
      <c r="X57" s="111"/>
      <c r="Y57" s="111"/>
      <c r="Z57" s="111"/>
      <c r="AA57" s="111"/>
      <c r="AB57" s="111"/>
      <c r="AC57" s="111"/>
      <c r="AD57" s="111"/>
      <c r="AE57" s="111" t="s">
        <v>120</v>
      </c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111"/>
      <c r="BA57" s="111"/>
      <c r="BB57" s="111"/>
      <c r="BC57" s="111"/>
      <c r="BD57" s="111"/>
      <c r="BE57" s="111"/>
      <c r="BF57" s="111"/>
      <c r="BG57" s="111"/>
      <c r="BH57" s="111"/>
    </row>
    <row r="58" spans="1:60" x14ac:dyDescent="0.2">
      <c r="A58" s="135" t="s">
        <v>130</v>
      </c>
      <c r="B58" s="134" t="s">
        <v>129</v>
      </c>
      <c r="C58" s="133" t="s">
        <v>128</v>
      </c>
      <c r="D58" s="132"/>
      <c r="E58" s="131"/>
      <c r="F58" s="130"/>
      <c r="G58" s="130">
        <f>SUMIF(AE59:AE61,"&lt;&gt;NOR",G59:G61)</f>
        <v>0</v>
      </c>
      <c r="H58" s="130"/>
      <c r="I58" s="130">
        <f>SUM(I59:I61)</f>
        <v>1612.4100000000003</v>
      </c>
      <c r="J58" s="130"/>
      <c r="K58" s="130">
        <f>SUM(K59:K61)</f>
        <v>9458.7899999999991</v>
      </c>
      <c r="L58" s="130"/>
      <c r="M58" s="130">
        <f>SUM(M59:M61)</f>
        <v>0</v>
      </c>
      <c r="N58" s="128"/>
      <c r="O58" s="128">
        <f>SUM(O59:O61)</f>
        <v>4.0410000000000001E-2</v>
      </c>
      <c r="P58" s="128"/>
      <c r="Q58" s="128">
        <f>SUM(Q59:Q61)</f>
        <v>0</v>
      </c>
      <c r="R58" s="128"/>
      <c r="S58" s="128"/>
      <c r="T58" s="129"/>
      <c r="U58" s="128">
        <f>SUM(U59:U61)</f>
        <v>19.130000000000003</v>
      </c>
      <c r="AE58" s="105" t="s">
        <v>127</v>
      </c>
    </row>
    <row r="59" spans="1:60" outlineLevel="1" x14ac:dyDescent="0.2">
      <c r="A59" s="127">
        <v>35</v>
      </c>
      <c r="B59" s="126" t="s">
        <v>126</v>
      </c>
      <c r="C59" s="125" t="s">
        <v>125</v>
      </c>
      <c r="D59" s="124" t="s">
        <v>13</v>
      </c>
      <c r="E59" s="123">
        <v>87</v>
      </c>
      <c r="F59" s="122">
        <v>0</v>
      </c>
      <c r="G59" s="122">
        <f t="shared" ref="G59:G61" si="7">PRODUCT(E59:F59)</f>
        <v>0</v>
      </c>
      <c r="H59" s="122">
        <v>6.12</v>
      </c>
      <c r="I59" s="122">
        <f>ROUND(E59*H59,2)</f>
        <v>532.44000000000005</v>
      </c>
      <c r="J59" s="122">
        <v>16.079999999999998</v>
      </c>
      <c r="K59" s="122">
        <f>ROUND(E59*J59,2)</f>
        <v>1398.96</v>
      </c>
      <c r="L59" s="122">
        <v>21</v>
      </c>
      <c r="M59" s="122">
        <f>G59*(1+L59/100)</f>
        <v>0</v>
      </c>
      <c r="N59" s="120">
        <v>1.4999999999999999E-4</v>
      </c>
      <c r="O59" s="120">
        <f>ROUND(E59*N59,5)</f>
        <v>1.3050000000000001E-2</v>
      </c>
      <c r="P59" s="120">
        <v>0</v>
      </c>
      <c r="Q59" s="120">
        <f>ROUND(E59*P59,5)</f>
        <v>0</v>
      </c>
      <c r="R59" s="120"/>
      <c r="S59" s="120"/>
      <c r="T59" s="121">
        <v>3.2480000000000002E-2</v>
      </c>
      <c r="U59" s="120">
        <f>ROUND(E59*T59,2)</f>
        <v>2.83</v>
      </c>
      <c r="V59" s="111"/>
      <c r="W59" s="111"/>
      <c r="X59" s="111"/>
      <c r="Y59" s="111"/>
      <c r="Z59" s="111"/>
      <c r="AA59" s="111"/>
      <c r="AB59" s="111"/>
      <c r="AC59" s="111"/>
      <c r="AD59" s="111"/>
      <c r="AE59" s="111" t="s">
        <v>120</v>
      </c>
      <c r="AF59" s="111"/>
      <c r="AG59" s="111"/>
      <c r="AH59" s="111"/>
      <c r="AI59" s="111"/>
      <c r="AJ59" s="111"/>
      <c r="AK59" s="111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  <c r="AV59" s="111"/>
      <c r="AW59" s="111"/>
      <c r="AX59" s="111"/>
      <c r="AY59" s="111"/>
      <c r="AZ59" s="111"/>
      <c r="BA59" s="111"/>
      <c r="BB59" s="111"/>
      <c r="BC59" s="111"/>
      <c r="BD59" s="111"/>
      <c r="BE59" s="111"/>
      <c r="BF59" s="111"/>
      <c r="BG59" s="111"/>
      <c r="BH59" s="111"/>
    </row>
    <row r="60" spans="1:60" outlineLevel="1" x14ac:dyDescent="0.2">
      <c r="A60" s="127">
        <v>36</v>
      </c>
      <c r="B60" s="126" t="s">
        <v>124</v>
      </c>
      <c r="C60" s="125" t="s">
        <v>123</v>
      </c>
      <c r="D60" s="124" t="s">
        <v>13</v>
      </c>
      <c r="E60" s="123">
        <v>87</v>
      </c>
      <c r="F60" s="122">
        <v>0</v>
      </c>
      <c r="G60" s="122">
        <f t="shared" si="7"/>
        <v>0</v>
      </c>
      <c r="H60" s="122">
        <v>11.36</v>
      </c>
      <c r="I60" s="122">
        <f>ROUND(E60*H60,2)</f>
        <v>988.32</v>
      </c>
      <c r="J60" s="122">
        <v>83.54</v>
      </c>
      <c r="K60" s="122">
        <f>ROUND(E60*J60,2)</f>
        <v>7267.98</v>
      </c>
      <c r="L60" s="122">
        <v>21</v>
      </c>
      <c r="M60" s="122">
        <f>G60*(1+L60/100)</f>
        <v>0</v>
      </c>
      <c r="N60" s="120">
        <v>2.7999999999999998E-4</v>
      </c>
      <c r="O60" s="120">
        <f>ROUND(E60*N60,5)</f>
        <v>2.436E-2</v>
      </c>
      <c r="P60" s="120">
        <v>0</v>
      </c>
      <c r="Q60" s="120">
        <f>ROUND(E60*P60,5)</f>
        <v>0</v>
      </c>
      <c r="R60" s="120"/>
      <c r="S60" s="120"/>
      <c r="T60" s="121">
        <v>0.16897000000000001</v>
      </c>
      <c r="U60" s="120">
        <f>ROUND(E60*T60,2)</f>
        <v>14.7</v>
      </c>
      <c r="V60" s="111"/>
      <c r="W60" s="111"/>
      <c r="X60" s="111"/>
      <c r="Y60" s="111"/>
      <c r="Z60" s="111"/>
      <c r="AA60" s="111"/>
      <c r="AB60" s="111"/>
      <c r="AC60" s="111"/>
      <c r="AD60" s="111"/>
      <c r="AE60" s="111" t="s">
        <v>120</v>
      </c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111"/>
      <c r="BE60" s="111"/>
      <c r="BF60" s="111"/>
      <c r="BG60" s="111"/>
      <c r="BH60" s="111"/>
    </row>
    <row r="61" spans="1:60" outlineLevel="1" x14ac:dyDescent="0.2">
      <c r="A61" s="119">
        <v>37</v>
      </c>
      <c r="B61" s="118" t="s">
        <v>122</v>
      </c>
      <c r="C61" s="117" t="s">
        <v>121</v>
      </c>
      <c r="D61" s="116" t="s">
        <v>13</v>
      </c>
      <c r="E61" s="115">
        <v>15</v>
      </c>
      <c r="F61" s="114">
        <v>0</v>
      </c>
      <c r="G61" s="122">
        <f t="shared" si="7"/>
        <v>0</v>
      </c>
      <c r="H61" s="114">
        <v>6.11</v>
      </c>
      <c r="I61" s="114">
        <f>ROUND(E61*H61,2)</f>
        <v>91.65</v>
      </c>
      <c r="J61" s="114">
        <v>52.79</v>
      </c>
      <c r="K61" s="114">
        <f>ROUND(E61*J61,2)</f>
        <v>791.85</v>
      </c>
      <c r="L61" s="114">
        <v>21</v>
      </c>
      <c r="M61" s="114">
        <f>G61*(1+L61/100)</f>
        <v>0</v>
      </c>
      <c r="N61" s="112">
        <v>2.0000000000000001E-4</v>
      </c>
      <c r="O61" s="112">
        <f>ROUND(E61*N61,5)</f>
        <v>3.0000000000000001E-3</v>
      </c>
      <c r="P61" s="112">
        <v>0</v>
      </c>
      <c r="Q61" s="112">
        <f>ROUND(E61*P61,5)</f>
        <v>0</v>
      </c>
      <c r="R61" s="112"/>
      <c r="S61" s="112"/>
      <c r="T61" s="113">
        <v>0.10664999999999999</v>
      </c>
      <c r="U61" s="112">
        <f>ROUND(E61*T61,2)</f>
        <v>1.6</v>
      </c>
      <c r="V61" s="111"/>
      <c r="W61" s="111"/>
      <c r="X61" s="111"/>
      <c r="Y61" s="111"/>
      <c r="Z61" s="111"/>
      <c r="AA61" s="111"/>
      <c r="AB61" s="111"/>
      <c r="AC61" s="111"/>
      <c r="AD61" s="111"/>
      <c r="AE61" s="111" t="s">
        <v>120</v>
      </c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1"/>
      <c r="BB61" s="111"/>
      <c r="BC61" s="111"/>
      <c r="BD61" s="111"/>
      <c r="BE61" s="111"/>
      <c r="BF61" s="111"/>
      <c r="BG61" s="111"/>
      <c r="BH61" s="111"/>
    </row>
    <row r="62" spans="1:60" x14ac:dyDescent="0.2">
      <c r="A62" s="108"/>
      <c r="B62" s="110" t="s">
        <v>119</v>
      </c>
      <c r="C62" s="109" t="s">
        <v>119</v>
      </c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AC62" s="105">
        <v>15</v>
      </c>
      <c r="AD62" s="105">
        <v>21</v>
      </c>
    </row>
    <row r="63" spans="1:60" x14ac:dyDescent="0.2">
      <c r="B63" s="106" t="s">
        <v>266</v>
      </c>
      <c r="C63" s="107"/>
      <c r="G63" s="158">
        <f>SUM(G8:G10,G12,G20,G22,G32,G35,G38,G42,G48,G54,G58)</f>
        <v>0</v>
      </c>
      <c r="AE63" s="105" t="s">
        <v>118</v>
      </c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Krycí list</vt:lpstr>
      <vt:lpstr>rekapitulace</vt:lpstr>
      <vt:lpstr>VZT</vt:lpstr>
      <vt:lpstr>Stavební</vt:lpstr>
      <vt:lpstr>'Krycí list'!Oblast_tisku</vt:lpstr>
      <vt:lpstr>rekapitulace!Oblast_tisku</vt:lpstr>
      <vt:lpstr>Stavební!Oblast_tisku</vt:lpstr>
      <vt:lpstr>VZT!Oblast_tisku</vt:lpstr>
      <vt:lpstr>PocetMJ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Marhold</dc:creator>
  <cp:lastModifiedBy>Kršková Jitka</cp:lastModifiedBy>
  <cp:lastPrinted>2021-05-26T14:01:47Z</cp:lastPrinted>
  <dcterms:created xsi:type="dcterms:W3CDTF">2019-02-15T06:51:45Z</dcterms:created>
  <dcterms:modified xsi:type="dcterms:W3CDTF">2021-06-02T08:10:44Z</dcterms:modified>
</cp:coreProperties>
</file>