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acovní dokumenty\Lhotka, Skuhrov - opravy, investice\Skuhrov\opravy a investice 2022\veřejná zakázka\"/>
    </mc:Choice>
  </mc:AlternateContent>
  <xr:revisionPtr revIDLastSave="0" documentId="13_ncr:1_{4A9AFA11-A9B0-459A-B06D-19CA406118AD}" xr6:coauthVersionLast="47" xr6:coauthVersionMax="47" xr10:uidLastSave="{00000000-0000-0000-0000-000000000000}"/>
  <bookViews>
    <workbookView xWindow="2085" yWindow="1395" windowWidth="23370" windowHeight="14205" activeTab="2" xr2:uid="{00000000-000D-0000-FFFF-FFFF00000000}"/>
  </bookViews>
  <sheets>
    <sheet name="Stavba" sheetId="1" r:id="rId1"/>
    <sheet name="VzorPolozky" sheetId="10" state="hidden" r:id="rId2"/>
    <sheet name="Rozpočet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'Rozpočet Pol'!$A$1:$U$50</definedName>
    <definedName name="_xlnm.Print_Area" localSheetId="0">Stavba!$A$1:$J$58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48" i="12" l="1"/>
  <c r="F39" i="1" s="1"/>
  <c r="I9" i="12"/>
  <c r="K9" i="12"/>
  <c r="O9" i="12"/>
  <c r="Q9" i="12"/>
  <c r="U9" i="12"/>
  <c r="M10" i="12"/>
  <c r="I10" i="12"/>
  <c r="K10" i="12"/>
  <c r="O10" i="12"/>
  <c r="Q10" i="12"/>
  <c r="U10" i="12"/>
  <c r="M12" i="12"/>
  <c r="I12" i="12"/>
  <c r="K12" i="12"/>
  <c r="O12" i="12"/>
  <c r="Q12" i="12"/>
  <c r="U12" i="12"/>
  <c r="I13" i="12"/>
  <c r="K13" i="12"/>
  <c r="O13" i="12"/>
  <c r="Q13" i="12"/>
  <c r="U13" i="12"/>
  <c r="M15" i="12"/>
  <c r="M14" i="12" s="1"/>
  <c r="I15" i="12"/>
  <c r="I14" i="12" s="1"/>
  <c r="K15" i="12"/>
  <c r="K14" i="12" s="1"/>
  <c r="O15" i="12"/>
  <c r="O14" i="12" s="1"/>
  <c r="Q15" i="12"/>
  <c r="Q14" i="12" s="1"/>
  <c r="U15" i="12"/>
  <c r="U14" i="12" s="1"/>
  <c r="M17" i="12"/>
  <c r="I17" i="12"/>
  <c r="K17" i="12"/>
  <c r="O17" i="12"/>
  <c r="Q17" i="12"/>
  <c r="U17" i="12"/>
  <c r="M18" i="12"/>
  <c r="I18" i="12"/>
  <c r="K18" i="12"/>
  <c r="O18" i="12"/>
  <c r="Q18" i="12"/>
  <c r="U18" i="12"/>
  <c r="M19" i="12"/>
  <c r="I19" i="12"/>
  <c r="K19" i="12"/>
  <c r="O19" i="12"/>
  <c r="Q19" i="12"/>
  <c r="U19" i="12"/>
  <c r="M20" i="12"/>
  <c r="I20" i="12"/>
  <c r="K20" i="12"/>
  <c r="O20" i="12"/>
  <c r="Q20" i="12"/>
  <c r="U20" i="12"/>
  <c r="M21" i="12"/>
  <c r="I21" i="12"/>
  <c r="K21" i="12"/>
  <c r="O21" i="12"/>
  <c r="Q21" i="12"/>
  <c r="U21" i="12"/>
  <c r="I23" i="12"/>
  <c r="K23" i="12"/>
  <c r="O23" i="12"/>
  <c r="Q23" i="12"/>
  <c r="U23" i="12"/>
  <c r="M24" i="12"/>
  <c r="I24" i="12"/>
  <c r="K24" i="12"/>
  <c r="O24" i="12"/>
  <c r="Q24" i="12"/>
  <c r="U24" i="12"/>
  <c r="M26" i="12"/>
  <c r="I26" i="12"/>
  <c r="K26" i="12"/>
  <c r="O26" i="12"/>
  <c r="Q26" i="12"/>
  <c r="U26" i="12"/>
  <c r="M27" i="12"/>
  <c r="I27" i="12"/>
  <c r="K27" i="12"/>
  <c r="O27" i="12"/>
  <c r="Q27" i="12"/>
  <c r="U27" i="12"/>
  <c r="M28" i="12"/>
  <c r="I28" i="12"/>
  <c r="K28" i="12"/>
  <c r="O28" i="12"/>
  <c r="Q28" i="12"/>
  <c r="U28" i="12"/>
  <c r="I30" i="12"/>
  <c r="K30" i="12"/>
  <c r="O30" i="12"/>
  <c r="Q30" i="12"/>
  <c r="U30" i="12"/>
  <c r="M31" i="12"/>
  <c r="I31" i="12"/>
  <c r="K31" i="12"/>
  <c r="O31" i="12"/>
  <c r="Q31" i="12"/>
  <c r="U31" i="12"/>
  <c r="M33" i="12"/>
  <c r="I33" i="12"/>
  <c r="K33" i="12"/>
  <c r="O33" i="12"/>
  <c r="Q33" i="12"/>
  <c r="U33" i="12"/>
  <c r="M34" i="12"/>
  <c r="I34" i="12"/>
  <c r="K34" i="12"/>
  <c r="O34" i="12"/>
  <c r="Q34" i="12"/>
  <c r="U34" i="12"/>
  <c r="M35" i="12"/>
  <c r="I35" i="12"/>
  <c r="K35" i="12"/>
  <c r="O35" i="12"/>
  <c r="Q35" i="12"/>
  <c r="U35" i="12"/>
  <c r="I37" i="12"/>
  <c r="K37" i="12"/>
  <c r="O37" i="12"/>
  <c r="Q37" i="12"/>
  <c r="U37" i="12"/>
  <c r="M38" i="12"/>
  <c r="I38" i="12"/>
  <c r="K38" i="12"/>
  <c r="O38" i="12"/>
  <c r="Q38" i="12"/>
  <c r="U38" i="12"/>
  <c r="M39" i="12"/>
  <c r="I39" i="12"/>
  <c r="K39" i="12"/>
  <c r="O39" i="12"/>
  <c r="Q39" i="12"/>
  <c r="U39" i="12"/>
  <c r="M40" i="12"/>
  <c r="I40" i="12"/>
  <c r="K40" i="12"/>
  <c r="O40" i="12"/>
  <c r="Q40" i="12"/>
  <c r="U40" i="12"/>
  <c r="M41" i="12"/>
  <c r="I41" i="12"/>
  <c r="K41" i="12"/>
  <c r="O41" i="12"/>
  <c r="Q41" i="12"/>
  <c r="U41" i="12"/>
  <c r="M42" i="12"/>
  <c r="I42" i="12"/>
  <c r="K42" i="12"/>
  <c r="O42" i="12"/>
  <c r="Q42" i="12"/>
  <c r="U42" i="12"/>
  <c r="I44" i="12"/>
  <c r="I43" i="12" s="1"/>
  <c r="K44" i="12"/>
  <c r="K43" i="12" s="1"/>
  <c r="O44" i="12"/>
  <c r="O43" i="12" s="1"/>
  <c r="Q44" i="12"/>
  <c r="Q43" i="12" s="1"/>
  <c r="U44" i="12"/>
  <c r="U43" i="12" s="1"/>
  <c r="M46" i="12"/>
  <c r="M45" i="12" s="1"/>
  <c r="I46" i="12"/>
  <c r="I45" i="12" s="1"/>
  <c r="K46" i="12"/>
  <c r="K45" i="12" s="1"/>
  <c r="O46" i="12"/>
  <c r="O45" i="12" s="1"/>
  <c r="Q46" i="12"/>
  <c r="Q45" i="12" s="1"/>
  <c r="U46" i="12"/>
  <c r="U45" i="12" s="1"/>
  <c r="I20" i="1"/>
  <c r="I19" i="1"/>
  <c r="G27" i="1"/>
  <c r="J28" i="1"/>
  <c r="J26" i="1"/>
  <c r="G38" i="1"/>
  <c r="F38" i="1"/>
  <c r="J23" i="1"/>
  <c r="J24" i="1"/>
  <c r="J25" i="1"/>
  <c r="J27" i="1"/>
  <c r="E24" i="1"/>
  <c r="E26" i="1"/>
  <c r="U22" i="12" l="1"/>
  <c r="U11" i="12"/>
  <c r="Q11" i="12"/>
  <c r="K22" i="12"/>
  <c r="K8" i="12"/>
  <c r="I22" i="12"/>
  <c r="I11" i="12"/>
  <c r="Q29" i="12"/>
  <c r="O25" i="12"/>
  <c r="Q25" i="12"/>
  <c r="O32" i="12"/>
  <c r="O29" i="12"/>
  <c r="O8" i="12"/>
  <c r="M44" i="12"/>
  <c r="M43" i="12" s="1"/>
  <c r="I56" i="1"/>
  <c r="M13" i="12"/>
  <c r="M11" i="12" s="1"/>
  <c r="AD48" i="12"/>
  <c r="G39" i="1" s="1"/>
  <c r="G40" i="1" s="1"/>
  <c r="G25" i="1" s="1"/>
  <c r="G26" i="1" s="1"/>
  <c r="F40" i="1"/>
  <c r="O36" i="12"/>
  <c r="K36" i="12"/>
  <c r="K32" i="12"/>
  <c r="O16" i="12"/>
  <c r="Q16" i="12"/>
  <c r="U36" i="12"/>
  <c r="I36" i="12"/>
  <c r="U32" i="12"/>
  <c r="I32" i="12"/>
  <c r="K29" i="12"/>
  <c r="K25" i="12"/>
  <c r="I52" i="1"/>
  <c r="Q22" i="12"/>
  <c r="K16" i="12"/>
  <c r="O11" i="12"/>
  <c r="U8" i="12"/>
  <c r="I8" i="12"/>
  <c r="Q36" i="12"/>
  <c r="Q32" i="12"/>
  <c r="U29" i="12"/>
  <c r="I29" i="12"/>
  <c r="U25" i="12"/>
  <c r="I25" i="12"/>
  <c r="O22" i="12"/>
  <c r="U16" i="12"/>
  <c r="I16" i="12"/>
  <c r="K11" i="12"/>
  <c r="I48" i="1"/>
  <c r="Q8" i="12"/>
  <c r="M30" i="12"/>
  <c r="M29" i="12" s="1"/>
  <c r="I53" i="1"/>
  <c r="M25" i="12"/>
  <c r="M16" i="12"/>
  <c r="I51" i="1"/>
  <c r="M23" i="12"/>
  <c r="M22" i="12" s="1"/>
  <c r="I55" i="1"/>
  <c r="M37" i="12"/>
  <c r="M36" i="12" s="1"/>
  <c r="M32" i="12"/>
  <c r="G8" i="12"/>
  <c r="M9" i="12"/>
  <c r="M8" i="12" s="1"/>
  <c r="I57" i="1"/>
  <c r="I18" i="1" s="1"/>
  <c r="I49" i="1"/>
  <c r="I54" i="1"/>
  <c r="I50" i="1"/>
  <c r="H39" i="1" l="1"/>
  <c r="I39" i="1" s="1"/>
  <c r="I40" i="1" s="1"/>
  <c r="J39" i="1" s="1"/>
  <c r="J40" i="1" s="1"/>
  <c r="G48" i="12"/>
  <c r="I47" i="1"/>
  <c r="I17" i="1"/>
  <c r="G28" i="1"/>
  <c r="G23" i="1"/>
  <c r="G24" i="1" s="1"/>
  <c r="G29" i="1" s="1"/>
  <c r="H40" i="1" l="1"/>
  <c r="I58" i="1"/>
  <c r="I16" i="1"/>
  <c r="I21" i="1" s="1"/>
</calcChain>
</file>

<file path=xl/sharedStrings.xml><?xml version="1.0" encoding="utf-8"?>
<sst xmlns="http://schemas.openxmlformats.org/spreadsheetml/2006/main" count="302" uniqueCount="175">
  <si>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</si>
  <si>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</si>
  <si>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</si>
  <si>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</si>
  <si>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</si>
  <si>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</si>
  <si>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</si>
  <si>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</si>
  <si>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</si>
  <si>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</si>
  <si>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</si>
  <si>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</si>
  <si>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</si>
  <si>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</si>
  <si>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</si>
  <si>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</si>
  <si>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</si>
  <si>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</si>
  <si>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</si>
  <si>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</si>
  <si>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</si>
  <si>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</si>
  <si>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</si>
  <si>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</si>
  <si>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</si>
  <si>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</si>
  <si>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</si>
  <si>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</si>
  <si>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</si>
  <si>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</si>
  <si>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</si>
  <si>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</si>
  <si>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</si>
  <si>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</si>
  <si>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</si>
  <si>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</si>
  <si>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</si>
  <si>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</si>
  <si>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</si>
  <si>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</si>
  <si>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</si>
  <si>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Skuhrov u České Třebové, pa.č. 57/1</t>
  </si>
  <si>
    <t>Rozpočet:</t>
  </si>
  <si>
    <t>Misto</t>
  </si>
  <si>
    <t>Ing. Pavel Stejskal</t>
  </si>
  <si>
    <t>Klubovna Skuhrov</t>
  </si>
  <si>
    <t>Město Česká Třebová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</si>
  <si>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</si>
  <si>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</si>
  <si>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</si>
  <si>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</si>
  <si>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</si>
  <si>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</si>
  <si>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</si>
  <si>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</si>
  <si>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</si>
  <si>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</si>
  <si>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</si>
  <si>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8</t>
  </si>
  <si>
    <t>Trubní vedení</t>
  </si>
  <si>
    <t>94</t>
  </si>
  <si>
    <t>Lešení a stavební výtahy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</si>
  <si>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</si>
  <si>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</si>
  <si>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</si>
  <si>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</si>
  <si>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</si>
  <si>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</si>
  <si>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</si>
  <si>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</si>
  <si>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</si>
  <si>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</si>
  <si>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</si>
  <si>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</si>
  <si>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</si>
  <si>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</si>
  <si>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</si>
  <si>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</si>
  <si>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</si>
  <si>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</si>
  <si>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</si>
  <si>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</si>
  <si>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</si>
  <si>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</si>
  <si>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</si>
  <si>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</si>
  <si>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</si>
  <si>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</si>
  <si>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</si>
  <si>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</si>
  <si>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</si>
  <si>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</si>
  <si>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</si>
  <si>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</si>
  <si>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</si>
  <si>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</si>
  <si>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</si>
  <si>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</si>
  <si>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</si>
  <si>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</si>
  <si>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</si>
  <si>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</si>
  <si>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</si>
  <si>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139600011RA0</t>
  </si>
  <si>
    <t>Výkop - patky SO 01, jímka SO 03</t>
  </si>
  <si>
    <t>m3</t>
  </si>
  <si>
    <t>POL2_0</t>
  </si>
  <si>
    <t>175200010RAA</t>
  </si>
  <si>
    <t>Obsyp objektu prohozenou zeminou, SO 03</t>
  </si>
  <si>
    <t>275310030RA0</t>
  </si>
  <si>
    <t>Základová patka z betonu C 16/20 pro SO 01</t>
  </si>
  <si>
    <t>273320030RA0</t>
  </si>
  <si>
    <t>Základová deska ŽB z betonu C 16/20, pro SO 03</t>
  </si>
  <si>
    <t>591100020RAA</t>
  </si>
  <si>
    <t>Plocha z dlažby zámkové 6 cm, podklad štěrkodrť, obrubník - pod SO 01 a SO 02</t>
  </si>
  <si>
    <t>m2</t>
  </si>
  <si>
    <t>831R1</t>
  </si>
  <si>
    <t>Napojení SO 01 na vodovod</t>
  </si>
  <si>
    <t>soub.</t>
  </si>
  <si>
    <t>POL1_0</t>
  </si>
  <si>
    <t>831350111RA0</t>
  </si>
  <si>
    <t>Kanalizace z trub PVC, D 125 mm, napojení SO 01 a SO 04 do jímky SO 03</t>
  </si>
  <si>
    <t>m</t>
  </si>
  <si>
    <t>899R2</t>
  </si>
  <si>
    <t>Jímka odpadní plastová 2 m3 SO 03, dodávka a osazení</t>
  </si>
  <si>
    <t>kus</t>
  </si>
  <si>
    <t>725R3</t>
  </si>
  <si>
    <t>Mobilní WC - SO 02, napojení do jímky SO 03</t>
  </si>
  <si>
    <t>213R4</t>
  </si>
  <si>
    <t>Vsakovací jáma pro dešťové vody, výkop, štěrk, geotextilie, propojení s dešť.svodem</t>
  </si>
  <si>
    <t>941940031RAA</t>
  </si>
  <si>
    <t>Lešení lehké fasádní, montáž, demontáž, doprava, pronájem</t>
  </si>
  <si>
    <t>941955001R00</t>
  </si>
  <si>
    <t>Lešení lehké pomocné, výška podlahy do 1,2 m</t>
  </si>
  <si>
    <t>713111130RV4</t>
  </si>
  <si>
    <t>Izolace tepelné stěn klubovny SO 01, 2 vrstvy - včetně dodávky minerál. vaty 120 + 40mm</t>
  </si>
  <si>
    <t>713111121RU2</t>
  </si>
  <si>
    <t>Izolace tepelné stropů klubovny SO 01, 2 vrstvy - včetně dodávky minerál. vaty 140+40 mm</t>
  </si>
  <si>
    <t>713111211RK4</t>
  </si>
  <si>
    <t>Provedení parozábrany stěn a stropů klubovny SO 01</t>
  </si>
  <si>
    <t>762710112RAC</t>
  </si>
  <si>
    <t>Prostorové vázané kce.z řeziva pl.224 cm2, konstrukce stěn a střechy SO 01</t>
  </si>
  <si>
    <t>762340110RAC</t>
  </si>
  <si>
    <t>Bednění střech z prken na sraz SO 01</t>
  </si>
  <si>
    <t>764310010RA0</t>
  </si>
  <si>
    <t>Krytina střech z plechu SO 01, vč. úpravy okrajů</t>
  </si>
  <si>
    <t>764252410RA0</t>
  </si>
  <si>
    <t>Žlab z TiZn plechu podokapní půlkruhový, SO 01</t>
  </si>
  <si>
    <t>764554410RA0</t>
  </si>
  <si>
    <t>Odpadní trouby z TiZn plechu kruhové, SO 01</t>
  </si>
  <si>
    <t>766410010RAA</t>
  </si>
  <si>
    <t>Obklad stěn palubkami pero - drážka, palubky SM/JD, lakování - vnější stěny SO 01</t>
  </si>
  <si>
    <t>766417111R00</t>
  </si>
  <si>
    <t>Podkladový rošt z latí pod obklad deskami OSB, vnitřní plochy klubovny SO 01</t>
  </si>
  <si>
    <t>766410020RAI</t>
  </si>
  <si>
    <t>Obklad stěn deskami OSB, vnitřní stěny klubovny SO 01</t>
  </si>
  <si>
    <t>766420020RAI</t>
  </si>
  <si>
    <t>Obklad podhledů deskami OSB, strop klubovny SO 01</t>
  </si>
  <si>
    <t>76666R5</t>
  </si>
  <si>
    <t>Dveře dřevěné 1,2 x 2,2 m, klubovna SO 01</t>
  </si>
  <si>
    <t>76662R6</t>
  </si>
  <si>
    <t>Okno dřevěné 1,6 x 0,8 m, klubovna SO 01</t>
  </si>
  <si>
    <t>767R7</t>
  </si>
  <si>
    <t>Sklad SO 02 - půdorys 3x5 m, sedlová střecha, typová výrobek - dodávka a montáž</t>
  </si>
  <si>
    <t>650R8</t>
  </si>
  <si>
    <t>Napojení SO 01 na el. energii</t>
  </si>
  <si>
    <t/>
  </si>
  <si>
    <t>SUM</t>
  </si>
  <si>
    <t>END</t>
  </si>
  <si>
    <t>560 02 Česká Třebová</t>
  </si>
  <si>
    <t>Staré náměstí 78</t>
  </si>
  <si>
    <t>002 78 653</t>
  </si>
  <si>
    <t>Slepý rozpočet</t>
  </si>
  <si>
    <t>Klubovna ve Skuhrově</t>
  </si>
  <si>
    <t>k.ú. Skuhrov u České Třebové, parc.č. 57/1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</si>
</sst>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4" fillId="2" borderId="36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4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2" borderId="45" xfId="0" applyFill="1" applyBorder="1"/>
    <xf numFmtId="49" fontId="0" fillId="2" borderId="42" xfId="0" applyNumberFormat="1" applyFill="1" applyBorder="1" applyAlignment="1"/>
    <xf numFmtId="49" fontId="0" fillId="2" borderId="42" xfId="0" applyNumberFormat="1" applyFill="1" applyBorder="1"/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5" fillId="0" borderId="0" xfId="0" applyFont="1"/>
    <xf numFmtId="0" fontId="15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48" xfId="0" applyFill="1" applyBorder="1" applyAlignment="1">
      <alignment vertical="top"/>
    </xf>
    <xf numFmtId="0" fontId="0" fillId="2" borderId="49" xfId="0" applyFill="1" applyBorder="1" applyAlignment="1">
      <alignment wrapText="1"/>
    </xf>
    <xf numFmtId="0" fontId="15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0" fontId="15" fillId="0" borderId="34" xfId="0" applyFont="1" applyBorder="1" applyAlignment="1">
      <alignment vertical="top" shrinkToFit="1"/>
    </xf>
    <xf numFmtId="0" fontId="15" fillId="0" borderId="33" xfId="0" applyFont="1" applyBorder="1" applyAlignment="1">
      <alignment vertical="top" shrinkToFit="1"/>
    </xf>
    <xf numFmtId="0" fontId="15" fillId="0" borderId="26" xfId="0" applyFont="1" applyBorder="1" applyAlignment="1">
      <alignment vertical="top" shrinkToFit="1"/>
    </xf>
    <xf numFmtId="0" fontId="0" fillId="2" borderId="37" xfId="0" applyFill="1" applyBorder="1" applyAlignment="1">
      <alignment vertical="top" shrinkToFit="1"/>
    </xf>
    <xf numFmtId="0" fontId="0" fillId="2" borderId="38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164" fontId="15" fillId="0" borderId="33" xfId="0" applyNumberFormat="1" applyFont="1" applyBorder="1" applyAlignment="1">
      <alignment vertical="top" shrinkToFit="1"/>
    </xf>
    <xf numFmtId="164" fontId="0" fillId="2" borderId="38" xfId="0" applyNumberFormat="1" applyFill="1" applyBorder="1" applyAlignment="1">
      <alignment vertical="top" shrinkToFit="1"/>
    </xf>
    <xf numFmtId="4" fontId="15" fillId="0" borderId="33" xfId="0" applyNumberFormat="1" applyFont="1" applyBorder="1" applyAlignment="1">
      <alignment vertical="top" shrinkToFit="1"/>
    </xf>
    <xf numFmtId="4" fontId="15" fillId="3" borderId="33" xfId="0" applyNumberFormat="1" applyFont="1" applyFill="1" applyBorder="1" applyAlignment="1" applyProtection="1">
      <alignment vertical="top" shrinkToFit="1"/>
      <protection locked="0"/>
    </xf>
    <xf numFmtId="4" fontId="0" fillId="2" borderId="38" xfId="0" applyNumberFormat="1" applyFill="1" applyBorder="1" applyAlignment="1">
      <alignment vertical="top" shrinkToFit="1"/>
    </xf>
    <xf numFmtId="0" fontId="0" fillId="2" borderId="50" xfId="0" applyFill="1" applyBorder="1"/>
    <xf numFmtId="0" fontId="0" fillId="2" borderId="51" xfId="0" applyFill="1" applyBorder="1" applyAlignment="1">
      <alignment wrapText="1"/>
    </xf>
    <xf numFmtId="0" fontId="0" fillId="2" borderId="52" xfId="0" applyFill="1" applyBorder="1" applyAlignment="1">
      <alignment vertical="top"/>
    </xf>
    <xf numFmtId="49" fontId="0" fillId="2" borderId="52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0" fontId="0" fillId="2" borderId="53" xfId="0" applyFill="1" applyBorder="1" applyAlignment="1">
      <alignment vertical="top"/>
    </xf>
    <xf numFmtId="164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15" fillId="0" borderId="10" xfId="0" applyFont="1" applyBorder="1" applyAlignment="1">
      <alignment vertical="top"/>
    </xf>
    <xf numFmtId="0" fontId="15" fillId="0" borderId="10" xfId="0" applyNumberFormat="1" applyFont="1" applyBorder="1" applyAlignment="1">
      <alignment vertical="top"/>
    </xf>
    <xf numFmtId="0" fontId="15" fillId="0" borderId="37" xfId="0" applyFont="1" applyBorder="1" applyAlignment="1">
      <alignment vertical="top" shrinkToFit="1"/>
    </xf>
    <xf numFmtId="164" fontId="15" fillId="0" borderId="38" xfId="0" applyNumberFormat="1" applyFont="1" applyBorder="1" applyAlignment="1">
      <alignment vertical="top" shrinkToFit="1"/>
    </xf>
    <xf numFmtId="4" fontId="15" fillId="0" borderId="38" xfId="0" applyNumberFormat="1" applyFont="1" applyBorder="1" applyAlignment="1">
      <alignment vertical="top" shrinkToFit="1"/>
    </xf>
    <xf numFmtId="4" fontId="15" fillId="3" borderId="38" xfId="0" applyNumberFormat="1" applyFont="1" applyFill="1" applyBorder="1" applyAlignment="1" applyProtection="1">
      <alignment vertical="top" shrinkToFit="1"/>
      <protection locked="0"/>
    </xf>
    <xf numFmtId="0" fontId="15" fillId="0" borderId="38" xfId="0" applyFont="1" applyBorder="1" applyAlignment="1">
      <alignment vertical="top" shrinkToFit="1"/>
    </xf>
    <xf numFmtId="0" fontId="15" fillId="0" borderId="10" xfId="0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5" fillId="0" borderId="33" xfId="0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5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vertical="center"/>
    </xf>
    <xf numFmtId="49" fontId="8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4" fontId="15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5" fillId="0" borderId="38" xfId="0" applyNumberFormat="1" applyFont="1" applyBorder="1" applyAlignment="1">
      <alignment vertical="top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4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61"/>
  <sheetViews>
    <sheetView showGridLines="0" topLeftCell="B47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36</v>
      </c>
      <c r="B1" s="206" t="s">
        <v>40</v>
      </c>
      <c r="C1" s="207"/>
      <c r="D1" s="207"/>
      <c r="E1" s="207"/>
      <c r="F1" s="207"/>
      <c r="G1" s="207"/>
      <c r="H1" s="207"/>
      <c r="I1" s="207"/>
      <c r="J1" s="208"/>
    </row>
    <row r="2" spans="1:15" ht="23.25" customHeight="1" x14ac:dyDescent="0.2">
      <c r="A2" s="4"/>
      <c r="B2" s="80" t="s">
        <v>38</v>
      </c>
      <c r="C2" s="81"/>
      <c r="D2" s="232" t="s">
        <v>45</v>
      </c>
      <c r="E2" s="233"/>
      <c r="F2" s="233"/>
      <c r="G2" s="233"/>
      <c r="H2" s="233"/>
      <c r="I2" s="233"/>
      <c r="J2" s="234"/>
      <c r="O2" s="2"/>
    </row>
    <row r="3" spans="1:15" ht="23.25" customHeight="1" x14ac:dyDescent="0.2">
      <c r="A3" s="4"/>
      <c r="B3" s="82" t="s">
        <v>43</v>
      </c>
      <c r="C3" s="83"/>
      <c r="D3" s="225" t="s">
        <v>41</v>
      </c>
      <c r="E3" s="226"/>
      <c r="F3" s="226"/>
      <c r="G3" s="226"/>
      <c r="H3" s="226"/>
      <c r="I3" s="226"/>
      <c r="J3" s="227"/>
    </row>
    <row r="4" spans="1:15" ht="23.25" hidden="1" customHeight="1" x14ac:dyDescent="0.2">
      <c r="A4" s="4"/>
      <c r="B4" s="84" t="s">
        <v>42</v>
      </c>
      <c r="C4" s="85"/>
      <c r="D4" s="86"/>
      <c r="E4" s="86"/>
      <c r="F4" s="87"/>
      <c r="G4" s="88"/>
      <c r="H4" s="87"/>
      <c r="I4" s="88"/>
      <c r="J4" s="89"/>
    </row>
    <row r="5" spans="1:15" ht="24" customHeight="1" x14ac:dyDescent="0.2">
      <c r="A5" s="4"/>
      <c r="B5" s="46" t="s">
        <v>21</v>
      </c>
      <c r="C5" s="5"/>
      <c r="D5" s="90" t="s">
        <v>46</v>
      </c>
      <c r="E5" s="26"/>
      <c r="F5" s="26"/>
      <c r="G5" s="26"/>
      <c r="H5" s="28" t="s">
        <v>33</v>
      </c>
      <c r="I5" s="90" t="s">
        <v>171</v>
      </c>
      <c r="J5" s="11"/>
    </row>
    <row r="6" spans="1:15" ht="15.75" customHeight="1" x14ac:dyDescent="0.2">
      <c r="A6" s="4"/>
      <c r="B6" s="40"/>
      <c r="C6" s="26"/>
      <c r="D6" s="90" t="s">
        <v>170</v>
      </c>
      <c r="E6" s="26"/>
      <c r="F6" s="26"/>
      <c r="G6" s="26"/>
      <c r="H6" s="28" t="s">
        <v>34</v>
      </c>
      <c r="I6" s="90"/>
      <c r="J6" s="11"/>
    </row>
    <row r="7" spans="1:15" ht="15.75" customHeight="1" x14ac:dyDescent="0.2">
      <c r="A7" s="4"/>
      <c r="B7" s="41"/>
      <c r="C7" s="91"/>
      <c r="D7" s="79" t="s">
        <v>169</v>
      </c>
      <c r="E7" s="33"/>
      <c r="F7" s="33"/>
      <c r="G7" s="33"/>
      <c r="H7" s="35"/>
      <c r="I7" s="33"/>
      <c r="J7" s="50"/>
    </row>
    <row r="8" spans="1:15" ht="24" hidden="1" customHeight="1" x14ac:dyDescent="0.2">
      <c r="A8" s="4"/>
      <c r="B8" s="46" t="s">
        <v>19</v>
      </c>
      <c r="C8" s="5"/>
      <c r="D8" s="34"/>
      <c r="E8" s="5"/>
      <c r="F8" s="5"/>
      <c r="G8" s="44"/>
      <c r="H8" s="28" t="s">
        <v>33</v>
      </c>
      <c r="I8" s="32"/>
      <c r="J8" s="11"/>
    </row>
    <row r="9" spans="1:15" ht="15.75" hidden="1" customHeight="1" x14ac:dyDescent="0.2">
      <c r="A9" s="4"/>
      <c r="B9" s="4"/>
      <c r="C9" s="5"/>
      <c r="D9" s="34"/>
      <c r="E9" s="5"/>
      <c r="F9" s="5"/>
      <c r="G9" s="44"/>
      <c r="H9" s="28" t="s">
        <v>34</v>
      </c>
      <c r="I9" s="32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196"/>
      <c r="D11" s="236"/>
      <c r="E11" s="236"/>
      <c r="F11" s="236"/>
      <c r="G11" s="236"/>
      <c r="H11" s="197" t="s">
        <v>33</v>
      </c>
      <c r="I11" s="198"/>
      <c r="J11" s="11"/>
    </row>
    <row r="12" spans="1:15" ht="15.75" customHeight="1" x14ac:dyDescent="0.2">
      <c r="A12" s="4"/>
      <c r="B12" s="40"/>
      <c r="C12" s="199"/>
      <c r="D12" s="223"/>
      <c r="E12" s="223"/>
      <c r="F12" s="223"/>
      <c r="G12" s="223"/>
      <c r="H12" s="197" t="s">
        <v>34</v>
      </c>
      <c r="I12" s="198"/>
      <c r="J12" s="11"/>
    </row>
    <row r="13" spans="1:15" ht="15.75" customHeight="1" x14ac:dyDescent="0.2">
      <c r="A13" s="4"/>
      <c r="B13" s="41"/>
      <c r="C13" s="200"/>
      <c r="D13" s="224"/>
      <c r="E13" s="224"/>
      <c r="F13" s="224"/>
      <c r="G13" s="224"/>
      <c r="H13" s="201"/>
      <c r="I13" s="202"/>
      <c r="J13" s="50"/>
    </row>
    <row r="14" spans="1:15" ht="24" hidden="1" customHeight="1" x14ac:dyDescent="0.2">
      <c r="A14" s="4"/>
      <c r="B14" s="65" t="s">
        <v>20</v>
      </c>
      <c r="C14" s="66"/>
      <c r="D14" s="67" t="s">
        <v>44</v>
      </c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31</v>
      </c>
      <c r="C15" s="71"/>
      <c r="D15" s="52"/>
      <c r="E15" s="235"/>
      <c r="F15" s="235"/>
      <c r="G15" s="220"/>
      <c r="H15" s="220"/>
      <c r="I15" s="220" t="s">
        <v>28</v>
      </c>
      <c r="J15" s="221"/>
    </row>
    <row r="16" spans="1:15" ht="23.25" customHeight="1" x14ac:dyDescent="0.2">
      <c r="A16" s="138" t="s">
        <v>23</v>
      </c>
      <c r="B16" s="139" t="s">
        <v>23</v>
      </c>
      <c r="C16" s="57"/>
      <c r="D16" s="58"/>
      <c r="E16" s="215"/>
      <c r="F16" s="222"/>
      <c r="G16" s="215"/>
      <c r="H16" s="222"/>
      <c r="I16" s="215">
        <f>SUMIF(F47:F57,A16,I47:I57)+SUMIF(F47:F57,"PSU",I47:I57)</f>
        <v>0</v>
      </c>
      <c r="J16" s="216"/>
    </row>
    <row r="17" spans="1:10" ht="23.25" customHeight="1" x14ac:dyDescent="0.2">
      <c r="A17" s="138" t="s">
        <v>24</v>
      </c>
      <c r="B17" s="139" t="s">
        <v>24</v>
      </c>
      <c r="C17" s="57"/>
      <c r="D17" s="58"/>
      <c r="E17" s="215"/>
      <c r="F17" s="222"/>
      <c r="G17" s="215"/>
      <c r="H17" s="222"/>
      <c r="I17" s="215">
        <f>SUMIF(F47:F57,A17,I47:I57)</f>
        <v>0</v>
      </c>
      <c r="J17" s="216"/>
    </row>
    <row r="18" spans="1:10" ht="23.25" customHeight="1" x14ac:dyDescent="0.2">
      <c r="A18" s="138" t="s">
        <v>25</v>
      </c>
      <c r="B18" s="139" t="s">
        <v>25</v>
      </c>
      <c r="C18" s="57"/>
      <c r="D18" s="58"/>
      <c r="E18" s="215"/>
      <c r="F18" s="222"/>
      <c r="G18" s="215"/>
      <c r="H18" s="222"/>
      <c r="I18" s="215">
        <f>SUMIF(F47:F57,A18,I47:I57)</f>
        <v>0</v>
      </c>
      <c r="J18" s="216"/>
    </row>
    <row r="19" spans="1:10" ht="23.25" customHeight="1" x14ac:dyDescent="0.2">
      <c r="A19" s="138" t="s">
        <v>74</v>
      </c>
      <c r="B19" s="139" t="s">
        <v>26</v>
      </c>
      <c r="C19" s="57"/>
      <c r="D19" s="58"/>
      <c r="E19" s="215"/>
      <c r="F19" s="222"/>
      <c r="G19" s="215"/>
      <c r="H19" s="222"/>
      <c r="I19" s="215">
        <f>SUMIF(F47:F57,A19,I47:I57)</f>
        <v>0</v>
      </c>
      <c r="J19" s="216"/>
    </row>
    <row r="20" spans="1:10" ht="23.25" customHeight="1" x14ac:dyDescent="0.2">
      <c r="A20" s="138" t="s">
        <v>75</v>
      </c>
      <c r="B20" s="139" t="s">
        <v>27</v>
      </c>
      <c r="C20" s="57"/>
      <c r="D20" s="58"/>
      <c r="E20" s="215"/>
      <c r="F20" s="222"/>
      <c r="G20" s="215"/>
      <c r="H20" s="222"/>
      <c r="I20" s="215">
        <f>SUMIF(F47:F57,A20,I47:I57)</f>
        <v>0</v>
      </c>
      <c r="J20" s="216"/>
    </row>
    <row r="21" spans="1:10" ht="23.25" customHeight="1" x14ac:dyDescent="0.2">
      <c r="A21" s="4"/>
      <c r="B21" s="73" t="s">
        <v>28</v>
      </c>
      <c r="C21" s="74"/>
      <c r="D21" s="75"/>
      <c r="E21" s="217"/>
      <c r="F21" s="218"/>
      <c r="G21" s="217"/>
      <c r="H21" s="218"/>
      <c r="I21" s="217">
        <f>SUM(I16:J20)</f>
        <v>0</v>
      </c>
      <c r="J21" s="228"/>
    </row>
    <row r="22" spans="1:10" ht="33" customHeight="1" x14ac:dyDescent="0.2">
      <c r="A22" s="4"/>
      <c r="B22" s="64" t="s">
        <v>32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11</v>
      </c>
      <c r="C23" s="57"/>
      <c r="D23" s="58"/>
      <c r="E23" s="59">
        <v>15</v>
      </c>
      <c r="F23" s="60" t="s">
        <v>0</v>
      </c>
      <c r="G23" s="213">
        <f>ZakladDPHSniVypocet</f>
        <v>0</v>
      </c>
      <c r="H23" s="214"/>
      <c r="I23" s="214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238">
        <f>ZakladDPHSni*SazbaDPH1/100</f>
        <v>0</v>
      </c>
      <c r="H24" s="239"/>
      <c r="I24" s="239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59">
        <v>21</v>
      </c>
      <c r="F25" s="60" t="s">
        <v>0</v>
      </c>
      <c r="G25" s="213">
        <f>ZakladDPHZaklVypocet</f>
        <v>0</v>
      </c>
      <c r="H25" s="214"/>
      <c r="I25" s="214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209">
        <f>ZakladDPHZakl*SazbaDPH2/100</f>
        <v>0</v>
      </c>
      <c r="H26" s="210"/>
      <c r="I26" s="210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211">
        <f>0</f>
        <v>0</v>
      </c>
      <c r="H27" s="211"/>
      <c r="I27" s="211"/>
      <c r="J27" s="62" t="str">
        <f t="shared" si="0"/>
        <v>CZK</v>
      </c>
    </row>
    <row r="28" spans="1:10" ht="27.75" hidden="1" customHeight="1" thickBot="1" x14ac:dyDescent="0.25">
      <c r="A28" s="4"/>
      <c r="B28" s="110" t="s">
        <v>22</v>
      </c>
      <c r="C28" s="111"/>
      <c r="D28" s="111"/>
      <c r="E28" s="112"/>
      <c r="F28" s="113"/>
      <c r="G28" s="219">
        <f>ZakladDPHSniVypocet+ZakladDPHZaklVypocet</f>
        <v>0</v>
      </c>
      <c r="H28" s="219"/>
      <c r="I28" s="219"/>
      <c r="J28" s="114" t="str">
        <f t="shared" si="0"/>
        <v>CZK</v>
      </c>
    </row>
    <row r="29" spans="1:10" ht="27.75" customHeight="1" thickBot="1" x14ac:dyDescent="0.25">
      <c r="A29" s="4"/>
      <c r="B29" s="110" t="s">
        <v>35</v>
      </c>
      <c r="C29" s="115"/>
      <c r="D29" s="115"/>
      <c r="E29" s="115"/>
      <c r="F29" s="115"/>
      <c r="G29" s="212">
        <f>ZakladDPHSni+DPHSni+ZakladDPHZakl+DPHZakl+Zaokrouhleni</f>
        <v>0</v>
      </c>
      <c r="H29" s="212"/>
      <c r="I29" s="212"/>
      <c r="J29" s="116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/>
      <c r="I32" s="38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 x14ac:dyDescent="0.2">
      <c r="A34" s="29"/>
      <c r="B34" s="29"/>
      <c r="C34" s="30"/>
      <c r="D34" s="25"/>
      <c r="E34" s="25"/>
      <c r="F34" s="30"/>
      <c r="G34" s="31"/>
      <c r="H34" s="25"/>
      <c r="I34" s="31"/>
      <c r="J34" s="37"/>
    </row>
    <row r="35" spans="1:10" ht="12.75" customHeight="1" x14ac:dyDescent="0.2">
      <c r="A35" s="4"/>
      <c r="B35" s="4"/>
      <c r="C35" s="5"/>
      <c r="D35" s="237" t="s">
        <v>2</v>
      </c>
      <c r="E35" s="237"/>
      <c r="F35" s="5"/>
      <c r="G35" s="44"/>
      <c r="H35" s="13" t="s">
        <v>3</v>
      </c>
      <c r="I35" s="44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6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10" ht="25.5" hidden="1" customHeight="1" x14ac:dyDescent="0.2">
      <c r="A38" s="94" t="s">
        <v>37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10" ht="25.5" hidden="1" customHeight="1" x14ac:dyDescent="0.2">
      <c r="A39" s="94">
        <v>1</v>
      </c>
      <c r="B39" s="100" t="s">
        <v>47</v>
      </c>
      <c r="C39" s="240" t="s">
        <v>45</v>
      </c>
      <c r="D39" s="241"/>
      <c r="E39" s="241"/>
      <c r="F39" s="105">
        <f>'Rozpočet Pol'!AC48</f>
        <v>0</v>
      </c>
      <c r="G39" s="106">
        <f>'Rozpočet Pol'!AD48</f>
        <v>0</v>
      </c>
      <c r="H39" s="107">
        <f>(F39*SazbaDPH1/100)+(G39*SazbaDPH2/100)</f>
        <v>0</v>
      </c>
      <c r="I39" s="107">
        <f>F39+G39+H39</f>
        <v>0</v>
      </c>
      <c r="J39" s="101" t="str">
        <f>IF(CenaCelkemVypocet=0,"",I39/CenaCelkemVypocet*100)</f>
        <v/>
      </c>
    </row>
    <row r="40" spans="1:10" ht="25.5" hidden="1" customHeight="1" x14ac:dyDescent="0.2">
      <c r="A40" s="94"/>
      <c r="B40" s="242" t="s">
        <v>48</v>
      </c>
      <c r="C40" s="243"/>
      <c r="D40" s="243"/>
      <c r="E40" s="244"/>
      <c r="F40" s="108">
        <f>SUMIF(A39:A39,"=1",F39:F39)</f>
        <v>0</v>
      </c>
      <c r="G40" s="109">
        <f>SUMIF(A39:A39,"=1",G39:G39)</f>
        <v>0</v>
      </c>
      <c r="H40" s="109">
        <f>SUMIF(A39:A39,"=1",H39:H39)</f>
        <v>0</v>
      </c>
      <c r="I40" s="109">
        <f>SUMIF(A39:A39,"=1",I39:I39)</f>
        <v>0</v>
      </c>
      <c r="J40" s="95">
        <f>SUMIF(A39:A39,"=1",J39:J39)</f>
        <v>0</v>
      </c>
    </row>
    <row r="44" spans="1:10" ht="15.75" x14ac:dyDescent="0.25">
      <c r="B44" s="117" t="s">
        <v>50</v>
      </c>
    </row>
    <row r="46" spans="1:10" ht="25.5" customHeight="1" x14ac:dyDescent="0.2">
      <c r="A46" s="118"/>
      <c r="B46" s="122" t="s">
        <v>16</v>
      </c>
      <c r="C46" s="122" t="s">
        <v>5</v>
      </c>
      <c r="D46" s="123"/>
      <c r="E46" s="123"/>
      <c r="F46" s="126" t="s">
        <v>51</v>
      </c>
      <c r="G46" s="126"/>
      <c r="H46" s="126"/>
      <c r="I46" s="245" t="s">
        <v>28</v>
      </c>
      <c r="J46" s="245"/>
    </row>
    <row r="47" spans="1:10" ht="25.5" customHeight="1" x14ac:dyDescent="0.2">
      <c r="A47" s="119"/>
      <c r="B47" s="127" t="s">
        <v>52</v>
      </c>
      <c r="C47" s="247" t="s">
        <v>53</v>
      </c>
      <c r="D47" s="248"/>
      <c r="E47" s="248"/>
      <c r="F47" s="129" t="s">
        <v>23</v>
      </c>
      <c r="G47" s="130"/>
      <c r="H47" s="130"/>
      <c r="I47" s="246">
        <f>'Rozpočet Pol'!G8</f>
        <v>0</v>
      </c>
      <c r="J47" s="246"/>
    </row>
    <row r="48" spans="1:10" ht="25.5" customHeight="1" x14ac:dyDescent="0.2">
      <c r="A48" s="119"/>
      <c r="B48" s="121" t="s">
        <v>54</v>
      </c>
      <c r="C48" s="230" t="s">
        <v>55</v>
      </c>
      <c r="D48" s="231"/>
      <c r="E48" s="231"/>
      <c r="F48" s="131" t="s">
        <v>23</v>
      </c>
      <c r="G48" s="132"/>
      <c r="H48" s="132"/>
      <c r="I48" s="229">
        <f>'Rozpočet Pol'!G11</f>
        <v>0</v>
      </c>
      <c r="J48" s="229"/>
    </row>
    <row r="49" spans="1:10" ht="25.5" customHeight="1" x14ac:dyDescent="0.2">
      <c r="A49" s="119"/>
      <c r="B49" s="121" t="s">
        <v>56</v>
      </c>
      <c r="C49" s="230" t="s">
        <v>57</v>
      </c>
      <c r="D49" s="231"/>
      <c r="E49" s="231"/>
      <c r="F49" s="131" t="s">
        <v>23</v>
      </c>
      <c r="G49" s="132"/>
      <c r="H49" s="132"/>
      <c r="I49" s="229">
        <f>'Rozpočet Pol'!G14</f>
        <v>0</v>
      </c>
      <c r="J49" s="229"/>
    </row>
    <row r="50" spans="1:10" ht="25.5" customHeight="1" x14ac:dyDescent="0.2">
      <c r="A50" s="119"/>
      <c r="B50" s="121" t="s">
        <v>58</v>
      </c>
      <c r="C50" s="230" t="s">
        <v>59</v>
      </c>
      <c r="D50" s="231"/>
      <c r="E50" s="231"/>
      <c r="F50" s="131" t="s">
        <v>23</v>
      </c>
      <c r="G50" s="132"/>
      <c r="H50" s="132"/>
      <c r="I50" s="229">
        <f>'Rozpočet Pol'!G16</f>
        <v>0</v>
      </c>
      <c r="J50" s="229"/>
    </row>
    <row r="51" spans="1:10" ht="25.5" customHeight="1" x14ac:dyDescent="0.2">
      <c r="A51" s="119"/>
      <c r="B51" s="121" t="s">
        <v>60</v>
      </c>
      <c r="C51" s="230" t="s">
        <v>61</v>
      </c>
      <c r="D51" s="231"/>
      <c r="E51" s="231"/>
      <c r="F51" s="131" t="s">
        <v>23</v>
      </c>
      <c r="G51" s="132"/>
      <c r="H51" s="132"/>
      <c r="I51" s="229">
        <f>'Rozpočet Pol'!G22</f>
        <v>0</v>
      </c>
      <c r="J51" s="229"/>
    </row>
    <row r="52" spans="1:10" ht="25.5" customHeight="1" x14ac:dyDescent="0.2">
      <c r="A52" s="119"/>
      <c r="B52" s="121" t="s">
        <v>62</v>
      </c>
      <c r="C52" s="230" t="s">
        <v>63</v>
      </c>
      <c r="D52" s="231"/>
      <c r="E52" s="231"/>
      <c r="F52" s="131" t="s">
        <v>24</v>
      </c>
      <c r="G52" s="132"/>
      <c r="H52" s="132"/>
      <c r="I52" s="229">
        <f>'Rozpočet Pol'!G25</f>
        <v>0</v>
      </c>
      <c r="J52" s="229"/>
    </row>
    <row r="53" spans="1:10" ht="25.5" customHeight="1" x14ac:dyDescent="0.2">
      <c r="A53" s="119"/>
      <c r="B53" s="121" t="s">
        <v>64</v>
      </c>
      <c r="C53" s="230" t="s">
        <v>65</v>
      </c>
      <c r="D53" s="231"/>
      <c r="E53" s="231"/>
      <c r="F53" s="131" t="s">
        <v>24</v>
      </c>
      <c r="G53" s="132"/>
      <c r="H53" s="132"/>
      <c r="I53" s="229">
        <f>'Rozpočet Pol'!G29</f>
        <v>0</v>
      </c>
      <c r="J53" s="229"/>
    </row>
    <row r="54" spans="1:10" ht="25.5" customHeight="1" x14ac:dyDescent="0.2">
      <c r="A54" s="119"/>
      <c r="B54" s="121" t="s">
        <v>66</v>
      </c>
      <c r="C54" s="230" t="s">
        <v>67</v>
      </c>
      <c r="D54" s="231"/>
      <c r="E54" s="231"/>
      <c r="F54" s="131" t="s">
        <v>24</v>
      </c>
      <c r="G54" s="132"/>
      <c r="H54" s="132"/>
      <c r="I54" s="229">
        <f>'Rozpočet Pol'!G32</f>
        <v>0</v>
      </c>
      <c r="J54" s="229"/>
    </row>
    <row r="55" spans="1:10" ht="25.5" customHeight="1" x14ac:dyDescent="0.2">
      <c r="A55" s="119"/>
      <c r="B55" s="121" t="s">
        <v>68</v>
      </c>
      <c r="C55" s="230" t="s">
        <v>69</v>
      </c>
      <c r="D55" s="231"/>
      <c r="E55" s="231"/>
      <c r="F55" s="131" t="s">
        <v>24</v>
      </c>
      <c r="G55" s="132"/>
      <c r="H55" s="132"/>
      <c r="I55" s="229">
        <f>'Rozpočet Pol'!G36</f>
        <v>0</v>
      </c>
      <c r="J55" s="229"/>
    </row>
    <row r="56" spans="1:10" ht="25.5" customHeight="1" x14ac:dyDescent="0.2">
      <c r="A56" s="119"/>
      <c r="B56" s="121" t="s">
        <v>70</v>
      </c>
      <c r="C56" s="230" t="s">
        <v>71</v>
      </c>
      <c r="D56" s="231"/>
      <c r="E56" s="231"/>
      <c r="F56" s="131" t="s">
        <v>24</v>
      </c>
      <c r="G56" s="132"/>
      <c r="H56" s="132"/>
      <c r="I56" s="229">
        <f>'Rozpočet Pol'!G43</f>
        <v>0</v>
      </c>
      <c r="J56" s="229"/>
    </row>
    <row r="57" spans="1:10" ht="25.5" customHeight="1" x14ac:dyDescent="0.2">
      <c r="A57" s="119"/>
      <c r="B57" s="128" t="s">
        <v>72</v>
      </c>
      <c r="C57" s="251" t="s">
        <v>73</v>
      </c>
      <c r="D57" s="252"/>
      <c r="E57" s="252"/>
      <c r="F57" s="133" t="s">
        <v>25</v>
      </c>
      <c r="G57" s="134"/>
      <c r="H57" s="134"/>
      <c r="I57" s="250">
        <f>'Rozpočet Pol'!G45</f>
        <v>0</v>
      </c>
      <c r="J57" s="250"/>
    </row>
    <row r="58" spans="1:10" ht="25.5" customHeight="1" x14ac:dyDescent="0.2">
      <c r="A58" s="120"/>
      <c r="B58" s="124" t="s">
        <v>1</v>
      </c>
      <c r="C58" s="124"/>
      <c r="D58" s="125"/>
      <c r="E58" s="125"/>
      <c r="F58" s="135"/>
      <c r="G58" s="136"/>
      <c r="H58" s="136"/>
      <c r="I58" s="249">
        <f>SUM(I47:I57)</f>
        <v>0</v>
      </c>
      <c r="J58" s="249"/>
    </row>
    <row r="59" spans="1:10" x14ac:dyDescent="0.2">
      <c r="F59" s="137"/>
      <c r="G59" s="93"/>
      <c r="H59" s="137"/>
      <c r="I59" s="93"/>
      <c r="J59" s="93"/>
    </row>
    <row r="60" spans="1:10" x14ac:dyDescent="0.2">
      <c r="F60" s="137"/>
      <c r="G60" s="93"/>
      <c r="H60" s="137"/>
      <c r="I60" s="93"/>
      <c r="J60" s="93"/>
    </row>
    <row r="61" spans="1:10" x14ac:dyDescent="0.2">
      <c r="F61" s="137"/>
      <c r="G61" s="93"/>
      <c r="H61" s="137"/>
      <c r="I61" s="93"/>
      <c r="J61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I58:J58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 x14ac:dyDescent="0.2">
      <c r="A2" s="78" t="s">
        <v>39</v>
      </c>
      <c r="B2" s="77"/>
      <c r="C2" s="255"/>
      <c r="D2" s="255"/>
      <c r="E2" s="255"/>
      <c r="F2" s="255"/>
      <c r="G2" s="256"/>
    </row>
    <row r="3" spans="1:7" ht="24.95" hidden="1" customHeight="1" x14ac:dyDescent="0.2">
      <c r="A3" s="78" t="s">
        <v>7</v>
      </c>
      <c r="B3" s="77"/>
      <c r="C3" s="255"/>
      <c r="D3" s="255"/>
      <c r="E3" s="255"/>
      <c r="F3" s="255"/>
      <c r="G3" s="256"/>
    </row>
    <row r="4" spans="1:7" ht="24.95" hidden="1" customHeight="1" x14ac:dyDescent="0.2">
      <c r="A4" s="78" t="s">
        <v>8</v>
      </c>
      <c r="B4" s="77"/>
      <c r="C4" s="255"/>
      <c r="D4" s="255"/>
      <c r="E4" s="255"/>
      <c r="F4" s="255"/>
      <c r="G4" s="25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"/>
  <sheetViews>
    <sheetView tabSelected="1" topLeftCell="A33" workbookViewId="0">
      <selection activeCell="C3" sqref="C3:G3"/>
    </sheetView>
  </sheetViews>
  <sheetFormatPr defaultRowHeight="12.75" outlineLevelRow="1" x14ac:dyDescent="0.2"/>
  <cols>
    <col min="1" max="1" width="4.28515625" customWidth="1"/>
    <col min="2" max="2" width="14.42578125" style="92" customWidth="1"/>
    <col min="3" max="3" width="38.28515625" style="9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7" t="s">
        <v>172</v>
      </c>
      <c r="B1" s="257"/>
      <c r="C1" s="257"/>
      <c r="D1" s="257"/>
      <c r="E1" s="257"/>
      <c r="F1" s="257"/>
      <c r="G1" s="257"/>
      <c r="AE1" t="s">
        <v>77</v>
      </c>
    </row>
    <row r="2" spans="1:60" ht="24.95" customHeight="1" x14ac:dyDescent="0.2">
      <c r="A2" s="142" t="s">
        <v>76</v>
      </c>
      <c r="B2" s="140"/>
      <c r="C2" s="258" t="s">
        <v>173</v>
      </c>
      <c r="D2" s="259"/>
      <c r="E2" s="259"/>
      <c r="F2" s="259"/>
      <c r="G2" s="260"/>
      <c r="AE2" t="s">
        <v>78</v>
      </c>
    </row>
    <row r="3" spans="1:60" ht="24.95" customHeight="1" x14ac:dyDescent="0.2">
      <c r="A3" s="143" t="s">
        <v>7</v>
      </c>
      <c r="B3" s="141"/>
      <c r="C3" s="261" t="s">
        <v>174</v>
      </c>
      <c r="D3" s="262"/>
      <c r="E3" s="262"/>
      <c r="F3" s="262"/>
      <c r="G3" s="263"/>
      <c r="AE3" t="s">
        <v>79</v>
      </c>
    </row>
    <row r="4" spans="1:60" ht="24.95" hidden="1" customHeight="1" x14ac:dyDescent="0.2">
      <c r="A4" s="143" t="s">
        <v>8</v>
      </c>
      <c r="B4" s="141"/>
      <c r="C4" s="261"/>
      <c r="D4" s="262"/>
      <c r="E4" s="262"/>
      <c r="F4" s="262"/>
      <c r="G4" s="263"/>
      <c r="AE4" t="s">
        <v>80</v>
      </c>
    </row>
    <row r="5" spans="1:60" hidden="1" x14ac:dyDescent="0.2">
      <c r="A5" s="144" t="s">
        <v>81</v>
      </c>
      <c r="B5" s="145"/>
      <c r="C5" s="146"/>
      <c r="D5" s="147"/>
      <c r="E5" s="147"/>
      <c r="F5" s="147"/>
      <c r="G5" s="148"/>
      <c r="AE5" t="s">
        <v>82</v>
      </c>
    </row>
    <row r="7" spans="1:60" ht="38.25" x14ac:dyDescent="0.2">
      <c r="A7" s="153" t="s">
        <v>83</v>
      </c>
      <c r="B7" s="154" t="s">
        <v>84</v>
      </c>
      <c r="C7" s="154" t="s">
        <v>85</v>
      </c>
      <c r="D7" s="153" t="s">
        <v>86</v>
      </c>
      <c r="E7" s="153" t="s">
        <v>87</v>
      </c>
      <c r="F7" s="149" t="s">
        <v>88</v>
      </c>
      <c r="G7" s="170" t="s">
        <v>28</v>
      </c>
      <c r="H7" s="171" t="s">
        <v>29</v>
      </c>
      <c r="I7" s="171" t="s">
        <v>89</v>
      </c>
      <c r="J7" s="171" t="s">
        <v>30</v>
      </c>
      <c r="K7" s="171" t="s">
        <v>90</v>
      </c>
      <c r="L7" s="171" t="s">
        <v>91</v>
      </c>
      <c r="M7" s="171" t="s">
        <v>92</v>
      </c>
      <c r="N7" s="171" t="s">
        <v>93</v>
      </c>
      <c r="O7" s="171" t="s">
        <v>94</v>
      </c>
      <c r="P7" s="171" t="s">
        <v>95</v>
      </c>
      <c r="Q7" s="171" t="s">
        <v>96</v>
      </c>
      <c r="R7" s="171" t="s">
        <v>97</v>
      </c>
      <c r="S7" s="171" t="s">
        <v>98</v>
      </c>
      <c r="T7" s="171" t="s">
        <v>99</v>
      </c>
      <c r="U7" s="156" t="s">
        <v>100</v>
      </c>
    </row>
    <row r="8" spans="1:60" x14ac:dyDescent="0.2">
      <c r="A8" s="172" t="s">
        <v>101</v>
      </c>
      <c r="B8" s="173" t="s">
        <v>52</v>
      </c>
      <c r="C8" s="174" t="s">
        <v>53</v>
      </c>
      <c r="D8" s="175"/>
      <c r="E8" s="176"/>
      <c r="F8" s="177"/>
      <c r="G8" s="177">
        <f>SUMIF(AE9:AE10,"&lt;&gt;NOR",G9:G10)</f>
        <v>0</v>
      </c>
      <c r="H8" s="177"/>
      <c r="I8" s="177">
        <f>SUM(I9:I10)</f>
        <v>0</v>
      </c>
      <c r="J8" s="177"/>
      <c r="K8" s="177">
        <f>SUM(K9:K10)</f>
        <v>0</v>
      </c>
      <c r="L8" s="177"/>
      <c r="M8" s="177">
        <f>SUM(M9:M10)</f>
        <v>0</v>
      </c>
      <c r="N8" s="155"/>
      <c r="O8" s="155">
        <f>SUM(O9:O10)</f>
        <v>0</v>
      </c>
      <c r="P8" s="155"/>
      <c r="Q8" s="155">
        <f>SUM(Q9:Q10)</f>
        <v>0</v>
      </c>
      <c r="R8" s="155"/>
      <c r="S8" s="155"/>
      <c r="T8" s="172"/>
      <c r="U8" s="155">
        <f>SUM(U9:U10)</f>
        <v>46.06</v>
      </c>
      <c r="AE8" t="s">
        <v>102</v>
      </c>
    </row>
    <row r="9" spans="1:60" outlineLevel="1" x14ac:dyDescent="0.2">
      <c r="A9" s="151">
        <v>1</v>
      </c>
      <c r="B9" s="157" t="s">
        <v>103</v>
      </c>
      <c r="C9" s="190" t="s">
        <v>104</v>
      </c>
      <c r="D9" s="159" t="s">
        <v>105</v>
      </c>
      <c r="E9" s="165">
        <v>11</v>
      </c>
      <c r="F9" s="203"/>
      <c r="G9" s="167"/>
      <c r="H9" s="168"/>
      <c r="I9" s="167">
        <f>ROUND(E9*H9,2)</f>
        <v>0</v>
      </c>
      <c r="J9" s="168"/>
      <c r="K9" s="167">
        <f>ROUND(E9*J9,2)</f>
        <v>0</v>
      </c>
      <c r="L9" s="167">
        <v>21</v>
      </c>
      <c r="M9" s="167">
        <f>G9*(1+L9/100)</f>
        <v>0</v>
      </c>
      <c r="N9" s="160">
        <v>0</v>
      </c>
      <c r="O9" s="160">
        <f>ROUND(E9*N9,5)</f>
        <v>0</v>
      </c>
      <c r="P9" s="160">
        <v>0</v>
      </c>
      <c r="Q9" s="160">
        <f>ROUND(E9*P9,5)</f>
        <v>0</v>
      </c>
      <c r="R9" s="160"/>
      <c r="S9" s="160"/>
      <c r="T9" s="161">
        <v>3.5939999999999999</v>
      </c>
      <c r="U9" s="160">
        <f>ROUND(E9*T9,2)</f>
        <v>39.53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106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1">
        <v>2</v>
      </c>
      <c r="B10" s="157" t="s">
        <v>107</v>
      </c>
      <c r="C10" s="190" t="s">
        <v>108</v>
      </c>
      <c r="D10" s="159" t="s">
        <v>105</v>
      </c>
      <c r="E10" s="165">
        <v>2</v>
      </c>
      <c r="F10" s="203"/>
      <c r="G10" s="167"/>
      <c r="H10" s="168"/>
      <c r="I10" s="167">
        <f>ROUND(E10*H10,2)</f>
        <v>0</v>
      </c>
      <c r="J10" s="168"/>
      <c r="K10" s="167">
        <f>ROUND(E10*J10,2)</f>
        <v>0</v>
      </c>
      <c r="L10" s="167">
        <v>21</v>
      </c>
      <c r="M10" s="167">
        <f>G10*(1+L10/100)</f>
        <v>0</v>
      </c>
      <c r="N10" s="160">
        <v>0</v>
      </c>
      <c r="O10" s="160">
        <f>ROUND(E10*N10,5)</f>
        <v>0</v>
      </c>
      <c r="P10" s="160">
        <v>0</v>
      </c>
      <c r="Q10" s="160">
        <f>ROUND(E10*P10,5)</f>
        <v>0</v>
      </c>
      <c r="R10" s="160"/>
      <c r="S10" s="160"/>
      <c r="T10" s="161">
        <v>3.266</v>
      </c>
      <c r="U10" s="160">
        <f>ROUND(E10*T10,2)</f>
        <v>6.53</v>
      </c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106</v>
      </c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52" t="s">
        <v>101</v>
      </c>
      <c r="B11" s="158" t="s">
        <v>54</v>
      </c>
      <c r="C11" s="191" t="s">
        <v>55</v>
      </c>
      <c r="D11" s="162"/>
      <c r="E11" s="166"/>
      <c r="F11" s="204"/>
      <c r="G11" s="169"/>
      <c r="H11" s="169"/>
      <c r="I11" s="169">
        <f>SUM(I12:I13)</f>
        <v>0</v>
      </c>
      <c r="J11" s="169"/>
      <c r="K11" s="169">
        <f>SUM(K12:K13)</f>
        <v>0</v>
      </c>
      <c r="L11" s="169"/>
      <c r="M11" s="169">
        <f>SUM(M12:M13)</f>
        <v>0</v>
      </c>
      <c r="N11" s="163"/>
      <c r="O11" s="163">
        <f>SUM(O12:O13)</f>
        <v>16.59356</v>
      </c>
      <c r="P11" s="163"/>
      <c r="Q11" s="163">
        <f>SUM(Q12:Q13)</f>
        <v>0</v>
      </c>
      <c r="R11" s="163"/>
      <c r="S11" s="163"/>
      <c r="T11" s="164"/>
      <c r="U11" s="163">
        <f>SUM(U12:U13)</f>
        <v>50.980000000000004</v>
      </c>
      <c r="AE11" t="s">
        <v>102</v>
      </c>
    </row>
    <row r="12" spans="1:60" outlineLevel="1" x14ac:dyDescent="0.2">
      <c r="A12" s="151">
        <v>3</v>
      </c>
      <c r="B12" s="157" t="s">
        <v>109</v>
      </c>
      <c r="C12" s="190" t="s">
        <v>110</v>
      </c>
      <c r="D12" s="159" t="s">
        <v>105</v>
      </c>
      <c r="E12" s="165">
        <v>5</v>
      </c>
      <c r="F12" s="203"/>
      <c r="G12" s="167"/>
      <c r="H12" s="168"/>
      <c r="I12" s="167">
        <f>ROUND(E12*H12,2)</f>
        <v>0</v>
      </c>
      <c r="J12" s="168"/>
      <c r="K12" s="167">
        <f>ROUND(E12*J12,2)</f>
        <v>0</v>
      </c>
      <c r="L12" s="167">
        <v>21</v>
      </c>
      <c r="M12" s="167">
        <f>G12*(1+L12/100)</f>
        <v>0</v>
      </c>
      <c r="N12" s="160">
        <v>2.9523700000000002</v>
      </c>
      <c r="O12" s="160">
        <f>ROUND(E12*N12,5)</f>
        <v>14.761850000000001</v>
      </c>
      <c r="P12" s="160">
        <v>0</v>
      </c>
      <c r="Q12" s="160">
        <f>ROUND(E12*P12,5)</f>
        <v>0</v>
      </c>
      <c r="R12" s="160"/>
      <c r="S12" s="160"/>
      <c r="T12" s="161">
        <v>9.6678800000000003</v>
      </c>
      <c r="U12" s="160">
        <f>ROUND(E12*T12,2)</f>
        <v>48.34</v>
      </c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106</v>
      </c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1">
        <v>4</v>
      </c>
      <c r="B13" s="157" t="s">
        <v>111</v>
      </c>
      <c r="C13" s="190" t="s">
        <v>112</v>
      </c>
      <c r="D13" s="159" t="s">
        <v>105</v>
      </c>
      <c r="E13" s="165">
        <v>0.5</v>
      </c>
      <c r="F13" s="203"/>
      <c r="G13" s="167"/>
      <c r="H13" s="168"/>
      <c r="I13" s="167">
        <f>ROUND(E13*H13,2)</f>
        <v>0</v>
      </c>
      <c r="J13" s="168"/>
      <c r="K13" s="167">
        <f>ROUND(E13*J13,2)</f>
        <v>0</v>
      </c>
      <c r="L13" s="167">
        <v>21</v>
      </c>
      <c r="M13" s="167">
        <f>G13*(1+L13/100)</f>
        <v>0</v>
      </c>
      <c r="N13" s="160">
        <v>3.6634199999999999</v>
      </c>
      <c r="O13" s="160">
        <f>ROUND(E13*N13,5)</f>
        <v>1.8317099999999999</v>
      </c>
      <c r="P13" s="160">
        <v>0</v>
      </c>
      <c r="Q13" s="160">
        <f>ROUND(E13*P13,5)</f>
        <v>0</v>
      </c>
      <c r="R13" s="160"/>
      <c r="S13" s="160"/>
      <c r="T13" s="161">
        <v>5.2861099999999999</v>
      </c>
      <c r="U13" s="160">
        <f>ROUND(E13*T13,2)</f>
        <v>2.64</v>
      </c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106</v>
      </c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x14ac:dyDescent="0.2">
      <c r="A14" s="152" t="s">
        <v>101</v>
      </c>
      <c r="B14" s="158" t="s">
        <v>56</v>
      </c>
      <c r="C14" s="191" t="s">
        <v>57</v>
      </c>
      <c r="D14" s="162"/>
      <c r="E14" s="166"/>
      <c r="F14" s="204"/>
      <c r="G14" s="169"/>
      <c r="H14" s="169"/>
      <c r="I14" s="169">
        <f>SUM(I15:I15)</f>
        <v>0</v>
      </c>
      <c r="J14" s="169"/>
      <c r="K14" s="169">
        <f>SUM(K15:K15)</f>
        <v>0</v>
      </c>
      <c r="L14" s="169"/>
      <c r="M14" s="169">
        <f>SUM(M15:M15)</f>
        <v>0</v>
      </c>
      <c r="N14" s="163"/>
      <c r="O14" s="163">
        <f>SUM(O15:O15)</f>
        <v>58.25085</v>
      </c>
      <c r="P14" s="163"/>
      <c r="Q14" s="163">
        <f>SUM(Q15:Q15)</f>
        <v>0</v>
      </c>
      <c r="R14" s="163"/>
      <c r="S14" s="163"/>
      <c r="T14" s="164"/>
      <c r="U14" s="163">
        <f>SUM(U15:U15)</f>
        <v>103.08</v>
      </c>
      <c r="AE14" t="s">
        <v>102</v>
      </c>
    </row>
    <row r="15" spans="1:60" ht="22.5" outlineLevel="1" x14ac:dyDescent="0.2">
      <c r="A15" s="151">
        <v>5</v>
      </c>
      <c r="B15" s="157" t="s">
        <v>113</v>
      </c>
      <c r="C15" s="190" t="s">
        <v>114</v>
      </c>
      <c r="D15" s="159" t="s">
        <v>115</v>
      </c>
      <c r="E15" s="165">
        <v>87</v>
      </c>
      <c r="F15" s="203"/>
      <c r="G15" s="167"/>
      <c r="H15" s="168"/>
      <c r="I15" s="167">
        <f>ROUND(E15*H15,2)</f>
        <v>0</v>
      </c>
      <c r="J15" s="168"/>
      <c r="K15" s="167">
        <f>ROUND(E15*J15,2)</f>
        <v>0</v>
      </c>
      <c r="L15" s="167">
        <v>21</v>
      </c>
      <c r="M15" s="167">
        <f>G15*(1+L15/100)</f>
        <v>0</v>
      </c>
      <c r="N15" s="160">
        <v>0.66954999999999998</v>
      </c>
      <c r="O15" s="160">
        <f>ROUND(E15*N15,5)</f>
        <v>58.25085</v>
      </c>
      <c r="P15" s="160">
        <v>0</v>
      </c>
      <c r="Q15" s="160">
        <f>ROUND(E15*P15,5)</f>
        <v>0</v>
      </c>
      <c r="R15" s="160"/>
      <c r="S15" s="160"/>
      <c r="T15" s="161">
        <v>1.18485</v>
      </c>
      <c r="U15" s="160">
        <f>ROUND(E15*T15,2)</f>
        <v>103.08</v>
      </c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106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52" t="s">
        <v>101</v>
      </c>
      <c r="B16" s="158" t="s">
        <v>58</v>
      </c>
      <c r="C16" s="191" t="s">
        <v>59</v>
      </c>
      <c r="D16" s="162"/>
      <c r="E16" s="166"/>
      <c r="F16" s="204"/>
      <c r="G16" s="169"/>
      <c r="H16" s="169"/>
      <c r="I16" s="169">
        <f>SUM(I17:I21)</f>
        <v>0</v>
      </c>
      <c r="J16" s="169"/>
      <c r="K16" s="169">
        <f>SUM(K17:K21)</f>
        <v>0</v>
      </c>
      <c r="L16" s="169"/>
      <c r="M16" s="169">
        <f>SUM(M17:M21)</f>
        <v>0</v>
      </c>
      <c r="N16" s="163"/>
      <c r="O16" s="163">
        <f>SUM(O17:O21)</f>
        <v>9.2887400000000007</v>
      </c>
      <c r="P16" s="163"/>
      <c r="Q16" s="163">
        <f>SUM(Q17:Q21)</f>
        <v>0</v>
      </c>
      <c r="R16" s="163"/>
      <c r="S16" s="163"/>
      <c r="T16" s="164"/>
      <c r="U16" s="163">
        <f>SUM(U17:U21)</f>
        <v>41.32</v>
      </c>
      <c r="AE16" t="s">
        <v>102</v>
      </c>
    </row>
    <row r="17" spans="1:60" outlineLevel="1" x14ac:dyDescent="0.2">
      <c r="A17" s="151">
        <v>6</v>
      </c>
      <c r="B17" s="157" t="s">
        <v>116</v>
      </c>
      <c r="C17" s="190" t="s">
        <v>117</v>
      </c>
      <c r="D17" s="159" t="s">
        <v>118</v>
      </c>
      <c r="E17" s="165">
        <v>1</v>
      </c>
      <c r="F17" s="203"/>
      <c r="G17" s="167"/>
      <c r="H17" s="168"/>
      <c r="I17" s="167">
        <f>ROUND(E17*H17,2)</f>
        <v>0</v>
      </c>
      <c r="J17" s="168"/>
      <c r="K17" s="167">
        <f>ROUND(E17*J17,2)</f>
        <v>0</v>
      </c>
      <c r="L17" s="167">
        <v>21</v>
      </c>
      <c r="M17" s="167">
        <f>G17*(1+L17/100)</f>
        <v>0</v>
      </c>
      <c r="N17" s="160">
        <v>0.68715000000000004</v>
      </c>
      <c r="O17" s="160">
        <f>ROUND(E17*N17,5)</f>
        <v>0.68715000000000004</v>
      </c>
      <c r="P17" s="160">
        <v>0</v>
      </c>
      <c r="Q17" s="160">
        <f>ROUND(E17*P17,5)</f>
        <v>0</v>
      </c>
      <c r="R17" s="160"/>
      <c r="S17" s="160"/>
      <c r="T17" s="161">
        <v>1.6509799999999999</v>
      </c>
      <c r="U17" s="160">
        <f>ROUND(E17*T17,2)</f>
        <v>1.65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119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51">
        <v>7</v>
      </c>
      <c r="B18" s="157" t="s">
        <v>120</v>
      </c>
      <c r="C18" s="190" t="s">
        <v>121</v>
      </c>
      <c r="D18" s="159" t="s">
        <v>122</v>
      </c>
      <c r="E18" s="165">
        <v>6</v>
      </c>
      <c r="F18" s="203"/>
      <c r="G18" s="167"/>
      <c r="H18" s="168"/>
      <c r="I18" s="167">
        <f>ROUND(E18*H18,2)</f>
        <v>0</v>
      </c>
      <c r="J18" s="168"/>
      <c r="K18" s="167">
        <f>ROUND(E18*J18,2)</f>
        <v>0</v>
      </c>
      <c r="L18" s="167">
        <v>21</v>
      </c>
      <c r="M18" s="167">
        <f>G18*(1+L18/100)</f>
        <v>0</v>
      </c>
      <c r="N18" s="160">
        <v>0.46866000000000002</v>
      </c>
      <c r="O18" s="160">
        <f>ROUND(E18*N18,5)</f>
        <v>2.81196</v>
      </c>
      <c r="P18" s="160">
        <v>0</v>
      </c>
      <c r="Q18" s="160">
        <f>ROUND(E18*P18,5)</f>
        <v>0</v>
      </c>
      <c r="R18" s="160"/>
      <c r="S18" s="160"/>
      <c r="T18" s="161">
        <v>1.9860500000000001</v>
      </c>
      <c r="U18" s="160">
        <f>ROUND(E18*T18,2)</f>
        <v>11.92</v>
      </c>
      <c r="V18" s="150"/>
      <c r="W18" s="150"/>
      <c r="X18" s="150"/>
      <c r="Y18" s="150"/>
      <c r="Z18" s="150"/>
      <c r="AA18" s="150"/>
      <c r="AB18" s="150"/>
      <c r="AC18" s="150"/>
      <c r="AD18" s="150"/>
      <c r="AE18" s="150" t="s">
        <v>106</v>
      </c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51">
        <v>8</v>
      </c>
      <c r="B19" s="157" t="s">
        <v>123</v>
      </c>
      <c r="C19" s="190" t="s">
        <v>124</v>
      </c>
      <c r="D19" s="159" t="s">
        <v>125</v>
      </c>
      <c r="E19" s="165">
        <v>1</v>
      </c>
      <c r="F19" s="203"/>
      <c r="G19" s="167"/>
      <c r="H19" s="168"/>
      <c r="I19" s="167">
        <f>ROUND(E19*H19,2)</f>
        <v>0</v>
      </c>
      <c r="J19" s="168"/>
      <c r="K19" s="167">
        <f>ROUND(E19*J19,2)</f>
        <v>0</v>
      </c>
      <c r="L19" s="167">
        <v>21</v>
      </c>
      <c r="M19" s="167">
        <f>G19*(1+L19/100)</f>
        <v>0</v>
      </c>
      <c r="N19" s="160">
        <v>1.6167899999999999</v>
      </c>
      <c r="O19" s="160">
        <f>ROUND(E19*N19,5)</f>
        <v>1.6167899999999999</v>
      </c>
      <c r="P19" s="160">
        <v>0</v>
      </c>
      <c r="Q19" s="160">
        <f>ROUND(E19*P19,5)</f>
        <v>0</v>
      </c>
      <c r="R19" s="160"/>
      <c r="S19" s="160"/>
      <c r="T19" s="161">
        <v>7.55185</v>
      </c>
      <c r="U19" s="160">
        <f>ROUND(E19*T19,2)</f>
        <v>7.55</v>
      </c>
      <c r="V19" s="150"/>
      <c r="W19" s="150"/>
      <c r="X19" s="150"/>
      <c r="Y19" s="150"/>
      <c r="Z19" s="150"/>
      <c r="AA19" s="150"/>
      <c r="AB19" s="150"/>
      <c r="AC19" s="150"/>
      <c r="AD19" s="150"/>
      <c r="AE19" s="150" t="s">
        <v>119</v>
      </c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1">
        <v>9</v>
      </c>
      <c r="B20" s="157" t="s">
        <v>126</v>
      </c>
      <c r="C20" s="190" t="s">
        <v>127</v>
      </c>
      <c r="D20" s="159" t="s">
        <v>125</v>
      </c>
      <c r="E20" s="165">
        <v>1</v>
      </c>
      <c r="F20" s="203"/>
      <c r="G20" s="167"/>
      <c r="H20" s="168"/>
      <c r="I20" s="167">
        <f>ROUND(E20*H20,2)</f>
        <v>0</v>
      </c>
      <c r="J20" s="168"/>
      <c r="K20" s="167">
        <f>ROUND(E20*J20,2)</f>
        <v>0</v>
      </c>
      <c r="L20" s="167">
        <v>21</v>
      </c>
      <c r="M20" s="167">
        <f>G20*(1+L20/100)</f>
        <v>0</v>
      </c>
      <c r="N20" s="160">
        <v>2.962E-2</v>
      </c>
      <c r="O20" s="160">
        <f>ROUND(E20*N20,5)</f>
        <v>2.962E-2</v>
      </c>
      <c r="P20" s="160">
        <v>0</v>
      </c>
      <c r="Q20" s="160">
        <f>ROUND(E20*P20,5)</f>
        <v>0</v>
      </c>
      <c r="R20" s="160"/>
      <c r="S20" s="160"/>
      <c r="T20" s="161">
        <v>2.6510899999999999</v>
      </c>
      <c r="U20" s="160">
        <f>ROUND(E20*T20,2)</f>
        <v>2.65</v>
      </c>
      <c r="V20" s="150"/>
      <c r="W20" s="150"/>
      <c r="X20" s="150"/>
      <c r="Y20" s="150"/>
      <c r="Z20" s="150"/>
      <c r="AA20" s="150"/>
      <c r="AB20" s="150"/>
      <c r="AC20" s="150"/>
      <c r="AD20" s="150"/>
      <c r="AE20" s="150" t="s">
        <v>119</v>
      </c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51">
        <v>10</v>
      </c>
      <c r="B21" s="157" t="s">
        <v>128</v>
      </c>
      <c r="C21" s="190" t="s">
        <v>129</v>
      </c>
      <c r="D21" s="159" t="s">
        <v>118</v>
      </c>
      <c r="E21" s="165">
        <v>1</v>
      </c>
      <c r="F21" s="203"/>
      <c r="G21" s="167"/>
      <c r="H21" s="168"/>
      <c r="I21" s="167">
        <f>ROUND(E21*H21,2)</f>
        <v>0</v>
      </c>
      <c r="J21" s="168"/>
      <c r="K21" s="167">
        <f>ROUND(E21*J21,2)</f>
        <v>0</v>
      </c>
      <c r="L21" s="167">
        <v>21</v>
      </c>
      <c r="M21" s="167">
        <f>G21*(1+L21/100)</f>
        <v>0</v>
      </c>
      <c r="N21" s="160">
        <v>4.1432200000000003</v>
      </c>
      <c r="O21" s="160">
        <f>ROUND(E21*N21,5)</f>
        <v>4.1432200000000003</v>
      </c>
      <c r="P21" s="160">
        <v>0</v>
      </c>
      <c r="Q21" s="160">
        <f>ROUND(E21*P21,5)</f>
        <v>0</v>
      </c>
      <c r="R21" s="160"/>
      <c r="S21" s="160"/>
      <c r="T21" s="161">
        <v>17.550319999999999</v>
      </c>
      <c r="U21" s="160">
        <f>ROUND(E21*T21,2)</f>
        <v>17.55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0" t="s">
        <v>119</v>
      </c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52" t="s">
        <v>101</v>
      </c>
      <c r="B22" s="158" t="s">
        <v>60</v>
      </c>
      <c r="C22" s="191" t="s">
        <v>61</v>
      </c>
      <c r="D22" s="162"/>
      <c r="E22" s="166"/>
      <c r="F22" s="204"/>
      <c r="G22" s="169"/>
      <c r="H22" s="169"/>
      <c r="I22" s="169">
        <f>SUM(I23:I24)</f>
        <v>0</v>
      </c>
      <c r="J22" s="169"/>
      <c r="K22" s="169">
        <f>SUM(K23:K24)</f>
        <v>0</v>
      </c>
      <c r="L22" s="169"/>
      <c r="M22" s="169">
        <f>SUM(M23:M24)</f>
        <v>0</v>
      </c>
      <c r="N22" s="163"/>
      <c r="O22" s="163">
        <f>SUM(O23:O24)</f>
        <v>1.5038299999999998</v>
      </c>
      <c r="P22" s="163"/>
      <c r="Q22" s="163">
        <f>SUM(Q23:Q24)</f>
        <v>0</v>
      </c>
      <c r="R22" s="163"/>
      <c r="S22" s="163"/>
      <c r="T22" s="164"/>
      <c r="U22" s="163">
        <f>SUM(U23:U24)</f>
        <v>27.02</v>
      </c>
      <c r="AE22" t="s">
        <v>102</v>
      </c>
    </row>
    <row r="23" spans="1:60" ht="22.5" outlineLevel="1" x14ac:dyDescent="0.2">
      <c r="A23" s="151">
        <v>11</v>
      </c>
      <c r="B23" s="157" t="s">
        <v>130</v>
      </c>
      <c r="C23" s="190" t="s">
        <v>131</v>
      </c>
      <c r="D23" s="159" t="s">
        <v>115</v>
      </c>
      <c r="E23" s="165">
        <v>76</v>
      </c>
      <c r="F23" s="203"/>
      <c r="G23" s="167"/>
      <c r="H23" s="168"/>
      <c r="I23" s="167">
        <f>ROUND(E23*H23,2)</f>
        <v>0</v>
      </c>
      <c r="J23" s="168"/>
      <c r="K23" s="167">
        <f>ROUND(E23*J23,2)</f>
        <v>0</v>
      </c>
      <c r="L23" s="167">
        <v>21</v>
      </c>
      <c r="M23" s="167">
        <f>G23*(1+L23/100)</f>
        <v>0</v>
      </c>
      <c r="N23" s="160">
        <v>1.9230000000000001E-2</v>
      </c>
      <c r="O23" s="160">
        <f>ROUND(E23*N23,5)</f>
        <v>1.4614799999999999</v>
      </c>
      <c r="P23" s="160">
        <v>0</v>
      </c>
      <c r="Q23" s="160">
        <f>ROUND(E23*P23,5)</f>
        <v>0</v>
      </c>
      <c r="R23" s="160"/>
      <c r="S23" s="160"/>
      <c r="T23" s="161">
        <v>0.27399000000000001</v>
      </c>
      <c r="U23" s="160">
        <f>ROUND(E23*T23,2)</f>
        <v>20.82</v>
      </c>
      <c r="V23" s="150"/>
      <c r="W23" s="150"/>
      <c r="X23" s="150"/>
      <c r="Y23" s="150"/>
      <c r="Z23" s="150"/>
      <c r="AA23" s="150"/>
      <c r="AB23" s="150"/>
      <c r="AC23" s="150"/>
      <c r="AD23" s="150"/>
      <c r="AE23" s="150" t="s">
        <v>106</v>
      </c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1">
        <v>12</v>
      </c>
      <c r="B24" s="157" t="s">
        <v>132</v>
      </c>
      <c r="C24" s="190" t="s">
        <v>133</v>
      </c>
      <c r="D24" s="159" t="s">
        <v>115</v>
      </c>
      <c r="E24" s="165">
        <v>35</v>
      </c>
      <c r="F24" s="203"/>
      <c r="G24" s="167"/>
      <c r="H24" s="168"/>
      <c r="I24" s="167">
        <f>ROUND(E24*H24,2)</f>
        <v>0</v>
      </c>
      <c r="J24" s="168"/>
      <c r="K24" s="167">
        <f>ROUND(E24*J24,2)</f>
        <v>0</v>
      </c>
      <c r="L24" s="167">
        <v>21</v>
      </c>
      <c r="M24" s="167">
        <f>G24*(1+L24/100)</f>
        <v>0</v>
      </c>
      <c r="N24" s="160">
        <v>1.2099999999999999E-3</v>
      </c>
      <c r="O24" s="160">
        <f>ROUND(E24*N24,5)</f>
        <v>4.2349999999999999E-2</v>
      </c>
      <c r="P24" s="160">
        <v>0</v>
      </c>
      <c r="Q24" s="160">
        <f>ROUND(E24*P24,5)</f>
        <v>0</v>
      </c>
      <c r="R24" s="160"/>
      <c r="S24" s="160"/>
      <c r="T24" s="161">
        <v>0.17699999999999999</v>
      </c>
      <c r="U24" s="160">
        <f>ROUND(E24*T24,2)</f>
        <v>6.2</v>
      </c>
      <c r="V24" s="150"/>
      <c r="W24" s="150"/>
      <c r="X24" s="150"/>
      <c r="Y24" s="150"/>
      <c r="Z24" s="150"/>
      <c r="AA24" s="150"/>
      <c r="AB24" s="150"/>
      <c r="AC24" s="150"/>
      <c r="AD24" s="150"/>
      <c r="AE24" s="150" t="s">
        <v>119</v>
      </c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52" t="s">
        <v>101</v>
      </c>
      <c r="B25" s="158" t="s">
        <v>62</v>
      </c>
      <c r="C25" s="191" t="s">
        <v>63</v>
      </c>
      <c r="D25" s="162"/>
      <c r="E25" s="166"/>
      <c r="F25" s="204"/>
      <c r="G25" s="169"/>
      <c r="H25" s="169"/>
      <c r="I25" s="169">
        <f>SUM(I26:I28)</f>
        <v>0</v>
      </c>
      <c r="J25" s="169"/>
      <c r="K25" s="169">
        <f>SUM(K26:K28)</f>
        <v>0</v>
      </c>
      <c r="L25" s="169"/>
      <c r="M25" s="169">
        <f>SUM(M26:M28)</f>
        <v>0</v>
      </c>
      <c r="N25" s="163"/>
      <c r="O25" s="163">
        <f>SUM(O26:O28)</f>
        <v>0.32667999999999997</v>
      </c>
      <c r="P25" s="163"/>
      <c r="Q25" s="163">
        <f>SUM(Q26:Q28)</f>
        <v>0</v>
      </c>
      <c r="R25" s="163"/>
      <c r="S25" s="163"/>
      <c r="T25" s="164"/>
      <c r="U25" s="163">
        <f>SUM(U26:U28)</f>
        <v>25.68</v>
      </c>
      <c r="AE25" t="s">
        <v>102</v>
      </c>
    </row>
    <row r="26" spans="1:60" ht="22.5" outlineLevel="1" x14ac:dyDescent="0.2">
      <c r="A26" s="151">
        <v>13</v>
      </c>
      <c r="B26" s="157" t="s">
        <v>134</v>
      </c>
      <c r="C26" s="190" t="s">
        <v>135</v>
      </c>
      <c r="D26" s="159" t="s">
        <v>115</v>
      </c>
      <c r="E26" s="165">
        <v>40</v>
      </c>
      <c r="F26" s="203"/>
      <c r="G26" s="167"/>
      <c r="H26" s="168"/>
      <c r="I26" s="167">
        <f>ROUND(E26*H26,2)</f>
        <v>0</v>
      </c>
      <c r="J26" s="168"/>
      <c r="K26" s="167">
        <f>ROUND(E26*J26,2)</f>
        <v>0</v>
      </c>
      <c r="L26" s="167">
        <v>21</v>
      </c>
      <c r="M26" s="167">
        <f>G26*(1+L26/100)</f>
        <v>0</v>
      </c>
      <c r="N26" s="160">
        <v>5.1200000000000004E-3</v>
      </c>
      <c r="O26" s="160">
        <f>ROUND(E26*N26,5)</f>
        <v>0.20480000000000001</v>
      </c>
      <c r="P26" s="160">
        <v>0</v>
      </c>
      <c r="Q26" s="160">
        <f>ROUND(E26*P26,5)</f>
        <v>0</v>
      </c>
      <c r="R26" s="160"/>
      <c r="S26" s="160"/>
      <c r="T26" s="161">
        <v>0.18099999999999999</v>
      </c>
      <c r="U26" s="160">
        <f>ROUND(E26*T26,2)</f>
        <v>7.24</v>
      </c>
      <c r="V26" s="150"/>
      <c r="W26" s="150"/>
      <c r="X26" s="150"/>
      <c r="Y26" s="150"/>
      <c r="Z26" s="150"/>
      <c r="AA26" s="150"/>
      <c r="AB26" s="150"/>
      <c r="AC26" s="150"/>
      <c r="AD26" s="150"/>
      <c r="AE26" s="150" t="s">
        <v>119</v>
      </c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51">
        <v>14</v>
      </c>
      <c r="B27" s="157" t="s">
        <v>136</v>
      </c>
      <c r="C27" s="190" t="s">
        <v>137</v>
      </c>
      <c r="D27" s="159" t="s">
        <v>115</v>
      </c>
      <c r="E27" s="165">
        <v>17.5</v>
      </c>
      <c r="F27" s="203"/>
      <c r="G27" s="167"/>
      <c r="H27" s="168"/>
      <c r="I27" s="167">
        <f>ROUND(E27*H27,2)</f>
        <v>0</v>
      </c>
      <c r="J27" s="168"/>
      <c r="K27" s="167">
        <f>ROUND(E27*J27,2)</f>
        <v>0</v>
      </c>
      <c r="L27" s="167">
        <v>21</v>
      </c>
      <c r="M27" s="167">
        <f>G27*(1+L27/100)</f>
        <v>0</v>
      </c>
      <c r="N27" s="160">
        <v>6.3400000000000001E-3</v>
      </c>
      <c r="O27" s="160">
        <f>ROUND(E27*N27,5)</f>
        <v>0.11094999999999999</v>
      </c>
      <c r="P27" s="160">
        <v>0</v>
      </c>
      <c r="Q27" s="160">
        <f>ROUND(E27*P27,5)</f>
        <v>0</v>
      </c>
      <c r="R27" s="160"/>
      <c r="S27" s="160"/>
      <c r="T27" s="161">
        <v>0.46200000000000002</v>
      </c>
      <c r="U27" s="160">
        <f>ROUND(E27*T27,2)</f>
        <v>8.09</v>
      </c>
      <c r="V27" s="150"/>
      <c r="W27" s="150"/>
      <c r="X27" s="150"/>
      <c r="Y27" s="150"/>
      <c r="Z27" s="150"/>
      <c r="AA27" s="150"/>
      <c r="AB27" s="150"/>
      <c r="AC27" s="150"/>
      <c r="AD27" s="150"/>
      <c r="AE27" s="150" t="s">
        <v>119</v>
      </c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51">
        <v>15</v>
      </c>
      <c r="B28" s="157" t="s">
        <v>138</v>
      </c>
      <c r="C28" s="190" t="s">
        <v>139</v>
      </c>
      <c r="D28" s="159" t="s">
        <v>115</v>
      </c>
      <c r="E28" s="165">
        <v>57.5</v>
      </c>
      <c r="F28" s="203"/>
      <c r="G28" s="167"/>
      <c r="H28" s="168"/>
      <c r="I28" s="167">
        <f>ROUND(E28*H28,2)</f>
        <v>0</v>
      </c>
      <c r="J28" s="168"/>
      <c r="K28" s="167">
        <f>ROUND(E28*J28,2)</f>
        <v>0</v>
      </c>
      <c r="L28" s="167">
        <v>21</v>
      </c>
      <c r="M28" s="167">
        <f>G28*(1+L28/100)</f>
        <v>0</v>
      </c>
      <c r="N28" s="160">
        <v>1.9000000000000001E-4</v>
      </c>
      <c r="O28" s="160">
        <f>ROUND(E28*N28,5)</f>
        <v>1.093E-2</v>
      </c>
      <c r="P28" s="160">
        <v>0</v>
      </c>
      <c r="Q28" s="160">
        <f>ROUND(E28*P28,5)</f>
        <v>0</v>
      </c>
      <c r="R28" s="160"/>
      <c r="S28" s="160"/>
      <c r="T28" s="161">
        <v>0.18</v>
      </c>
      <c r="U28" s="160">
        <f>ROUND(E28*T28,2)</f>
        <v>10.35</v>
      </c>
      <c r="V28" s="150"/>
      <c r="W28" s="150"/>
      <c r="X28" s="150"/>
      <c r="Y28" s="150"/>
      <c r="Z28" s="150"/>
      <c r="AA28" s="150"/>
      <c r="AB28" s="150"/>
      <c r="AC28" s="150"/>
      <c r="AD28" s="150"/>
      <c r="AE28" s="150" t="s">
        <v>119</v>
      </c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52" t="s">
        <v>101</v>
      </c>
      <c r="B29" s="158" t="s">
        <v>64</v>
      </c>
      <c r="C29" s="191" t="s">
        <v>65</v>
      </c>
      <c r="D29" s="162"/>
      <c r="E29" s="166"/>
      <c r="F29" s="204"/>
      <c r="G29" s="169"/>
      <c r="H29" s="169"/>
      <c r="I29" s="169">
        <f>SUM(I30:I31)</f>
        <v>0</v>
      </c>
      <c r="J29" s="169"/>
      <c r="K29" s="169">
        <f>SUM(K30:K31)</f>
        <v>0</v>
      </c>
      <c r="L29" s="169"/>
      <c r="M29" s="169">
        <f>SUM(M30:M31)</f>
        <v>0</v>
      </c>
      <c r="N29" s="163"/>
      <c r="O29" s="163">
        <f>SUM(O30:O31)</f>
        <v>4.2107599999999996</v>
      </c>
      <c r="P29" s="163"/>
      <c r="Q29" s="163">
        <f>SUM(Q30:Q31)</f>
        <v>0</v>
      </c>
      <c r="R29" s="163"/>
      <c r="S29" s="163"/>
      <c r="T29" s="164"/>
      <c r="U29" s="163">
        <f>SUM(U30:U31)</f>
        <v>155.29000000000002</v>
      </c>
      <c r="AE29" t="s">
        <v>102</v>
      </c>
    </row>
    <row r="30" spans="1:60" ht="22.5" outlineLevel="1" x14ac:dyDescent="0.2">
      <c r="A30" s="151">
        <v>16</v>
      </c>
      <c r="B30" s="157" t="s">
        <v>140</v>
      </c>
      <c r="C30" s="190" t="s">
        <v>141</v>
      </c>
      <c r="D30" s="159" t="s">
        <v>122</v>
      </c>
      <c r="E30" s="165">
        <v>216.3</v>
      </c>
      <c r="F30" s="203"/>
      <c r="G30" s="167"/>
      <c r="H30" s="168"/>
      <c r="I30" s="167">
        <f>ROUND(E30*H30,2)</f>
        <v>0</v>
      </c>
      <c r="J30" s="168"/>
      <c r="K30" s="167">
        <f>ROUND(E30*J30,2)</f>
        <v>0</v>
      </c>
      <c r="L30" s="167">
        <v>21</v>
      </c>
      <c r="M30" s="167">
        <f>G30*(1+L30/100)</f>
        <v>0</v>
      </c>
      <c r="N30" s="160">
        <v>1.3270000000000001E-2</v>
      </c>
      <c r="O30" s="160">
        <f>ROUND(E30*N30,5)</f>
        <v>2.8702999999999999</v>
      </c>
      <c r="P30" s="160">
        <v>0</v>
      </c>
      <c r="Q30" s="160">
        <f>ROUND(E30*P30,5)</f>
        <v>0</v>
      </c>
      <c r="R30" s="160"/>
      <c r="S30" s="160"/>
      <c r="T30" s="161">
        <v>0.62122999999999995</v>
      </c>
      <c r="U30" s="160">
        <f>ROUND(E30*T30,2)</f>
        <v>134.37</v>
      </c>
      <c r="V30" s="150"/>
      <c r="W30" s="150"/>
      <c r="X30" s="150"/>
      <c r="Y30" s="150"/>
      <c r="Z30" s="150"/>
      <c r="AA30" s="150"/>
      <c r="AB30" s="150"/>
      <c r="AC30" s="150"/>
      <c r="AD30" s="150"/>
      <c r="AE30" s="150" t="s">
        <v>106</v>
      </c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1">
        <v>17</v>
      </c>
      <c r="B31" s="157" t="s">
        <v>142</v>
      </c>
      <c r="C31" s="190" t="s">
        <v>143</v>
      </c>
      <c r="D31" s="159" t="s">
        <v>115</v>
      </c>
      <c r="E31" s="165">
        <v>66</v>
      </c>
      <c r="F31" s="203"/>
      <c r="G31" s="167"/>
      <c r="H31" s="168"/>
      <c r="I31" s="167">
        <f>ROUND(E31*H31,2)</f>
        <v>0</v>
      </c>
      <c r="J31" s="168"/>
      <c r="K31" s="167">
        <f>ROUND(E31*J31,2)</f>
        <v>0</v>
      </c>
      <c r="L31" s="167">
        <v>21</v>
      </c>
      <c r="M31" s="167">
        <f>G31*(1+L31/100)</f>
        <v>0</v>
      </c>
      <c r="N31" s="160">
        <v>2.0310000000000002E-2</v>
      </c>
      <c r="O31" s="160">
        <f>ROUND(E31*N31,5)</f>
        <v>1.34046</v>
      </c>
      <c r="P31" s="160">
        <v>0</v>
      </c>
      <c r="Q31" s="160">
        <f>ROUND(E31*P31,5)</f>
        <v>0</v>
      </c>
      <c r="R31" s="160"/>
      <c r="S31" s="160"/>
      <c r="T31" s="161">
        <v>0.31696000000000002</v>
      </c>
      <c r="U31" s="160">
        <f>ROUND(E31*T31,2)</f>
        <v>20.92</v>
      </c>
      <c r="V31" s="150"/>
      <c r="W31" s="150"/>
      <c r="X31" s="150"/>
      <c r="Y31" s="150"/>
      <c r="Z31" s="150"/>
      <c r="AA31" s="150"/>
      <c r="AB31" s="150"/>
      <c r="AC31" s="150"/>
      <c r="AD31" s="150"/>
      <c r="AE31" s="150" t="s">
        <v>106</v>
      </c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">
      <c r="A32" s="152" t="s">
        <v>101</v>
      </c>
      <c r="B32" s="158" t="s">
        <v>66</v>
      </c>
      <c r="C32" s="191" t="s">
        <v>67</v>
      </c>
      <c r="D32" s="162"/>
      <c r="E32" s="166"/>
      <c r="F32" s="204"/>
      <c r="G32" s="169"/>
      <c r="H32" s="169"/>
      <c r="I32" s="169">
        <f>SUM(I33:I35)</f>
        <v>0</v>
      </c>
      <c r="J32" s="169"/>
      <c r="K32" s="169">
        <f>SUM(K33:K35)</f>
        <v>0</v>
      </c>
      <c r="L32" s="169"/>
      <c r="M32" s="169">
        <f>SUM(M33:M35)</f>
        <v>0</v>
      </c>
      <c r="N32" s="163"/>
      <c r="O32" s="163">
        <f>SUM(O33:O35)</f>
        <v>1.27132</v>
      </c>
      <c r="P32" s="163"/>
      <c r="Q32" s="163">
        <f>SUM(Q33:Q35)</f>
        <v>0</v>
      </c>
      <c r="R32" s="163"/>
      <c r="S32" s="163"/>
      <c r="T32" s="164"/>
      <c r="U32" s="163">
        <f>SUM(U33:U35)</f>
        <v>109.64999999999999</v>
      </c>
      <c r="AE32" t="s">
        <v>102</v>
      </c>
    </row>
    <row r="33" spans="1:60" outlineLevel="1" x14ac:dyDescent="0.2">
      <c r="A33" s="151">
        <v>18</v>
      </c>
      <c r="B33" s="157" t="s">
        <v>144</v>
      </c>
      <c r="C33" s="190" t="s">
        <v>145</v>
      </c>
      <c r="D33" s="159" t="s">
        <v>115</v>
      </c>
      <c r="E33" s="165">
        <v>66</v>
      </c>
      <c r="F33" s="203"/>
      <c r="G33" s="167"/>
      <c r="H33" s="168"/>
      <c r="I33" s="167">
        <f>ROUND(E33*H33,2)</f>
        <v>0</v>
      </c>
      <c r="J33" s="168"/>
      <c r="K33" s="167">
        <f>ROUND(E33*J33,2)</f>
        <v>0</v>
      </c>
      <c r="L33" s="167">
        <v>21</v>
      </c>
      <c r="M33" s="167">
        <f>G33*(1+L33/100)</f>
        <v>0</v>
      </c>
      <c r="N33" s="160">
        <v>1.8870000000000001E-2</v>
      </c>
      <c r="O33" s="160">
        <f>ROUND(E33*N33,5)</f>
        <v>1.24542</v>
      </c>
      <c r="P33" s="160">
        <v>0</v>
      </c>
      <c r="Q33" s="160">
        <f>ROUND(E33*P33,5)</f>
        <v>0</v>
      </c>
      <c r="R33" s="160"/>
      <c r="S33" s="160"/>
      <c r="T33" s="161">
        <v>1.5542</v>
      </c>
      <c r="U33" s="160">
        <f>ROUND(E33*T33,2)</f>
        <v>102.58</v>
      </c>
      <c r="V33" s="150"/>
      <c r="W33" s="150"/>
      <c r="X33" s="150"/>
      <c r="Y33" s="150"/>
      <c r="Z33" s="150"/>
      <c r="AA33" s="150"/>
      <c r="AB33" s="150"/>
      <c r="AC33" s="150"/>
      <c r="AD33" s="150"/>
      <c r="AE33" s="150" t="s">
        <v>106</v>
      </c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1">
        <v>19</v>
      </c>
      <c r="B34" s="157" t="s">
        <v>146</v>
      </c>
      <c r="C34" s="190" t="s">
        <v>147</v>
      </c>
      <c r="D34" s="159" t="s">
        <v>122</v>
      </c>
      <c r="E34" s="165">
        <v>11.7</v>
      </c>
      <c r="F34" s="203"/>
      <c r="G34" s="167"/>
      <c r="H34" s="168"/>
      <c r="I34" s="167">
        <f>ROUND(E34*H34,2)</f>
        <v>0</v>
      </c>
      <c r="J34" s="168"/>
      <c r="K34" s="167">
        <f>ROUND(E34*J34,2)</f>
        <v>0</v>
      </c>
      <c r="L34" s="167">
        <v>21</v>
      </c>
      <c r="M34" s="167">
        <f>G34*(1+L34/100)</f>
        <v>0</v>
      </c>
      <c r="N34" s="160">
        <v>1.9E-3</v>
      </c>
      <c r="O34" s="160">
        <f>ROUND(E34*N34,5)</f>
        <v>2.223E-2</v>
      </c>
      <c r="P34" s="160">
        <v>0</v>
      </c>
      <c r="Q34" s="160">
        <f>ROUND(E34*P34,5)</f>
        <v>0</v>
      </c>
      <c r="R34" s="160"/>
      <c r="S34" s="160"/>
      <c r="T34" s="161">
        <v>0.51195000000000002</v>
      </c>
      <c r="U34" s="160">
        <f>ROUND(E34*T34,2)</f>
        <v>5.99</v>
      </c>
      <c r="V34" s="150"/>
      <c r="W34" s="150"/>
      <c r="X34" s="150"/>
      <c r="Y34" s="150"/>
      <c r="Z34" s="150"/>
      <c r="AA34" s="150"/>
      <c r="AB34" s="150"/>
      <c r="AC34" s="150"/>
      <c r="AD34" s="150"/>
      <c r="AE34" s="150" t="s">
        <v>106</v>
      </c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1">
        <v>20</v>
      </c>
      <c r="B35" s="157" t="s">
        <v>148</v>
      </c>
      <c r="C35" s="190" t="s">
        <v>149</v>
      </c>
      <c r="D35" s="159" t="s">
        <v>122</v>
      </c>
      <c r="E35" s="165">
        <v>2.7</v>
      </c>
      <c r="F35" s="203"/>
      <c r="G35" s="167"/>
      <c r="H35" s="168"/>
      <c r="I35" s="167">
        <f>ROUND(E35*H35,2)</f>
        <v>0</v>
      </c>
      <c r="J35" s="168"/>
      <c r="K35" s="167">
        <f>ROUND(E35*J35,2)</f>
        <v>0</v>
      </c>
      <c r="L35" s="167">
        <v>21</v>
      </c>
      <c r="M35" s="167">
        <f>G35*(1+L35/100)</f>
        <v>0</v>
      </c>
      <c r="N35" s="160">
        <v>1.3600000000000001E-3</v>
      </c>
      <c r="O35" s="160">
        <f>ROUND(E35*N35,5)</f>
        <v>3.6700000000000001E-3</v>
      </c>
      <c r="P35" s="160">
        <v>0</v>
      </c>
      <c r="Q35" s="160">
        <f>ROUND(E35*P35,5)</f>
        <v>0</v>
      </c>
      <c r="R35" s="160"/>
      <c r="S35" s="160"/>
      <c r="T35" s="161">
        <v>0.39837</v>
      </c>
      <c r="U35" s="160">
        <f>ROUND(E35*T35,2)</f>
        <v>1.08</v>
      </c>
      <c r="V35" s="150"/>
      <c r="W35" s="150"/>
      <c r="X35" s="150"/>
      <c r="Y35" s="150"/>
      <c r="Z35" s="150"/>
      <c r="AA35" s="150"/>
      <c r="AB35" s="150"/>
      <c r="AC35" s="150"/>
      <c r="AD35" s="150"/>
      <c r="AE35" s="150" t="s">
        <v>106</v>
      </c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52" t="s">
        <v>101</v>
      </c>
      <c r="B36" s="158" t="s">
        <v>68</v>
      </c>
      <c r="C36" s="191" t="s">
        <v>69</v>
      </c>
      <c r="D36" s="162"/>
      <c r="E36" s="166"/>
      <c r="F36" s="204"/>
      <c r="G36" s="169"/>
      <c r="H36" s="169"/>
      <c r="I36" s="169">
        <f>SUM(I37:I42)</f>
        <v>0</v>
      </c>
      <c r="J36" s="169"/>
      <c r="K36" s="169">
        <f>SUM(K37:K42)</f>
        <v>0</v>
      </c>
      <c r="L36" s="169"/>
      <c r="M36" s="169">
        <f>SUM(M37:M42)</f>
        <v>0</v>
      </c>
      <c r="N36" s="163"/>
      <c r="O36" s="163">
        <f>SUM(O37:O42)</f>
        <v>1.2460899999999999</v>
      </c>
      <c r="P36" s="163"/>
      <c r="Q36" s="163">
        <f>SUM(Q37:Q42)</f>
        <v>0</v>
      </c>
      <c r="R36" s="163"/>
      <c r="S36" s="163"/>
      <c r="T36" s="164"/>
      <c r="U36" s="163">
        <f>SUM(U37:U42)</f>
        <v>174.19000000000003</v>
      </c>
      <c r="AE36" t="s">
        <v>102</v>
      </c>
    </row>
    <row r="37" spans="1:60" ht="22.5" outlineLevel="1" x14ac:dyDescent="0.2">
      <c r="A37" s="151">
        <v>21</v>
      </c>
      <c r="B37" s="157" t="s">
        <v>150</v>
      </c>
      <c r="C37" s="190" t="s">
        <v>151</v>
      </c>
      <c r="D37" s="159" t="s">
        <v>115</v>
      </c>
      <c r="E37" s="165">
        <v>92</v>
      </c>
      <c r="F37" s="203"/>
      <c r="G37" s="167"/>
      <c r="H37" s="168"/>
      <c r="I37" s="167">
        <f t="shared" ref="I37:I42" si="0">ROUND(E37*H37,2)</f>
        <v>0</v>
      </c>
      <c r="J37" s="168"/>
      <c r="K37" s="167">
        <f t="shared" ref="K37:K42" si="1">ROUND(E37*J37,2)</f>
        <v>0</v>
      </c>
      <c r="L37" s="167">
        <v>21</v>
      </c>
      <c r="M37" s="167">
        <f t="shared" ref="M37:M42" si="2">G37*(1+L37/100)</f>
        <v>0</v>
      </c>
      <c r="N37" s="160">
        <v>1.223E-2</v>
      </c>
      <c r="O37" s="160">
        <f t="shared" ref="O37:O42" si="3">ROUND(E37*N37,5)</f>
        <v>1.1251599999999999</v>
      </c>
      <c r="P37" s="160">
        <v>0</v>
      </c>
      <c r="Q37" s="160">
        <f t="shared" ref="Q37:Q42" si="4">ROUND(E37*P37,5)</f>
        <v>0</v>
      </c>
      <c r="R37" s="160"/>
      <c r="S37" s="160"/>
      <c r="T37" s="161">
        <v>1.1823600000000001</v>
      </c>
      <c r="U37" s="160">
        <f t="shared" ref="U37:U42" si="5">ROUND(E37*T37,2)</f>
        <v>108.78</v>
      </c>
      <c r="V37" s="150"/>
      <c r="W37" s="150"/>
      <c r="X37" s="150"/>
      <c r="Y37" s="150"/>
      <c r="Z37" s="150"/>
      <c r="AA37" s="150"/>
      <c r="AB37" s="150"/>
      <c r="AC37" s="150"/>
      <c r="AD37" s="150"/>
      <c r="AE37" s="150" t="s">
        <v>106</v>
      </c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51">
        <v>22</v>
      </c>
      <c r="B38" s="157" t="s">
        <v>152</v>
      </c>
      <c r="C38" s="190" t="s">
        <v>153</v>
      </c>
      <c r="D38" s="159" t="s">
        <v>122</v>
      </c>
      <c r="E38" s="165">
        <v>57.5</v>
      </c>
      <c r="F38" s="203"/>
      <c r="G38" s="167"/>
      <c r="H38" s="168"/>
      <c r="I38" s="167">
        <f t="shared" si="0"/>
        <v>0</v>
      </c>
      <c r="J38" s="168"/>
      <c r="K38" s="167">
        <f t="shared" si="1"/>
        <v>0</v>
      </c>
      <c r="L38" s="167">
        <v>21</v>
      </c>
      <c r="M38" s="167">
        <f t="shared" si="2"/>
        <v>0</v>
      </c>
      <c r="N38" s="160">
        <v>1.8000000000000001E-4</v>
      </c>
      <c r="O38" s="160">
        <f t="shared" si="3"/>
        <v>1.035E-2</v>
      </c>
      <c r="P38" s="160">
        <v>0</v>
      </c>
      <c r="Q38" s="160">
        <f t="shared" si="4"/>
        <v>0</v>
      </c>
      <c r="R38" s="160"/>
      <c r="S38" s="160"/>
      <c r="T38" s="161">
        <v>0.17249999999999999</v>
      </c>
      <c r="U38" s="160">
        <f t="shared" si="5"/>
        <v>9.92</v>
      </c>
      <c r="V38" s="150"/>
      <c r="W38" s="150"/>
      <c r="X38" s="150"/>
      <c r="Y38" s="150"/>
      <c r="Z38" s="150"/>
      <c r="AA38" s="150"/>
      <c r="AB38" s="150"/>
      <c r="AC38" s="150"/>
      <c r="AD38" s="150"/>
      <c r="AE38" s="150" t="s">
        <v>119</v>
      </c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51">
        <v>23</v>
      </c>
      <c r="B39" s="157" t="s">
        <v>154</v>
      </c>
      <c r="C39" s="190" t="s">
        <v>155</v>
      </c>
      <c r="D39" s="159" t="s">
        <v>115</v>
      </c>
      <c r="E39" s="165">
        <v>40</v>
      </c>
      <c r="F39" s="203"/>
      <c r="G39" s="167"/>
      <c r="H39" s="168"/>
      <c r="I39" s="167">
        <f t="shared" si="0"/>
        <v>0</v>
      </c>
      <c r="J39" s="168"/>
      <c r="K39" s="167">
        <f t="shared" si="1"/>
        <v>0</v>
      </c>
      <c r="L39" s="167">
        <v>21</v>
      </c>
      <c r="M39" s="167">
        <f t="shared" si="2"/>
        <v>0</v>
      </c>
      <c r="N39" s="160">
        <v>1.6800000000000001E-3</v>
      </c>
      <c r="O39" s="160">
        <f t="shared" si="3"/>
        <v>6.7199999999999996E-2</v>
      </c>
      <c r="P39" s="160">
        <v>0</v>
      </c>
      <c r="Q39" s="160">
        <f t="shared" si="4"/>
        <v>0</v>
      </c>
      <c r="R39" s="160"/>
      <c r="S39" s="160"/>
      <c r="T39" s="161">
        <v>0.75582000000000005</v>
      </c>
      <c r="U39" s="160">
        <f t="shared" si="5"/>
        <v>30.23</v>
      </c>
      <c r="V39" s="150"/>
      <c r="W39" s="150"/>
      <c r="X39" s="150"/>
      <c r="Y39" s="150"/>
      <c r="Z39" s="150"/>
      <c r="AA39" s="150"/>
      <c r="AB39" s="150"/>
      <c r="AC39" s="150"/>
      <c r="AD39" s="150"/>
      <c r="AE39" s="150" t="s">
        <v>106</v>
      </c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 x14ac:dyDescent="0.2">
      <c r="A40" s="151">
        <v>24</v>
      </c>
      <c r="B40" s="157" t="s">
        <v>156</v>
      </c>
      <c r="C40" s="190" t="s">
        <v>157</v>
      </c>
      <c r="D40" s="159" t="s">
        <v>115</v>
      </c>
      <c r="E40" s="165">
        <v>17.5</v>
      </c>
      <c r="F40" s="203"/>
      <c r="G40" s="167"/>
      <c r="H40" s="168"/>
      <c r="I40" s="167">
        <f t="shared" si="0"/>
        <v>0</v>
      </c>
      <c r="J40" s="168"/>
      <c r="K40" s="167">
        <f t="shared" si="1"/>
        <v>0</v>
      </c>
      <c r="L40" s="167">
        <v>21</v>
      </c>
      <c r="M40" s="167">
        <f t="shared" si="2"/>
        <v>0</v>
      </c>
      <c r="N40" s="160">
        <v>1.7899999999999999E-3</v>
      </c>
      <c r="O40" s="160">
        <f t="shared" si="3"/>
        <v>3.1329999999999997E-2</v>
      </c>
      <c r="P40" s="160">
        <v>0</v>
      </c>
      <c r="Q40" s="160">
        <f t="shared" si="4"/>
        <v>0</v>
      </c>
      <c r="R40" s="160"/>
      <c r="S40" s="160"/>
      <c r="T40" s="161">
        <v>0.80108000000000001</v>
      </c>
      <c r="U40" s="160">
        <f t="shared" si="5"/>
        <v>14.02</v>
      </c>
      <c r="V40" s="150"/>
      <c r="W40" s="150"/>
      <c r="X40" s="150"/>
      <c r="Y40" s="150"/>
      <c r="Z40" s="150"/>
      <c r="AA40" s="150"/>
      <c r="AB40" s="150"/>
      <c r="AC40" s="150"/>
      <c r="AD40" s="150"/>
      <c r="AE40" s="150" t="s">
        <v>106</v>
      </c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1">
        <v>25</v>
      </c>
      <c r="B41" s="157" t="s">
        <v>158</v>
      </c>
      <c r="C41" s="190" t="s">
        <v>159</v>
      </c>
      <c r="D41" s="159" t="s">
        <v>125</v>
      </c>
      <c r="E41" s="165">
        <v>2</v>
      </c>
      <c r="F41" s="203"/>
      <c r="G41" s="167"/>
      <c r="H41" s="168"/>
      <c r="I41" s="167">
        <f t="shared" si="0"/>
        <v>0</v>
      </c>
      <c r="J41" s="168"/>
      <c r="K41" s="167">
        <f t="shared" si="1"/>
        <v>0</v>
      </c>
      <c r="L41" s="167">
        <v>21</v>
      </c>
      <c r="M41" s="167">
        <f t="shared" si="2"/>
        <v>0</v>
      </c>
      <c r="N41" s="160">
        <v>1.8400000000000001E-3</v>
      </c>
      <c r="O41" s="160">
        <f t="shared" si="3"/>
        <v>3.6800000000000001E-3</v>
      </c>
      <c r="P41" s="160">
        <v>0</v>
      </c>
      <c r="Q41" s="160">
        <f t="shared" si="4"/>
        <v>0</v>
      </c>
      <c r="R41" s="160"/>
      <c r="S41" s="160"/>
      <c r="T41" s="161">
        <v>5.0594599999999996</v>
      </c>
      <c r="U41" s="160">
        <f t="shared" si="5"/>
        <v>10.119999999999999</v>
      </c>
      <c r="V41" s="150"/>
      <c r="W41" s="150"/>
      <c r="X41" s="150"/>
      <c r="Y41" s="150"/>
      <c r="Z41" s="150"/>
      <c r="AA41" s="150"/>
      <c r="AB41" s="150"/>
      <c r="AC41" s="150"/>
      <c r="AD41" s="150"/>
      <c r="AE41" s="150" t="s">
        <v>119</v>
      </c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1">
        <v>26</v>
      </c>
      <c r="B42" s="157" t="s">
        <v>160</v>
      </c>
      <c r="C42" s="190" t="s">
        <v>161</v>
      </c>
      <c r="D42" s="159" t="s">
        <v>125</v>
      </c>
      <c r="E42" s="165">
        <v>1</v>
      </c>
      <c r="F42" s="203"/>
      <c r="G42" s="167"/>
      <c r="H42" s="168"/>
      <c r="I42" s="167">
        <f t="shared" si="0"/>
        <v>0</v>
      </c>
      <c r="J42" s="168"/>
      <c r="K42" s="167">
        <f t="shared" si="1"/>
        <v>0</v>
      </c>
      <c r="L42" s="167">
        <v>21</v>
      </c>
      <c r="M42" s="167">
        <f t="shared" si="2"/>
        <v>0</v>
      </c>
      <c r="N42" s="160">
        <v>8.3700000000000007E-3</v>
      </c>
      <c r="O42" s="160">
        <f t="shared" si="3"/>
        <v>8.3700000000000007E-3</v>
      </c>
      <c r="P42" s="160">
        <v>0</v>
      </c>
      <c r="Q42" s="160">
        <f t="shared" si="4"/>
        <v>0</v>
      </c>
      <c r="R42" s="160"/>
      <c r="S42" s="160"/>
      <c r="T42" s="161">
        <v>1.12256</v>
      </c>
      <c r="U42" s="160">
        <f t="shared" si="5"/>
        <v>1.1200000000000001</v>
      </c>
      <c r="V42" s="150"/>
      <c r="W42" s="150"/>
      <c r="X42" s="150"/>
      <c r="Y42" s="150"/>
      <c r="Z42" s="150"/>
      <c r="AA42" s="150"/>
      <c r="AB42" s="150"/>
      <c r="AC42" s="150"/>
      <c r="AD42" s="150"/>
      <c r="AE42" s="150" t="s">
        <v>119</v>
      </c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152" t="s">
        <v>101</v>
      </c>
      <c r="B43" s="158" t="s">
        <v>70</v>
      </c>
      <c r="C43" s="191" t="s">
        <v>71</v>
      </c>
      <c r="D43" s="162"/>
      <c r="E43" s="166"/>
      <c r="F43" s="204"/>
      <c r="G43" s="169"/>
      <c r="H43" s="169"/>
      <c r="I43" s="169">
        <f>SUM(I44:I44)</f>
        <v>0</v>
      </c>
      <c r="J43" s="169"/>
      <c r="K43" s="169">
        <f>SUM(K44:K44)</f>
        <v>0</v>
      </c>
      <c r="L43" s="169"/>
      <c r="M43" s="169">
        <f>SUM(M44:M44)</f>
        <v>0</v>
      </c>
      <c r="N43" s="163"/>
      <c r="O43" s="163">
        <f>SUM(O44:O44)</f>
        <v>1.06E-3</v>
      </c>
      <c r="P43" s="163"/>
      <c r="Q43" s="163">
        <f>SUM(Q44:Q44)</f>
        <v>0</v>
      </c>
      <c r="R43" s="163"/>
      <c r="S43" s="163"/>
      <c r="T43" s="164"/>
      <c r="U43" s="163">
        <f>SUM(U44:U44)</f>
        <v>0.43</v>
      </c>
      <c r="AE43" t="s">
        <v>102</v>
      </c>
    </row>
    <row r="44" spans="1:60" ht="22.5" outlineLevel="1" x14ac:dyDescent="0.2">
      <c r="A44" s="151">
        <v>27</v>
      </c>
      <c r="B44" s="157" t="s">
        <v>162</v>
      </c>
      <c r="C44" s="190" t="s">
        <v>163</v>
      </c>
      <c r="D44" s="159" t="s">
        <v>118</v>
      </c>
      <c r="E44" s="165">
        <v>1</v>
      </c>
      <c r="F44" s="203"/>
      <c r="G44" s="167"/>
      <c r="H44" s="168"/>
      <c r="I44" s="167">
        <f>ROUND(E44*H44,2)</f>
        <v>0</v>
      </c>
      <c r="J44" s="168"/>
      <c r="K44" s="167">
        <f>ROUND(E44*J44,2)</f>
        <v>0</v>
      </c>
      <c r="L44" s="167">
        <v>21</v>
      </c>
      <c r="M44" s="167">
        <f>G44*(1+L44/100)</f>
        <v>0</v>
      </c>
      <c r="N44" s="160">
        <v>1.06E-3</v>
      </c>
      <c r="O44" s="160">
        <f>ROUND(E44*N44,5)</f>
        <v>1.06E-3</v>
      </c>
      <c r="P44" s="160">
        <v>0</v>
      </c>
      <c r="Q44" s="160">
        <f>ROUND(E44*P44,5)</f>
        <v>0</v>
      </c>
      <c r="R44" s="160"/>
      <c r="S44" s="160"/>
      <c r="T44" s="161">
        <v>0.42918000000000001</v>
      </c>
      <c r="U44" s="160">
        <f>ROUND(E44*T44,2)</f>
        <v>0.43</v>
      </c>
      <c r="V44" s="150"/>
      <c r="W44" s="150"/>
      <c r="X44" s="150"/>
      <c r="Y44" s="150"/>
      <c r="Z44" s="150"/>
      <c r="AA44" s="150"/>
      <c r="AB44" s="150"/>
      <c r="AC44" s="150"/>
      <c r="AD44" s="150"/>
      <c r="AE44" s="150" t="s">
        <v>119</v>
      </c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52" t="s">
        <v>101</v>
      </c>
      <c r="B45" s="158" t="s">
        <v>72</v>
      </c>
      <c r="C45" s="191" t="s">
        <v>73</v>
      </c>
      <c r="D45" s="162"/>
      <c r="E45" s="166"/>
      <c r="F45" s="204"/>
      <c r="G45" s="169"/>
      <c r="H45" s="169"/>
      <c r="I45" s="169">
        <f>SUM(I46:I46)</f>
        <v>0</v>
      </c>
      <c r="J45" s="169"/>
      <c r="K45" s="169">
        <f>SUM(K46:K46)</f>
        <v>0</v>
      </c>
      <c r="L45" s="169"/>
      <c r="M45" s="169">
        <f>SUM(M46:M46)</f>
        <v>0</v>
      </c>
      <c r="N45" s="163"/>
      <c r="O45" s="163">
        <f>SUM(O46:O46)</f>
        <v>0.27399000000000001</v>
      </c>
      <c r="P45" s="163"/>
      <c r="Q45" s="163">
        <f>SUM(Q46:Q46)</f>
        <v>0</v>
      </c>
      <c r="R45" s="163"/>
      <c r="S45" s="163"/>
      <c r="T45" s="164"/>
      <c r="U45" s="163">
        <f>SUM(U46:U46)</f>
        <v>0.6</v>
      </c>
      <c r="AE45" t="s">
        <v>102</v>
      </c>
    </row>
    <row r="46" spans="1:60" outlineLevel="1" x14ac:dyDescent="0.2">
      <c r="A46" s="178">
        <v>28</v>
      </c>
      <c r="B46" s="179" t="s">
        <v>164</v>
      </c>
      <c r="C46" s="192" t="s">
        <v>165</v>
      </c>
      <c r="D46" s="180" t="s">
        <v>118</v>
      </c>
      <c r="E46" s="181">
        <v>1</v>
      </c>
      <c r="F46" s="205"/>
      <c r="G46" s="182"/>
      <c r="H46" s="183"/>
      <c r="I46" s="182">
        <f>ROUND(E46*H46,2)</f>
        <v>0</v>
      </c>
      <c r="J46" s="183"/>
      <c r="K46" s="182">
        <f>ROUND(E46*J46,2)</f>
        <v>0</v>
      </c>
      <c r="L46" s="182">
        <v>21</v>
      </c>
      <c r="M46" s="182">
        <f>G46*(1+L46/100)</f>
        <v>0</v>
      </c>
      <c r="N46" s="184">
        <v>0.27399000000000001</v>
      </c>
      <c r="O46" s="184">
        <f>ROUND(E46*N46,5)</f>
        <v>0.27399000000000001</v>
      </c>
      <c r="P46" s="184">
        <v>0</v>
      </c>
      <c r="Q46" s="184">
        <f>ROUND(E46*P46,5)</f>
        <v>0</v>
      </c>
      <c r="R46" s="184"/>
      <c r="S46" s="184"/>
      <c r="T46" s="185">
        <v>0.60426000000000002</v>
      </c>
      <c r="U46" s="184">
        <f>ROUND(E46*T46,2)</f>
        <v>0.6</v>
      </c>
      <c r="V46" s="150"/>
      <c r="W46" s="150"/>
      <c r="X46" s="150"/>
      <c r="Y46" s="150"/>
      <c r="Z46" s="150"/>
      <c r="AA46" s="150"/>
      <c r="AB46" s="150"/>
      <c r="AC46" s="150"/>
      <c r="AD46" s="150"/>
      <c r="AE46" s="150" t="s">
        <v>119</v>
      </c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6"/>
      <c r="B47" s="7" t="s">
        <v>166</v>
      </c>
      <c r="C47" s="193" t="s">
        <v>166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AC47">
        <v>15</v>
      </c>
      <c r="AD47">
        <v>21</v>
      </c>
    </row>
    <row r="48" spans="1:60" x14ac:dyDescent="0.2">
      <c r="A48" s="186"/>
      <c r="B48" s="187" t="s">
        <v>28</v>
      </c>
      <c r="C48" s="194" t="s">
        <v>166</v>
      </c>
      <c r="D48" s="188"/>
      <c r="E48" s="188"/>
      <c r="F48" s="188"/>
      <c r="G48" s="189">
        <f>G8+G11+G14+G16+G22+G25+G29+G32+G36+G43+G45</f>
        <v>0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AC48">
        <f>SUMIF(L7:L46,AC47,G7:G46)</f>
        <v>0</v>
      </c>
      <c r="AD48">
        <f>SUMIF(L7:L46,AD47,G7:G46)</f>
        <v>0</v>
      </c>
      <c r="AE48" t="s">
        <v>167</v>
      </c>
    </row>
    <row r="49" spans="1:31" x14ac:dyDescent="0.2">
      <c r="A49" s="6"/>
      <c r="B49" s="7" t="s">
        <v>166</v>
      </c>
      <c r="C49" s="193" t="s">
        <v>166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31" x14ac:dyDescent="0.2">
      <c r="C50" s="195"/>
      <c r="AE50" t="s">
        <v>168</v>
      </c>
    </row>
  </sheetData>
  <mergeCells count="4">
    <mergeCell ref="A1:G1"/>
    <mergeCell ref="C2:G2"/>
    <mergeCell ref="C3:G3"/>
    <mergeCell ref="C4:G4"/>
  </mergeCells>
  <pageMargins left="0.59055118110236227" right="0.19685039370078741" top="0.59055118110236227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Ježková Michaela</cp:lastModifiedBy>
  <cp:lastPrinted>2021-12-13T12:57:17Z</cp:lastPrinted>
  <dcterms:created xsi:type="dcterms:W3CDTF">2009-04-08T07:15:50Z</dcterms:created>
  <dcterms:modified xsi:type="dcterms:W3CDTF">2022-03-16T08:08:29Z</dcterms:modified>
</cp:coreProperties>
</file>