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220" activeTab="0"/>
  </bookViews>
  <sheets>
    <sheet name="Stavební rozpočet" sheetId="1" r:id="rId1"/>
    <sheet name="Stavební rozpočet - součet" sheetId="2" r:id="rId2"/>
    <sheet name="Krycí list rozpočtu" sheetId="3" r:id="rId3"/>
    <sheet name=" Rekapitulace TZB" sheetId="4" r:id="rId4"/>
    <sheet name="Položky TZB" sheetId="5" r:id="rId5"/>
    <sheet name="Rekapitulace EL" sheetId="6" r:id="rId6"/>
    <sheet name="Položky EL" sheetId="7" r:id="rId7"/>
  </sheets>
  <definedNames/>
  <calcPr fullCalcOnLoad="1"/>
</workbook>
</file>

<file path=xl/sharedStrings.xml><?xml version="1.0" encoding="utf-8"?>
<sst xmlns="http://schemas.openxmlformats.org/spreadsheetml/2006/main" count="1805" uniqueCount="686">
  <si>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</si>
  <si>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</si>
  <si>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</si>
  <si>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</si>
  <si>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</si>
  <si>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</si>
  <si>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</si>
  <si>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</si>
  <si>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</si>
  <si>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</si>
  <si>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</si>
  <si>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</si>
  <si>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</si>
  <si>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</si>
  <si>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</si>
  <si>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</si>
  <si>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</si>
  <si>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</si>
  <si>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</si>
  <si>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</si>
  <si>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</si>
  <si>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</si>
  <si>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</si>
  <si>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</si>
  <si>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</si>
  <si>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</si>
  <si>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</si>
  <si>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</si>
  <si>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</si>
  <si>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</si>
  <si>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</si>
  <si>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</si>
  <si>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</si>
  <si>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</si>
  <si>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</si>
  <si>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</si>
  <si>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</si>
  <si>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</si>
  <si>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</si>
  <si>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Poznámka:</t>
  </si>
  <si>
    <t>Objekt</t>
  </si>
  <si>
    <t>Kód</t>
  </si>
  <si>
    <t>41</t>
  </si>
  <si>
    <t>416023131R00</t>
  </si>
  <si>
    <t>61</t>
  </si>
  <si>
    <t>612403384RT1</t>
  </si>
  <si>
    <t>771</t>
  </si>
  <si>
    <t>771101116R00</t>
  </si>
  <si>
    <t>771101121R00</t>
  </si>
  <si>
    <t>771101142R00</t>
  </si>
  <si>
    <t>771101147R00</t>
  </si>
  <si>
    <t>781</t>
  </si>
  <si>
    <t>781101111R00</t>
  </si>
  <si>
    <t>781101210RT1</t>
  </si>
  <si>
    <t>781101142R00</t>
  </si>
  <si>
    <t>781230131R00</t>
  </si>
  <si>
    <t>784</t>
  </si>
  <si>
    <t>784450020RA0</t>
  </si>
  <si>
    <t>784440010RAA</t>
  </si>
  <si>
    <t>94</t>
  </si>
  <si>
    <t>941955002R00</t>
  </si>
  <si>
    <t>96</t>
  </si>
  <si>
    <t>963016111R00</t>
  </si>
  <si>
    <t>963015121R00</t>
  </si>
  <si>
    <t>965081713RT1</t>
  </si>
  <si>
    <t>965041321R00</t>
  </si>
  <si>
    <t>H01</t>
  </si>
  <si>
    <t>998011002R00</t>
  </si>
  <si>
    <t>H771</t>
  </si>
  <si>
    <t>998771102R00</t>
  </si>
  <si>
    <t>H781</t>
  </si>
  <si>
    <t>998781102R00</t>
  </si>
  <si>
    <t>S</t>
  </si>
  <si>
    <t>979011111R00</t>
  </si>
  <si>
    <t>979011121R00</t>
  </si>
  <si>
    <t>979082111R00</t>
  </si>
  <si>
    <t>979082121R00</t>
  </si>
  <si>
    <t>979088212R00</t>
  </si>
  <si>
    <t>979081111R00</t>
  </si>
  <si>
    <t>979081121R00</t>
  </si>
  <si>
    <t>979093111R00</t>
  </si>
  <si>
    <t>979999997R00</t>
  </si>
  <si>
    <t>59245262</t>
  </si>
  <si>
    <t>597813603</t>
  </si>
  <si>
    <t>Zkrácený popis</t>
  </si>
  <si>
    <t>Rozměry</t>
  </si>
  <si>
    <t>Stěny a příčky</t>
  </si>
  <si>
    <t>Stropy a stropní konstrukce (pro pozemní stavby)</t>
  </si>
  <si>
    <t>Úprava povrchů vnitřní</t>
  </si>
  <si>
    <t>Hrubá výplň rýh ve stěnách do 7x7 cm maltou ze SMS</t>
  </si>
  <si>
    <t>Podlahy z dlaždic</t>
  </si>
  <si>
    <t>Vyrovnání podkladů samonivel. hmotou tl. do 30 mm</t>
  </si>
  <si>
    <t>Provedení penetrace podkladu pod dlažby</t>
  </si>
  <si>
    <t>Bandáž koutů - provedení</t>
  </si>
  <si>
    <t>Obklady (keramické)</t>
  </si>
  <si>
    <t>Vyrovnání podkladu maltou ze SMS tl. do 7 mm</t>
  </si>
  <si>
    <t>Penetrace podkladu pod obklady</t>
  </si>
  <si>
    <t>Hydroizolační stěrka dvouvrstvá pod obklady</t>
  </si>
  <si>
    <t>Malby</t>
  </si>
  <si>
    <t>Lešení a stavební výtahy</t>
  </si>
  <si>
    <t>Lešení lehké pomocné, výška podlahy do 1,9 m</t>
  </si>
  <si>
    <t>Bourání konstrukcí</t>
  </si>
  <si>
    <t>Bourání dlažeb a obkladů keramických tl.10 mm, nad 1 m2</t>
  </si>
  <si>
    <t>Bourání lehčených mazanin, tl.10 cm, pl. 1 m2</t>
  </si>
  <si>
    <t>Budovy občanské výstavby</t>
  </si>
  <si>
    <t>Přesun hmot pro budovy zděné výšky do 12 m</t>
  </si>
  <si>
    <t>Přesun hmot pro podlahy z dlaždic, výšky do 12 m</t>
  </si>
  <si>
    <t>Přesun hmot pro obklady keramické, výšky do 12 m</t>
  </si>
  <si>
    <t>Přesuny sutí</t>
  </si>
  <si>
    <t>Svislá doprava suti a vybour. hmot za 2.NP a 1.PP</t>
  </si>
  <si>
    <t>Příplatek za každé další podlaží</t>
  </si>
  <si>
    <t>Vnitrostaveništní doprava suti do 10 m</t>
  </si>
  <si>
    <t>Příplatek k vnitrost. dopravě suti za dalších 5 m</t>
  </si>
  <si>
    <t>Nakládání suti na dopravní prostředky</t>
  </si>
  <si>
    <t>Odvoz suti a vybour. hmot na skládku do 1 km</t>
  </si>
  <si>
    <t>Příplatek k odvozu za každý další 1 km</t>
  </si>
  <si>
    <t>Uložení suti na skládku bez zhutnění</t>
  </si>
  <si>
    <t>Poplatek za skládku čistá suť</t>
  </si>
  <si>
    <t>Ostatní materiál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</si>
  <si>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</si>
  <si>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</si>
  <si>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</si>
  <si>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</si>
  <si>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</si>
  <si>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</si>
  <si>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</si>
  <si>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</si>
  <si>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</si>
  <si>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</si>
  <si>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</si>
  <si>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</si>
  <si>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</si>
  <si>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</si>
  <si>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</si>
  <si>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</si>
  <si>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</si>
  <si>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</si>
  <si>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</si>
  <si>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</si>
  <si>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</si>
  <si>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</si>
  <si>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</si>
  <si>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</si>
  <si>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</si>
  <si>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</si>
  <si>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</si>
  <si>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</si>
  <si>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</si>
  <si>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</si>
  <si>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</si>
  <si>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</si>
  <si>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</si>
  <si>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</si>
  <si>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</si>
  <si>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41_</t>
  </si>
  <si>
    <t>61_</t>
  </si>
  <si>
    <t>771_</t>
  </si>
  <si>
    <t>781_</t>
  </si>
  <si>
    <t>784_</t>
  </si>
  <si>
    <t>94_</t>
  </si>
  <si>
    <t>96_</t>
  </si>
  <si>
    <t>H01_</t>
  </si>
  <si>
    <t>H771_</t>
  </si>
  <si>
    <t>H781_</t>
  </si>
  <si>
    <t>S_</t>
  </si>
  <si>
    <t>Z99999_</t>
  </si>
  <si>
    <t>4_</t>
  </si>
  <si>
    <t>6_</t>
  </si>
  <si>
    <t>77_</t>
  </si>
  <si>
    <t>78_</t>
  </si>
  <si>
    <t>9_</t>
  </si>
  <si>
    <t>Z_</t>
  </si>
  <si>
    <t>_</t>
  </si>
  <si>
    <t>100040</t>
  </si>
  <si>
    <t>100041</t>
  </si>
  <si>
    <t>100042</t>
  </si>
  <si>
    <t>100036</t>
  </si>
  <si>
    <t>100046</t>
  </si>
  <si>
    <t>100044</t>
  </si>
  <si>
    <t>100045</t>
  </si>
  <si>
    <t>100038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</si>
  <si>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</si>
  <si>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</si>
  <si>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</si>
  <si>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</si>
  <si>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</si>
  <si>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</si>
  <si>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</si>
  <si>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</si>
  <si>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Přesun hmot a sutí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</si>
  <si>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</si>
  <si>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</si>
  <si>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</si>
  <si>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</si>
  <si>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</si>
  <si>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</si>
  <si>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</si>
  <si>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</si>
  <si>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</si>
  <si>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</si>
  <si>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</si>
  <si>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</si>
  <si>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</si>
  <si>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</si>
  <si>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</si>
  <si>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</si>
  <si>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</si>
  <si>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</si>
  <si>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</si>
  <si>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</si>
  <si>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</si>
  <si>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</si>
  <si>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</si>
  <si>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</si>
  <si>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</si>
  <si>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</si>
  <si>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</si>
  <si>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</si>
  <si>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</si>
  <si>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</si>
  <si>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</si>
  <si>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</si>
  <si>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</si>
  <si>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</si>
  <si>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</si>
  <si>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</si>
  <si>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Ing. Miroslav Stránský</t>
  </si>
  <si>
    <t>Položky TZB</t>
  </si>
  <si>
    <t>RTS I / 2022</t>
  </si>
  <si>
    <t>Malba ze směsil, penetrace 1x, bílá 2x</t>
  </si>
  <si>
    <t>Dlažba  barevná 30x30x8</t>
  </si>
  <si>
    <t>Obkládačka 30x30 barevná</t>
  </si>
  <si>
    <t>ks</t>
  </si>
  <si>
    <t>Hydroizolační stěrka dvouvrstvá pod dlažby, vč. Materiálu, 15 cm pod obklad</t>
  </si>
  <si>
    <t>Obkládání stěn vnitř. keram. do tmele nad 300x300, včetně lišt (rohová, ukončující)</t>
  </si>
  <si>
    <t>Oprava maleb na chodbě po elektrice</t>
  </si>
  <si>
    <t>DMTZ podhledu, zaplentování SDK, kovová kce., 1xoplášť.12,5 mm</t>
  </si>
  <si>
    <t>Demontáž a zpětná montáž nových zrcadel</t>
  </si>
  <si>
    <t>962031113R00</t>
  </si>
  <si>
    <t>Bourání příček z cihel pálených plných tl. 65 mm</t>
  </si>
  <si>
    <t>783103811R00</t>
  </si>
  <si>
    <t>Odstranění nátěrů z ocel.konstrukcí "C" oškrábáním</t>
  </si>
  <si>
    <t>783114530R00</t>
  </si>
  <si>
    <t>Nátěr olejový OK "C" nebo "CC" 2x +1x email</t>
  </si>
  <si>
    <t>hod</t>
  </si>
  <si>
    <t>Rekapitulace TZB</t>
  </si>
  <si>
    <t>Rekapitulace Elektro</t>
  </si>
  <si>
    <t>Položky elektro</t>
  </si>
  <si>
    <t>Celkem stavební část jednoho podlaží</t>
  </si>
  <si>
    <t xml:space="preserve">celkem </t>
  </si>
  <si>
    <t>Oprava tří sociálních zařízení v MŠ Habrmanova Česká Třebová</t>
  </si>
  <si>
    <t>Mateřská školka</t>
  </si>
  <si>
    <t>Habrmanova, Česká Třebová</t>
  </si>
  <si>
    <t>Oprava tří sociálních zařízení v MŠ Habrmanova, Česká Třebová.</t>
  </si>
  <si>
    <t>květen 2022</t>
  </si>
  <si>
    <t>Město Česká Třebová</t>
  </si>
  <si>
    <t>342241115R00</t>
  </si>
  <si>
    <t>Přizdívka z PORFIXOVÝCH bloků, tl.175 mm za WC</t>
  </si>
  <si>
    <t>Sanitární dělící příčka mezi WC z desek HPL s kotvením do zdi a podpůrná noha</t>
  </si>
  <si>
    <t>Podhled sádrokartonový na zavěšenou ocel. konstr. z kazet 60/60 cm</t>
  </si>
  <si>
    <t>34323R2</t>
  </si>
  <si>
    <t>34226R3</t>
  </si>
  <si>
    <t>SDK kaslíky a zaplentování z SDK, profily , 1x deska RB 12,5, komplet</t>
  </si>
  <si>
    <t>94R4</t>
  </si>
  <si>
    <t xml:space="preserve">ZRN celkem </t>
  </si>
  <si>
    <t>tel. 603 300 510</t>
  </si>
  <si>
    <t>Vypracoval: Vídenský Josef</t>
  </si>
  <si>
    <t>v Ústí nad Orlicí - 5 / 2022</t>
  </si>
  <si>
    <t xml:space="preserve">                          Podle Katalogu popisů a směrných cen stavebních prací ÚRS Praha v cenové úrovni 2022 </t>
  </si>
  <si>
    <t>Rozpočtové náklady celkem s DPH</t>
  </si>
  <si>
    <t>DPH  21 %</t>
  </si>
  <si>
    <t xml:space="preserve">Základní rozpočtové náklady bez DPH </t>
  </si>
  <si>
    <t>Mimostaveništní přesun hmot 2%</t>
  </si>
  <si>
    <t>Umývárna č.3 - 2.N.P.</t>
  </si>
  <si>
    <t>Umývárna č.2 - 1.N.P.</t>
  </si>
  <si>
    <t>Umývárna č.1 - 1.N.P.</t>
  </si>
  <si>
    <t>bez DPH</t>
  </si>
  <si>
    <t>celkem</t>
  </si>
  <si>
    <t>Název</t>
  </si>
  <si>
    <t>Rekapitulace nákladů-dodávka + montáž</t>
  </si>
  <si>
    <t xml:space="preserve">                        VYTÁPĚNÍ</t>
  </si>
  <si>
    <t xml:space="preserve">Profesní část : ZDRAVOTNĚ TECHNICKÉ INSTALACE / KANALIZACE,VODA/,   </t>
  </si>
  <si>
    <t xml:space="preserve">Investor:  Město Česká Třebová, Staré náměstí 78, 560 02 Česká Tř.   </t>
  </si>
  <si>
    <t>Místo stavby: ul.Habrmanova, Česká Třebová</t>
  </si>
  <si>
    <t xml:space="preserve">Název stavby : Oprava tří sociálních zařízení v MŠ Habrmanova, ČeskáTtřebová  </t>
  </si>
  <si>
    <t xml:space="preserve">S O U Č E T </t>
  </si>
  <si>
    <t>735 -Otopný plocha - celkem dodávka + montáž</t>
  </si>
  <si>
    <t>725 - Zařizovací předměty celkem - dodávka + montáž</t>
  </si>
  <si>
    <t xml:space="preserve">722 - Vnitřní vodovod  celkem - dodávka + montáž </t>
  </si>
  <si>
    <t xml:space="preserve">721 - Vnitřní kanalizace celkem - dodávka + montáž </t>
  </si>
  <si>
    <t>713 - Tepelné izolace celkem dodávka +           montáž</t>
  </si>
  <si>
    <t>REKAPITULACE  Z.T. a Ú.T. - umývárna č. 3 - 2.N.P.</t>
  </si>
  <si>
    <t>%</t>
  </si>
  <si>
    <t>Přesun hmot do 50m v obj. výšky do 6 m</t>
  </si>
  <si>
    <t>998 72-6212</t>
  </si>
  <si>
    <t>kpl</t>
  </si>
  <si>
    <t xml:space="preserve"> demontáž otopnýh těles</t>
  </si>
  <si>
    <t>M</t>
  </si>
  <si>
    <t>vypuštění, napuštění a odvzdušnění systému</t>
  </si>
  <si>
    <t>termostatická hlavice</t>
  </si>
  <si>
    <t>D + M</t>
  </si>
  <si>
    <t>vypouštěcí kohouty G3/8"</t>
  </si>
  <si>
    <t>734 29-1122</t>
  </si>
  <si>
    <t>připojovací armatura VK - Cu DN 15 uz.</t>
  </si>
  <si>
    <t>734 26-1402</t>
  </si>
  <si>
    <t>potrubí Cu 18 x 1</t>
  </si>
  <si>
    <t>733 22-2304</t>
  </si>
  <si>
    <t>potrubí Cu 15 x 1</t>
  </si>
  <si>
    <t>733 22-2315</t>
  </si>
  <si>
    <t>VK 32-900/600</t>
  </si>
  <si>
    <t xml:space="preserve">Deskové rad. MATERNELLE </t>
  </si>
  <si>
    <t>Kč</t>
  </si>
  <si>
    <t>cena celkem</t>
  </si>
  <si>
    <t>cena m.j.</t>
  </si>
  <si>
    <t>počet</t>
  </si>
  <si>
    <t>m.j.</t>
  </si>
  <si>
    <t>popis</t>
  </si>
  <si>
    <t>položka</t>
  </si>
  <si>
    <t>735 -Otopná plocha - dodávka a montáž</t>
  </si>
  <si>
    <t>725 - Zařizovací předměty celkem</t>
  </si>
  <si>
    <t>soubor</t>
  </si>
  <si>
    <t>demontáž stávajících zařiz.předmětů</t>
  </si>
  <si>
    <t>725 11-0811</t>
  </si>
  <si>
    <t>nerezový odpadkový koš 5L</t>
  </si>
  <si>
    <t>nerezový kovový jednoháček u dět. umyvadel</t>
  </si>
  <si>
    <t>nerezový kovový dvojháček u sprchy</t>
  </si>
  <si>
    <t>plastový dávkovač tekutého mýdla 0,35 l</t>
  </si>
  <si>
    <t>plast. zásobník papírovích ručníků</t>
  </si>
  <si>
    <t>725 29-1631</t>
  </si>
  <si>
    <t>plast. zásobník toalet.pap.d=300mm</t>
  </si>
  <si>
    <t>725-29-1621</t>
  </si>
  <si>
    <t>Doplňky zařízení záchodů a umýváren</t>
  </si>
  <si>
    <t>Kompletace zařizovacích předmětů</t>
  </si>
  <si>
    <t xml:space="preserve">baterie sprchová nástěnná páková termostatická </t>
  </si>
  <si>
    <t>725 84-1354</t>
  </si>
  <si>
    <t>páková stojánková bat.nad umyvadlo s výpustí</t>
  </si>
  <si>
    <t>725 82-2612</t>
  </si>
  <si>
    <t>výtokový ventil pákový nad dětské um. barevný</t>
  </si>
  <si>
    <t>725 81-1202</t>
  </si>
  <si>
    <t xml:space="preserve">umyvadlo 55 cm -dětské v barvě </t>
  </si>
  <si>
    <t>725 21-1612</t>
  </si>
  <si>
    <t xml:space="preserve">umyvadlo diturvit.55 cm s dírou pro stoj.bat.+sloup </t>
  </si>
  <si>
    <t>725 21-1622</t>
  </si>
  <si>
    <t>splachování pro závěsné klozety splach. přední</t>
  </si>
  <si>
    <t>726 11-1031</t>
  </si>
  <si>
    <t>barevá sedátka pro dětský klozet</t>
  </si>
  <si>
    <t xml:space="preserve">klozety závěsné se splachováním pro děti </t>
  </si>
  <si>
    <t>725 11-2015</t>
  </si>
  <si>
    <t xml:space="preserve">klozety závěsné se splachováním pro dospělé </t>
  </si>
  <si>
    <t>725 11-2022</t>
  </si>
  <si>
    <t>725 - Zařizovací předměty- dodávka a montáž</t>
  </si>
  <si>
    <t xml:space="preserve">Přesun hmot vnitř.vodov.do výšky obj.6 m </t>
  </si>
  <si>
    <t>998 72-2202</t>
  </si>
  <si>
    <t>napojení na stávající rozvod vody</t>
  </si>
  <si>
    <t>demontáž stávajícího potrubí do DN 40 + arm.</t>
  </si>
  <si>
    <t>722 13-0801</t>
  </si>
  <si>
    <t>do DN 80</t>
  </si>
  <si>
    <t>722 29-0234</t>
  </si>
  <si>
    <t xml:space="preserve">Proplach a desinfekce potrubí </t>
  </si>
  <si>
    <t>do DN 50 - vnitřního vod.</t>
  </si>
  <si>
    <t>722 29-0226</t>
  </si>
  <si>
    <t xml:space="preserve">Tlakové zkoušky potrubí </t>
  </si>
  <si>
    <t>ventily rohové 1/2"</t>
  </si>
  <si>
    <t>725 21-3111</t>
  </si>
  <si>
    <t xml:space="preserve">Hadice panceřové DN15/500-k umyvadlu a spl.  </t>
  </si>
  <si>
    <t>orientační štítky</t>
  </si>
  <si>
    <t>722 21-2440</t>
  </si>
  <si>
    <t>nástenky pro baterii G1/2"</t>
  </si>
  <si>
    <t>722 22-0121</t>
  </si>
  <si>
    <t>nástěnky pro výtokový ventil G1/2"</t>
  </si>
  <si>
    <t>722 22-0112</t>
  </si>
  <si>
    <t>PVC rámeček s dvířky 250x150 mm pro směš. bat.</t>
  </si>
  <si>
    <t>termostatická směšovací armatura DN20 -rozsah nastavení teploty 20-43°C</t>
  </si>
  <si>
    <t>kulový uzývěr vody DN 20</t>
  </si>
  <si>
    <t>722 23-2044</t>
  </si>
  <si>
    <t>kulový uzávěr vody DN 25</t>
  </si>
  <si>
    <t>722 23-2045</t>
  </si>
  <si>
    <t>vyvedení a upevnění výpustek do DN 25</t>
  </si>
  <si>
    <t>722 14-0401</t>
  </si>
  <si>
    <t>Dtto ale DN 25</t>
  </si>
  <si>
    <t>722 14-4024</t>
  </si>
  <si>
    <t>Dtto ale DN 20</t>
  </si>
  <si>
    <t>722 14-4023</t>
  </si>
  <si>
    <t>Potrubí z PPR PN20 - DN 15</t>
  </si>
  <si>
    <t>722 14-4022</t>
  </si>
  <si>
    <t>počet m.j.</t>
  </si>
  <si>
    <t>722 - Vnitřní vodovod - dodávka+montáž</t>
  </si>
  <si>
    <t>přesun hmot v objektech přes 6 do 6 m</t>
  </si>
  <si>
    <t>998 72-1202</t>
  </si>
  <si>
    <t>čistění stávajícho potrubí splaškové kanal.DN 150 tlakovou vodou</t>
  </si>
  <si>
    <t>demontáž potrubí z trubek PVC do DN 100 mm</t>
  </si>
  <si>
    <t>721 14-1808</t>
  </si>
  <si>
    <t>Napojení splaškové kanalizace PVC na stávající kanalizaci DN 75-100</t>
  </si>
  <si>
    <t>Zkouška těsnosti kanalizace vodou do DN125</t>
  </si>
  <si>
    <t>721 29-0111</t>
  </si>
  <si>
    <t>odtok.sprch.žlaby se zápach. uz.a roštem š=900</t>
  </si>
  <si>
    <t>721 21-2113</t>
  </si>
  <si>
    <t>vyvedení a upevnění odpad. výpustek DN 100</t>
  </si>
  <si>
    <t>721 19-4109</t>
  </si>
  <si>
    <t>vyvedení a upevnění odpad. výpustek DN 50</t>
  </si>
  <si>
    <t>721 19-4105</t>
  </si>
  <si>
    <t>vyvedení a upevnění výpustek DN 40</t>
  </si>
  <si>
    <t>721 19-4104</t>
  </si>
  <si>
    <t>DN 100</t>
  </si>
  <si>
    <t>721 17-4005</t>
  </si>
  <si>
    <t>DN 70</t>
  </si>
  <si>
    <t>721 17-4004</t>
  </si>
  <si>
    <t>Potrubí plastové odpadní svislé a vodorovné HT</t>
  </si>
  <si>
    <t>DN 100 - 5 klozetů, 1 výlevka</t>
  </si>
  <si>
    <t>721 17-4045</t>
  </si>
  <si>
    <t xml:space="preserve">DN 50 - 1 sprcha   </t>
  </si>
  <si>
    <t>721 17-4043</t>
  </si>
  <si>
    <t xml:space="preserve">DN 40 - 5 umyvadel,  </t>
  </si>
  <si>
    <t>721 17-4042</t>
  </si>
  <si>
    <t>Potrubí plastové připojovací HT</t>
  </si>
  <si>
    <t>Vnitřní kanalizace</t>
  </si>
  <si>
    <t xml:space="preserve">721 - Vnitřní kanalizace - dodávka + montáž </t>
  </si>
  <si>
    <t>Zdravotně technické instalace</t>
  </si>
  <si>
    <t>Přsun hmot pro izolace pro výšku obj.do 6 m</t>
  </si>
  <si>
    <t>DN do 22  mm - tl.13-20 mm</t>
  </si>
  <si>
    <t>722 18-1241</t>
  </si>
  <si>
    <t>Tepel.izol.potrubí st.vody Z.T. a Ú.Tz PE trubice dl. 2m</t>
  </si>
  <si>
    <t>700 - Izolace tepelné dodávka a montáž pro Z.T.</t>
  </si>
  <si>
    <t>Umývárna č.3 - 2N.P.</t>
  </si>
  <si>
    <t>REKAPITULACE  Z.T. a Ú.T. umývárna č.2 - 1.N.P.</t>
  </si>
  <si>
    <t>VK 32-900/700</t>
  </si>
  <si>
    <t>výtokový ventil pákový nad dětské um.barevný</t>
  </si>
  <si>
    <t>kulový uzávěr vody DN 15</t>
  </si>
  <si>
    <t>722 23 2043</t>
  </si>
  <si>
    <t>čistící kus DN 100 na svislém potrubí</t>
  </si>
  <si>
    <t>DN 100 - 5 klozetů</t>
  </si>
  <si>
    <t xml:space="preserve">DN 50 - 1 sprcha a um.  </t>
  </si>
  <si>
    <t>700 - Izolace tepelné dodávka a montáž pro Z.T. a Ú.T.</t>
  </si>
  <si>
    <t>Umývárna č.2 - 1N.P.</t>
  </si>
  <si>
    <t>REKAPITULACE  Z.T. a Ú.T. umývárna č.1 - 1.N.P.</t>
  </si>
  <si>
    <t>baterie vanová nástěnná páková - výlevka</t>
  </si>
  <si>
    <t>725 83-1315</t>
  </si>
  <si>
    <t>splachovače vysoko položené plastové nad výlev.</t>
  </si>
  <si>
    <t>725 11-1131</t>
  </si>
  <si>
    <t>výlevka diturvit. závěsná se sklop. mřížkou</t>
  </si>
  <si>
    <t>725 33-1111</t>
  </si>
  <si>
    <t>demontážstávajícího potrubí do DN 40 + arm.</t>
  </si>
  <si>
    <t>Umývárna č.1 - 1N.P.</t>
  </si>
  <si>
    <t>Popis souboru cen z ceníku ÚRS-PSV2122</t>
  </si>
  <si>
    <t xml:space="preserve">Označení znamená dodávku a montáž   </t>
  </si>
  <si>
    <t>D a M</t>
  </si>
  <si>
    <t>Rozpočet proveden podle ceníku ÚRS v cenové úrovni 2022</t>
  </si>
  <si>
    <r>
      <rPr>
        <b/>
        <sz val="16"/>
        <color indexed="10"/>
        <rFont val="Arial"/>
        <family val="0"/>
      </rPr>
      <t>Elektro - Sychra, spol. s r.o.</t>
    </r>
  </si>
  <si>
    <t>Jilemnického 233, 562 01 Ústí nad Orlicí</t>
  </si>
  <si>
    <t>tel. 465 523140, 724 528590, fax 465 520214, e-mail: info@elektro-sychra.cz</t>
  </si>
  <si>
    <t xml:space="preserve">Zpracováno programem firmy SELPO Broumy, tel. +420 603 525768 </t>
  </si>
  <si>
    <t>Zakázka číslo:</t>
  </si>
  <si>
    <t>Název:</t>
  </si>
  <si>
    <t xml:space="preserve">Rekonstrukce toalet MŠ Habrmanova </t>
  </si>
  <si>
    <t>Rekapitulace</t>
  </si>
  <si>
    <t>Kap.</t>
  </si>
  <si>
    <t>Popis položky</t>
  </si>
  <si>
    <t>Základ 21,00%</t>
  </si>
  <si>
    <t>A.</t>
  </si>
  <si>
    <t>UPRAVENÉ ROZPOČTOVÉ NÁKLADY</t>
  </si>
  <si>
    <t/>
  </si>
  <si>
    <t>1.</t>
  </si>
  <si>
    <t>C21M - ELEKTROMONTÁŽE  -  MONTÁŽ</t>
  </si>
  <si>
    <t>2.</t>
  </si>
  <si>
    <t>C801-3 - Stavební práce - výseky, kapsy, rýhy  -  MONTÁŽ</t>
  </si>
  <si>
    <t>3.</t>
  </si>
  <si>
    <t>Výchozí revize elektro  -  MONTÁŽ</t>
  </si>
  <si>
    <t>4.</t>
  </si>
  <si>
    <t>MATERIÁL</t>
  </si>
  <si>
    <t>5.</t>
  </si>
  <si>
    <t xml:space="preserve">   Podružný materiál 5,00%</t>
  </si>
  <si>
    <t>CELKEM URN</t>
  </si>
  <si>
    <t>B.</t>
  </si>
  <si>
    <t>HZS</t>
  </si>
  <si>
    <t>6.</t>
  </si>
  <si>
    <t>Hodinová zúčtovací sazba</t>
  </si>
  <si>
    <t>CELKEM HZS</t>
  </si>
  <si>
    <t>C.</t>
  </si>
  <si>
    <t>DODÁVKY ZAŘÍZENÍ</t>
  </si>
  <si>
    <t>7.</t>
  </si>
  <si>
    <t>Dodávka zařízení (specifikace)</t>
  </si>
  <si>
    <t>CELKEM DODÁVKY</t>
  </si>
  <si>
    <t>D.</t>
  </si>
  <si>
    <t>VEDLEJŠÍ ROZPOČTOVÉ NÁKLADY</t>
  </si>
  <si>
    <t>8.</t>
  </si>
  <si>
    <t>Cestovné, úklid pracoviště</t>
  </si>
  <si>
    <t>9.</t>
  </si>
  <si>
    <t>Zakreslení skutečného stavu</t>
  </si>
  <si>
    <t>CELKEM VRN</t>
  </si>
  <si>
    <t>Σ</t>
  </si>
  <si>
    <t>REKAPITULACE CELKEM</t>
  </si>
  <si>
    <t>Základ DPH</t>
  </si>
  <si>
    <t>DPH</t>
  </si>
  <si>
    <t>Celkem s DPH</t>
  </si>
  <si>
    <t>Sazba 21,00%</t>
  </si>
  <si>
    <t>vypracoval:</t>
  </si>
  <si>
    <t>Bohumil Brožovský</t>
  </si>
  <si>
    <t>e-mail:</t>
  </si>
  <si>
    <t>info@elektro-sychra.cz</t>
  </si>
  <si>
    <t>dne:</t>
  </si>
  <si>
    <t>13.05.2022</t>
  </si>
  <si>
    <t>C21M - ELEKTROMONTÁŽE</t>
  </si>
  <si>
    <t>Poř.č.</t>
  </si>
  <si>
    <t>Číslo pol.</t>
  </si>
  <si>
    <t>Cena/jedn. [Kč]</t>
  </si>
  <si>
    <t>Jedn.</t>
  </si>
  <si>
    <t>Celkem [Kč]</t>
  </si>
  <si>
    <t>210010016</t>
  </si>
  <si>
    <t>trubka plastová ohebná instalační průměr 23mm (VU)</t>
  </si>
  <si>
    <t>60,00</t>
  </si>
  <si>
    <t>210010301</t>
  </si>
  <si>
    <t>krabice přístrojová (1901, KU 68/1, KP 67, KP 68; KZ 3) bez zapojení</t>
  </si>
  <si>
    <t>21,00</t>
  </si>
  <si>
    <t>Svorky(2x,2,5 bílá,3x2,5 oranžová,5x2,5 žlutá) včetně zapojení</t>
  </si>
  <si>
    <t>50,00</t>
  </si>
  <si>
    <t>210010312</t>
  </si>
  <si>
    <t>krabice odbočná s víčkem (KO 97, KO 100, KO 110) kruhová bez zapojení</t>
  </si>
  <si>
    <t>4,00</t>
  </si>
  <si>
    <t>210100001</t>
  </si>
  <si>
    <t>ukončení vodiče v rozvaděči vč. zapojení a koncovky do 2.5mm2</t>
  </si>
  <si>
    <t>54,00</t>
  </si>
  <si>
    <t>210110042</t>
  </si>
  <si>
    <t>čidlo pohybové na povrch</t>
  </si>
  <si>
    <t>10,00</t>
  </si>
  <si>
    <t>210110045</t>
  </si>
  <si>
    <t>střídavý přepínač zapuštěný - řazení 6</t>
  </si>
  <si>
    <t>6,00</t>
  </si>
  <si>
    <t>210110046</t>
  </si>
  <si>
    <t>křížový přepínač zapuštěný - řazení 7</t>
  </si>
  <si>
    <t>3,00</t>
  </si>
  <si>
    <t>210190001</t>
  </si>
  <si>
    <t>mont.oceloplech.rozvodnic do 20kg</t>
  </si>
  <si>
    <t>2,00</t>
  </si>
  <si>
    <t>210192551</t>
  </si>
  <si>
    <t>ochranné pospojování v prádelně, koupelně apod. Cu 4-16mm2 (PU)</t>
  </si>
  <si>
    <t>210220321</t>
  </si>
  <si>
    <t>svorka na potrubí "Bernard" vč. pásku (bez vodiče a připojení)</t>
  </si>
  <si>
    <t>8,00</t>
  </si>
  <si>
    <t>210800003</t>
  </si>
  <si>
    <t>CYY 4mm2 zelenožlutý (PO)</t>
  </si>
  <si>
    <t>310,00</t>
  </si>
  <si>
    <t>210800004</t>
  </si>
  <si>
    <t>CYY 6mm2 zelenožlutý (PO)</t>
  </si>
  <si>
    <t>40,00</t>
  </si>
  <si>
    <t>210800006</t>
  </si>
  <si>
    <t>CYY 16mm2 zelenožlutý (PO)</t>
  </si>
  <si>
    <t>210800105</t>
  </si>
  <si>
    <t>CYKY 3Ax1.5mm2 (CYKY 3O1.5) 750V (PO)</t>
  </si>
  <si>
    <t>251,00</t>
  </si>
  <si>
    <t>CYKY 3Cx1.5mm2 (CYKY 3J1.5) 750V (PO)</t>
  </si>
  <si>
    <t>382,00</t>
  </si>
  <si>
    <t>210800106</t>
  </si>
  <si>
    <t>CYKY 3Cx2.5mm2 (CYKY 3J2.5) 750V (PO)</t>
  </si>
  <si>
    <t>180,00</t>
  </si>
  <si>
    <t>210800113</t>
  </si>
  <si>
    <t>CYKY 4Bx10mm2 (CYKY 4J10) 750V (PO)</t>
  </si>
  <si>
    <t>5,00</t>
  </si>
  <si>
    <t>210800115</t>
  </si>
  <si>
    <t>CYKY 5Cx1.5mm2 (CYKY 5J1.5) 750V (PO)</t>
  </si>
  <si>
    <t>130,00</t>
  </si>
  <si>
    <t>215012230</t>
  </si>
  <si>
    <t>lišta vkládací 60x40mm</t>
  </si>
  <si>
    <t>216010333</t>
  </si>
  <si>
    <t>krabice instalační OBO A11</t>
  </si>
  <si>
    <t>216111221</t>
  </si>
  <si>
    <t>Zásuvka 1-násobná bílá s ochranným kolíkem, s clonkami 16 A / 230V IP 43</t>
  </si>
  <si>
    <t>216201005</t>
  </si>
  <si>
    <t>N - LED svítidlo nouzové přisazené</t>
  </si>
  <si>
    <t>216201007</t>
  </si>
  <si>
    <t>C-Svítidlo vestavné Svítidlo RC132V G4 LED34S/830 PSU W60L60 NOC</t>
  </si>
  <si>
    <t>H-Svítidlo přisazené LED 18-30W 3000-6000K 1750-2950lm IP54 čtverec ADAM</t>
  </si>
  <si>
    <t>7,00</t>
  </si>
  <si>
    <t>216220371</t>
  </si>
  <si>
    <t>ekvipotenciální svorkovnice s krabicí</t>
  </si>
  <si>
    <t>1,00</t>
  </si>
  <si>
    <t>E-2010-1</t>
  </si>
  <si>
    <t>jističe třípólové do 25A IT,ITM,J7K,LSF,J21U</t>
  </si>
  <si>
    <t>Celkem za ceník:</t>
  </si>
  <si>
    <t>Cena:</t>
  </si>
  <si>
    <t>C801-3 - Stavební práce - výseky, kapsy, rýhy</t>
  </si>
  <si>
    <t>360020591</t>
  </si>
  <si>
    <t>vyvrtání otvoru do R=20mm</t>
  </si>
  <si>
    <t>28,00</t>
  </si>
  <si>
    <t>97303-1616</t>
  </si>
  <si>
    <t>vysek.zdi cihl.kapsy-krab.&lt;100x100x50mm</t>
  </si>
  <si>
    <t>32,00</t>
  </si>
  <si>
    <t>97403-1121</t>
  </si>
  <si>
    <t>vysek.rýh cihla do hl.30mm š.do 30mm</t>
  </si>
  <si>
    <t>84,00</t>
  </si>
  <si>
    <t>97403-1122</t>
  </si>
  <si>
    <t>vysek.rýh cihla do hl.30mm š.do 70mm</t>
  </si>
  <si>
    <t>65,00</t>
  </si>
  <si>
    <t>97908-1111</t>
  </si>
  <si>
    <t>Odvoz suti a vybouraných hmot na skládku do 1km</t>
  </si>
  <si>
    <t>97908-2111</t>
  </si>
  <si>
    <t>Vnitrostaveništní doprava suti do 10m</t>
  </si>
  <si>
    <t>Výchozí revize elektro</t>
  </si>
  <si>
    <t>320410001</t>
  </si>
  <si>
    <t>Výchozí revize elektroinstalce, včetně elektroměrového rozvaděče a ochrany proti blesku</t>
  </si>
  <si>
    <t>objem</t>
  </si>
  <si>
    <t>Materiály</t>
  </si>
  <si>
    <t>01487</t>
  </si>
  <si>
    <t>svorka na potrubí "Bernard" + pásek</t>
  </si>
  <si>
    <t>10.792.827</t>
  </si>
  <si>
    <t>Krabice KO 125 E/EQ02</t>
  </si>
  <si>
    <t>KS</t>
  </si>
  <si>
    <t>1002278</t>
  </si>
  <si>
    <t>Krabice univerzální 73,5x43mm spojovatelná</t>
  </si>
  <si>
    <t>1059676</t>
  </si>
  <si>
    <t>Svorkovnice ekvipotenciální EPS 2</t>
  </si>
  <si>
    <t>1062261</t>
  </si>
  <si>
    <t>SVORKA krabicová 2273-202 2x2,5 BILA</t>
  </si>
  <si>
    <t>1062262</t>
  </si>
  <si>
    <t>SVORKA krabicová 2273-203 3x2,5 ORANZOVA</t>
  </si>
  <si>
    <t>1062264</t>
  </si>
  <si>
    <t>SVORKA krabicová 2273-205 5x2,5 ZLUTA</t>
  </si>
  <si>
    <t>1066983</t>
  </si>
  <si>
    <t>Lišta potenciálového vyrovnání 1809</t>
  </si>
  <si>
    <t>11.016.254</t>
  </si>
  <si>
    <t>Jistič 25B/3 LTN</t>
  </si>
  <si>
    <t>1107248</t>
  </si>
  <si>
    <t>Krabice odbočná A11/5P svorkovnice světle šedá IP54 11 kabel.vývodů</t>
  </si>
  <si>
    <t>1109614</t>
  </si>
  <si>
    <t>Tango kryt spínače jednoduchý bílá</t>
  </si>
  <si>
    <t>1110818</t>
  </si>
  <si>
    <t>Rámeček 1-násobný bílý</t>
  </si>
  <si>
    <t>Tango rámeček 1-násobný bílá</t>
  </si>
  <si>
    <t>1155979</t>
  </si>
  <si>
    <t>Trubka ohebná 320N 28,5mm LPE-1 2323/LPE-1 bílá 100m</t>
  </si>
  <si>
    <t>1159267</t>
  </si>
  <si>
    <t>Krabice odbočná KO 97/5 s víčkem KO97V o103x50mm</t>
  </si>
  <si>
    <t>1197036</t>
  </si>
  <si>
    <t>1211920</t>
  </si>
  <si>
    <t>Vodič CYA  16 H07V-K zeleno-žlutá buben</t>
  </si>
  <si>
    <t>1212501</t>
  </si>
  <si>
    <t>Lišta vkládací  60x 40 bílá LH 3m</t>
  </si>
  <si>
    <t>1236809</t>
  </si>
  <si>
    <t>ABB přístroj spínače 6 (6So) strojek střídavý bezšroubový</t>
  </si>
  <si>
    <t>1236811</t>
  </si>
  <si>
    <t>ABB přístroj spínače 7 (7So) strojek křížový bezšroubový</t>
  </si>
  <si>
    <t>1257856</t>
  </si>
  <si>
    <t>Kabel CYKY-O  3x 1,5 /100m</t>
  </si>
  <si>
    <t>1257864</t>
  </si>
  <si>
    <t>Kabel CYKY-J  3x 1,5 /100m</t>
  </si>
  <si>
    <t>1258046</t>
  </si>
  <si>
    <t>Kabel CYKY-J  5x 1,5 /100m</t>
  </si>
  <si>
    <t>1258074</t>
  </si>
  <si>
    <t>Kabel CYKY-J  3x 2,5 /100m</t>
  </si>
  <si>
    <t>1258075</t>
  </si>
  <si>
    <t>Kabel CYKY-J  4x10 buben</t>
  </si>
  <si>
    <t>1792008</t>
  </si>
  <si>
    <t>1874479</t>
  </si>
  <si>
    <t>2025104</t>
  </si>
  <si>
    <t>Vodič CYY  4 zeleno-žlutá</t>
  </si>
  <si>
    <t>4028461</t>
  </si>
  <si>
    <t>Hlídač pohybu 360° SL2500/B IP44 bílá</t>
  </si>
  <si>
    <t>7400687</t>
  </si>
  <si>
    <t>Krabice 220x170x 80 IP55 hladká šroubovací víko nízké</t>
  </si>
  <si>
    <t>7403117</t>
  </si>
  <si>
    <t>Vodič CYY  6 zeleno-žlutá</t>
  </si>
  <si>
    <t>N</t>
  </si>
  <si>
    <t>LED svítidlo nouzové, přisazené/nástěnné, svítící při výpadku, doba svícení 3h, IP65, 1 x 1,2W, 110lm, Ra80, 4000K</t>
  </si>
  <si>
    <t>Celkem za materiály:</t>
  </si>
  <si>
    <t>Dodávky zařízení (specifikace)</t>
  </si>
  <si>
    <t>Dodávka zapojení, popsání odskoušení rozvaděče RP1</t>
  </si>
  <si>
    <t>Dodávka zapojení, popsání odskoušení rozvaděče RP2</t>
  </si>
  <si>
    <t>Celkem za dodávky:</t>
  </si>
  <si>
    <t>Práce v HZS</t>
  </si>
  <si>
    <t>01</t>
  </si>
  <si>
    <t>Zabezpečení pracoviště</t>
  </si>
  <si>
    <t>hod.</t>
  </si>
  <si>
    <t>02</t>
  </si>
  <si>
    <t>Demontáž stávající elektroinstalace, demontáž a vybourání stávajících rozvaděčů</t>
  </si>
  <si>
    <t>03</t>
  </si>
  <si>
    <t>Koordinace s ostatními profesemi</t>
  </si>
  <si>
    <t>04</t>
  </si>
  <si>
    <t>Úprava rozvaděče RH(úprava, montáž nových prvku, demontáž starých, popis)</t>
  </si>
  <si>
    <t>05</t>
  </si>
  <si>
    <t>Spolupráce s revizním technikem</t>
  </si>
  <si>
    <t>08</t>
  </si>
  <si>
    <t>Zkušební provoz</t>
  </si>
  <si>
    <t>Celkem za práci v HZS:</t>
  </si>
  <si>
    <t>Práce v VRN</t>
  </si>
  <si>
    <t>KPL</t>
  </si>
  <si>
    <t>Celkem za práci v VRN:</t>
  </si>
  <si>
    <t>Vyklizení prostor od nábytku, odklizení  stěn na ručníky, demontáž zrcadel a obložení na radiátory, demontáž sanitárních příček, zakrytí podlah, nábytku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</si>
</sst>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  <numFmt numFmtId="168" formatCode="#,##0\ &quot;Kčs&quot;;\-#,##0\ &quot;Kčs&quot;"/>
    <numFmt numFmtId="169" formatCode="#,##0\ &quot;Kčs&quot;;[Red]\-#,##0\ &quot;Kčs&quot;"/>
    <numFmt numFmtId="170" formatCode="#,##0.00\ &quot;Kčs&quot;;\-#,##0.00\ &quot;Kčs&quot;"/>
    <numFmt numFmtId="171" formatCode="#,##0.00\ &quot;Kčs&quot;;[Red]\-#,##0.00\ &quot;Kčs&quot;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#,##0.00\ &quot;Kč&quot;"/>
    <numFmt numFmtId="177" formatCode="0.00000"/>
    <numFmt numFmtId="178" formatCode="0.000"/>
    <numFmt numFmtId="179" formatCode="#,##0.00,\K\č;[Red]\-#,##0.00,\K\č"/>
    <numFmt numFmtId="180" formatCode="#,##0,\K\č;\-#,##0,\K\č"/>
    <numFmt numFmtId="181" formatCode="#,##0.00\ &quot;Kč&quot;;[Red]#,##0.00\ &quot;Kč&quot;"/>
    <numFmt numFmtId="182" formatCode="#,##0.00\ _K_č"/>
    <numFmt numFmtId="183" formatCode="@*."/>
    <numFmt numFmtId="184" formatCode="#,##0.00000\ &quot;Kč&quot;"/>
    <numFmt numFmtId="185" formatCode="#,##0\ &quot;Kč&quot;"/>
    <numFmt numFmtId="186" formatCode="[$$-409]#,##0.00"/>
    <numFmt numFmtId="187" formatCode="#,##0\ _K_č"/>
    <numFmt numFmtId="188" formatCode="_-* #,##0.0\ _K_č_-;\-* #,##0.0\ _K_č_-;_-* &quot;-&quot;??\ _K_č_-;_-@_-"/>
    <numFmt numFmtId="189" formatCode="[$-10405]#,##0.00;\-#,##0.00"/>
    <numFmt numFmtId="190" formatCode="[$-10405]#,##0;\-#,##0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20"/>
      <name val="Arial CE"/>
      <family val="0"/>
    </font>
    <font>
      <b/>
      <u val="single"/>
      <sz val="2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1"/>
      <name val="Calibri"/>
      <family val="0"/>
    </font>
    <font>
      <b/>
      <sz val="16"/>
      <color indexed="10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i/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12"/>
      <name val="Arial"/>
      <family val="0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9.75"/>
      <color rgb="FF000000"/>
      <name val="Arial"/>
      <family val="0"/>
    </font>
    <font>
      <sz val="8.25"/>
      <color rgb="FF000000"/>
      <name val="Arial"/>
      <family val="0"/>
    </font>
    <font>
      <b/>
      <sz val="8.25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FF"/>
      <name val="Arial"/>
      <family val="0"/>
    </font>
    <font>
      <b/>
      <sz val="16"/>
      <color rgb="FFFF0000"/>
      <name val="Arial"/>
      <family val="0"/>
    </font>
    <font>
      <i/>
      <sz val="12"/>
      <color rgb="FF000000"/>
      <name val="Arial"/>
      <family val="0"/>
    </font>
    <font>
      <sz val="8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/>
      <top style="medium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19" fillId="11" borderId="0" applyNumberFormat="0" applyBorder="0" applyAlignment="0" applyProtection="0"/>
    <xf numFmtId="0" fontId="20" fillId="12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9" fillId="0" borderId="0">
      <alignment/>
      <protection/>
    </xf>
    <xf numFmtId="0" fontId="18" fillId="0" borderId="0">
      <alignment/>
      <protection/>
    </xf>
    <xf numFmtId="0" fontId="18" fillId="4" borderId="6" applyNumberFormat="0" applyFont="0" applyAlignment="0" applyProtection="0"/>
    <xf numFmtId="165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6" borderId="0" applyNumberFormat="0" applyBorder="0" applyAlignment="0" applyProtection="0"/>
    <xf numFmtId="0" fontId="5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4" borderId="8" applyNumberFormat="0" applyAlignment="0" applyProtection="0"/>
    <xf numFmtId="0" fontId="30" fillId="14" borderId="9" applyNumberFormat="0" applyAlignment="0" applyProtection="0"/>
    <xf numFmtId="0" fontId="31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</cellStyleXfs>
  <cellXfs count="304"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19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19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19" borderId="12" xfId="0" applyNumberFormat="1" applyFont="1" applyFill="1" applyBorder="1" applyAlignment="1" applyProtection="1">
      <alignment horizontal="left" vertical="center"/>
      <protection/>
    </xf>
    <xf numFmtId="49" fontId="8" fillId="19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19" borderId="12" xfId="0" applyNumberFormat="1" applyFont="1" applyFill="1" applyBorder="1" applyAlignment="1" applyProtection="1">
      <alignment horizontal="right" vertical="center"/>
      <protection/>
    </xf>
    <xf numFmtId="49" fontId="8" fillId="19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19" borderId="12" xfId="0" applyNumberFormat="1" applyFont="1" applyFill="1" applyBorder="1" applyAlignment="1" applyProtection="1">
      <alignment horizontal="right" vertical="center"/>
      <protection/>
    </xf>
    <xf numFmtId="4" fontId="8" fillId="19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20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1" fillId="20" borderId="36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185" fontId="18" fillId="0" borderId="0" xfId="0" applyNumberFormat="1" applyFont="1" applyBorder="1" applyAlignment="1">
      <alignment/>
    </xf>
    <xf numFmtId="165" fontId="18" fillId="0" borderId="0" xfId="49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65" fontId="18" fillId="0" borderId="13" xfId="49" applyFont="1" applyBorder="1" applyAlignment="1">
      <alignment/>
    </xf>
    <xf numFmtId="0" fontId="3" fillId="0" borderId="0" xfId="0" applyFont="1" applyAlignment="1">
      <alignment vertical="center"/>
    </xf>
    <xf numFmtId="0" fontId="12" fillId="0" borderId="36" xfId="0" applyNumberFormat="1" applyFont="1" applyFill="1" applyBorder="1" applyAlignment="1" applyProtection="1">
      <alignment vertical="center"/>
      <protection/>
    </xf>
    <xf numFmtId="0" fontId="12" fillId="0" borderId="24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1" fillId="0" borderId="37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Alignment="1">
      <alignment vertical="center"/>
    </xf>
    <xf numFmtId="49" fontId="5" fillId="21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165" fontId="33" fillId="0" borderId="0" xfId="49" applyFont="1" applyBorder="1" applyAlignment="1">
      <alignment horizontal="left" indent="1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165" fontId="32" fillId="0" borderId="29" xfId="49" applyFont="1" applyBorder="1" applyAlignment="1">
      <alignment horizontal="left" indent="1"/>
    </xf>
    <xf numFmtId="165" fontId="12" fillId="0" borderId="29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47">
      <alignment/>
      <protection/>
    </xf>
    <xf numFmtId="176" fontId="18" fillId="0" borderId="0" xfId="47" applyNumberFormat="1">
      <alignment/>
      <protection/>
    </xf>
    <xf numFmtId="0" fontId="34" fillId="0" borderId="0" xfId="47" applyFont="1">
      <alignment/>
      <protection/>
    </xf>
    <xf numFmtId="0" fontId="33" fillId="0" borderId="0" xfId="47" applyFont="1">
      <alignment/>
      <protection/>
    </xf>
    <xf numFmtId="0" fontId="35" fillId="0" borderId="0" xfId="47" applyFont="1">
      <alignment/>
      <protection/>
    </xf>
    <xf numFmtId="185" fontId="33" fillId="0" borderId="38" xfId="47" applyNumberFormat="1" applyFont="1" applyBorder="1">
      <alignment/>
      <protection/>
    </xf>
    <xf numFmtId="0" fontId="33" fillId="0" borderId="39" xfId="47" applyFont="1" applyBorder="1">
      <alignment/>
      <protection/>
    </xf>
    <xf numFmtId="0" fontId="33" fillId="0" borderId="40" xfId="47" applyFont="1" applyBorder="1">
      <alignment/>
      <protection/>
    </xf>
    <xf numFmtId="185" fontId="18" fillId="0" borderId="0" xfId="47" applyNumberFormat="1">
      <alignment/>
      <protection/>
    </xf>
    <xf numFmtId="0" fontId="32" fillId="0" borderId="0" xfId="47" applyFont="1">
      <alignment/>
      <protection/>
    </xf>
    <xf numFmtId="185" fontId="35" fillId="0" borderId="0" xfId="47" applyNumberFormat="1" applyFont="1">
      <alignment/>
      <protection/>
    </xf>
    <xf numFmtId="0" fontId="33" fillId="0" borderId="0" xfId="47" applyFont="1">
      <alignment/>
      <protection/>
    </xf>
    <xf numFmtId="185" fontId="35" fillId="0" borderId="0" xfId="47" applyNumberFormat="1" applyFont="1" applyAlignment="1">
      <alignment horizontal="center"/>
      <protection/>
    </xf>
    <xf numFmtId="185" fontId="35" fillId="0" borderId="38" xfId="47" applyNumberFormat="1" applyFont="1" applyBorder="1" applyAlignment="1">
      <alignment horizontal="center"/>
      <protection/>
    </xf>
    <xf numFmtId="185" fontId="35" fillId="0" borderId="39" xfId="47" applyNumberFormat="1" applyFont="1" applyBorder="1" applyAlignment="1">
      <alignment horizontal="center"/>
      <protection/>
    </xf>
    <xf numFmtId="0" fontId="35" fillId="0" borderId="40" xfId="47" applyFont="1" applyBorder="1">
      <alignment/>
      <protection/>
    </xf>
    <xf numFmtId="0" fontId="36" fillId="0" borderId="0" xfId="47" applyFont="1">
      <alignment/>
      <protection/>
    </xf>
    <xf numFmtId="0" fontId="37" fillId="0" borderId="0" xfId="47" applyFont="1">
      <alignment/>
      <protection/>
    </xf>
    <xf numFmtId="185" fontId="33" fillId="0" borderId="0" xfId="47" applyNumberFormat="1" applyFont="1">
      <alignment/>
      <protection/>
    </xf>
    <xf numFmtId="0" fontId="38" fillId="0" borderId="0" xfId="47" applyFont="1">
      <alignment/>
      <protection/>
    </xf>
    <xf numFmtId="0" fontId="18" fillId="0" borderId="0" xfId="47" applyAlignment="1">
      <alignment horizontal="center"/>
      <protection/>
    </xf>
    <xf numFmtId="176" fontId="33" fillId="0" borderId="38" xfId="47" applyNumberFormat="1" applyFont="1" applyBorder="1">
      <alignment/>
      <protection/>
    </xf>
    <xf numFmtId="176" fontId="18" fillId="0" borderId="39" xfId="47" applyNumberFormat="1" applyBorder="1">
      <alignment/>
      <protection/>
    </xf>
    <xf numFmtId="0" fontId="18" fillId="0" borderId="39" xfId="47" applyBorder="1">
      <alignment/>
      <protection/>
    </xf>
    <xf numFmtId="0" fontId="18" fillId="0" borderId="39" xfId="47" applyBorder="1" applyAlignment="1">
      <alignment horizontal="center"/>
      <protection/>
    </xf>
    <xf numFmtId="0" fontId="39" fillId="0" borderId="39" xfId="47" applyFont="1" applyBorder="1" applyAlignment="1">
      <alignment wrapText="1"/>
      <protection/>
    </xf>
    <xf numFmtId="0" fontId="18" fillId="0" borderId="40" xfId="47" applyBorder="1">
      <alignment/>
      <protection/>
    </xf>
    <xf numFmtId="176" fontId="35" fillId="0" borderId="32" xfId="47" applyNumberFormat="1" applyFont="1" applyBorder="1">
      <alignment/>
      <protection/>
    </xf>
    <xf numFmtId="0" fontId="35" fillId="0" borderId="32" xfId="47" applyFont="1" applyBorder="1" applyAlignment="1">
      <alignment horizontal="center"/>
      <protection/>
    </xf>
    <xf numFmtId="0" fontId="35" fillId="0" borderId="32" xfId="47" applyFont="1" applyBorder="1" applyAlignment="1">
      <alignment wrapText="1"/>
      <protection/>
    </xf>
    <xf numFmtId="0" fontId="35" fillId="0" borderId="32" xfId="47" applyFont="1" applyBorder="1">
      <alignment/>
      <protection/>
    </xf>
    <xf numFmtId="176" fontId="35" fillId="0" borderId="41" xfId="47" applyNumberFormat="1" applyFont="1" applyBorder="1">
      <alignment/>
      <protection/>
    </xf>
    <xf numFmtId="0" fontId="35" fillId="0" borderId="41" xfId="47" applyFont="1" applyBorder="1">
      <alignment/>
      <protection/>
    </xf>
    <xf numFmtId="176" fontId="35" fillId="0" borderId="41" xfId="47" applyNumberFormat="1" applyFont="1" applyBorder="1" applyAlignment="1">
      <alignment horizontal="right"/>
      <protection/>
    </xf>
    <xf numFmtId="2" fontId="35" fillId="0" borderId="41" xfId="47" applyNumberFormat="1" applyFont="1" applyBorder="1">
      <alignment/>
      <protection/>
    </xf>
    <xf numFmtId="0" fontId="35" fillId="0" borderId="41" xfId="47" applyFont="1" applyBorder="1" applyAlignment="1">
      <alignment horizontal="center"/>
      <protection/>
    </xf>
    <xf numFmtId="0" fontId="35" fillId="0" borderId="41" xfId="47" applyFont="1" applyBorder="1" applyAlignment="1">
      <alignment wrapText="1"/>
      <protection/>
    </xf>
    <xf numFmtId="0" fontId="34" fillId="0" borderId="32" xfId="47" applyFont="1" applyBorder="1">
      <alignment/>
      <protection/>
    </xf>
    <xf numFmtId="0" fontId="40" fillId="0" borderId="0" xfId="47" applyFont="1">
      <alignment/>
      <protection/>
    </xf>
    <xf numFmtId="176" fontId="35" fillId="0" borderId="0" xfId="47" applyNumberFormat="1" applyFont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 applyAlignment="1">
      <alignment wrapText="1"/>
      <protection/>
    </xf>
    <xf numFmtId="176" fontId="34" fillId="0" borderId="0" xfId="47" applyNumberFormat="1" applyFont="1">
      <alignment/>
      <protection/>
    </xf>
    <xf numFmtId="0" fontId="34" fillId="0" borderId="0" xfId="47" applyFont="1" applyAlignment="1">
      <alignment horizontal="center"/>
      <protection/>
    </xf>
    <xf numFmtId="176" fontId="34" fillId="0" borderId="42" xfId="47" applyNumberFormat="1" applyFont="1" applyBorder="1" applyAlignment="1">
      <alignment horizontal="center"/>
      <protection/>
    </xf>
    <xf numFmtId="0" fontId="34" fillId="0" borderId="42" xfId="47" applyFont="1" applyBorder="1" applyAlignment="1">
      <alignment horizontal="center"/>
      <protection/>
    </xf>
    <xf numFmtId="0" fontId="34" fillId="0" borderId="42" xfId="47" applyFont="1" applyBorder="1">
      <alignment/>
      <protection/>
    </xf>
    <xf numFmtId="176" fontId="35" fillId="0" borderId="20" xfId="47" applyNumberFormat="1" applyFont="1" applyBorder="1" applyAlignment="1">
      <alignment horizontal="center"/>
      <protection/>
    </xf>
    <xf numFmtId="0" fontId="35" fillId="0" borderId="20" xfId="47" applyFont="1" applyBorder="1" applyAlignment="1">
      <alignment horizontal="center"/>
      <protection/>
    </xf>
    <xf numFmtId="0" fontId="35" fillId="0" borderId="20" xfId="47" applyFont="1" applyBorder="1" applyAlignment="1">
      <alignment wrapText="1"/>
      <protection/>
    </xf>
    <xf numFmtId="0" fontId="35" fillId="0" borderId="20" xfId="47" applyFont="1" applyBorder="1">
      <alignment/>
      <protection/>
    </xf>
    <xf numFmtId="176" fontId="34" fillId="0" borderId="0" xfId="47" applyNumberFormat="1" applyFont="1" applyAlignment="1">
      <alignment horizontal="right"/>
      <protection/>
    </xf>
    <xf numFmtId="3" fontId="34" fillId="0" borderId="0" xfId="47" applyNumberFormat="1" applyFont="1">
      <alignment/>
      <protection/>
    </xf>
    <xf numFmtId="0" fontId="34" fillId="0" borderId="0" xfId="47" applyFont="1" applyAlignment="1">
      <alignment wrapText="1"/>
      <protection/>
    </xf>
    <xf numFmtId="0" fontId="34" fillId="0" borderId="42" xfId="47" applyFont="1" applyBorder="1" applyAlignment="1">
      <alignment wrapText="1"/>
      <protection/>
    </xf>
    <xf numFmtId="176" fontId="35" fillId="0" borderId="0" xfId="47" applyNumberFormat="1" applyFont="1" applyAlignment="1">
      <alignment horizontal="right"/>
      <protection/>
    </xf>
    <xf numFmtId="2" fontId="35" fillId="0" borderId="0" xfId="47" applyNumberFormat="1" applyFont="1">
      <alignment/>
      <protection/>
    </xf>
    <xf numFmtId="2" fontId="34" fillId="0" borderId="0" xfId="47" applyNumberFormat="1" applyFont="1" applyAlignment="1">
      <alignment horizontal="center"/>
      <protection/>
    </xf>
    <xf numFmtId="10" fontId="34" fillId="0" borderId="0" xfId="47" applyNumberFormat="1" applyFont="1" applyAlignment="1">
      <alignment horizontal="center"/>
      <protection/>
    </xf>
    <xf numFmtId="0" fontId="34" fillId="0" borderId="0" xfId="47" applyFont="1" applyAlignment="1">
      <alignment horizontal="left" wrapText="1"/>
      <protection/>
    </xf>
    <xf numFmtId="0" fontId="34" fillId="0" borderId="0" xfId="47" applyFont="1" applyAlignment="1" quotePrefix="1">
      <alignment horizontal="left" wrapText="1"/>
      <protection/>
    </xf>
    <xf numFmtId="176" fontId="34" fillId="0" borderId="0" xfId="47" applyNumberFormat="1" applyFont="1" applyAlignment="1">
      <alignment horizontal="center"/>
      <protection/>
    </xf>
    <xf numFmtId="176" fontId="34" fillId="0" borderId="42" xfId="47" applyNumberFormat="1" applyFont="1" applyBorder="1" applyAlignment="1">
      <alignment horizontal="right"/>
      <protection/>
    </xf>
    <xf numFmtId="2" fontId="34" fillId="0" borderId="42" xfId="47" applyNumberFormat="1" applyFont="1" applyBorder="1" applyAlignment="1">
      <alignment horizontal="center"/>
      <protection/>
    </xf>
    <xf numFmtId="2" fontId="35" fillId="0" borderId="20" xfId="47" applyNumberFormat="1" applyFont="1" applyBorder="1" applyAlignment="1">
      <alignment horizontal="center"/>
      <protection/>
    </xf>
    <xf numFmtId="176" fontId="18" fillId="0" borderId="0" xfId="47" applyNumberFormat="1" applyAlignment="1">
      <alignment horizontal="right"/>
      <protection/>
    </xf>
    <xf numFmtId="2" fontId="18" fillId="0" borderId="0" xfId="47" applyNumberFormat="1">
      <alignment/>
      <protection/>
    </xf>
    <xf numFmtId="0" fontId="33" fillId="0" borderId="0" xfId="47" applyFont="1" applyAlignment="1">
      <alignment horizontal="center"/>
      <protection/>
    </xf>
    <xf numFmtId="0" fontId="39" fillId="0" borderId="0" xfId="47" applyFont="1" applyAlignment="1">
      <alignment wrapText="1"/>
      <protection/>
    </xf>
    <xf numFmtId="49" fontId="34" fillId="0" borderId="42" xfId="47" applyNumberFormat="1" applyFont="1" applyBorder="1">
      <alignment/>
      <protection/>
    </xf>
    <xf numFmtId="176" fontId="35" fillId="0" borderId="32" xfId="47" applyNumberFormat="1" applyFont="1" applyBorder="1" applyAlignment="1">
      <alignment horizontal="center"/>
      <protection/>
    </xf>
    <xf numFmtId="0" fontId="35" fillId="0" borderId="32" xfId="47" applyFont="1" applyBorder="1" applyAlignment="1">
      <alignment horizontal="center"/>
      <protection/>
    </xf>
    <xf numFmtId="0" fontId="35" fillId="0" borderId="32" xfId="47" applyFont="1" applyBorder="1" applyAlignment="1">
      <alignment wrapText="1"/>
      <protection/>
    </xf>
    <xf numFmtId="49" fontId="35" fillId="0" borderId="32" xfId="47" applyNumberFormat="1" applyFont="1" applyBorder="1">
      <alignment/>
      <protection/>
    </xf>
    <xf numFmtId="49" fontId="33" fillId="0" borderId="0" xfId="47" applyNumberFormat="1" applyFont="1">
      <alignment/>
      <protection/>
    </xf>
    <xf numFmtId="176" fontId="32" fillId="0" borderId="0" xfId="47" applyNumberFormat="1" applyFont="1">
      <alignment/>
      <protection/>
    </xf>
    <xf numFmtId="0" fontId="39" fillId="0" borderId="0" xfId="47" applyFont="1">
      <alignment/>
      <protection/>
    </xf>
    <xf numFmtId="0" fontId="39" fillId="0" borderId="0" xfId="47" applyFont="1" applyAlignment="1">
      <alignment horizontal="center"/>
      <protection/>
    </xf>
    <xf numFmtId="4" fontId="12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41" fillId="0" borderId="43" xfId="46" applyNumberFormat="1" applyFont="1" applyFill="1" applyBorder="1" applyAlignment="1">
      <alignment vertical="top" wrapText="1"/>
      <protection/>
    </xf>
    <xf numFmtId="0" fontId="41" fillId="22" borderId="0" xfId="46" applyNumberFormat="1" applyFont="1" applyFill="1" applyBorder="1" applyAlignment="1">
      <alignment vertical="top" wrapText="1"/>
      <protection/>
    </xf>
    <xf numFmtId="0" fontId="41" fillId="22" borderId="44" xfId="46" applyNumberFormat="1" applyFont="1" applyFill="1" applyBorder="1" applyAlignment="1">
      <alignment vertical="top" wrapText="1"/>
      <protection/>
    </xf>
    <xf numFmtId="0" fontId="41" fillId="22" borderId="43" xfId="46" applyNumberFormat="1" applyFont="1" applyFill="1" applyBorder="1" applyAlignment="1">
      <alignment vertical="top" wrapText="1"/>
      <protection/>
    </xf>
    <xf numFmtId="0" fontId="41" fillId="22" borderId="45" xfId="46" applyNumberFormat="1" applyFont="1" applyFill="1" applyBorder="1" applyAlignment="1">
      <alignment vertical="top" wrapText="1"/>
      <protection/>
    </xf>
    <xf numFmtId="0" fontId="41" fillId="23" borderId="0" xfId="46" applyNumberFormat="1" applyFont="1" applyFill="1" applyBorder="1" applyAlignment="1">
      <alignment vertical="top" wrapText="1"/>
      <protection/>
    </xf>
    <xf numFmtId="0" fontId="41" fillId="22" borderId="46" xfId="46" applyNumberFormat="1" applyFont="1" applyFill="1" applyBorder="1" applyAlignment="1">
      <alignment vertical="top" wrapText="1"/>
      <protection/>
    </xf>
    <xf numFmtId="0" fontId="41" fillId="22" borderId="47" xfId="46" applyNumberFormat="1" applyFont="1" applyFill="1" applyBorder="1" applyAlignment="1">
      <alignment vertical="top" wrapText="1"/>
      <protection/>
    </xf>
    <xf numFmtId="0" fontId="41" fillId="22" borderId="48" xfId="46" applyNumberFormat="1" applyFont="1" applyFill="1" applyBorder="1" applyAlignment="1">
      <alignment vertical="top" wrapText="1"/>
      <protection/>
    </xf>
    <xf numFmtId="0" fontId="41" fillId="22" borderId="49" xfId="46" applyNumberFormat="1" applyFont="1" applyFill="1" applyBorder="1" applyAlignment="1">
      <alignment vertical="top" wrapText="1"/>
      <protection/>
    </xf>
    <xf numFmtId="0" fontId="41" fillId="22" borderId="50" xfId="46" applyNumberFormat="1" applyFont="1" applyFill="1" applyBorder="1" applyAlignment="1">
      <alignment vertical="top" wrapText="1"/>
      <protection/>
    </xf>
    <xf numFmtId="176" fontId="41" fillId="0" borderId="0" xfId="0" applyNumberFormat="1" applyFont="1" applyFill="1" applyBorder="1" applyAlignment="1">
      <alignment/>
    </xf>
    <xf numFmtId="0" fontId="51" fillId="0" borderId="49" xfId="46" applyNumberFormat="1" applyFont="1" applyFill="1" applyBorder="1" applyAlignment="1">
      <alignment horizontal="right" vertical="top" wrapText="1" readingOrder="1"/>
      <protection/>
    </xf>
    <xf numFmtId="0" fontId="41" fillId="0" borderId="49" xfId="46" applyNumberFormat="1" applyFont="1" applyFill="1" applyBorder="1" applyAlignment="1">
      <alignment vertical="top" wrapText="1"/>
      <protection/>
    </xf>
    <xf numFmtId="176" fontId="51" fillId="0" borderId="49" xfId="46" applyNumberFormat="1" applyFont="1" applyFill="1" applyBorder="1" applyAlignment="1">
      <alignment horizontal="right" vertical="top" wrapText="1" readingOrder="1"/>
      <protection/>
    </xf>
    <xf numFmtId="176" fontId="51" fillId="0" borderId="0" xfId="46" applyNumberFormat="1" applyFont="1" applyFill="1" applyBorder="1" applyAlignment="1">
      <alignment horizontal="right" vertical="top" wrapText="1" readingOrder="1"/>
      <protection/>
    </xf>
    <xf numFmtId="0" fontId="52" fillId="0" borderId="0" xfId="46" applyNumberFormat="1" applyFont="1" applyFill="1" applyBorder="1" applyAlignment="1">
      <alignment horizontal="right" vertical="top" wrapText="1" readingOrder="1"/>
      <protection/>
    </xf>
    <xf numFmtId="0" fontId="52" fillId="0" borderId="0" xfId="46" applyNumberFormat="1" applyFont="1" applyFill="1" applyBorder="1" applyAlignment="1">
      <alignment vertical="top" wrapText="1" readingOrder="1"/>
      <protection/>
    </xf>
    <xf numFmtId="0" fontId="53" fillId="0" borderId="51" xfId="46" applyNumberFormat="1" applyFont="1" applyFill="1" applyBorder="1" applyAlignment="1">
      <alignment horizontal="right" vertical="top" wrapText="1" readingOrder="1"/>
      <protection/>
    </xf>
    <xf numFmtId="0" fontId="53" fillId="0" borderId="51" xfId="46" applyNumberFormat="1" applyFont="1" applyFill="1" applyBorder="1" applyAlignment="1">
      <alignment vertical="top" wrapText="1" readingOrder="1"/>
      <protection/>
    </xf>
    <xf numFmtId="0" fontId="53" fillId="0" borderId="51" xfId="46" applyNumberFormat="1" applyFont="1" applyFill="1" applyBorder="1" applyAlignment="1">
      <alignment horizontal="right" vertical="center" wrapText="1" readingOrder="1"/>
      <protection/>
    </xf>
    <xf numFmtId="0" fontId="53" fillId="0" borderId="51" xfId="46" applyNumberFormat="1" applyFont="1" applyFill="1" applyBorder="1" applyAlignment="1">
      <alignment vertical="center" wrapText="1" readingOrder="1"/>
      <protection/>
    </xf>
    <xf numFmtId="189" fontId="52" fillId="0" borderId="0" xfId="46" applyNumberFormat="1" applyFont="1" applyFill="1" applyBorder="1" applyAlignment="1">
      <alignment horizontal="right" vertical="top" wrapText="1" readingOrder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59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49" fontId="11" fillId="20" borderId="37" xfId="0" applyNumberFormat="1" applyFont="1" applyFill="1" applyBorder="1" applyAlignment="1" applyProtection="1">
      <alignment horizontal="left" vertical="center"/>
      <protection/>
    </xf>
    <xf numFmtId="0" fontId="11" fillId="20" borderId="60" xfId="0" applyNumberFormat="1" applyFont="1" applyFill="1" applyBorder="1" applyAlignment="1" applyProtection="1">
      <alignment horizontal="left" vertical="center"/>
      <protection/>
    </xf>
    <xf numFmtId="49" fontId="12" fillId="0" borderId="61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62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63" xfId="0" applyNumberFormat="1" applyFont="1" applyFill="1" applyBorder="1" applyAlignment="1" applyProtection="1">
      <alignment horizontal="left" vertical="center"/>
      <protection/>
    </xf>
    <xf numFmtId="49" fontId="12" fillId="0" borderId="64" xfId="0" applyNumberFormat="1" applyFont="1" applyFill="1" applyBorder="1" applyAlignment="1" applyProtection="1">
      <alignment horizontal="left" vertical="center"/>
      <protection/>
    </xf>
    <xf numFmtId="0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65" xfId="0" applyNumberFormat="1" applyFont="1" applyFill="1" applyBorder="1" applyAlignment="1" applyProtection="1">
      <alignment horizontal="left" vertical="center"/>
      <protection/>
    </xf>
    <xf numFmtId="0" fontId="53" fillId="0" borderId="0" xfId="46" applyNumberFormat="1" applyFont="1" applyFill="1" applyBorder="1" applyAlignment="1">
      <alignment horizontal="right" vertical="top" wrapText="1" readingOrder="1"/>
      <protection/>
    </xf>
    <xf numFmtId="0" fontId="41" fillId="0" borderId="0" xfId="0" applyFont="1" applyFill="1" applyBorder="1" applyAlignment="1">
      <alignment/>
    </xf>
    <xf numFmtId="0" fontId="53" fillId="0" borderId="0" xfId="46" applyNumberFormat="1" applyFont="1" applyFill="1" applyBorder="1" applyAlignment="1">
      <alignment vertical="top" wrapText="1" readingOrder="1"/>
      <protection/>
    </xf>
    <xf numFmtId="0" fontId="51" fillId="0" borderId="0" xfId="46" applyNumberFormat="1" applyFont="1" applyFill="1" applyBorder="1" applyAlignment="1">
      <alignment horizontal="right" vertical="top" wrapText="1" readingOrder="1"/>
      <protection/>
    </xf>
    <xf numFmtId="176" fontId="51" fillId="0" borderId="0" xfId="46" applyNumberFormat="1" applyFont="1" applyFill="1" applyBorder="1" applyAlignment="1">
      <alignment horizontal="right" vertical="top" wrapText="1" readingOrder="1"/>
      <protection/>
    </xf>
    <xf numFmtId="176" fontId="41" fillId="0" borderId="0" xfId="0" applyNumberFormat="1" applyFont="1" applyFill="1" applyBorder="1" applyAlignment="1">
      <alignment/>
    </xf>
    <xf numFmtId="0" fontId="54" fillId="0" borderId="49" xfId="46" applyNumberFormat="1" applyFont="1" applyFill="1" applyBorder="1" applyAlignment="1">
      <alignment vertical="top" wrapText="1" readingOrder="1"/>
      <protection/>
    </xf>
    <xf numFmtId="0" fontId="41" fillId="0" borderId="49" xfId="46" applyNumberFormat="1" applyFont="1" applyFill="1" applyBorder="1" applyAlignment="1">
      <alignment vertical="top" wrapText="1"/>
      <protection/>
    </xf>
    <xf numFmtId="0" fontId="51" fillId="0" borderId="49" xfId="46" applyNumberFormat="1" applyFont="1" applyFill="1" applyBorder="1" applyAlignment="1">
      <alignment horizontal="right" vertical="top" wrapText="1" readingOrder="1"/>
      <protection/>
    </xf>
    <xf numFmtId="176" fontId="51" fillId="0" borderId="49" xfId="46" applyNumberFormat="1" applyFont="1" applyFill="1" applyBorder="1" applyAlignment="1">
      <alignment horizontal="right" vertical="top" wrapText="1" readingOrder="1"/>
      <protection/>
    </xf>
    <xf numFmtId="176" fontId="41" fillId="0" borderId="49" xfId="46" applyNumberFormat="1" applyFont="1" applyFill="1" applyBorder="1" applyAlignment="1">
      <alignment vertical="top" wrapText="1"/>
      <protection/>
    </xf>
    <xf numFmtId="0" fontId="52" fillId="0" borderId="0" xfId="46" applyNumberFormat="1" applyFont="1" applyFill="1" applyBorder="1" applyAlignment="1">
      <alignment horizontal="right" vertical="top" wrapText="1" readingOrder="1"/>
      <protection/>
    </xf>
    <xf numFmtId="0" fontId="52" fillId="0" borderId="0" xfId="46" applyNumberFormat="1" applyFont="1" applyFill="1" applyBorder="1" applyAlignment="1">
      <alignment vertical="top" wrapText="1" readingOrder="1"/>
      <protection/>
    </xf>
    <xf numFmtId="176" fontId="52" fillId="0" borderId="0" xfId="46" applyNumberFormat="1" applyFont="1" applyFill="1" applyBorder="1" applyAlignment="1">
      <alignment horizontal="right" vertical="top" wrapText="1" readingOrder="1"/>
      <protection/>
    </xf>
    <xf numFmtId="0" fontId="53" fillId="0" borderId="66" xfId="46" applyNumberFormat="1" applyFont="1" applyFill="1" applyBorder="1" applyAlignment="1">
      <alignment horizontal="left" vertical="center" wrapText="1" readingOrder="1"/>
      <protection/>
    </xf>
    <xf numFmtId="0" fontId="41" fillId="0" borderId="66" xfId="46" applyNumberFormat="1" applyFont="1" applyFill="1" applyBorder="1" applyAlignment="1">
      <alignment vertical="top" wrapText="1"/>
      <protection/>
    </xf>
    <xf numFmtId="0" fontId="53" fillId="0" borderId="66" xfId="46" applyNumberFormat="1" applyFont="1" applyFill="1" applyBorder="1" applyAlignment="1">
      <alignment vertical="center" wrapText="1" readingOrder="1"/>
      <protection/>
    </xf>
    <xf numFmtId="0" fontId="53" fillId="0" borderId="66" xfId="46" applyNumberFormat="1" applyFont="1" applyFill="1" applyBorder="1" applyAlignment="1">
      <alignment horizontal="right" vertical="center" wrapText="1" readingOrder="1"/>
      <protection/>
    </xf>
    <xf numFmtId="176" fontId="53" fillId="0" borderId="66" xfId="46" applyNumberFormat="1" applyFont="1" applyFill="1" applyBorder="1" applyAlignment="1">
      <alignment horizontal="right" vertical="center" wrapText="1" readingOrder="1"/>
      <protection/>
    </xf>
    <xf numFmtId="176" fontId="41" fillId="0" borderId="66" xfId="46" applyNumberFormat="1" applyFont="1" applyFill="1" applyBorder="1" applyAlignment="1">
      <alignment vertical="top" wrapText="1"/>
      <protection/>
    </xf>
    <xf numFmtId="0" fontId="53" fillId="0" borderId="0" xfId="46" applyNumberFormat="1" applyFont="1" applyFill="1" applyBorder="1" applyAlignment="1">
      <alignment horizontal="left" vertical="top" wrapText="1" readingOrder="1"/>
      <protection/>
    </xf>
    <xf numFmtId="176" fontId="53" fillId="0" borderId="0" xfId="46" applyNumberFormat="1" applyFont="1" applyFill="1" applyBorder="1" applyAlignment="1">
      <alignment horizontal="right" vertical="top" wrapText="1" readingOrder="1"/>
      <protection/>
    </xf>
    <xf numFmtId="0" fontId="55" fillId="22" borderId="0" xfId="46" applyNumberFormat="1" applyFont="1" applyFill="1" applyBorder="1" applyAlignment="1">
      <alignment horizontal="right" vertical="top" wrapText="1" readingOrder="1"/>
      <protection/>
    </xf>
    <xf numFmtId="0" fontId="41" fillId="22" borderId="0" xfId="46" applyNumberFormat="1" applyFont="1" applyFill="1" applyBorder="1" applyAlignment="1">
      <alignment vertical="top" wrapText="1"/>
      <protection/>
    </xf>
    <xf numFmtId="0" fontId="56" fillId="22" borderId="0" xfId="46" applyNumberFormat="1" applyFont="1" applyFill="1" applyBorder="1" applyAlignment="1">
      <alignment vertical="top" wrapText="1" readingOrder="1"/>
      <protection/>
    </xf>
    <xf numFmtId="0" fontId="57" fillId="0" borderId="0" xfId="46" applyNumberFormat="1" applyFont="1" applyFill="1" applyBorder="1" applyAlignment="1">
      <alignment horizontal="center" vertical="top" wrapText="1" readingOrder="1"/>
      <protection/>
    </xf>
    <xf numFmtId="0" fontId="53" fillId="0" borderId="66" xfId="46" applyNumberFormat="1" applyFont="1" applyFill="1" applyBorder="1" applyAlignment="1">
      <alignment horizontal="right" vertical="top" wrapText="1" readingOrder="1"/>
      <protection/>
    </xf>
    <xf numFmtId="0" fontId="53" fillId="0" borderId="66" xfId="46" applyNumberFormat="1" applyFont="1" applyFill="1" applyBorder="1" applyAlignment="1">
      <alignment vertical="top" wrapText="1" readingOrder="1"/>
      <protection/>
    </xf>
    <xf numFmtId="0" fontId="58" fillId="0" borderId="0" xfId="46" applyNumberFormat="1" applyFont="1" applyFill="1" applyBorder="1" applyAlignment="1">
      <alignment horizontal="center" vertical="top" wrapText="1" readingOrder="1"/>
      <protection/>
    </xf>
    <xf numFmtId="0" fontId="59" fillId="0" borderId="0" xfId="46" applyNumberFormat="1" applyFont="1" applyFill="1" applyBorder="1" applyAlignment="1">
      <alignment horizontal="center" vertical="top" wrapText="1" readingOrder="1"/>
      <protection/>
    </xf>
    <xf numFmtId="0" fontId="60" fillId="0" borderId="0" xfId="46" applyNumberFormat="1" applyFont="1" applyFill="1" applyBorder="1" applyAlignment="1">
      <alignment horizontal="right" vertical="top" wrapText="1" readingOrder="1"/>
      <protection/>
    </xf>
    <xf numFmtId="0" fontId="56" fillId="22" borderId="0" xfId="46" applyNumberFormat="1" applyFont="1" applyFill="1" applyBorder="1" applyAlignment="1">
      <alignment horizontal="left" vertical="top" wrapText="1" readingOrder="1"/>
      <protection/>
    </xf>
    <xf numFmtId="0" fontId="41" fillId="22" borderId="0" xfId="46" applyNumberFormat="1" applyFont="1" applyFill="1" applyBorder="1" applyAlignment="1">
      <alignment horizontal="left" vertical="top" wrapText="1" readingOrder="1"/>
      <protection/>
    </xf>
    <xf numFmtId="189" fontId="53" fillId="0" borderId="51" xfId="46" applyNumberFormat="1" applyFont="1" applyFill="1" applyBorder="1" applyAlignment="1">
      <alignment horizontal="right" vertical="center" wrapText="1" readingOrder="1"/>
      <protection/>
    </xf>
    <xf numFmtId="0" fontId="41" fillId="0" borderId="51" xfId="46" applyNumberFormat="1" applyFont="1" applyFill="1" applyBorder="1" applyAlignment="1">
      <alignment vertical="top" wrapText="1"/>
      <protection/>
    </xf>
    <xf numFmtId="189" fontId="52" fillId="0" borderId="0" xfId="46" applyNumberFormat="1" applyFont="1" applyFill="1" applyBorder="1" applyAlignment="1">
      <alignment horizontal="right" vertical="top" wrapText="1" readingOrder="1"/>
      <protection/>
    </xf>
    <xf numFmtId="190" fontId="52" fillId="0" borderId="0" xfId="46" applyNumberFormat="1" applyFont="1" applyFill="1" applyBorder="1" applyAlignment="1">
      <alignment horizontal="right" vertical="top" wrapText="1" readingOrder="1"/>
      <protection/>
    </xf>
    <xf numFmtId="0" fontId="53" fillId="0" borderId="51" xfId="46" applyNumberFormat="1" applyFont="1" applyFill="1" applyBorder="1" applyAlignment="1">
      <alignment horizontal="right" vertical="top" wrapText="1" readingOrder="1"/>
      <protection/>
    </xf>
    <xf numFmtId="0" fontId="53" fillId="0" borderId="51" xfId="46" applyNumberFormat="1" applyFont="1" applyFill="1" applyBorder="1" applyAlignment="1">
      <alignment vertical="top" wrapText="1" readingOrder="1"/>
      <protection/>
    </xf>
    <xf numFmtId="0" fontId="53" fillId="0" borderId="51" xfId="46" applyNumberFormat="1" applyFont="1" applyFill="1" applyBorder="1" applyAlignment="1">
      <alignment horizontal="right" vertical="center" wrapText="1" readingOrder="1"/>
      <protection/>
    </xf>
    <xf numFmtId="0" fontId="53" fillId="0" borderId="51" xfId="46" applyNumberFormat="1" applyFont="1" applyFill="1" applyBorder="1" applyAlignment="1">
      <alignment vertical="center" wrapText="1" readingOrder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"/>
  <sheetViews>
    <sheetView tabSelected="1" zoomScale="90" zoomScaleNormal="90" zoomScalePageLayoutView="0" workbookViewId="0" topLeftCell="A1">
      <pane ySplit="11" topLeftCell="A35" activePane="bottomLeft" state="frozen"/>
      <selection pane="topLeft" activeCell="A1" sqref="A1"/>
      <selection pane="bottomLeft" activeCell="G40" sqref="G4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5.140625" style="0" customWidth="1"/>
    <col min="4" max="4" width="71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4" ht="12.75">
      <c r="A2" s="214" t="s">
        <v>1</v>
      </c>
      <c r="B2" s="215"/>
      <c r="C2" s="215"/>
      <c r="D2" s="217" t="s">
        <v>253</v>
      </c>
      <c r="E2" s="219" t="s">
        <v>119</v>
      </c>
      <c r="F2" s="215"/>
      <c r="G2" s="219" t="s">
        <v>6</v>
      </c>
      <c r="H2" s="215"/>
      <c r="I2" s="220" t="s">
        <v>135</v>
      </c>
      <c r="J2" s="220" t="s">
        <v>255</v>
      </c>
      <c r="K2" s="215"/>
      <c r="L2" s="215"/>
      <c r="M2" s="221"/>
      <c r="N2" s="32"/>
    </row>
    <row r="3" spans="1:14" ht="12.75">
      <c r="A3" s="216"/>
      <c r="B3" s="209"/>
      <c r="C3" s="209"/>
      <c r="D3" s="218"/>
      <c r="E3" s="209"/>
      <c r="F3" s="209"/>
      <c r="G3" s="209"/>
      <c r="H3" s="209"/>
      <c r="I3" s="209"/>
      <c r="J3" s="209"/>
      <c r="K3" s="209"/>
      <c r="L3" s="209"/>
      <c r="M3" s="210"/>
      <c r="N3" s="32"/>
    </row>
    <row r="4" spans="1:14" ht="12.75">
      <c r="A4" s="229" t="s">
        <v>2</v>
      </c>
      <c r="B4" s="209"/>
      <c r="C4" s="209"/>
      <c r="D4" s="231" t="s">
        <v>251</v>
      </c>
      <c r="E4" s="211" t="s">
        <v>120</v>
      </c>
      <c r="F4" s="209"/>
      <c r="G4" s="211" t="s">
        <v>6</v>
      </c>
      <c r="H4" s="209"/>
      <c r="I4" s="208" t="s">
        <v>136</v>
      </c>
      <c r="J4" s="208" t="s">
        <v>226</v>
      </c>
      <c r="K4" s="209"/>
      <c r="L4" s="209"/>
      <c r="M4" s="210"/>
      <c r="N4" s="32"/>
    </row>
    <row r="5" spans="1:14" ht="12.75">
      <c r="A5" s="216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  <c r="N5" s="32"/>
    </row>
    <row r="6" spans="1:14" ht="12.75">
      <c r="A6" s="229" t="s">
        <v>3</v>
      </c>
      <c r="B6" s="209"/>
      <c r="C6" s="209"/>
      <c r="D6" s="208" t="s">
        <v>252</v>
      </c>
      <c r="E6" s="211" t="s">
        <v>121</v>
      </c>
      <c r="F6" s="209"/>
      <c r="G6" s="211" t="s">
        <v>6</v>
      </c>
      <c r="H6" s="209"/>
      <c r="I6" s="208" t="s">
        <v>137</v>
      </c>
      <c r="J6" s="208" t="s">
        <v>6</v>
      </c>
      <c r="K6" s="209"/>
      <c r="L6" s="209"/>
      <c r="M6" s="210"/>
      <c r="N6" s="32"/>
    </row>
    <row r="7" spans="1:14" ht="12.75">
      <c r="A7" s="216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  <c r="N7" s="32"/>
    </row>
    <row r="8" spans="1:14" ht="12.75">
      <c r="A8" s="229" t="s">
        <v>4</v>
      </c>
      <c r="B8" s="209"/>
      <c r="C8" s="209"/>
      <c r="D8" s="208" t="s">
        <v>6</v>
      </c>
      <c r="E8" s="211" t="s">
        <v>122</v>
      </c>
      <c r="F8" s="209"/>
      <c r="G8" s="211" t="s">
        <v>254</v>
      </c>
      <c r="H8" s="209"/>
      <c r="I8" s="208" t="s">
        <v>138</v>
      </c>
      <c r="J8" s="208" t="s">
        <v>226</v>
      </c>
      <c r="K8" s="209"/>
      <c r="L8" s="209"/>
      <c r="M8" s="210"/>
      <c r="N8" s="32"/>
    </row>
    <row r="9" spans="1:14" ht="12.75">
      <c r="A9" s="230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5"/>
      <c r="N9" s="32"/>
    </row>
    <row r="10" spans="1:14" ht="12.75">
      <c r="A10" s="2" t="s">
        <v>5</v>
      </c>
      <c r="B10" s="11" t="s">
        <v>40</v>
      </c>
      <c r="C10" s="11" t="s">
        <v>41</v>
      </c>
      <c r="D10" s="11" t="s">
        <v>84</v>
      </c>
      <c r="E10" s="11" t="s">
        <v>123</v>
      </c>
      <c r="F10" s="16" t="s">
        <v>129</v>
      </c>
      <c r="G10" s="20" t="s">
        <v>130</v>
      </c>
      <c r="H10" s="226" t="s">
        <v>132</v>
      </c>
      <c r="I10" s="227"/>
      <c r="J10" s="228"/>
      <c r="K10" s="226" t="s">
        <v>141</v>
      </c>
      <c r="L10" s="228"/>
      <c r="M10" s="27" t="s">
        <v>142</v>
      </c>
      <c r="N10" s="33"/>
    </row>
    <row r="11" spans="1:24" ht="12.75">
      <c r="A11" s="3" t="s">
        <v>6</v>
      </c>
      <c r="B11" s="12" t="s">
        <v>6</v>
      </c>
      <c r="C11" s="12" t="s">
        <v>6</v>
      </c>
      <c r="D11" s="15" t="s">
        <v>85</v>
      </c>
      <c r="E11" s="12" t="s">
        <v>6</v>
      </c>
      <c r="F11" s="12" t="s">
        <v>6</v>
      </c>
      <c r="G11" s="21" t="s">
        <v>131</v>
      </c>
      <c r="H11" s="22" t="s">
        <v>133</v>
      </c>
      <c r="I11" s="23" t="s">
        <v>139</v>
      </c>
      <c r="J11" s="24" t="s">
        <v>140</v>
      </c>
      <c r="K11" s="22" t="s">
        <v>130</v>
      </c>
      <c r="L11" s="24" t="s">
        <v>140</v>
      </c>
      <c r="M11" s="28" t="s">
        <v>143</v>
      </c>
      <c r="N11" s="33"/>
      <c r="P11" s="26" t="s">
        <v>144</v>
      </c>
      <c r="Q11" s="26" t="s">
        <v>145</v>
      </c>
      <c r="R11" s="26" t="s">
        <v>146</v>
      </c>
      <c r="S11" s="26" t="s">
        <v>147</v>
      </c>
      <c r="T11" s="26" t="s">
        <v>148</v>
      </c>
      <c r="U11" s="26" t="s">
        <v>149</v>
      </c>
      <c r="V11" s="26" t="s">
        <v>150</v>
      </c>
      <c r="W11" s="26" t="s">
        <v>151</v>
      </c>
      <c r="X11" s="26" t="s">
        <v>152</v>
      </c>
    </row>
    <row r="12" spans="1:37" ht="12.75">
      <c r="A12" s="4"/>
      <c r="B12" s="13"/>
      <c r="C12" s="13" t="s">
        <v>38</v>
      </c>
      <c r="D12" s="13" t="s">
        <v>86</v>
      </c>
      <c r="E12" s="4" t="s">
        <v>6</v>
      </c>
      <c r="F12" s="4" t="s">
        <v>6</v>
      </c>
      <c r="G12" s="4" t="s">
        <v>6</v>
      </c>
      <c r="H12" s="36">
        <f>H13+H14+H15</f>
        <v>0</v>
      </c>
      <c r="I12" s="36">
        <f>I13+I14+I15</f>
        <v>0</v>
      </c>
      <c r="J12" s="36">
        <f>J13+J14+J15</f>
        <v>0</v>
      </c>
      <c r="K12" s="25"/>
      <c r="L12" s="36">
        <f>L13+L14+L15</f>
        <v>4.69434</v>
      </c>
      <c r="M12" s="25"/>
      <c r="Y12" s="26"/>
      <c r="AI12" s="37" t="e">
        <f>SUM(#REF!)</f>
        <v>#REF!</v>
      </c>
      <c r="AJ12" s="37" t="e">
        <f>SUM(#REF!)</f>
        <v>#REF!</v>
      </c>
      <c r="AK12" s="37" t="e">
        <f>SUM(#REF!)</f>
        <v>#REF!</v>
      </c>
    </row>
    <row r="13" spans="1:48" ht="12.75">
      <c r="A13" s="5" t="s">
        <v>7</v>
      </c>
      <c r="B13" s="5"/>
      <c r="C13" s="101" t="s">
        <v>256</v>
      </c>
      <c r="D13" s="101" t="s">
        <v>257</v>
      </c>
      <c r="E13" s="101" t="s">
        <v>124</v>
      </c>
      <c r="F13" s="102">
        <v>13</v>
      </c>
      <c r="G13" s="102"/>
      <c r="H13" s="102">
        <f>F13*AO13</f>
        <v>0</v>
      </c>
      <c r="I13" s="102">
        <f>F13*AP13</f>
        <v>0</v>
      </c>
      <c r="J13" s="102">
        <f>F13*G13</f>
        <v>0</v>
      </c>
      <c r="K13" s="102">
        <v>0.18907</v>
      </c>
      <c r="L13" s="102">
        <f>F13*K13</f>
        <v>2.45791</v>
      </c>
      <c r="M13" s="103" t="s">
        <v>228</v>
      </c>
      <c r="P13" s="34"/>
      <c r="R13" s="34"/>
      <c r="S13" s="34"/>
      <c r="T13" s="34"/>
      <c r="U13" s="34"/>
      <c r="V13" s="34"/>
      <c r="W13" s="34"/>
      <c r="X13" s="34"/>
      <c r="Y13" s="26"/>
      <c r="Z13" s="17"/>
      <c r="AA13" s="17"/>
      <c r="AB13" s="17"/>
      <c r="AD13" s="34"/>
      <c r="AE13" s="34"/>
      <c r="AF13" s="34"/>
      <c r="AG13" s="29"/>
      <c r="AM13" s="34"/>
      <c r="AN13" s="34"/>
      <c r="AO13" s="35"/>
      <c r="AP13" s="35"/>
      <c r="AQ13" s="26"/>
      <c r="AR13" s="26"/>
      <c r="AS13" s="34"/>
      <c r="AT13" s="34"/>
      <c r="AU13" s="34"/>
      <c r="AV13" s="34"/>
    </row>
    <row r="14" spans="1:48" ht="12.75">
      <c r="A14" s="5" t="s">
        <v>8</v>
      </c>
      <c r="B14" s="5"/>
      <c r="C14" s="101" t="s">
        <v>260</v>
      </c>
      <c r="D14" s="101" t="s">
        <v>258</v>
      </c>
      <c r="E14" s="101" t="s">
        <v>232</v>
      </c>
      <c r="F14" s="102">
        <v>6</v>
      </c>
      <c r="G14" s="102"/>
      <c r="H14" s="102">
        <f>F14*AO14</f>
        <v>0</v>
      </c>
      <c r="I14" s="102">
        <f>F14*AP14</f>
        <v>0</v>
      </c>
      <c r="J14" s="102">
        <f>F14*G14</f>
        <v>0</v>
      </c>
      <c r="K14" s="102">
        <v>0.21942</v>
      </c>
      <c r="L14" s="102">
        <f>F14*K14</f>
        <v>1.3165200000000001</v>
      </c>
      <c r="M14" s="103" t="s">
        <v>228</v>
      </c>
      <c r="P14" s="34"/>
      <c r="R14" s="34"/>
      <c r="S14" s="34"/>
      <c r="T14" s="34"/>
      <c r="U14" s="34"/>
      <c r="V14" s="34"/>
      <c r="W14" s="34"/>
      <c r="X14" s="34"/>
      <c r="Y14" s="26"/>
      <c r="Z14" s="17"/>
      <c r="AA14" s="17"/>
      <c r="AB14" s="17"/>
      <c r="AD14" s="34"/>
      <c r="AE14" s="34"/>
      <c r="AF14" s="34"/>
      <c r="AG14" s="29"/>
      <c r="AM14" s="34"/>
      <c r="AN14" s="34"/>
      <c r="AO14" s="35"/>
      <c r="AP14" s="35"/>
      <c r="AQ14" s="26"/>
      <c r="AR14" s="26"/>
      <c r="AS14" s="34"/>
      <c r="AT14" s="34"/>
      <c r="AU14" s="34"/>
      <c r="AV14" s="34"/>
    </row>
    <row r="15" spans="1:48" ht="12.75">
      <c r="A15" s="5" t="s">
        <v>9</v>
      </c>
      <c r="B15" s="5"/>
      <c r="C15" s="101" t="s">
        <v>261</v>
      </c>
      <c r="D15" s="101" t="s">
        <v>259</v>
      </c>
      <c r="E15" s="101" t="s">
        <v>124</v>
      </c>
      <c r="F15" s="102">
        <v>67</v>
      </c>
      <c r="G15" s="102"/>
      <c r="H15" s="102">
        <f>F15*AO15</f>
        <v>0</v>
      </c>
      <c r="I15" s="102">
        <f>F15*AP15</f>
        <v>0</v>
      </c>
      <c r="J15" s="102">
        <f>F15*G15</f>
        <v>0</v>
      </c>
      <c r="K15" s="102">
        <v>0.01373</v>
      </c>
      <c r="L15" s="102">
        <f>F15*K15</f>
        <v>0.9199099999999999</v>
      </c>
      <c r="M15" s="103" t="s">
        <v>228</v>
      </c>
      <c r="P15" s="34"/>
      <c r="R15" s="34"/>
      <c r="S15" s="34"/>
      <c r="T15" s="34"/>
      <c r="U15" s="34"/>
      <c r="V15" s="34"/>
      <c r="W15" s="34"/>
      <c r="X15" s="34"/>
      <c r="Y15" s="26"/>
      <c r="Z15" s="17"/>
      <c r="AA15" s="17"/>
      <c r="AB15" s="17"/>
      <c r="AD15" s="34"/>
      <c r="AE15" s="34"/>
      <c r="AF15" s="34"/>
      <c r="AG15" s="29"/>
      <c r="AM15" s="34"/>
      <c r="AN15" s="34"/>
      <c r="AO15" s="35"/>
      <c r="AP15" s="35"/>
      <c r="AQ15" s="26"/>
      <c r="AR15" s="26"/>
      <c r="AS15" s="34"/>
      <c r="AT15" s="34"/>
      <c r="AU15" s="34"/>
      <c r="AV15" s="34"/>
    </row>
    <row r="16" spans="1:37" ht="12.75">
      <c r="A16" s="6"/>
      <c r="B16" s="14"/>
      <c r="C16" s="14" t="s">
        <v>42</v>
      </c>
      <c r="D16" s="14" t="s">
        <v>87</v>
      </c>
      <c r="E16" s="6" t="s">
        <v>6</v>
      </c>
      <c r="F16" s="6" t="s">
        <v>6</v>
      </c>
      <c r="G16" s="6"/>
      <c r="H16" s="37">
        <f>SUM(H17:H17)</f>
        <v>0</v>
      </c>
      <c r="I16" s="37">
        <f>SUM(I17:I17)</f>
        <v>0</v>
      </c>
      <c r="J16" s="37">
        <f>H16+I16</f>
        <v>0</v>
      </c>
      <c r="K16" s="26"/>
      <c r="L16" s="37">
        <f>SUM(L17:L17)</f>
        <v>0.12793</v>
      </c>
      <c r="M16" s="26"/>
      <c r="Y16" s="26"/>
      <c r="AI16" s="37">
        <f>SUM(Z17:Z17)</f>
        <v>0</v>
      </c>
      <c r="AJ16" s="37">
        <f>SUM(AA17:AA17)</f>
        <v>0</v>
      </c>
      <c r="AK16" s="37">
        <f>SUM(AB17:AB17)</f>
        <v>0</v>
      </c>
    </row>
    <row r="17" spans="1:48" ht="12.75">
      <c r="A17" s="5" t="s">
        <v>10</v>
      </c>
      <c r="B17" s="5"/>
      <c r="C17" s="5" t="s">
        <v>43</v>
      </c>
      <c r="D17" s="5" t="s">
        <v>262</v>
      </c>
      <c r="E17" s="5" t="s">
        <v>124</v>
      </c>
      <c r="F17" s="17">
        <v>11</v>
      </c>
      <c r="G17" s="17"/>
      <c r="H17" s="17">
        <f>F17*AE17</f>
        <v>0</v>
      </c>
      <c r="I17" s="17">
        <f>J17-H17</f>
        <v>0</v>
      </c>
      <c r="J17" s="17">
        <f>F17*G17</f>
        <v>0</v>
      </c>
      <c r="K17" s="17">
        <v>0.01163</v>
      </c>
      <c r="L17" s="17">
        <f>F17*K17</f>
        <v>0.12793</v>
      </c>
      <c r="M17" s="29" t="s">
        <v>228</v>
      </c>
      <c r="P17" s="34">
        <f>IF(AG17="5",J17,0)</f>
        <v>0</v>
      </c>
      <c r="R17" s="34">
        <f>IF(AG17="1",H17,0)</f>
        <v>0</v>
      </c>
      <c r="S17" s="34">
        <f>IF(AG17="1",I17,0)</f>
        <v>0</v>
      </c>
      <c r="T17" s="34">
        <f>IF(AG17="7",H17,0)</f>
        <v>0</v>
      </c>
      <c r="U17" s="34">
        <f>IF(AG17="7",I17,0)</f>
        <v>0</v>
      </c>
      <c r="V17" s="34">
        <f>IF(AG17="2",H17,0)</f>
        <v>0</v>
      </c>
      <c r="W17" s="34">
        <f>IF(AG17="2",I17,0)</f>
        <v>0</v>
      </c>
      <c r="X17" s="34">
        <f>IF(AG17="0",J17,0)</f>
        <v>0</v>
      </c>
      <c r="Y17" s="26"/>
      <c r="Z17" s="17">
        <f>IF(AD17=0,J17,0)</f>
        <v>0</v>
      </c>
      <c r="AA17" s="17">
        <f>IF(AD17=15,J17,0)</f>
        <v>0</v>
      </c>
      <c r="AB17" s="17">
        <f>IF(AD17=21,J17,0)</f>
        <v>0</v>
      </c>
      <c r="AD17" s="34">
        <v>15</v>
      </c>
      <c r="AE17" s="34">
        <f>G17*0.314545454545455</f>
        <v>0</v>
      </c>
      <c r="AF17" s="34">
        <f>G17*(1-0.314545454545455)</f>
        <v>0</v>
      </c>
      <c r="AG17" s="29" t="s">
        <v>7</v>
      </c>
      <c r="AM17" s="34">
        <f>F17*AE17</f>
        <v>0</v>
      </c>
      <c r="AN17" s="34">
        <f>F17*AF17</f>
        <v>0</v>
      </c>
      <c r="AO17" s="35" t="s">
        <v>154</v>
      </c>
      <c r="AP17" s="35" t="s">
        <v>166</v>
      </c>
      <c r="AQ17" s="26" t="s">
        <v>172</v>
      </c>
      <c r="AR17" s="26" t="s">
        <v>173</v>
      </c>
      <c r="AS17" s="34">
        <f>AM17+AN17</f>
        <v>0</v>
      </c>
      <c r="AT17" s="34">
        <f>G17/(100-AU17)*100</f>
        <v>0</v>
      </c>
      <c r="AU17" s="34">
        <v>0</v>
      </c>
      <c r="AV17" s="34">
        <f>L17</f>
        <v>0.12793</v>
      </c>
    </row>
    <row r="18" spans="1:37" ht="12.75">
      <c r="A18" s="6"/>
      <c r="B18" s="14"/>
      <c r="C18" s="14" t="s">
        <v>44</v>
      </c>
      <c r="D18" s="14" t="s">
        <v>88</v>
      </c>
      <c r="E18" s="6" t="s">
        <v>6</v>
      </c>
      <c r="F18" s="6" t="s">
        <v>6</v>
      </c>
      <c r="G18" s="6"/>
      <c r="H18" s="37">
        <f>SUM(H19:H19)</f>
        <v>0</v>
      </c>
      <c r="I18" s="37">
        <f>SUM(I19:I19)</f>
        <v>0</v>
      </c>
      <c r="J18" s="37">
        <f>H18+I18</f>
        <v>0</v>
      </c>
      <c r="K18" s="26"/>
      <c r="L18" s="37">
        <f>SUM(L19:L19)</f>
        <v>0.55185</v>
      </c>
      <c r="M18" s="26"/>
      <c r="Y18" s="26"/>
      <c r="AI18" s="37">
        <f>SUM(Z19:Z19)</f>
        <v>0</v>
      </c>
      <c r="AJ18" s="37">
        <f>SUM(AA19:AA19)</f>
        <v>0</v>
      </c>
      <c r="AK18" s="37">
        <f>SUM(AB19:AB19)</f>
        <v>0</v>
      </c>
    </row>
    <row r="19" spans="1:48" ht="12.75">
      <c r="A19" s="5" t="s">
        <v>11</v>
      </c>
      <c r="B19" s="5"/>
      <c r="C19" s="5" t="s">
        <v>45</v>
      </c>
      <c r="D19" s="5" t="s">
        <v>89</v>
      </c>
      <c r="E19" s="5" t="s">
        <v>125</v>
      </c>
      <c r="F19" s="17">
        <v>65</v>
      </c>
      <c r="G19" s="17"/>
      <c r="H19" s="17">
        <f>F19*AE19</f>
        <v>0</v>
      </c>
      <c r="I19" s="17">
        <f>J19-H19</f>
        <v>0</v>
      </c>
      <c r="J19" s="17">
        <f>F19*G19</f>
        <v>0</v>
      </c>
      <c r="K19" s="17">
        <v>0.00849</v>
      </c>
      <c r="L19" s="17">
        <f>F19*K19</f>
        <v>0.55185</v>
      </c>
      <c r="M19" s="29" t="s">
        <v>228</v>
      </c>
      <c r="P19" s="34">
        <f>IF(AG19="5",J19,0)</f>
        <v>0</v>
      </c>
      <c r="R19" s="34">
        <f>IF(AG19="1",H19,0)</f>
        <v>0</v>
      </c>
      <c r="S19" s="34">
        <f>IF(AG19="1",I19,0)</f>
        <v>0</v>
      </c>
      <c r="T19" s="34">
        <f>IF(AG19="7",H19,0)</f>
        <v>0</v>
      </c>
      <c r="U19" s="34">
        <f>IF(AG19="7",I19,0)</f>
        <v>0</v>
      </c>
      <c r="V19" s="34">
        <f>IF(AG19="2",H19,0)</f>
        <v>0</v>
      </c>
      <c r="W19" s="34">
        <f>IF(AG19="2",I19,0)</f>
        <v>0</v>
      </c>
      <c r="X19" s="34">
        <f>IF(AG19="0",J19,0)</f>
        <v>0</v>
      </c>
      <c r="Y19" s="26"/>
      <c r="Z19" s="17">
        <f>IF(AD19=0,J19,0)</f>
        <v>0</v>
      </c>
      <c r="AA19" s="17">
        <f>IF(AD19=15,J19,0)</f>
        <v>0</v>
      </c>
      <c r="AB19" s="17">
        <f>IF(AD19=21,J19,0)</f>
        <v>0</v>
      </c>
      <c r="AD19" s="34">
        <v>15</v>
      </c>
      <c r="AE19" s="34">
        <f>G19*0.241523605150215</f>
        <v>0</v>
      </c>
      <c r="AF19" s="34">
        <f>G19*(1-0.241523605150215)</f>
        <v>0</v>
      </c>
      <c r="AG19" s="29" t="s">
        <v>7</v>
      </c>
      <c r="AM19" s="34">
        <f>F19*AE19</f>
        <v>0</v>
      </c>
      <c r="AN19" s="34">
        <f>F19*AF19</f>
        <v>0</v>
      </c>
      <c r="AO19" s="35" t="s">
        <v>155</v>
      </c>
      <c r="AP19" s="35" t="s">
        <v>167</v>
      </c>
      <c r="AQ19" s="26" t="s">
        <v>172</v>
      </c>
      <c r="AR19" s="26" t="s">
        <v>30</v>
      </c>
      <c r="AS19" s="34">
        <f>AM19+AN19</f>
        <v>0</v>
      </c>
      <c r="AT19" s="34">
        <f>G19/(100-AU19)*100</f>
        <v>0</v>
      </c>
      <c r="AU19" s="34">
        <v>0</v>
      </c>
      <c r="AV19" s="34">
        <f>L19</f>
        <v>0.55185</v>
      </c>
    </row>
    <row r="20" spans="1:37" ht="12.75">
      <c r="A20" s="6"/>
      <c r="B20" s="14"/>
      <c r="C20" s="14" t="s">
        <v>46</v>
      </c>
      <c r="D20" s="14" t="s">
        <v>90</v>
      </c>
      <c r="E20" s="6" t="s">
        <v>6</v>
      </c>
      <c r="F20" s="6" t="s">
        <v>6</v>
      </c>
      <c r="G20" s="6"/>
      <c r="H20" s="37">
        <f>SUM(H21:H24)</f>
        <v>0</v>
      </c>
      <c r="I20" s="37">
        <f>SUM(I21:I24)</f>
        <v>0</v>
      </c>
      <c r="J20" s="37">
        <f>H20+I20</f>
        <v>0</v>
      </c>
      <c r="K20" s="26"/>
      <c r="L20" s="37">
        <v>2.412</v>
      </c>
      <c r="M20" s="26"/>
      <c r="Y20" s="26"/>
      <c r="AI20" s="37">
        <f>SUM(Z21:Z24)</f>
        <v>0</v>
      </c>
      <c r="AJ20" s="37">
        <f>SUM(AA21:AA24)</f>
        <v>0</v>
      </c>
      <c r="AK20" s="37">
        <f>SUM(AB21:AB24)</f>
        <v>0</v>
      </c>
    </row>
    <row r="21" spans="1:48" ht="12.75">
      <c r="A21" s="5" t="s">
        <v>12</v>
      </c>
      <c r="B21" s="5"/>
      <c r="C21" s="5" t="s">
        <v>47</v>
      </c>
      <c r="D21" s="5" t="s">
        <v>91</v>
      </c>
      <c r="E21" s="5" t="s">
        <v>124</v>
      </c>
      <c r="F21" s="17">
        <v>67</v>
      </c>
      <c r="G21" s="17"/>
      <c r="H21" s="17">
        <f>F21*AE21</f>
        <v>0</v>
      </c>
      <c r="I21" s="17">
        <f>J21-H21</f>
        <v>0</v>
      </c>
      <c r="J21" s="17">
        <f>F21*G21</f>
        <v>0</v>
      </c>
      <c r="K21" s="17">
        <v>0</v>
      </c>
      <c r="L21" s="17">
        <f>F21*K21</f>
        <v>0</v>
      </c>
      <c r="M21" s="29" t="s">
        <v>228</v>
      </c>
      <c r="P21" s="34">
        <f>IF(AG21="5",J21,0)</f>
        <v>0</v>
      </c>
      <c r="R21" s="34">
        <f>IF(AG21="1",H21,0)</f>
        <v>0</v>
      </c>
      <c r="S21" s="34">
        <f>IF(AG21="1",I21,0)</f>
        <v>0</v>
      </c>
      <c r="T21" s="34">
        <f>IF(AG21="7",H21,0)</f>
        <v>0</v>
      </c>
      <c r="U21" s="34">
        <f>IF(AG21="7",I21,0)</f>
        <v>0</v>
      </c>
      <c r="V21" s="34">
        <f>IF(AG21="2",H21,0)</f>
        <v>0</v>
      </c>
      <c r="W21" s="34">
        <f>IF(AG21="2",I21,0)</f>
        <v>0</v>
      </c>
      <c r="X21" s="34">
        <f>IF(AG21="0",J21,0)</f>
        <v>0</v>
      </c>
      <c r="Y21" s="26"/>
      <c r="Z21" s="17">
        <f>IF(AD21=0,J21,0)</f>
        <v>0</v>
      </c>
      <c r="AA21" s="17">
        <f>IF(AD21=15,J21,0)</f>
        <v>0</v>
      </c>
      <c r="AB21" s="17">
        <f>IF(AD21=21,J21,0)</f>
        <v>0</v>
      </c>
      <c r="AD21" s="34">
        <v>15</v>
      </c>
      <c r="AE21" s="34">
        <f>G21*0</f>
        <v>0</v>
      </c>
      <c r="AF21" s="34">
        <f>G21*(1-0)</f>
        <v>0</v>
      </c>
      <c r="AG21" s="29" t="s">
        <v>13</v>
      </c>
      <c r="AM21" s="34">
        <f>F21*AE21</f>
        <v>0</v>
      </c>
      <c r="AN21" s="34">
        <f>F21*AF21</f>
        <v>0</v>
      </c>
      <c r="AO21" s="35" t="s">
        <v>156</v>
      </c>
      <c r="AP21" s="35" t="s">
        <v>168</v>
      </c>
      <c r="AQ21" s="26" t="s">
        <v>172</v>
      </c>
      <c r="AR21" s="26" t="s">
        <v>174</v>
      </c>
      <c r="AS21" s="34">
        <f>AM21+AN21</f>
        <v>0</v>
      </c>
      <c r="AT21" s="34">
        <f>G21/(100-AU21)*100</f>
        <v>0</v>
      </c>
      <c r="AU21" s="34">
        <v>0</v>
      </c>
      <c r="AV21" s="34">
        <f>L21</f>
        <v>0</v>
      </c>
    </row>
    <row r="22" spans="1:48" ht="12.75">
      <c r="A22" s="5" t="s">
        <v>11</v>
      </c>
      <c r="B22" s="5"/>
      <c r="C22" s="5" t="s">
        <v>48</v>
      </c>
      <c r="D22" s="5" t="s">
        <v>92</v>
      </c>
      <c r="E22" s="5" t="s">
        <v>124</v>
      </c>
      <c r="F22" s="17">
        <v>67</v>
      </c>
      <c r="G22" s="17"/>
      <c r="H22" s="17">
        <f>F22*AE22</f>
        <v>0</v>
      </c>
      <c r="I22" s="17">
        <f>J22-H22</f>
        <v>0</v>
      </c>
      <c r="J22" s="17">
        <f>F22*G22</f>
        <v>0</v>
      </c>
      <c r="K22" s="17">
        <v>0</v>
      </c>
      <c r="L22" s="17">
        <f>F22*K22</f>
        <v>0</v>
      </c>
      <c r="M22" s="29" t="s">
        <v>228</v>
      </c>
      <c r="P22" s="34">
        <f>IF(AG22="5",J22,0)</f>
        <v>0</v>
      </c>
      <c r="R22" s="34">
        <f>IF(AG22="1",H22,0)</f>
        <v>0</v>
      </c>
      <c r="S22" s="34">
        <f>IF(AG22="1",I22,0)</f>
        <v>0</v>
      </c>
      <c r="T22" s="34">
        <f>IF(AG22="7",H22,0)</f>
        <v>0</v>
      </c>
      <c r="U22" s="34">
        <f>IF(AG22="7",I22,0)</f>
        <v>0</v>
      </c>
      <c r="V22" s="34">
        <f>IF(AG22="2",H22,0)</f>
        <v>0</v>
      </c>
      <c r="W22" s="34">
        <f>IF(AG22="2",I22,0)</f>
        <v>0</v>
      </c>
      <c r="X22" s="34">
        <f>IF(AG22="0",J22,0)</f>
        <v>0</v>
      </c>
      <c r="Y22" s="26"/>
      <c r="Z22" s="17">
        <f>IF(AD22=0,J22,0)</f>
        <v>0</v>
      </c>
      <c r="AA22" s="17">
        <f>IF(AD22=15,J22,0)</f>
        <v>0</v>
      </c>
      <c r="AB22" s="17">
        <f>IF(AD22=21,J22,0)</f>
        <v>0</v>
      </c>
      <c r="AD22" s="34">
        <v>15</v>
      </c>
      <c r="AE22" s="34">
        <f>G22*0</f>
        <v>0</v>
      </c>
      <c r="AF22" s="34">
        <f>G22*(1-0)</f>
        <v>0</v>
      </c>
      <c r="AG22" s="29" t="s">
        <v>13</v>
      </c>
      <c r="AM22" s="34">
        <f>F22*AE22</f>
        <v>0</v>
      </c>
      <c r="AN22" s="34">
        <f>F22*AF22</f>
        <v>0</v>
      </c>
      <c r="AO22" s="35" t="s">
        <v>156</v>
      </c>
      <c r="AP22" s="35" t="s">
        <v>168</v>
      </c>
      <c r="AQ22" s="26" t="s">
        <v>172</v>
      </c>
      <c r="AR22" s="26" t="s">
        <v>174</v>
      </c>
      <c r="AS22" s="34">
        <f>AM22+AN22</f>
        <v>0</v>
      </c>
      <c r="AT22" s="34">
        <f>G22/(100-AU22)*100</f>
        <v>0</v>
      </c>
      <c r="AU22" s="34">
        <v>0</v>
      </c>
      <c r="AV22" s="34">
        <f>L22</f>
        <v>0</v>
      </c>
    </row>
    <row r="23" spans="1:48" ht="12.75">
      <c r="A23" s="5" t="s">
        <v>12</v>
      </c>
      <c r="B23" s="5"/>
      <c r="C23" s="5" t="s">
        <v>49</v>
      </c>
      <c r="D23" s="83" t="s">
        <v>233</v>
      </c>
      <c r="E23" s="5" t="s">
        <v>124</v>
      </c>
      <c r="F23" s="17">
        <v>77</v>
      </c>
      <c r="G23" s="17"/>
      <c r="H23" s="17">
        <f>F23*AE23</f>
        <v>0</v>
      </c>
      <c r="I23" s="17">
        <f>J23-H23</f>
        <v>0</v>
      </c>
      <c r="J23" s="17">
        <f>F23*G23</f>
        <v>0</v>
      </c>
      <c r="K23" s="17">
        <v>0</v>
      </c>
      <c r="L23" s="17">
        <f>F23*K23</f>
        <v>0</v>
      </c>
      <c r="M23" s="29" t="s">
        <v>228</v>
      </c>
      <c r="P23" s="34">
        <f>IF(AG23="5",J23,0)</f>
        <v>0</v>
      </c>
      <c r="R23" s="34">
        <f>IF(AG23="1",H23,0)</f>
        <v>0</v>
      </c>
      <c r="S23" s="34">
        <f>IF(AG23="1",I23,0)</f>
        <v>0</v>
      </c>
      <c r="T23" s="34">
        <f>IF(AG23="7",H23,0)</f>
        <v>0</v>
      </c>
      <c r="U23" s="34">
        <f>IF(AG23="7",I23,0)</f>
        <v>0</v>
      </c>
      <c r="V23" s="34">
        <f>IF(AG23="2",H23,0)</f>
        <v>0</v>
      </c>
      <c r="W23" s="34">
        <f>IF(AG23="2",I23,0)</f>
        <v>0</v>
      </c>
      <c r="X23" s="34">
        <f>IF(AG23="0",J23,0)</f>
        <v>0</v>
      </c>
      <c r="Y23" s="26"/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4">
        <v>15</v>
      </c>
      <c r="AE23" s="34">
        <f>G23*0</f>
        <v>0</v>
      </c>
      <c r="AF23" s="34">
        <f>G23*(1-0)</f>
        <v>0</v>
      </c>
      <c r="AG23" s="29" t="s">
        <v>13</v>
      </c>
      <c r="AM23" s="34">
        <f>F23*AE23</f>
        <v>0</v>
      </c>
      <c r="AN23" s="34">
        <f>F23*AF23</f>
        <v>0</v>
      </c>
      <c r="AO23" s="35" t="s">
        <v>156</v>
      </c>
      <c r="AP23" s="35" t="s">
        <v>168</v>
      </c>
      <c r="AQ23" s="26" t="s">
        <v>172</v>
      </c>
      <c r="AR23" s="26" t="s">
        <v>174</v>
      </c>
      <c r="AS23" s="34">
        <f>AM23+AN23</f>
        <v>0</v>
      </c>
      <c r="AT23" s="34">
        <f>G23/(100-AU23)*100</f>
        <v>0</v>
      </c>
      <c r="AU23" s="34">
        <v>0</v>
      </c>
      <c r="AV23" s="34">
        <f>L23</f>
        <v>0</v>
      </c>
    </row>
    <row r="24" spans="1:48" ht="12.75">
      <c r="A24" s="5" t="s">
        <v>13</v>
      </c>
      <c r="B24" s="5"/>
      <c r="C24" s="5" t="s">
        <v>50</v>
      </c>
      <c r="D24" s="5" t="s">
        <v>93</v>
      </c>
      <c r="E24" s="5" t="s">
        <v>125</v>
      </c>
      <c r="F24" s="17">
        <v>110</v>
      </c>
      <c r="G24" s="17"/>
      <c r="H24" s="17">
        <f>F24*AE24</f>
        <v>0</v>
      </c>
      <c r="I24" s="17">
        <f>J24-H24</f>
        <v>0</v>
      </c>
      <c r="J24" s="17">
        <f>F24*G24</f>
        <v>0</v>
      </c>
      <c r="K24" s="17">
        <v>0</v>
      </c>
      <c r="L24" s="17">
        <f>F24*K24</f>
        <v>0</v>
      </c>
      <c r="M24" s="29" t="s">
        <v>228</v>
      </c>
      <c r="P24" s="34">
        <f>IF(AG24="5",J24,0)</f>
        <v>0</v>
      </c>
      <c r="R24" s="34">
        <f>IF(AG24="1",H24,0)</f>
        <v>0</v>
      </c>
      <c r="S24" s="34">
        <f>IF(AG24="1",I24,0)</f>
        <v>0</v>
      </c>
      <c r="T24" s="34">
        <f>IF(AG24="7",H24,0)</f>
        <v>0</v>
      </c>
      <c r="U24" s="34">
        <f>IF(AG24="7",I24,0)</f>
        <v>0</v>
      </c>
      <c r="V24" s="34">
        <f>IF(AG24="2",H24,0)</f>
        <v>0</v>
      </c>
      <c r="W24" s="34">
        <f>IF(AG24="2",I24,0)</f>
        <v>0</v>
      </c>
      <c r="X24" s="34">
        <f>IF(AG24="0",J24,0)</f>
        <v>0</v>
      </c>
      <c r="Y24" s="26"/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4">
        <v>15</v>
      </c>
      <c r="AE24" s="34">
        <f>G24*0.791932844094821</f>
        <v>0</v>
      </c>
      <c r="AF24" s="34">
        <f>G24*(1-0.791932844094821)</f>
        <v>0</v>
      </c>
      <c r="AG24" s="29" t="s">
        <v>13</v>
      </c>
      <c r="AM24" s="34">
        <f>F24*AE24</f>
        <v>0</v>
      </c>
      <c r="AN24" s="34">
        <f>F24*AF24</f>
        <v>0</v>
      </c>
      <c r="AO24" s="35" t="s">
        <v>156</v>
      </c>
      <c r="AP24" s="35" t="s">
        <v>168</v>
      </c>
      <c r="AQ24" s="26" t="s">
        <v>172</v>
      </c>
      <c r="AR24" s="26" t="s">
        <v>174</v>
      </c>
      <c r="AS24" s="34">
        <f>AM24+AN24</f>
        <v>0</v>
      </c>
      <c r="AT24" s="34">
        <f>G24/(100-AU24)*100</f>
        <v>0</v>
      </c>
      <c r="AU24" s="34">
        <v>0</v>
      </c>
      <c r="AV24" s="34">
        <f>L24</f>
        <v>0</v>
      </c>
    </row>
    <row r="25" spans="1:37" ht="12.75">
      <c r="A25" s="6"/>
      <c r="B25" s="14"/>
      <c r="C25" s="14" t="s">
        <v>51</v>
      </c>
      <c r="D25" s="14" t="s">
        <v>94</v>
      </c>
      <c r="E25" s="6" t="s">
        <v>6</v>
      </c>
      <c r="F25" s="6" t="s">
        <v>6</v>
      </c>
      <c r="G25" s="6"/>
      <c r="H25" s="37">
        <f>SUM(H26:H29)</f>
        <v>0</v>
      </c>
      <c r="I25" s="37">
        <f>SUM(I26:I29)</f>
        <v>0</v>
      </c>
      <c r="J25" s="37">
        <f>H25+I25</f>
        <v>0</v>
      </c>
      <c r="K25" s="26"/>
      <c r="L25" s="37">
        <v>5.32</v>
      </c>
      <c r="M25" s="82"/>
      <c r="Y25" s="26"/>
      <c r="AI25" s="37">
        <f>SUM(Z26:Z29)</f>
        <v>0</v>
      </c>
      <c r="AJ25" s="37">
        <f>SUM(AA26:AA29)</f>
        <v>0</v>
      </c>
      <c r="AK25" s="37">
        <f>SUM(AB26:AB29)</f>
        <v>0</v>
      </c>
    </row>
    <row r="26" spans="1:48" ht="12.75">
      <c r="A26" s="5" t="s">
        <v>14</v>
      </c>
      <c r="B26" s="5"/>
      <c r="C26" s="5" t="s">
        <v>52</v>
      </c>
      <c r="D26" s="5" t="s">
        <v>95</v>
      </c>
      <c r="E26" s="5" t="s">
        <v>124</v>
      </c>
      <c r="F26" s="17">
        <v>148</v>
      </c>
      <c r="G26" s="17"/>
      <c r="H26" s="17">
        <f>F26*AE26</f>
        <v>0</v>
      </c>
      <c r="I26" s="17">
        <f>J26-H26</f>
        <v>0</v>
      </c>
      <c r="J26" s="17">
        <f>F26*G26</f>
        <v>0</v>
      </c>
      <c r="K26" s="17">
        <v>0</v>
      </c>
      <c r="L26" s="17">
        <f>F26*K26</f>
        <v>0</v>
      </c>
      <c r="M26" s="29" t="s">
        <v>228</v>
      </c>
      <c r="P26" s="34">
        <f>IF(AG26="5",J26,0)</f>
        <v>0</v>
      </c>
      <c r="R26" s="34">
        <f>IF(AG26="1",H26,0)</f>
        <v>0</v>
      </c>
      <c r="S26" s="34">
        <f>IF(AG26="1",I26,0)</f>
        <v>0</v>
      </c>
      <c r="T26" s="34">
        <f>IF(AG26="7",H26,0)</f>
        <v>0</v>
      </c>
      <c r="U26" s="34">
        <f>IF(AG26="7",I26,0)</f>
        <v>0</v>
      </c>
      <c r="V26" s="34">
        <f>IF(AG26="2",H26,0)</f>
        <v>0</v>
      </c>
      <c r="W26" s="34">
        <f>IF(AG26="2",I26,0)</f>
        <v>0</v>
      </c>
      <c r="X26" s="34">
        <f>IF(AG26="0",J26,0)</f>
        <v>0</v>
      </c>
      <c r="Y26" s="26"/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4">
        <v>15</v>
      </c>
      <c r="AE26" s="34">
        <f>G26*0.366132723112128</f>
        <v>0</v>
      </c>
      <c r="AF26" s="34">
        <f>G26*(1-0.366132723112128)</f>
        <v>0</v>
      </c>
      <c r="AG26" s="29" t="s">
        <v>13</v>
      </c>
      <c r="AM26" s="34">
        <f>F26*AE26</f>
        <v>0</v>
      </c>
      <c r="AN26" s="34">
        <f>F26*AF26</f>
        <v>0</v>
      </c>
      <c r="AO26" s="35" t="s">
        <v>157</v>
      </c>
      <c r="AP26" s="35" t="s">
        <v>169</v>
      </c>
      <c r="AQ26" s="26" t="s">
        <v>172</v>
      </c>
      <c r="AR26" s="26" t="s">
        <v>175</v>
      </c>
      <c r="AS26" s="34">
        <f>AM26+AN26</f>
        <v>0</v>
      </c>
      <c r="AT26" s="34">
        <f>G26/(100-AU26)*100</f>
        <v>0</v>
      </c>
      <c r="AU26" s="34">
        <v>0</v>
      </c>
      <c r="AV26" s="34">
        <f>L26</f>
        <v>0</v>
      </c>
    </row>
    <row r="27" spans="1:48" ht="12.75">
      <c r="A27" s="5" t="s">
        <v>15</v>
      </c>
      <c r="B27" s="5"/>
      <c r="C27" s="5" t="s">
        <v>53</v>
      </c>
      <c r="D27" s="5" t="s">
        <v>96</v>
      </c>
      <c r="E27" s="5" t="s">
        <v>124</v>
      </c>
      <c r="F27" s="17">
        <v>148</v>
      </c>
      <c r="G27" s="17"/>
      <c r="H27" s="17">
        <f>F27*AE27</f>
        <v>0</v>
      </c>
      <c r="I27" s="17">
        <f>J27-H27</f>
        <v>0</v>
      </c>
      <c r="J27" s="17">
        <f>F27*G27</f>
        <v>0</v>
      </c>
      <c r="K27" s="17">
        <v>0.00016</v>
      </c>
      <c r="L27" s="17">
        <f>F27*K27</f>
        <v>0.023680000000000003</v>
      </c>
      <c r="M27" s="29" t="s">
        <v>228</v>
      </c>
      <c r="P27" s="34">
        <f>IF(AG27="5",J27,0)</f>
        <v>0</v>
      </c>
      <c r="R27" s="34">
        <f>IF(AG27="1",H27,0)</f>
        <v>0</v>
      </c>
      <c r="S27" s="34">
        <f>IF(AG27="1",I27,0)</f>
        <v>0</v>
      </c>
      <c r="T27" s="34">
        <f>IF(AG27="7",H27,0)</f>
        <v>0</v>
      </c>
      <c r="U27" s="34">
        <f>IF(AG27="7",I27,0)</f>
        <v>0</v>
      </c>
      <c r="V27" s="34">
        <f>IF(AG27="2",H27,0)</f>
        <v>0</v>
      </c>
      <c r="W27" s="34">
        <f>IF(AG27="2",I27,0)</f>
        <v>0</v>
      </c>
      <c r="X27" s="34">
        <f>IF(AG27="0",J27,0)</f>
        <v>0</v>
      </c>
      <c r="Y27" s="26"/>
      <c r="Z27" s="17">
        <f>IF(AD27=0,J27,0)</f>
        <v>0</v>
      </c>
      <c r="AA27" s="17">
        <f>IF(AD27=15,J27,0)</f>
        <v>0</v>
      </c>
      <c r="AB27" s="17">
        <f>IF(AD27=21,J27,0)</f>
        <v>0</v>
      </c>
      <c r="AD27" s="34">
        <v>15</v>
      </c>
      <c r="AE27" s="34">
        <f>G27*0.424567188788129</f>
        <v>0</v>
      </c>
      <c r="AF27" s="34">
        <f>G27*(1-0.424567188788129)</f>
        <v>0</v>
      </c>
      <c r="AG27" s="29" t="s">
        <v>13</v>
      </c>
      <c r="AM27" s="34">
        <f>F27*AE27</f>
        <v>0</v>
      </c>
      <c r="AN27" s="34">
        <f>F27*AF27</f>
        <v>0</v>
      </c>
      <c r="AO27" s="35" t="s">
        <v>157</v>
      </c>
      <c r="AP27" s="35" t="s">
        <v>169</v>
      </c>
      <c r="AQ27" s="26" t="s">
        <v>172</v>
      </c>
      <c r="AR27" s="26" t="s">
        <v>175</v>
      </c>
      <c r="AS27" s="34">
        <f>AM27+AN27</f>
        <v>0</v>
      </c>
      <c r="AT27" s="34">
        <f>G27/(100-AU27)*100</f>
        <v>0</v>
      </c>
      <c r="AU27" s="34">
        <v>0</v>
      </c>
      <c r="AV27" s="34">
        <f>L27</f>
        <v>0.023680000000000003</v>
      </c>
    </row>
    <row r="28" spans="1:48" ht="12.75">
      <c r="A28" s="5" t="s">
        <v>16</v>
      </c>
      <c r="B28" s="5"/>
      <c r="C28" s="5" t="s">
        <v>54</v>
      </c>
      <c r="D28" s="5" t="s">
        <v>97</v>
      </c>
      <c r="E28" s="5" t="s">
        <v>124</v>
      </c>
      <c r="F28" s="17">
        <v>18</v>
      </c>
      <c r="G28" s="17"/>
      <c r="H28" s="17">
        <f>F28*AE28</f>
        <v>0</v>
      </c>
      <c r="I28" s="17">
        <f>J28-H28</f>
        <v>0</v>
      </c>
      <c r="J28" s="17">
        <f>F28*G28</f>
        <v>0</v>
      </c>
      <c r="K28" s="17">
        <v>0</v>
      </c>
      <c r="L28" s="17">
        <f>F28*K28</f>
        <v>0</v>
      </c>
      <c r="M28" s="29" t="s">
        <v>228</v>
      </c>
      <c r="P28" s="34">
        <f>IF(AG28="5",J28,0)</f>
        <v>0</v>
      </c>
      <c r="R28" s="34">
        <f>IF(AG28="1",H28,0)</f>
        <v>0</v>
      </c>
      <c r="S28" s="34">
        <f>IF(AG28="1",I28,0)</f>
        <v>0</v>
      </c>
      <c r="T28" s="34">
        <f>IF(AG28="7",H28,0)</f>
        <v>0</v>
      </c>
      <c r="U28" s="34">
        <f>IF(AG28="7",I28,0)</f>
        <v>0</v>
      </c>
      <c r="V28" s="34">
        <f>IF(AG28="2",H28,0)</f>
        <v>0</v>
      </c>
      <c r="W28" s="34">
        <f>IF(AG28="2",I28,0)</f>
        <v>0</v>
      </c>
      <c r="X28" s="34">
        <f>IF(AG28="0",J28,0)</f>
        <v>0</v>
      </c>
      <c r="Y28" s="26"/>
      <c r="Z28" s="17">
        <f>IF(AD28=0,J28,0)</f>
        <v>0</v>
      </c>
      <c r="AA28" s="17">
        <f>IF(AD28=15,J28,0)</f>
        <v>0</v>
      </c>
      <c r="AB28" s="17">
        <f>IF(AD28=21,J28,0)</f>
        <v>0</v>
      </c>
      <c r="AD28" s="34">
        <v>15</v>
      </c>
      <c r="AE28" s="34">
        <f>G28*0.448430493273543</f>
        <v>0</v>
      </c>
      <c r="AF28" s="34">
        <f>G28*(1-0.448430493273543)</f>
        <v>0</v>
      </c>
      <c r="AG28" s="29" t="s">
        <v>13</v>
      </c>
      <c r="AM28" s="34">
        <f>F28*AE28</f>
        <v>0</v>
      </c>
      <c r="AN28" s="34">
        <f>F28*AF28</f>
        <v>0</v>
      </c>
      <c r="AO28" s="35" t="s">
        <v>157</v>
      </c>
      <c r="AP28" s="35" t="s">
        <v>169</v>
      </c>
      <c r="AQ28" s="26" t="s">
        <v>172</v>
      </c>
      <c r="AR28" s="26" t="s">
        <v>175</v>
      </c>
      <c r="AS28" s="34">
        <f>AM28+AN28</f>
        <v>0</v>
      </c>
      <c r="AT28" s="34">
        <f>G28/(100-AU28)*100</f>
        <v>0</v>
      </c>
      <c r="AU28" s="34">
        <v>0</v>
      </c>
      <c r="AV28" s="34">
        <f>L28</f>
        <v>0</v>
      </c>
    </row>
    <row r="29" spans="1:48" ht="12.75">
      <c r="A29" s="5" t="s">
        <v>17</v>
      </c>
      <c r="B29" s="5"/>
      <c r="C29" s="5" t="s">
        <v>55</v>
      </c>
      <c r="D29" s="83" t="s">
        <v>234</v>
      </c>
      <c r="E29" s="5" t="s">
        <v>124</v>
      </c>
      <c r="F29" s="17">
        <v>148</v>
      </c>
      <c r="G29" s="17"/>
      <c r="H29" s="17">
        <f>F29*AE29</f>
        <v>0</v>
      </c>
      <c r="I29" s="17">
        <f>J29-H29</f>
        <v>0</v>
      </c>
      <c r="J29" s="17">
        <f>F29*G29</f>
        <v>0</v>
      </c>
      <c r="K29" s="17">
        <v>0</v>
      </c>
      <c r="L29" s="17">
        <f>F29*K29</f>
        <v>0</v>
      </c>
      <c r="M29" s="29" t="s">
        <v>228</v>
      </c>
      <c r="P29" s="34">
        <f>IF(AG29="5",J29,0)</f>
        <v>0</v>
      </c>
      <c r="R29" s="34">
        <f>IF(AG29="1",H29,0)</f>
        <v>0</v>
      </c>
      <c r="S29" s="34">
        <f>IF(AG29="1",I29,0)</f>
        <v>0</v>
      </c>
      <c r="T29" s="34">
        <f>IF(AG29="7",H29,0)</f>
        <v>0</v>
      </c>
      <c r="U29" s="34">
        <f>IF(AG29="7",I29,0)</f>
        <v>0</v>
      </c>
      <c r="V29" s="34">
        <f>IF(AG29="2",H29,0)</f>
        <v>0</v>
      </c>
      <c r="W29" s="34">
        <f>IF(AG29="2",I29,0)</f>
        <v>0</v>
      </c>
      <c r="X29" s="34">
        <f>IF(AG29="0",J29,0)</f>
        <v>0</v>
      </c>
      <c r="Y29" s="26"/>
      <c r="Z29" s="17">
        <f>IF(AD29=0,J29,0)</f>
        <v>0</v>
      </c>
      <c r="AA29" s="17">
        <f>IF(AD29=15,J29,0)</f>
        <v>0</v>
      </c>
      <c r="AB29" s="17">
        <f>IF(AD29=21,J29,0)</f>
        <v>0</v>
      </c>
      <c r="AD29" s="34">
        <v>15</v>
      </c>
      <c r="AE29" s="34">
        <f>G29*0</f>
        <v>0</v>
      </c>
      <c r="AF29" s="34">
        <f>G29*(1-0)</f>
        <v>0</v>
      </c>
      <c r="AG29" s="29" t="s">
        <v>13</v>
      </c>
      <c r="AM29" s="34">
        <f>F29*AE29</f>
        <v>0</v>
      </c>
      <c r="AN29" s="34">
        <f>F29*AF29</f>
        <v>0</v>
      </c>
      <c r="AO29" s="35" t="s">
        <v>157</v>
      </c>
      <c r="AP29" s="35" t="s">
        <v>169</v>
      </c>
      <c r="AQ29" s="26" t="s">
        <v>172</v>
      </c>
      <c r="AR29" s="26" t="s">
        <v>175</v>
      </c>
      <c r="AS29" s="34">
        <f>AM29+AN29</f>
        <v>0</v>
      </c>
      <c r="AT29" s="34">
        <f>G29/(100-AU29)*100</f>
        <v>0</v>
      </c>
      <c r="AU29" s="34">
        <v>0</v>
      </c>
      <c r="AV29" s="34">
        <f>L29</f>
        <v>0</v>
      </c>
    </row>
    <row r="30" spans="1:37" ht="12.75">
      <c r="A30" s="6"/>
      <c r="B30" s="14"/>
      <c r="C30" s="14" t="s">
        <v>56</v>
      </c>
      <c r="D30" s="14" t="s">
        <v>98</v>
      </c>
      <c r="E30" s="6" t="s">
        <v>6</v>
      </c>
      <c r="F30" s="6" t="s">
        <v>6</v>
      </c>
      <c r="G30" s="6"/>
      <c r="H30" s="37">
        <f>SUM(H31:H34)</f>
        <v>0</v>
      </c>
      <c r="I30" s="37">
        <f>SUM(I31:I34)</f>
        <v>0</v>
      </c>
      <c r="J30" s="37">
        <f>H30+I30</f>
        <v>0</v>
      </c>
      <c r="K30" s="26"/>
      <c r="L30" s="37">
        <f>SUM(L31:L34)</f>
        <v>0.113</v>
      </c>
      <c r="M30" s="82"/>
      <c r="Y30" s="26"/>
      <c r="AI30" s="37">
        <f>SUM(Z31:Z34)</f>
        <v>0</v>
      </c>
      <c r="AJ30" s="37">
        <f>SUM(AA31:AA34)</f>
        <v>0</v>
      </c>
      <c r="AK30" s="37">
        <f>SUM(AB31:AB34)</f>
        <v>0</v>
      </c>
    </row>
    <row r="31" spans="1:48" ht="12.75">
      <c r="A31" s="5" t="s">
        <v>18</v>
      </c>
      <c r="B31" s="5"/>
      <c r="C31" s="5" t="s">
        <v>57</v>
      </c>
      <c r="D31" s="5" t="s">
        <v>229</v>
      </c>
      <c r="E31" s="5" t="s">
        <v>124</v>
      </c>
      <c r="F31" s="17">
        <v>200</v>
      </c>
      <c r="G31" s="17"/>
      <c r="H31" s="17">
        <f>F31*AE31</f>
        <v>0</v>
      </c>
      <c r="I31" s="17">
        <f>J31-H31</f>
        <v>0</v>
      </c>
      <c r="J31" s="17">
        <f>F31*G31</f>
        <v>0</v>
      </c>
      <c r="K31" s="17">
        <v>0.00042</v>
      </c>
      <c r="L31" s="17">
        <f>F31*K31</f>
        <v>0.084</v>
      </c>
      <c r="M31" s="29" t="s">
        <v>228</v>
      </c>
      <c r="P31" s="34">
        <f>IF(AG31="5",J31,0)</f>
        <v>0</v>
      </c>
      <c r="R31" s="34">
        <f>IF(AG31="1",H31,0)</f>
        <v>0</v>
      </c>
      <c r="S31" s="34">
        <f>IF(AG31="1",I31,0)</f>
        <v>0</v>
      </c>
      <c r="T31" s="34">
        <f>IF(AG31="7",H31,0)</f>
        <v>0</v>
      </c>
      <c r="U31" s="34">
        <f>IF(AG31="7",I31,0)</f>
        <v>0</v>
      </c>
      <c r="V31" s="34">
        <f>IF(AG31="2",H31,0)</f>
        <v>0</v>
      </c>
      <c r="W31" s="34">
        <f>IF(AG31="2",I31,0)</f>
        <v>0</v>
      </c>
      <c r="X31" s="34">
        <f>IF(AG31="0",J31,0)</f>
        <v>0</v>
      </c>
      <c r="Y31" s="26"/>
      <c r="Z31" s="17">
        <f>IF(AD31=0,J31,0)</f>
        <v>0</v>
      </c>
      <c r="AA31" s="17">
        <f>IF(AD31=15,J31,0)</f>
        <v>0</v>
      </c>
      <c r="AB31" s="17">
        <f>IF(AD31=21,J31,0)</f>
        <v>0</v>
      </c>
      <c r="AD31" s="34">
        <v>15</v>
      </c>
      <c r="AE31" s="34">
        <f>G31*0.237031900138696</f>
        <v>0</v>
      </c>
      <c r="AF31" s="34">
        <f>G31*(1-0.237031900138696)</f>
        <v>0</v>
      </c>
      <c r="AG31" s="29" t="s">
        <v>13</v>
      </c>
      <c r="AM31" s="34">
        <f>F31*AE31</f>
        <v>0</v>
      </c>
      <c r="AN31" s="34">
        <f>F31*AF31</f>
        <v>0</v>
      </c>
      <c r="AO31" s="35" t="s">
        <v>158</v>
      </c>
      <c r="AP31" s="35" t="s">
        <v>169</v>
      </c>
      <c r="AQ31" s="26" t="s">
        <v>172</v>
      </c>
      <c r="AR31" s="26" t="s">
        <v>31</v>
      </c>
      <c r="AS31" s="34">
        <f>AM31+AN31</f>
        <v>0</v>
      </c>
      <c r="AT31" s="34">
        <f>G31/(100-AU31)*100</f>
        <v>0</v>
      </c>
      <c r="AU31" s="34">
        <v>0</v>
      </c>
      <c r="AV31" s="34">
        <f>L31</f>
        <v>0.084</v>
      </c>
    </row>
    <row r="32" spans="1:48" ht="12.75">
      <c r="A32" s="5"/>
      <c r="B32" s="5"/>
      <c r="C32" s="88" t="s">
        <v>240</v>
      </c>
      <c r="D32" s="88" t="s">
        <v>241</v>
      </c>
      <c r="E32" s="88" t="s">
        <v>124</v>
      </c>
      <c r="F32" s="89">
        <v>16</v>
      </c>
      <c r="G32" s="89"/>
      <c r="H32" s="89">
        <f>F32*AO32</f>
        <v>0</v>
      </c>
      <c r="I32" s="89">
        <f>F32*G32</f>
        <v>0</v>
      </c>
      <c r="J32" s="89">
        <f>F32*G32</f>
        <v>0</v>
      </c>
      <c r="K32" s="89">
        <v>1E-05</v>
      </c>
      <c r="L32" s="89">
        <f>F32*K32</f>
        <v>0.00016</v>
      </c>
      <c r="M32" s="90" t="s">
        <v>228</v>
      </c>
      <c r="P32" s="34"/>
      <c r="R32" s="34"/>
      <c r="S32" s="34"/>
      <c r="T32" s="34"/>
      <c r="U32" s="34"/>
      <c r="V32" s="34"/>
      <c r="W32" s="34"/>
      <c r="X32" s="34"/>
      <c r="Y32" s="26"/>
      <c r="Z32" s="17"/>
      <c r="AA32" s="17"/>
      <c r="AB32" s="17"/>
      <c r="AD32" s="34"/>
      <c r="AE32" s="34"/>
      <c r="AF32" s="34"/>
      <c r="AG32" s="29"/>
      <c r="AM32" s="34"/>
      <c r="AN32" s="34"/>
      <c r="AO32" s="35"/>
      <c r="AP32" s="35"/>
      <c r="AQ32" s="26"/>
      <c r="AR32" s="26"/>
      <c r="AS32" s="34"/>
      <c r="AT32" s="34"/>
      <c r="AU32" s="34"/>
      <c r="AV32" s="34"/>
    </row>
    <row r="33" spans="1:48" ht="12.75">
      <c r="A33" s="5"/>
      <c r="B33" s="5"/>
      <c r="C33" s="88" t="s">
        <v>242</v>
      </c>
      <c r="D33" s="88" t="s">
        <v>243</v>
      </c>
      <c r="E33" s="88" t="s">
        <v>124</v>
      </c>
      <c r="F33" s="89">
        <v>16</v>
      </c>
      <c r="G33" s="89"/>
      <c r="H33" s="89">
        <f>F33*AO33</f>
        <v>0</v>
      </c>
      <c r="I33" s="89">
        <f>F33*G33</f>
        <v>0</v>
      </c>
      <c r="J33" s="89">
        <f>F33*G33</f>
        <v>0</v>
      </c>
      <c r="K33" s="89">
        <v>0.00049</v>
      </c>
      <c r="L33" s="89">
        <f>F33*K33</f>
        <v>0.00784</v>
      </c>
      <c r="M33" s="90" t="s">
        <v>228</v>
      </c>
      <c r="P33" s="34"/>
      <c r="R33" s="34"/>
      <c r="S33" s="34"/>
      <c r="T33" s="34"/>
      <c r="U33" s="34"/>
      <c r="V33" s="34"/>
      <c r="W33" s="34"/>
      <c r="X33" s="34"/>
      <c r="Y33" s="26"/>
      <c r="Z33" s="17"/>
      <c r="AA33" s="17"/>
      <c r="AB33" s="17"/>
      <c r="AD33" s="34"/>
      <c r="AE33" s="34"/>
      <c r="AF33" s="34"/>
      <c r="AG33" s="29"/>
      <c r="AM33" s="34"/>
      <c r="AN33" s="34"/>
      <c r="AO33" s="35"/>
      <c r="AP33" s="35"/>
      <c r="AQ33" s="26"/>
      <c r="AR33" s="26"/>
      <c r="AS33" s="34"/>
      <c r="AT33" s="34"/>
      <c r="AU33" s="34"/>
      <c r="AV33" s="34"/>
    </row>
    <row r="34" spans="1:48" ht="12.75">
      <c r="A34" s="5" t="s">
        <v>19</v>
      </c>
      <c r="B34" s="5"/>
      <c r="C34" s="5" t="s">
        <v>58</v>
      </c>
      <c r="D34" s="84" t="s">
        <v>235</v>
      </c>
      <c r="E34" s="5" t="s">
        <v>124</v>
      </c>
      <c r="F34" s="17">
        <v>50</v>
      </c>
      <c r="G34" s="17"/>
      <c r="H34" s="17">
        <f>F34*AE34</f>
        <v>0</v>
      </c>
      <c r="I34" s="17">
        <f>J34-H34</f>
        <v>0</v>
      </c>
      <c r="J34" s="17">
        <f>F34*G34</f>
        <v>0</v>
      </c>
      <c r="K34" s="17">
        <v>0.00042</v>
      </c>
      <c r="L34" s="17">
        <f>F34*K34</f>
        <v>0.021</v>
      </c>
      <c r="M34" s="29" t="s">
        <v>228</v>
      </c>
      <c r="P34" s="34">
        <f>IF(AG34="5",J34,0)</f>
        <v>0</v>
      </c>
      <c r="R34" s="34">
        <f>IF(AG34="1",H34,0)</f>
        <v>0</v>
      </c>
      <c r="S34" s="34">
        <f>IF(AG34="1",I34,0)</f>
        <v>0</v>
      </c>
      <c r="T34" s="34">
        <f>IF(AG34="7",H34,0)</f>
        <v>0</v>
      </c>
      <c r="U34" s="34">
        <f>IF(AG34="7",I34,0)</f>
        <v>0</v>
      </c>
      <c r="V34" s="34">
        <f>IF(AG34="2",H34,0)</f>
        <v>0</v>
      </c>
      <c r="W34" s="34">
        <f>IF(AG34="2",I34,0)</f>
        <v>0</v>
      </c>
      <c r="X34" s="34">
        <f>IF(AG34="0",J34,0)</f>
        <v>0</v>
      </c>
      <c r="Y34" s="26"/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4">
        <v>15</v>
      </c>
      <c r="AE34" s="34">
        <f>G34*0.264827193855782</f>
        <v>0</v>
      </c>
      <c r="AF34" s="34">
        <f>G34*(1-0.264827193855782)</f>
        <v>0</v>
      </c>
      <c r="AG34" s="29" t="s">
        <v>13</v>
      </c>
      <c r="AM34" s="34">
        <f>F34*AE34</f>
        <v>0</v>
      </c>
      <c r="AN34" s="34">
        <f>F34*AF34</f>
        <v>0</v>
      </c>
      <c r="AO34" s="35" t="s">
        <v>158</v>
      </c>
      <c r="AP34" s="35" t="s">
        <v>169</v>
      </c>
      <c r="AQ34" s="26" t="s">
        <v>172</v>
      </c>
      <c r="AR34" s="26" t="s">
        <v>31</v>
      </c>
      <c r="AS34" s="34">
        <f>AM34+AN34</f>
        <v>0</v>
      </c>
      <c r="AT34" s="34">
        <f>G34/(100-AU34)*100</f>
        <v>0</v>
      </c>
      <c r="AU34" s="34">
        <v>0</v>
      </c>
      <c r="AV34" s="34">
        <f>L34</f>
        <v>0.021</v>
      </c>
    </row>
    <row r="35" spans="1:37" ht="12.75">
      <c r="A35" s="6"/>
      <c r="B35" s="14"/>
      <c r="C35" s="14" t="s">
        <v>59</v>
      </c>
      <c r="D35" s="14" t="s">
        <v>99</v>
      </c>
      <c r="E35" s="6" t="s">
        <v>6</v>
      </c>
      <c r="F35" s="6" t="s">
        <v>6</v>
      </c>
      <c r="G35" s="6"/>
      <c r="H35" s="37">
        <f>SUM(H36:H36)</f>
        <v>0</v>
      </c>
      <c r="I35" s="37">
        <f>I36+I37</f>
        <v>0</v>
      </c>
      <c r="J35" s="37">
        <f>J36+J37</f>
        <v>0</v>
      </c>
      <c r="K35" s="26"/>
      <c r="L35" s="37">
        <f>SUM(L36:L36)</f>
        <v>0.10586</v>
      </c>
      <c r="M35" s="26"/>
      <c r="Y35" s="26"/>
      <c r="AI35" s="37">
        <f>SUM(Z36:Z36)</f>
        <v>0</v>
      </c>
      <c r="AJ35" s="37">
        <f>SUM(AA36:AA36)</f>
        <v>0</v>
      </c>
      <c r="AK35" s="37">
        <f>SUM(AB36:AB36)</f>
        <v>0</v>
      </c>
    </row>
    <row r="36" spans="1:48" ht="12.75">
      <c r="A36" s="5" t="s">
        <v>20</v>
      </c>
      <c r="B36" s="5"/>
      <c r="C36" s="5" t="s">
        <v>60</v>
      </c>
      <c r="D36" s="5" t="s">
        <v>100</v>
      </c>
      <c r="E36" s="5" t="s">
        <v>124</v>
      </c>
      <c r="F36" s="17">
        <v>67</v>
      </c>
      <c r="G36" s="17"/>
      <c r="H36" s="17">
        <f>F36*AE36</f>
        <v>0</v>
      </c>
      <c r="I36" s="17">
        <f>J36-H36</f>
        <v>0</v>
      </c>
      <c r="J36" s="17">
        <f>F36*G36</f>
        <v>0</v>
      </c>
      <c r="K36" s="17">
        <v>0.00158</v>
      </c>
      <c r="L36" s="17">
        <f>F36*K36</f>
        <v>0.10586</v>
      </c>
      <c r="M36" s="29" t="s">
        <v>228</v>
      </c>
      <c r="P36" s="34">
        <f>IF(AG36="5",J36,0)</f>
        <v>0</v>
      </c>
      <c r="R36" s="34">
        <f>IF(AG36="1",H36,0)</f>
        <v>0</v>
      </c>
      <c r="S36" s="34">
        <f>IF(AG36="1",I36,0)</f>
        <v>0</v>
      </c>
      <c r="T36" s="34">
        <f>IF(AG36="7",H36,0)</f>
        <v>0</v>
      </c>
      <c r="U36" s="34">
        <f>IF(AG36="7",I36,0)</f>
        <v>0</v>
      </c>
      <c r="V36" s="34">
        <f>IF(AG36="2",H36,0)</f>
        <v>0</v>
      </c>
      <c r="W36" s="34">
        <f>IF(AG36="2",I36,0)</f>
        <v>0</v>
      </c>
      <c r="X36" s="34">
        <f>IF(AG36="0",J36,0)</f>
        <v>0</v>
      </c>
      <c r="Y36" s="26"/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4">
        <v>15</v>
      </c>
      <c r="AE36" s="34">
        <f>G36*0.392365145228216</f>
        <v>0</v>
      </c>
      <c r="AF36" s="34">
        <f>G36*(1-0.392365145228216)</f>
        <v>0</v>
      </c>
      <c r="AG36" s="29" t="s">
        <v>7</v>
      </c>
      <c r="AM36" s="34">
        <f>F36*AE36</f>
        <v>0</v>
      </c>
      <c r="AN36" s="34">
        <f>F36*AF36</f>
        <v>0</v>
      </c>
      <c r="AO36" s="35" t="s">
        <v>159</v>
      </c>
      <c r="AP36" s="35" t="s">
        <v>170</v>
      </c>
      <c r="AQ36" s="26" t="s">
        <v>172</v>
      </c>
      <c r="AR36" s="26" t="s">
        <v>29</v>
      </c>
      <c r="AS36" s="34">
        <f>AM36+AN36</f>
        <v>0</v>
      </c>
      <c r="AT36" s="34">
        <f>G36/(100-AU36)*100</f>
        <v>0</v>
      </c>
      <c r="AU36" s="34">
        <v>0</v>
      </c>
      <c r="AV36" s="34">
        <f>L36</f>
        <v>0.10586</v>
      </c>
    </row>
    <row r="37" spans="1:48" ht="27" customHeight="1">
      <c r="A37" s="5"/>
      <c r="B37" s="5"/>
      <c r="C37" s="5" t="s">
        <v>263</v>
      </c>
      <c r="D37" s="104" t="s">
        <v>685</v>
      </c>
      <c r="E37" s="5" t="s">
        <v>244</v>
      </c>
      <c r="F37" s="17">
        <v>20</v>
      </c>
      <c r="G37" s="17"/>
      <c r="H37" s="17">
        <v>0</v>
      </c>
      <c r="I37" s="17">
        <f>F37*G37</f>
        <v>0</v>
      </c>
      <c r="J37" s="17">
        <f>F37*G37</f>
        <v>0</v>
      </c>
      <c r="K37" s="17">
        <v>0</v>
      </c>
      <c r="L37" s="17">
        <f>F37*K37</f>
        <v>0</v>
      </c>
      <c r="M37" s="29" t="s">
        <v>228</v>
      </c>
      <c r="P37" s="34"/>
      <c r="R37" s="34"/>
      <c r="S37" s="34"/>
      <c r="T37" s="34"/>
      <c r="U37" s="34"/>
      <c r="V37" s="34"/>
      <c r="W37" s="34"/>
      <c r="X37" s="34"/>
      <c r="Y37" s="26"/>
      <c r="Z37" s="17"/>
      <c r="AA37" s="17"/>
      <c r="AB37" s="17"/>
      <c r="AD37" s="34"/>
      <c r="AE37" s="34"/>
      <c r="AF37" s="34"/>
      <c r="AG37" s="29"/>
      <c r="AM37" s="34"/>
      <c r="AN37" s="34"/>
      <c r="AO37" s="35"/>
      <c r="AP37" s="35"/>
      <c r="AQ37" s="26"/>
      <c r="AR37" s="26"/>
      <c r="AS37" s="34"/>
      <c r="AT37" s="34"/>
      <c r="AU37" s="34"/>
      <c r="AV37" s="34"/>
    </row>
    <row r="38" spans="1:37" ht="12.75">
      <c r="A38" s="6"/>
      <c r="B38" s="14"/>
      <c r="C38" s="14" t="s">
        <v>61</v>
      </c>
      <c r="D38" s="14" t="s">
        <v>101</v>
      </c>
      <c r="E38" s="6" t="s">
        <v>6</v>
      </c>
      <c r="F38" s="6" t="s">
        <v>6</v>
      </c>
      <c r="G38" s="6"/>
      <c r="H38" s="37">
        <f>SUM(H39:H43)</f>
        <v>0</v>
      </c>
      <c r="I38" s="37">
        <f>SUM(I39:I43)</f>
        <v>0</v>
      </c>
      <c r="J38" s="37">
        <f>H38+I38</f>
        <v>0</v>
      </c>
      <c r="K38" s="26"/>
      <c r="L38" s="37">
        <v>20</v>
      </c>
      <c r="M38" s="26"/>
      <c r="Y38" s="26"/>
      <c r="AI38" s="37">
        <f>SUM(Z39:Z43)</f>
        <v>0</v>
      </c>
      <c r="AJ38" s="37">
        <f>SUM(AA39:AA43)</f>
        <v>0</v>
      </c>
      <c r="AK38" s="37">
        <f>SUM(AB39:AB43)</f>
        <v>0</v>
      </c>
    </row>
    <row r="39" spans="1:48" ht="12.75">
      <c r="A39" s="5" t="s">
        <v>21</v>
      </c>
      <c r="B39" s="5"/>
      <c r="C39" s="5" t="s">
        <v>62</v>
      </c>
      <c r="D39" s="83" t="s">
        <v>236</v>
      </c>
      <c r="E39" s="5" t="s">
        <v>124</v>
      </c>
      <c r="F39" s="17">
        <v>30</v>
      </c>
      <c r="G39" s="17"/>
      <c r="H39" s="17">
        <f>F39*AE39</f>
        <v>0</v>
      </c>
      <c r="I39" s="17">
        <f>J39-H39</f>
        <v>0</v>
      </c>
      <c r="J39" s="17">
        <f>F39*G39</f>
        <v>0</v>
      </c>
      <c r="K39" s="17">
        <v>0.01216</v>
      </c>
      <c r="L39" s="17">
        <f>F39*K39</f>
        <v>0.3648</v>
      </c>
      <c r="M39" s="29" t="s">
        <v>228</v>
      </c>
      <c r="P39" s="34">
        <f>IF(AG39="5",J39,0)</f>
        <v>0</v>
      </c>
      <c r="R39" s="34">
        <f>IF(AG39="1",H39,0)</f>
        <v>0</v>
      </c>
      <c r="S39" s="34">
        <f>IF(AG39="1",I39,0)</f>
        <v>0</v>
      </c>
      <c r="T39" s="34">
        <f>IF(AG39="7",H39,0)</f>
        <v>0</v>
      </c>
      <c r="U39" s="34">
        <f>IF(AG39="7",I39,0)</f>
        <v>0</v>
      </c>
      <c r="V39" s="34">
        <f>IF(AG39="2",H39,0)</f>
        <v>0</v>
      </c>
      <c r="W39" s="34">
        <f>IF(AG39="2",I39,0)</f>
        <v>0</v>
      </c>
      <c r="X39" s="34">
        <f>IF(AG39="0",J39,0)</f>
        <v>0</v>
      </c>
      <c r="Y39" s="26"/>
      <c r="Z39" s="17">
        <f>IF(AD39=0,J39,0)</f>
        <v>0</v>
      </c>
      <c r="AA39" s="17">
        <f>IF(AD39=15,J39,0)</f>
        <v>0</v>
      </c>
      <c r="AB39" s="17">
        <f>IF(AD39=21,J39,0)</f>
        <v>0</v>
      </c>
      <c r="AD39" s="34">
        <v>15</v>
      </c>
      <c r="AE39" s="34">
        <f>G39*0.0678448275862069</f>
        <v>0</v>
      </c>
      <c r="AF39" s="34">
        <f>G39*(1-0.0678448275862069)</f>
        <v>0</v>
      </c>
      <c r="AG39" s="29" t="s">
        <v>7</v>
      </c>
      <c r="AM39" s="34">
        <f>F39*AE39</f>
        <v>0</v>
      </c>
      <c r="AN39" s="34">
        <f>F39*AF39</f>
        <v>0</v>
      </c>
      <c r="AO39" s="35" t="s">
        <v>160</v>
      </c>
      <c r="AP39" s="35" t="s">
        <v>170</v>
      </c>
      <c r="AQ39" s="26" t="s">
        <v>172</v>
      </c>
      <c r="AR39" s="26" t="s">
        <v>176</v>
      </c>
      <c r="AS39" s="34">
        <f>AM39+AN39</f>
        <v>0</v>
      </c>
      <c r="AT39" s="34">
        <f>G39/(100-AU39)*100</f>
        <v>0</v>
      </c>
      <c r="AU39" s="34">
        <v>0</v>
      </c>
      <c r="AV39" s="34">
        <f>L39</f>
        <v>0.3648</v>
      </c>
    </row>
    <row r="40" spans="1:48" ht="12.75">
      <c r="A40" s="5"/>
      <c r="B40" s="5"/>
      <c r="C40" s="85" t="s">
        <v>238</v>
      </c>
      <c r="D40" s="85" t="s">
        <v>239</v>
      </c>
      <c r="E40" s="85" t="s">
        <v>124</v>
      </c>
      <c r="F40" s="86">
        <v>10</v>
      </c>
      <c r="G40" s="86"/>
      <c r="H40" s="86">
        <f>F40*AO40</f>
        <v>0</v>
      </c>
      <c r="I40" s="86">
        <f>F40*G40</f>
        <v>0</v>
      </c>
      <c r="J40" s="86">
        <f>F40*G40</f>
        <v>0</v>
      </c>
      <c r="K40" s="86">
        <v>0.18467</v>
      </c>
      <c r="L40" s="86">
        <f>F40*K40</f>
        <v>1.8467</v>
      </c>
      <c r="M40" s="87" t="s">
        <v>228</v>
      </c>
      <c r="P40" s="34"/>
      <c r="R40" s="34"/>
      <c r="S40" s="34"/>
      <c r="T40" s="34"/>
      <c r="U40" s="34"/>
      <c r="V40" s="34"/>
      <c r="W40" s="34"/>
      <c r="X40" s="34"/>
      <c r="Y40" s="26"/>
      <c r="Z40" s="17"/>
      <c r="AA40" s="17"/>
      <c r="AB40" s="17"/>
      <c r="AD40" s="34"/>
      <c r="AE40" s="34"/>
      <c r="AF40" s="34"/>
      <c r="AG40" s="29"/>
      <c r="AM40" s="34"/>
      <c r="AN40" s="34"/>
      <c r="AO40" s="35"/>
      <c r="AP40" s="35"/>
      <c r="AQ40" s="26"/>
      <c r="AR40" s="26"/>
      <c r="AS40" s="34"/>
      <c r="AT40" s="34"/>
      <c r="AU40" s="34"/>
      <c r="AV40" s="34"/>
    </row>
    <row r="41" spans="1:48" ht="12.75">
      <c r="A41" s="5" t="s">
        <v>22</v>
      </c>
      <c r="B41" s="5"/>
      <c r="C41" s="5" t="s">
        <v>63</v>
      </c>
      <c r="D41" s="83" t="s">
        <v>237</v>
      </c>
      <c r="E41" s="5" t="s">
        <v>126</v>
      </c>
      <c r="F41" s="17">
        <v>13</v>
      </c>
      <c r="G41" s="17"/>
      <c r="H41" s="17">
        <f>F41*AE41</f>
        <v>0</v>
      </c>
      <c r="I41" s="17">
        <f>J41-H41</f>
        <v>0</v>
      </c>
      <c r="J41" s="17">
        <f>F41*G41</f>
        <v>0</v>
      </c>
      <c r="K41" s="17">
        <v>0.01</v>
      </c>
      <c r="L41" s="17">
        <f>F41*K41</f>
        <v>0.13</v>
      </c>
      <c r="M41" s="29" t="s">
        <v>228</v>
      </c>
      <c r="P41" s="34">
        <f>IF(AG41="5",J41,0)</f>
        <v>0</v>
      </c>
      <c r="R41" s="34">
        <f>IF(AG41="1",H41,0)</f>
        <v>0</v>
      </c>
      <c r="S41" s="34">
        <f>IF(AG41="1",I41,0)</f>
        <v>0</v>
      </c>
      <c r="T41" s="34">
        <f>IF(AG41="7",H41,0)</f>
        <v>0</v>
      </c>
      <c r="U41" s="34">
        <f>IF(AG41="7",I41,0)</f>
        <v>0</v>
      </c>
      <c r="V41" s="34">
        <f>IF(AG41="2",H41,0)</f>
        <v>0</v>
      </c>
      <c r="W41" s="34">
        <f>IF(AG41="2",I41,0)</f>
        <v>0</v>
      </c>
      <c r="X41" s="34">
        <f>IF(AG41="0",J41,0)</f>
        <v>0</v>
      </c>
      <c r="Y41" s="26"/>
      <c r="Z41" s="17">
        <f>IF(AD41=0,J41,0)</f>
        <v>0</v>
      </c>
      <c r="AA41" s="17">
        <f>IF(AD41=15,J41,0)</f>
        <v>0</v>
      </c>
      <c r="AB41" s="17">
        <f>IF(AD41=21,J41,0)</f>
        <v>0</v>
      </c>
      <c r="AD41" s="34">
        <v>15</v>
      </c>
      <c r="AE41" s="34">
        <f>G41*0</f>
        <v>0</v>
      </c>
      <c r="AF41" s="34">
        <f>G41*(1-0)</f>
        <v>0</v>
      </c>
      <c r="AG41" s="29" t="s">
        <v>7</v>
      </c>
      <c r="AM41" s="34">
        <f>F41*AE41</f>
        <v>0</v>
      </c>
      <c r="AN41" s="34">
        <f>F41*AF41</f>
        <v>0</v>
      </c>
      <c r="AO41" s="35" t="s">
        <v>160</v>
      </c>
      <c r="AP41" s="35" t="s">
        <v>170</v>
      </c>
      <c r="AQ41" s="26" t="s">
        <v>172</v>
      </c>
      <c r="AR41" s="26" t="s">
        <v>176</v>
      </c>
      <c r="AS41" s="34">
        <f>AM41+AN41</f>
        <v>0</v>
      </c>
      <c r="AT41" s="34">
        <f>G41/(100-AU41)*100</f>
        <v>0</v>
      </c>
      <c r="AU41" s="34">
        <v>0</v>
      </c>
      <c r="AV41" s="34">
        <f>L41</f>
        <v>0.13</v>
      </c>
    </row>
    <row r="42" spans="1:48" ht="12.75">
      <c r="A42" s="5" t="s">
        <v>23</v>
      </c>
      <c r="B42" s="5"/>
      <c r="C42" s="5" t="s">
        <v>64</v>
      </c>
      <c r="D42" s="5" t="s">
        <v>102</v>
      </c>
      <c r="E42" s="5" t="s">
        <v>124</v>
      </c>
      <c r="F42" s="17">
        <v>215</v>
      </c>
      <c r="G42" s="17"/>
      <c r="H42" s="17">
        <f>F42*AE42</f>
        <v>0</v>
      </c>
      <c r="I42" s="17">
        <f>J42-H42</f>
        <v>0</v>
      </c>
      <c r="J42" s="17">
        <f>F42*G42</f>
        <v>0</v>
      </c>
      <c r="K42" s="17">
        <v>0.02</v>
      </c>
      <c r="L42" s="17">
        <f>F42*K42</f>
        <v>4.3</v>
      </c>
      <c r="M42" s="29" t="s">
        <v>228</v>
      </c>
      <c r="P42" s="34">
        <f>IF(AG42="5",J42,0)</f>
        <v>0</v>
      </c>
      <c r="R42" s="34">
        <f>IF(AG42="1",H42,0)</f>
        <v>0</v>
      </c>
      <c r="S42" s="34">
        <f>IF(AG42="1",I42,0)</f>
        <v>0</v>
      </c>
      <c r="T42" s="34">
        <f>IF(AG42="7",H42,0)</f>
        <v>0</v>
      </c>
      <c r="U42" s="34">
        <f>IF(AG42="7",I42,0)</f>
        <v>0</v>
      </c>
      <c r="V42" s="34">
        <f>IF(AG42="2",H42,0)</f>
        <v>0</v>
      </c>
      <c r="W42" s="34">
        <f>IF(AG42="2",I42,0)</f>
        <v>0</v>
      </c>
      <c r="X42" s="34">
        <f>IF(AG42="0",J42,0)</f>
        <v>0</v>
      </c>
      <c r="Y42" s="26"/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4">
        <v>15</v>
      </c>
      <c r="AE42" s="34">
        <f>G42*0</f>
        <v>0</v>
      </c>
      <c r="AF42" s="34">
        <f>G42*(1-0)</f>
        <v>0</v>
      </c>
      <c r="AG42" s="29" t="s">
        <v>7</v>
      </c>
      <c r="AM42" s="34">
        <f>F42*AE42</f>
        <v>0</v>
      </c>
      <c r="AN42" s="34">
        <f>F42*AF42</f>
        <v>0</v>
      </c>
      <c r="AO42" s="35" t="s">
        <v>160</v>
      </c>
      <c r="AP42" s="35" t="s">
        <v>170</v>
      </c>
      <c r="AQ42" s="26" t="s">
        <v>172</v>
      </c>
      <c r="AR42" s="26" t="s">
        <v>176</v>
      </c>
      <c r="AS42" s="34">
        <f>AM42+AN42</f>
        <v>0</v>
      </c>
      <c r="AT42" s="34">
        <f>G42/(100-AU42)*100</f>
        <v>0</v>
      </c>
      <c r="AU42" s="34">
        <v>0</v>
      </c>
      <c r="AV42" s="34">
        <f>L42</f>
        <v>4.3</v>
      </c>
    </row>
    <row r="43" spans="1:48" ht="12.75">
      <c r="A43" s="5" t="s">
        <v>24</v>
      </c>
      <c r="B43" s="5"/>
      <c r="C43" s="5" t="s">
        <v>65</v>
      </c>
      <c r="D43" s="5" t="s">
        <v>103</v>
      </c>
      <c r="E43" s="5" t="s">
        <v>127</v>
      </c>
      <c r="F43" s="17">
        <v>0.8</v>
      </c>
      <c r="G43" s="17"/>
      <c r="H43" s="17">
        <f>F43*AE43</f>
        <v>0</v>
      </c>
      <c r="I43" s="17">
        <f>J43-H43</f>
        <v>0</v>
      </c>
      <c r="J43" s="17">
        <f>F43*G43</f>
        <v>0</v>
      </c>
      <c r="K43" s="17">
        <v>1.6</v>
      </c>
      <c r="L43" s="17">
        <f>F43*K43</f>
        <v>1.2800000000000002</v>
      </c>
      <c r="M43" s="29" t="s">
        <v>228</v>
      </c>
      <c r="P43" s="34">
        <f>IF(AG43="5",J43,0)</f>
        <v>0</v>
      </c>
      <c r="R43" s="34">
        <f>IF(AG43="1",H43,0)</f>
        <v>0</v>
      </c>
      <c r="S43" s="34">
        <f>IF(AG43="1",I43,0)</f>
        <v>0</v>
      </c>
      <c r="T43" s="34">
        <f>IF(AG43="7",H43,0)</f>
        <v>0</v>
      </c>
      <c r="U43" s="34">
        <f>IF(AG43="7",I43,0)</f>
        <v>0</v>
      </c>
      <c r="V43" s="34">
        <f>IF(AG43="2",H43,0)</f>
        <v>0</v>
      </c>
      <c r="W43" s="34">
        <f>IF(AG43="2",I43,0)</f>
        <v>0</v>
      </c>
      <c r="X43" s="34">
        <f>IF(AG43="0",J43,0)</f>
        <v>0</v>
      </c>
      <c r="Y43" s="26"/>
      <c r="Z43" s="17">
        <f>IF(AD43=0,J43,0)</f>
        <v>0</v>
      </c>
      <c r="AA43" s="17">
        <f>IF(AD43=15,J43,0)</f>
        <v>0</v>
      </c>
      <c r="AB43" s="17">
        <f>IF(AD43=21,J43,0)</f>
        <v>0</v>
      </c>
      <c r="AD43" s="34">
        <v>15</v>
      </c>
      <c r="AE43" s="34">
        <f>G43*0</f>
        <v>0</v>
      </c>
      <c r="AF43" s="34">
        <f>G43*(1-0)</f>
        <v>0</v>
      </c>
      <c r="AG43" s="29" t="s">
        <v>7</v>
      </c>
      <c r="AM43" s="34">
        <f>F43*AE43</f>
        <v>0</v>
      </c>
      <c r="AN43" s="34">
        <f>F43*AF43</f>
        <v>0</v>
      </c>
      <c r="AO43" s="35" t="s">
        <v>160</v>
      </c>
      <c r="AP43" s="35" t="s">
        <v>170</v>
      </c>
      <c r="AQ43" s="26" t="s">
        <v>172</v>
      </c>
      <c r="AR43" s="26" t="s">
        <v>176</v>
      </c>
      <c r="AS43" s="34">
        <f>AM43+AN43</f>
        <v>0</v>
      </c>
      <c r="AT43" s="34">
        <f>G43/(100-AU43)*100</f>
        <v>0</v>
      </c>
      <c r="AU43" s="34">
        <v>0</v>
      </c>
      <c r="AV43" s="34">
        <f>L43</f>
        <v>1.2800000000000002</v>
      </c>
    </row>
    <row r="44" spans="1:37" ht="12.75">
      <c r="A44" s="6"/>
      <c r="B44" s="14"/>
      <c r="C44" s="14" t="s">
        <v>66</v>
      </c>
      <c r="D44" s="14" t="s">
        <v>104</v>
      </c>
      <c r="E44" s="6" t="s">
        <v>6</v>
      </c>
      <c r="F44" s="6" t="s">
        <v>6</v>
      </c>
      <c r="G44" s="6"/>
      <c r="H44" s="37">
        <f>SUM(H45:H45)</f>
        <v>0</v>
      </c>
      <c r="I44" s="37">
        <f>SUM(I45:I45)</f>
        <v>0</v>
      </c>
      <c r="J44" s="37">
        <f>H44+I44</f>
        <v>0</v>
      </c>
      <c r="K44" s="26"/>
      <c r="L44" s="37">
        <f>SUM(L45:L45)</f>
        <v>0</v>
      </c>
      <c r="M44" s="26"/>
      <c r="Y44" s="26"/>
      <c r="AI44" s="37">
        <f>SUM(Z45:Z45)</f>
        <v>0</v>
      </c>
      <c r="AJ44" s="37">
        <f>SUM(AA45:AA45)</f>
        <v>0</v>
      </c>
      <c r="AK44" s="37">
        <f>SUM(AB45:AB45)</f>
        <v>0</v>
      </c>
    </row>
    <row r="45" spans="1:48" ht="12.75">
      <c r="A45" s="5" t="s">
        <v>25</v>
      </c>
      <c r="B45" s="5"/>
      <c r="C45" s="5" t="s">
        <v>67</v>
      </c>
      <c r="D45" s="5" t="s">
        <v>105</v>
      </c>
      <c r="E45" s="5" t="s">
        <v>128</v>
      </c>
      <c r="F45" s="17">
        <v>21</v>
      </c>
      <c r="G45" s="17"/>
      <c r="H45" s="17">
        <f>F45*AE45</f>
        <v>0</v>
      </c>
      <c r="I45" s="17">
        <f>J45-H45</f>
        <v>0</v>
      </c>
      <c r="J45" s="17">
        <f>F45*G45</f>
        <v>0</v>
      </c>
      <c r="K45" s="17">
        <v>0</v>
      </c>
      <c r="L45" s="17">
        <f>F45*K45</f>
        <v>0</v>
      </c>
      <c r="M45" s="29" t="s">
        <v>228</v>
      </c>
      <c r="P45" s="34">
        <f>IF(AG45="5",J45,0)</f>
        <v>0</v>
      </c>
      <c r="R45" s="34">
        <f>IF(AG45="1",H45,0)</f>
        <v>0</v>
      </c>
      <c r="S45" s="34">
        <f>IF(AG45="1",I45,0)</f>
        <v>0</v>
      </c>
      <c r="T45" s="34">
        <f>IF(AG45="7",H45,0)</f>
        <v>0</v>
      </c>
      <c r="U45" s="34">
        <f>IF(AG45="7",I45,0)</f>
        <v>0</v>
      </c>
      <c r="V45" s="34">
        <f>IF(AG45="2",H45,0)</f>
        <v>0</v>
      </c>
      <c r="W45" s="34">
        <f>IF(AG45="2",I45,0)</f>
        <v>0</v>
      </c>
      <c r="X45" s="34">
        <f>IF(AG45="0",J45,0)</f>
        <v>0</v>
      </c>
      <c r="Y45" s="26"/>
      <c r="Z45" s="17">
        <f>IF(AD45=0,J45,0)</f>
        <v>0</v>
      </c>
      <c r="AA45" s="17">
        <f>IF(AD45=15,J45,0)</f>
        <v>0</v>
      </c>
      <c r="AB45" s="17">
        <f>IF(AD45=21,J45,0)</f>
        <v>0</v>
      </c>
      <c r="AD45" s="34">
        <v>15</v>
      </c>
      <c r="AE45" s="34">
        <f>G45*0</f>
        <v>0</v>
      </c>
      <c r="AF45" s="34">
        <f>G45*(1-0)</f>
        <v>0</v>
      </c>
      <c r="AG45" s="29" t="s">
        <v>11</v>
      </c>
      <c r="AM45" s="34">
        <f>F45*AE45</f>
        <v>0</v>
      </c>
      <c r="AN45" s="34">
        <f>F45*AF45</f>
        <v>0</v>
      </c>
      <c r="AO45" s="35" t="s">
        <v>161</v>
      </c>
      <c r="AP45" s="35" t="s">
        <v>170</v>
      </c>
      <c r="AQ45" s="26" t="s">
        <v>172</v>
      </c>
      <c r="AR45" s="26" t="s">
        <v>177</v>
      </c>
      <c r="AS45" s="34">
        <f>AM45+AN45</f>
        <v>0</v>
      </c>
      <c r="AT45" s="34">
        <f>G45/(100-AU45)*100</f>
        <v>0</v>
      </c>
      <c r="AU45" s="34">
        <v>0</v>
      </c>
      <c r="AV45" s="34">
        <f>L45</f>
        <v>0</v>
      </c>
    </row>
    <row r="46" spans="1:37" ht="12.75">
      <c r="A46" s="6"/>
      <c r="B46" s="14"/>
      <c r="C46" s="14" t="s">
        <v>68</v>
      </c>
      <c r="D46" s="14" t="s">
        <v>90</v>
      </c>
      <c r="E46" s="6" t="s">
        <v>6</v>
      </c>
      <c r="F46" s="6" t="s">
        <v>6</v>
      </c>
      <c r="G46" s="6"/>
      <c r="H46" s="37">
        <f>SUM(H47:H47)</f>
        <v>0</v>
      </c>
      <c r="I46" s="37">
        <f>SUM(I47:I47)</f>
        <v>0</v>
      </c>
      <c r="J46" s="37">
        <f>H46+I46</f>
        <v>0</v>
      </c>
      <c r="K46" s="26"/>
      <c r="L46" s="37">
        <f>SUM(L47:L47)</f>
        <v>0</v>
      </c>
      <c r="M46" s="26"/>
      <c r="Y46" s="26"/>
      <c r="AI46" s="37">
        <f>SUM(Z47:Z47)</f>
        <v>0</v>
      </c>
      <c r="AJ46" s="37">
        <f>SUM(AA47:AA47)</f>
        <v>0</v>
      </c>
      <c r="AK46" s="37">
        <f>SUM(AB47:AB47)</f>
        <v>0</v>
      </c>
    </row>
    <row r="47" spans="1:48" ht="12.75">
      <c r="A47" s="5" t="s">
        <v>26</v>
      </c>
      <c r="B47" s="5"/>
      <c r="C47" s="5" t="s">
        <v>69</v>
      </c>
      <c r="D47" s="5" t="s">
        <v>106</v>
      </c>
      <c r="E47" s="5" t="s">
        <v>128</v>
      </c>
      <c r="F47" s="17">
        <v>2.5</v>
      </c>
      <c r="G47" s="17"/>
      <c r="H47" s="17">
        <f>F47*AE47</f>
        <v>0</v>
      </c>
      <c r="I47" s="17">
        <f>J47-H47</f>
        <v>0</v>
      </c>
      <c r="J47" s="17">
        <f>F47*G47</f>
        <v>0</v>
      </c>
      <c r="K47" s="17">
        <v>0</v>
      </c>
      <c r="L47" s="17">
        <f>F47*K47</f>
        <v>0</v>
      </c>
      <c r="M47" s="29" t="s">
        <v>228</v>
      </c>
      <c r="P47" s="34">
        <f>IF(AG47="5",J47,0)</f>
        <v>0</v>
      </c>
      <c r="R47" s="34">
        <f>IF(AG47="1",H47,0)</f>
        <v>0</v>
      </c>
      <c r="S47" s="34">
        <f>IF(AG47="1",I47,0)</f>
        <v>0</v>
      </c>
      <c r="T47" s="34">
        <f>IF(AG47="7",H47,0)</f>
        <v>0</v>
      </c>
      <c r="U47" s="34">
        <f>IF(AG47="7",I47,0)</f>
        <v>0</v>
      </c>
      <c r="V47" s="34">
        <f>IF(AG47="2",H47,0)</f>
        <v>0</v>
      </c>
      <c r="W47" s="34">
        <f>IF(AG47="2",I47,0)</f>
        <v>0</v>
      </c>
      <c r="X47" s="34">
        <f>IF(AG47="0",J47,0)</f>
        <v>0</v>
      </c>
      <c r="Y47" s="26"/>
      <c r="Z47" s="17">
        <f>IF(AD47=0,J47,0)</f>
        <v>0</v>
      </c>
      <c r="AA47" s="17">
        <f>IF(AD47=15,J47,0)</f>
        <v>0</v>
      </c>
      <c r="AB47" s="17">
        <f>IF(AD47=21,J47,0)</f>
        <v>0</v>
      </c>
      <c r="AD47" s="34">
        <v>15</v>
      </c>
      <c r="AE47" s="34">
        <f>G47*0</f>
        <v>0</v>
      </c>
      <c r="AF47" s="34">
        <f>G47*(1-0)</f>
        <v>0</v>
      </c>
      <c r="AG47" s="29" t="s">
        <v>11</v>
      </c>
      <c r="AM47" s="34">
        <f>F47*AE47</f>
        <v>0</v>
      </c>
      <c r="AN47" s="34">
        <f>F47*AF47</f>
        <v>0</v>
      </c>
      <c r="AO47" s="35" t="s">
        <v>162</v>
      </c>
      <c r="AP47" s="35" t="s">
        <v>170</v>
      </c>
      <c r="AQ47" s="26" t="s">
        <v>172</v>
      </c>
      <c r="AR47" s="26" t="s">
        <v>178</v>
      </c>
      <c r="AS47" s="34">
        <f>AM47+AN47</f>
        <v>0</v>
      </c>
      <c r="AT47" s="34">
        <f>G47/(100-AU47)*100</f>
        <v>0</v>
      </c>
      <c r="AU47" s="34">
        <v>0</v>
      </c>
      <c r="AV47" s="34">
        <f>L47</f>
        <v>0</v>
      </c>
    </row>
    <row r="48" spans="1:37" ht="12.75">
      <c r="A48" s="6"/>
      <c r="B48" s="14"/>
      <c r="C48" s="14" t="s">
        <v>70</v>
      </c>
      <c r="D48" s="14" t="s">
        <v>94</v>
      </c>
      <c r="E48" s="6" t="s">
        <v>6</v>
      </c>
      <c r="F48" s="6" t="s">
        <v>6</v>
      </c>
      <c r="G48" s="6"/>
      <c r="H48" s="37">
        <f>SUM(H49:H49)</f>
        <v>0</v>
      </c>
      <c r="I48" s="37">
        <f>SUM(I49:I49)</f>
        <v>0</v>
      </c>
      <c r="J48" s="37">
        <f>H48+I48</f>
        <v>0</v>
      </c>
      <c r="K48" s="26"/>
      <c r="L48" s="37">
        <f>SUM(L49:L49)</f>
        <v>0</v>
      </c>
      <c r="M48" s="26"/>
      <c r="Y48" s="26"/>
      <c r="AI48" s="37">
        <f>SUM(Z49:Z49)</f>
        <v>0</v>
      </c>
      <c r="AJ48" s="37">
        <f>SUM(AA49:AA49)</f>
        <v>0</v>
      </c>
      <c r="AK48" s="37">
        <f>SUM(AB49:AB49)</f>
        <v>0</v>
      </c>
    </row>
    <row r="49" spans="1:48" ht="12.75">
      <c r="A49" s="5" t="s">
        <v>27</v>
      </c>
      <c r="B49" s="5"/>
      <c r="C49" s="5" t="s">
        <v>71</v>
      </c>
      <c r="D49" s="5" t="s">
        <v>107</v>
      </c>
      <c r="E49" s="5" t="s">
        <v>128</v>
      </c>
      <c r="F49" s="17">
        <v>5.3</v>
      </c>
      <c r="G49" s="17"/>
      <c r="H49" s="17">
        <f>F49*AE49</f>
        <v>0</v>
      </c>
      <c r="I49" s="17">
        <f>J49-H49</f>
        <v>0</v>
      </c>
      <c r="J49" s="17">
        <f>F49*G49</f>
        <v>0</v>
      </c>
      <c r="K49" s="17">
        <v>0</v>
      </c>
      <c r="L49" s="17">
        <f>F49*K49</f>
        <v>0</v>
      </c>
      <c r="M49" s="29" t="s">
        <v>228</v>
      </c>
      <c r="P49" s="34">
        <f>IF(AG49="5",J49,0)</f>
        <v>0</v>
      </c>
      <c r="R49" s="34">
        <f>IF(AG49="1",H49,0)</f>
        <v>0</v>
      </c>
      <c r="S49" s="34">
        <f>IF(AG49="1",I49,0)</f>
        <v>0</v>
      </c>
      <c r="T49" s="34">
        <f>IF(AG49="7",H49,0)</f>
        <v>0</v>
      </c>
      <c r="U49" s="34">
        <f>IF(AG49="7",I49,0)</f>
        <v>0</v>
      </c>
      <c r="V49" s="34">
        <f>IF(AG49="2",H49,0)</f>
        <v>0</v>
      </c>
      <c r="W49" s="34">
        <f>IF(AG49="2",I49,0)</f>
        <v>0</v>
      </c>
      <c r="X49" s="34">
        <f>IF(AG49="0",J49,0)</f>
        <v>0</v>
      </c>
      <c r="Y49" s="26"/>
      <c r="Z49" s="17">
        <f>IF(AD49=0,J49,0)</f>
        <v>0</v>
      </c>
      <c r="AA49" s="17">
        <f>IF(AD49=15,J49,0)</f>
        <v>0</v>
      </c>
      <c r="AB49" s="17">
        <f>IF(AD49=21,J49,0)</f>
        <v>0</v>
      </c>
      <c r="AD49" s="34">
        <v>15</v>
      </c>
      <c r="AE49" s="34">
        <f>G49*0</f>
        <v>0</v>
      </c>
      <c r="AF49" s="34">
        <f>G49*(1-0)</f>
        <v>0</v>
      </c>
      <c r="AG49" s="29" t="s">
        <v>11</v>
      </c>
      <c r="AM49" s="34">
        <f>F49*AE49</f>
        <v>0</v>
      </c>
      <c r="AN49" s="34">
        <f>F49*AF49</f>
        <v>0</v>
      </c>
      <c r="AO49" s="35" t="s">
        <v>163</v>
      </c>
      <c r="AP49" s="35" t="s">
        <v>170</v>
      </c>
      <c r="AQ49" s="26" t="s">
        <v>172</v>
      </c>
      <c r="AR49" s="26" t="s">
        <v>179</v>
      </c>
      <c r="AS49" s="34">
        <f>AM49+AN49</f>
        <v>0</v>
      </c>
      <c r="AT49" s="34">
        <f>G49/(100-AU49)*100</f>
        <v>0</v>
      </c>
      <c r="AU49" s="34">
        <v>0</v>
      </c>
      <c r="AV49" s="34">
        <f>L49</f>
        <v>0</v>
      </c>
    </row>
    <row r="50" spans="1:37" ht="12.75">
      <c r="A50" s="6"/>
      <c r="B50" s="14"/>
      <c r="C50" s="14" t="s">
        <v>72</v>
      </c>
      <c r="D50" s="14" t="s">
        <v>108</v>
      </c>
      <c r="E50" s="6" t="s">
        <v>6</v>
      </c>
      <c r="F50" s="6" t="s">
        <v>6</v>
      </c>
      <c r="G50" s="6"/>
      <c r="H50" s="37">
        <f>SUM(H51:H59)</f>
        <v>0</v>
      </c>
      <c r="I50" s="37">
        <f>SUM(I51:I59)</f>
        <v>0</v>
      </c>
      <c r="J50" s="37">
        <f>H50+I50</f>
        <v>0</v>
      </c>
      <c r="K50" s="26"/>
      <c r="L50" s="37">
        <f>SUM(L51:L59)</f>
        <v>0</v>
      </c>
      <c r="M50" s="26"/>
      <c r="Y50" s="26"/>
      <c r="AI50" s="37">
        <f>SUM(Z51:Z59)</f>
        <v>0</v>
      </c>
      <c r="AJ50" s="37">
        <f>SUM(AA51:AA59)</f>
        <v>0</v>
      </c>
      <c r="AK50" s="37">
        <f>SUM(AB51:AB59)</f>
        <v>0</v>
      </c>
    </row>
    <row r="51" spans="1:48" ht="12.75">
      <c r="A51" s="5" t="s">
        <v>28</v>
      </c>
      <c r="B51" s="5"/>
      <c r="C51" s="5" t="s">
        <v>73</v>
      </c>
      <c r="D51" s="5" t="s">
        <v>109</v>
      </c>
      <c r="E51" s="5" t="s">
        <v>128</v>
      </c>
      <c r="F51" s="17">
        <v>20.5</v>
      </c>
      <c r="G51" s="17"/>
      <c r="H51" s="17">
        <f aca="true" t="shared" si="0" ref="H51:H59">F51*AE51</f>
        <v>0</v>
      </c>
      <c r="I51" s="17">
        <f aca="true" t="shared" si="1" ref="I51:I59">J51-H51</f>
        <v>0</v>
      </c>
      <c r="J51" s="17">
        <f aca="true" t="shared" si="2" ref="J51:J59">F51*G51</f>
        <v>0</v>
      </c>
      <c r="K51" s="17">
        <v>0</v>
      </c>
      <c r="L51" s="17">
        <f aca="true" t="shared" si="3" ref="L51:L59">F51*K51</f>
        <v>0</v>
      </c>
      <c r="M51" s="29" t="s">
        <v>228</v>
      </c>
      <c r="P51" s="34">
        <f aca="true" t="shared" si="4" ref="P51:P59">IF(AG51="5",J51,0)</f>
        <v>0</v>
      </c>
      <c r="R51" s="34">
        <f aca="true" t="shared" si="5" ref="R51:R59">IF(AG51="1",H51,0)</f>
        <v>0</v>
      </c>
      <c r="S51" s="34">
        <f aca="true" t="shared" si="6" ref="S51:S59">IF(AG51="1",I51,0)</f>
        <v>0</v>
      </c>
      <c r="T51" s="34">
        <f aca="true" t="shared" si="7" ref="T51:T59">IF(AG51="7",H51,0)</f>
        <v>0</v>
      </c>
      <c r="U51" s="34">
        <f aca="true" t="shared" si="8" ref="U51:U59">IF(AG51="7",I51,0)</f>
        <v>0</v>
      </c>
      <c r="V51" s="34">
        <f aca="true" t="shared" si="9" ref="V51:V59">IF(AG51="2",H51,0)</f>
        <v>0</v>
      </c>
      <c r="W51" s="34">
        <f aca="true" t="shared" si="10" ref="W51:W59">IF(AG51="2",I51,0)</f>
        <v>0</v>
      </c>
      <c r="X51" s="34">
        <f aca="true" t="shared" si="11" ref="X51:X59">IF(AG51="0",J51,0)</f>
        <v>0</v>
      </c>
      <c r="Y51" s="26"/>
      <c r="Z51" s="17">
        <f aca="true" t="shared" si="12" ref="Z51:Z59">IF(AD51=0,J51,0)</f>
        <v>0</v>
      </c>
      <c r="AA51" s="17">
        <f aca="true" t="shared" si="13" ref="AA51:AA59">IF(AD51=15,J51,0)</f>
        <v>0</v>
      </c>
      <c r="AB51" s="17">
        <f aca="true" t="shared" si="14" ref="AB51:AB59">IF(AD51=21,J51,0)</f>
        <v>0</v>
      </c>
      <c r="AD51" s="34">
        <v>15</v>
      </c>
      <c r="AE51" s="34">
        <f aca="true" t="shared" si="15" ref="AE51:AE59">G51*0</f>
        <v>0</v>
      </c>
      <c r="AF51" s="34">
        <f aca="true" t="shared" si="16" ref="AF51:AF59">G51*(1-0)</f>
        <v>0</v>
      </c>
      <c r="AG51" s="29" t="s">
        <v>11</v>
      </c>
      <c r="AM51" s="34">
        <f aca="true" t="shared" si="17" ref="AM51:AM59">F51*AE51</f>
        <v>0</v>
      </c>
      <c r="AN51" s="34">
        <f aca="true" t="shared" si="18" ref="AN51:AN59">F51*AF51</f>
        <v>0</v>
      </c>
      <c r="AO51" s="35" t="s">
        <v>164</v>
      </c>
      <c r="AP51" s="35" t="s">
        <v>170</v>
      </c>
      <c r="AQ51" s="26" t="s">
        <v>172</v>
      </c>
      <c r="AR51" s="26" t="s">
        <v>180</v>
      </c>
      <c r="AS51" s="34">
        <f aca="true" t="shared" si="19" ref="AS51:AS59">AM51+AN51</f>
        <v>0</v>
      </c>
      <c r="AT51" s="34">
        <f aca="true" t="shared" si="20" ref="AT51:AT59">G51/(100-AU51)*100</f>
        <v>0</v>
      </c>
      <c r="AU51" s="34">
        <v>0</v>
      </c>
      <c r="AV51" s="34">
        <f aca="true" t="shared" si="21" ref="AV51:AV59">L51</f>
        <v>0</v>
      </c>
    </row>
    <row r="52" spans="1:48" ht="12.75">
      <c r="A52" s="5" t="s">
        <v>29</v>
      </c>
      <c r="B52" s="5"/>
      <c r="C52" s="5" t="s">
        <v>74</v>
      </c>
      <c r="D52" s="5" t="s">
        <v>110</v>
      </c>
      <c r="E52" s="5" t="s">
        <v>128</v>
      </c>
      <c r="F52" s="17">
        <v>20.5</v>
      </c>
      <c r="G52" s="17"/>
      <c r="H52" s="17">
        <f t="shared" si="0"/>
        <v>0</v>
      </c>
      <c r="I52" s="17">
        <f t="shared" si="1"/>
        <v>0</v>
      </c>
      <c r="J52" s="17">
        <f t="shared" si="2"/>
        <v>0</v>
      </c>
      <c r="K52" s="17">
        <v>0</v>
      </c>
      <c r="L52" s="17">
        <f t="shared" si="3"/>
        <v>0</v>
      </c>
      <c r="M52" s="29" t="s">
        <v>228</v>
      </c>
      <c r="P52" s="34">
        <f t="shared" si="4"/>
        <v>0</v>
      </c>
      <c r="R52" s="34">
        <f t="shared" si="5"/>
        <v>0</v>
      </c>
      <c r="S52" s="34">
        <f t="shared" si="6"/>
        <v>0</v>
      </c>
      <c r="T52" s="34">
        <f t="shared" si="7"/>
        <v>0</v>
      </c>
      <c r="U52" s="34">
        <f t="shared" si="8"/>
        <v>0</v>
      </c>
      <c r="V52" s="34">
        <f t="shared" si="9"/>
        <v>0</v>
      </c>
      <c r="W52" s="34">
        <f t="shared" si="10"/>
        <v>0</v>
      </c>
      <c r="X52" s="34">
        <f t="shared" si="11"/>
        <v>0</v>
      </c>
      <c r="Y52" s="26"/>
      <c r="Z52" s="17">
        <f t="shared" si="12"/>
        <v>0</v>
      </c>
      <c r="AA52" s="17">
        <f t="shared" si="13"/>
        <v>0</v>
      </c>
      <c r="AB52" s="17">
        <f t="shared" si="14"/>
        <v>0</v>
      </c>
      <c r="AD52" s="34">
        <v>15</v>
      </c>
      <c r="AE52" s="34">
        <f t="shared" si="15"/>
        <v>0</v>
      </c>
      <c r="AF52" s="34">
        <f t="shared" si="16"/>
        <v>0</v>
      </c>
      <c r="AG52" s="29" t="s">
        <v>11</v>
      </c>
      <c r="AM52" s="34">
        <f t="shared" si="17"/>
        <v>0</v>
      </c>
      <c r="AN52" s="34">
        <f t="shared" si="18"/>
        <v>0</v>
      </c>
      <c r="AO52" s="35" t="s">
        <v>164</v>
      </c>
      <c r="AP52" s="35" t="s">
        <v>170</v>
      </c>
      <c r="AQ52" s="26" t="s">
        <v>172</v>
      </c>
      <c r="AR52" s="26" t="s">
        <v>180</v>
      </c>
      <c r="AS52" s="34">
        <f t="shared" si="19"/>
        <v>0</v>
      </c>
      <c r="AT52" s="34">
        <f t="shared" si="20"/>
        <v>0</v>
      </c>
      <c r="AU52" s="34">
        <v>0</v>
      </c>
      <c r="AV52" s="34">
        <f t="shared" si="21"/>
        <v>0</v>
      </c>
    </row>
    <row r="53" spans="1:48" ht="12.75">
      <c r="A53" s="5" t="s">
        <v>30</v>
      </c>
      <c r="B53" s="5"/>
      <c r="C53" s="5" t="s">
        <v>75</v>
      </c>
      <c r="D53" s="5" t="s">
        <v>111</v>
      </c>
      <c r="E53" s="5" t="s">
        <v>128</v>
      </c>
      <c r="F53" s="17">
        <v>20.5</v>
      </c>
      <c r="G53" s="17"/>
      <c r="H53" s="17">
        <f t="shared" si="0"/>
        <v>0</v>
      </c>
      <c r="I53" s="17">
        <f t="shared" si="1"/>
        <v>0</v>
      </c>
      <c r="J53" s="17">
        <f t="shared" si="2"/>
        <v>0</v>
      </c>
      <c r="K53" s="17">
        <v>0</v>
      </c>
      <c r="L53" s="17">
        <f t="shared" si="3"/>
        <v>0</v>
      </c>
      <c r="M53" s="29" t="s">
        <v>228</v>
      </c>
      <c r="P53" s="34">
        <f t="shared" si="4"/>
        <v>0</v>
      </c>
      <c r="R53" s="34">
        <f t="shared" si="5"/>
        <v>0</v>
      </c>
      <c r="S53" s="34">
        <f t="shared" si="6"/>
        <v>0</v>
      </c>
      <c r="T53" s="34">
        <f t="shared" si="7"/>
        <v>0</v>
      </c>
      <c r="U53" s="34">
        <f t="shared" si="8"/>
        <v>0</v>
      </c>
      <c r="V53" s="34">
        <f t="shared" si="9"/>
        <v>0</v>
      </c>
      <c r="W53" s="34">
        <f t="shared" si="10"/>
        <v>0</v>
      </c>
      <c r="X53" s="34">
        <f t="shared" si="11"/>
        <v>0</v>
      </c>
      <c r="Y53" s="26"/>
      <c r="Z53" s="17">
        <f t="shared" si="12"/>
        <v>0</v>
      </c>
      <c r="AA53" s="17">
        <f t="shared" si="13"/>
        <v>0</v>
      </c>
      <c r="AB53" s="17">
        <f t="shared" si="14"/>
        <v>0</v>
      </c>
      <c r="AD53" s="34">
        <v>15</v>
      </c>
      <c r="AE53" s="34">
        <f t="shared" si="15"/>
        <v>0</v>
      </c>
      <c r="AF53" s="34">
        <f t="shared" si="16"/>
        <v>0</v>
      </c>
      <c r="AG53" s="29" t="s">
        <v>11</v>
      </c>
      <c r="AM53" s="34">
        <f t="shared" si="17"/>
        <v>0</v>
      </c>
      <c r="AN53" s="34">
        <f t="shared" si="18"/>
        <v>0</v>
      </c>
      <c r="AO53" s="35" t="s">
        <v>164</v>
      </c>
      <c r="AP53" s="35" t="s">
        <v>170</v>
      </c>
      <c r="AQ53" s="26" t="s">
        <v>172</v>
      </c>
      <c r="AR53" s="26" t="s">
        <v>180</v>
      </c>
      <c r="AS53" s="34">
        <f t="shared" si="19"/>
        <v>0</v>
      </c>
      <c r="AT53" s="34">
        <f t="shared" si="20"/>
        <v>0</v>
      </c>
      <c r="AU53" s="34">
        <v>0</v>
      </c>
      <c r="AV53" s="34">
        <f t="shared" si="21"/>
        <v>0</v>
      </c>
    </row>
    <row r="54" spans="1:48" ht="12.75">
      <c r="A54" s="5" t="s">
        <v>31</v>
      </c>
      <c r="B54" s="5"/>
      <c r="C54" s="5" t="s">
        <v>76</v>
      </c>
      <c r="D54" s="5" t="s">
        <v>112</v>
      </c>
      <c r="E54" s="5" t="s">
        <v>128</v>
      </c>
      <c r="F54" s="17">
        <v>20.5</v>
      </c>
      <c r="G54" s="17"/>
      <c r="H54" s="17">
        <f t="shared" si="0"/>
        <v>0</v>
      </c>
      <c r="I54" s="17">
        <f t="shared" si="1"/>
        <v>0</v>
      </c>
      <c r="J54" s="17">
        <f t="shared" si="2"/>
        <v>0</v>
      </c>
      <c r="K54" s="17">
        <v>0</v>
      </c>
      <c r="L54" s="17">
        <f t="shared" si="3"/>
        <v>0</v>
      </c>
      <c r="M54" s="29" t="s">
        <v>228</v>
      </c>
      <c r="P54" s="34">
        <f t="shared" si="4"/>
        <v>0</v>
      </c>
      <c r="R54" s="34">
        <f t="shared" si="5"/>
        <v>0</v>
      </c>
      <c r="S54" s="34">
        <f t="shared" si="6"/>
        <v>0</v>
      </c>
      <c r="T54" s="34">
        <f t="shared" si="7"/>
        <v>0</v>
      </c>
      <c r="U54" s="34">
        <f t="shared" si="8"/>
        <v>0</v>
      </c>
      <c r="V54" s="34">
        <f t="shared" si="9"/>
        <v>0</v>
      </c>
      <c r="W54" s="34">
        <f t="shared" si="10"/>
        <v>0</v>
      </c>
      <c r="X54" s="34">
        <f t="shared" si="11"/>
        <v>0</v>
      </c>
      <c r="Y54" s="26"/>
      <c r="Z54" s="17">
        <f t="shared" si="12"/>
        <v>0</v>
      </c>
      <c r="AA54" s="17">
        <f t="shared" si="13"/>
        <v>0</v>
      </c>
      <c r="AB54" s="17">
        <f t="shared" si="14"/>
        <v>0</v>
      </c>
      <c r="AD54" s="34">
        <v>15</v>
      </c>
      <c r="AE54" s="34">
        <f t="shared" si="15"/>
        <v>0</v>
      </c>
      <c r="AF54" s="34">
        <f t="shared" si="16"/>
        <v>0</v>
      </c>
      <c r="AG54" s="29" t="s">
        <v>11</v>
      </c>
      <c r="AM54" s="34">
        <f t="shared" si="17"/>
        <v>0</v>
      </c>
      <c r="AN54" s="34">
        <f t="shared" si="18"/>
        <v>0</v>
      </c>
      <c r="AO54" s="35" t="s">
        <v>164</v>
      </c>
      <c r="AP54" s="35" t="s">
        <v>170</v>
      </c>
      <c r="AQ54" s="26" t="s">
        <v>172</v>
      </c>
      <c r="AR54" s="26" t="s">
        <v>180</v>
      </c>
      <c r="AS54" s="34">
        <f t="shared" si="19"/>
        <v>0</v>
      </c>
      <c r="AT54" s="34">
        <f t="shared" si="20"/>
        <v>0</v>
      </c>
      <c r="AU54" s="34">
        <v>0</v>
      </c>
      <c r="AV54" s="34">
        <f t="shared" si="21"/>
        <v>0</v>
      </c>
    </row>
    <row r="55" spans="1:48" ht="12.75">
      <c r="A55" s="5" t="s">
        <v>32</v>
      </c>
      <c r="B55" s="5"/>
      <c r="C55" s="5" t="s">
        <v>77</v>
      </c>
      <c r="D55" s="5" t="s">
        <v>113</v>
      </c>
      <c r="E55" s="5" t="s">
        <v>128</v>
      </c>
      <c r="F55" s="17">
        <v>20.5</v>
      </c>
      <c r="G55" s="17"/>
      <c r="H55" s="17">
        <f t="shared" si="0"/>
        <v>0</v>
      </c>
      <c r="I55" s="17">
        <f t="shared" si="1"/>
        <v>0</v>
      </c>
      <c r="J55" s="17">
        <f t="shared" si="2"/>
        <v>0</v>
      </c>
      <c r="K55" s="17">
        <v>0</v>
      </c>
      <c r="L55" s="17">
        <f t="shared" si="3"/>
        <v>0</v>
      </c>
      <c r="M55" s="29" t="s">
        <v>228</v>
      </c>
      <c r="P55" s="34">
        <f t="shared" si="4"/>
        <v>0</v>
      </c>
      <c r="R55" s="34">
        <f t="shared" si="5"/>
        <v>0</v>
      </c>
      <c r="S55" s="34">
        <f t="shared" si="6"/>
        <v>0</v>
      </c>
      <c r="T55" s="34">
        <f t="shared" si="7"/>
        <v>0</v>
      </c>
      <c r="U55" s="34">
        <f t="shared" si="8"/>
        <v>0</v>
      </c>
      <c r="V55" s="34">
        <f t="shared" si="9"/>
        <v>0</v>
      </c>
      <c r="W55" s="34">
        <f t="shared" si="10"/>
        <v>0</v>
      </c>
      <c r="X55" s="34">
        <f t="shared" si="11"/>
        <v>0</v>
      </c>
      <c r="Y55" s="26"/>
      <c r="Z55" s="17">
        <f t="shared" si="12"/>
        <v>0</v>
      </c>
      <c r="AA55" s="17">
        <f t="shared" si="13"/>
        <v>0</v>
      </c>
      <c r="AB55" s="17">
        <f t="shared" si="14"/>
        <v>0</v>
      </c>
      <c r="AD55" s="34">
        <v>15</v>
      </c>
      <c r="AE55" s="34">
        <f t="shared" si="15"/>
        <v>0</v>
      </c>
      <c r="AF55" s="34">
        <f t="shared" si="16"/>
        <v>0</v>
      </c>
      <c r="AG55" s="29" t="s">
        <v>11</v>
      </c>
      <c r="AM55" s="34">
        <f t="shared" si="17"/>
        <v>0</v>
      </c>
      <c r="AN55" s="34">
        <f t="shared" si="18"/>
        <v>0</v>
      </c>
      <c r="AO55" s="35" t="s">
        <v>164</v>
      </c>
      <c r="AP55" s="35" t="s">
        <v>170</v>
      </c>
      <c r="AQ55" s="26" t="s">
        <v>172</v>
      </c>
      <c r="AR55" s="26" t="s">
        <v>180</v>
      </c>
      <c r="AS55" s="34">
        <f t="shared" si="19"/>
        <v>0</v>
      </c>
      <c r="AT55" s="34">
        <f t="shared" si="20"/>
        <v>0</v>
      </c>
      <c r="AU55" s="34">
        <v>0</v>
      </c>
      <c r="AV55" s="34">
        <f t="shared" si="21"/>
        <v>0</v>
      </c>
    </row>
    <row r="56" spans="1:48" ht="12.75">
      <c r="A56" s="5" t="s">
        <v>33</v>
      </c>
      <c r="B56" s="5"/>
      <c r="C56" s="5" t="s">
        <v>78</v>
      </c>
      <c r="D56" s="5" t="s">
        <v>114</v>
      </c>
      <c r="E56" s="5" t="s">
        <v>128</v>
      </c>
      <c r="F56" s="17">
        <v>20.5</v>
      </c>
      <c r="G56" s="17"/>
      <c r="H56" s="17">
        <f t="shared" si="0"/>
        <v>0</v>
      </c>
      <c r="I56" s="17">
        <f t="shared" si="1"/>
        <v>0</v>
      </c>
      <c r="J56" s="17">
        <f t="shared" si="2"/>
        <v>0</v>
      </c>
      <c r="K56" s="17">
        <v>0</v>
      </c>
      <c r="L56" s="17">
        <f t="shared" si="3"/>
        <v>0</v>
      </c>
      <c r="M56" s="29" t="s">
        <v>228</v>
      </c>
      <c r="P56" s="34">
        <f t="shared" si="4"/>
        <v>0</v>
      </c>
      <c r="R56" s="34">
        <f t="shared" si="5"/>
        <v>0</v>
      </c>
      <c r="S56" s="34">
        <f t="shared" si="6"/>
        <v>0</v>
      </c>
      <c r="T56" s="34">
        <f t="shared" si="7"/>
        <v>0</v>
      </c>
      <c r="U56" s="34">
        <f t="shared" si="8"/>
        <v>0</v>
      </c>
      <c r="V56" s="34">
        <f t="shared" si="9"/>
        <v>0</v>
      </c>
      <c r="W56" s="34">
        <f t="shared" si="10"/>
        <v>0</v>
      </c>
      <c r="X56" s="34">
        <f t="shared" si="11"/>
        <v>0</v>
      </c>
      <c r="Y56" s="26"/>
      <c r="Z56" s="17">
        <f t="shared" si="12"/>
        <v>0</v>
      </c>
      <c r="AA56" s="17">
        <f t="shared" si="13"/>
        <v>0</v>
      </c>
      <c r="AB56" s="17">
        <f t="shared" si="14"/>
        <v>0</v>
      </c>
      <c r="AD56" s="34">
        <v>15</v>
      </c>
      <c r="AE56" s="34">
        <f t="shared" si="15"/>
        <v>0</v>
      </c>
      <c r="AF56" s="34">
        <f t="shared" si="16"/>
        <v>0</v>
      </c>
      <c r="AG56" s="29" t="s">
        <v>11</v>
      </c>
      <c r="AM56" s="34">
        <f t="shared" si="17"/>
        <v>0</v>
      </c>
      <c r="AN56" s="34">
        <f t="shared" si="18"/>
        <v>0</v>
      </c>
      <c r="AO56" s="35" t="s">
        <v>164</v>
      </c>
      <c r="AP56" s="35" t="s">
        <v>170</v>
      </c>
      <c r="AQ56" s="26" t="s">
        <v>172</v>
      </c>
      <c r="AR56" s="26" t="s">
        <v>180</v>
      </c>
      <c r="AS56" s="34">
        <f t="shared" si="19"/>
        <v>0</v>
      </c>
      <c r="AT56" s="34">
        <f t="shared" si="20"/>
        <v>0</v>
      </c>
      <c r="AU56" s="34">
        <v>0</v>
      </c>
      <c r="AV56" s="34">
        <f t="shared" si="21"/>
        <v>0</v>
      </c>
    </row>
    <row r="57" spans="1:48" ht="12.75">
      <c r="A57" s="5" t="s">
        <v>34</v>
      </c>
      <c r="B57" s="5"/>
      <c r="C57" s="5" t="s">
        <v>79</v>
      </c>
      <c r="D57" s="5" t="s">
        <v>115</v>
      </c>
      <c r="E57" s="5" t="s">
        <v>128</v>
      </c>
      <c r="F57" s="17">
        <v>100</v>
      </c>
      <c r="G57" s="17"/>
      <c r="H57" s="17">
        <f t="shared" si="0"/>
        <v>0</v>
      </c>
      <c r="I57" s="17">
        <f t="shared" si="1"/>
        <v>0</v>
      </c>
      <c r="J57" s="17">
        <f t="shared" si="2"/>
        <v>0</v>
      </c>
      <c r="K57" s="17">
        <v>0</v>
      </c>
      <c r="L57" s="17">
        <f t="shared" si="3"/>
        <v>0</v>
      </c>
      <c r="M57" s="29" t="s">
        <v>228</v>
      </c>
      <c r="P57" s="34">
        <f t="shared" si="4"/>
        <v>0</v>
      </c>
      <c r="R57" s="34">
        <f t="shared" si="5"/>
        <v>0</v>
      </c>
      <c r="S57" s="34">
        <f t="shared" si="6"/>
        <v>0</v>
      </c>
      <c r="T57" s="34">
        <f t="shared" si="7"/>
        <v>0</v>
      </c>
      <c r="U57" s="34">
        <f t="shared" si="8"/>
        <v>0</v>
      </c>
      <c r="V57" s="34">
        <f t="shared" si="9"/>
        <v>0</v>
      </c>
      <c r="W57" s="34">
        <f t="shared" si="10"/>
        <v>0</v>
      </c>
      <c r="X57" s="34">
        <f t="shared" si="11"/>
        <v>0</v>
      </c>
      <c r="Y57" s="26"/>
      <c r="Z57" s="17">
        <f t="shared" si="12"/>
        <v>0</v>
      </c>
      <c r="AA57" s="17">
        <f t="shared" si="13"/>
        <v>0</v>
      </c>
      <c r="AB57" s="17">
        <f t="shared" si="14"/>
        <v>0</v>
      </c>
      <c r="AD57" s="34">
        <v>15</v>
      </c>
      <c r="AE57" s="34">
        <f t="shared" si="15"/>
        <v>0</v>
      </c>
      <c r="AF57" s="34">
        <f t="shared" si="16"/>
        <v>0</v>
      </c>
      <c r="AG57" s="29" t="s">
        <v>11</v>
      </c>
      <c r="AM57" s="34">
        <f t="shared" si="17"/>
        <v>0</v>
      </c>
      <c r="AN57" s="34">
        <f t="shared" si="18"/>
        <v>0</v>
      </c>
      <c r="AO57" s="35" t="s">
        <v>164</v>
      </c>
      <c r="AP57" s="35" t="s">
        <v>170</v>
      </c>
      <c r="AQ57" s="26" t="s">
        <v>172</v>
      </c>
      <c r="AR57" s="26" t="s">
        <v>180</v>
      </c>
      <c r="AS57" s="34">
        <f t="shared" si="19"/>
        <v>0</v>
      </c>
      <c r="AT57" s="34">
        <f t="shared" si="20"/>
        <v>0</v>
      </c>
      <c r="AU57" s="34">
        <v>0</v>
      </c>
      <c r="AV57" s="34">
        <f t="shared" si="21"/>
        <v>0</v>
      </c>
    </row>
    <row r="58" spans="1:48" ht="12.75">
      <c r="A58" s="5" t="s">
        <v>35</v>
      </c>
      <c r="B58" s="5"/>
      <c r="C58" s="5" t="s">
        <v>80</v>
      </c>
      <c r="D58" s="5" t="s">
        <v>116</v>
      </c>
      <c r="E58" s="5" t="s">
        <v>128</v>
      </c>
      <c r="F58" s="17">
        <v>20.5</v>
      </c>
      <c r="G58" s="17"/>
      <c r="H58" s="17">
        <f t="shared" si="0"/>
        <v>0</v>
      </c>
      <c r="I58" s="17">
        <f t="shared" si="1"/>
        <v>0</v>
      </c>
      <c r="J58" s="17">
        <f t="shared" si="2"/>
        <v>0</v>
      </c>
      <c r="K58" s="17">
        <v>0</v>
      </c>
      <c r="L58" s="17">
        <f t="shared" si="3"/>
        <v>0</v>
      </c>
      <c r="M58" s="29" t="s">
        <v>228</v>
      </c>
      <c r="P58" s="34">
        <f t="shared" si="4"/>
        <v>0</v>
      </c>
      <c r="R58" s="34">
        <f t="shared" si="5"/>
        <v>0</v>
      </c>
      <c r="S58" s="34">
        <f t="shared" si="6"/>
        <v>0</v>
      </c>
      <c r="T58" s="34">
        <f t="shared" si="7"/>
        <v>0</v>
      </c>
      <c r="U58" s="34">
        <f t="shared" si="8"/>
        <v>0</v>
      </c>
      <c r="V58" s="34">
        <f t="shared" si="9"/>
        <v>0</v>
      </c>
      <c r="W58" s="34">
        <f t="shared" si="10"/>
        <v>0</v>
      </c>
      <c r="X58" s="34">
        <f t="shared" si="11"/>
        <v>0</v>
      </c>
      <c r="Y58" s="26"/>
      <c r="Z58" s="17">
        <f t="shared" si="12"/>
        <v>0</v>
      </c>
      <c r="AA58" s="17">
        <f t="shared" si="13"/>
        <v>0</v>
      </c>
      <c r="AB58" s="17">
        <f t="shared" si="14"/>
        <v>0</v>
      </c>
      <c r="AD58" s="34">
        <v>15</v>
      </c>
      <c r="AE58" s="34">
        <f t="shared" si="15"/>
        <v>0</v>
      </c>
      <c r="AF58" s="34">
        <f t="shared" si="16"/>
        <v>0</v>
      </c>
      <c r="AG58" s="29" t="s">
        <v>11</v>
      </c>
      <c r="AM58" s="34">
        <f t="shared" si="17"/>
        <v>0</v>
      </c>
      <c r="AN58" s="34">
        <f t="shared" si="18"/>
        <v>0</v>
      </c>
      <c r="AO58" s="35" t="s">
        <v>164</v>
      </c>
      <c r="AP58" s="35" t="s">
        <v>170</v>
      </c>
      <c r="AQ58" s="26" t="s">
        <v>172</v>
      </c>
      <c r="AR58" s="26" t="s">
        <v>180</v>
      </c>
      <c r="AS58" s="34">
        <f t="shared" si="19"/>
        <v>0</v>
      </c>
      <c r="AT58" s="34">
        <f t="shared" si="20"/>
        <v>0</v>
      </c>
      <c r="AU58" s="34">
        <v>0</v>
      </c>
      <c r="AV58" s="34">
        <f t="shared" si="21"/>
        <v>0</v>
      </c>
    </row>
    <row r="59" spans="1:48" ht="12.75">
      <c r="A59" s="5" t="s">
        <v>36</v>
      </c>
      <c r="B59" s="5"/>
      <c r="C59" s="5" t="s">
        <v>81</v>
      </c>
      <c r="D59" s="5" t="s">
        <v>117</v>
      </c>
      <c r="E59" s="5" t="s">
        <v>128</v>
      </c>
      <c r="F59" s="17">
        <v>20.5</v>
      </c>
      <c r="G59" s="17"/>
      <c r="H59" s="17">
        <f t="shared" si="0"/>
        <v>0</v>
      </c>
      <c r="I59" s="17">
        <f t="shared" si="1"/>
        <v>0</v>
      </c>
      <c r="J59" s="17">
        <f t="shared" si="2"/>
        <v>0</v>
      </c>
      <c r="K59" s="17">
        <v>0</v>
      </c>
      <c r="L59" s="17">
        <f t="shared" si="3"/>
        <v>0</v>
      </c>
      <c r="M59" s="29" t="s">
        <v>228</v>
      </c>
      <c r="P59" s="34">
        <f t="shared" si="4"/>
        <v>0</v>
      </c>
      <c r="R59" s="34">
        <f t="shared" si="5"/>
        <v>0</v>
      </c>
      <c r="S59" s="34">
        <f t="shared" si="6"/>
        <v>0</v>
      </c>
      <c r="T59" s="34">
        <f t="shared" si="7"/>
        <v>0</v>
      </c>
      <c r="U59" s="34">
        <f t="shared" si="8"/>
        <v>0</v>
      </c>
      <c r="V59" s="34">
        <f t="shared" si="9"/>
        <v>0</v>
      </c>
      <c r="W59" s="34">
        <f t="shared" si="10"/>
        <v>0</v>
      </c>
      <c r="X59" s="34">
        <f t="shared" si="11"/>
        <v>0</v>
      </c>
      <c r="Y59" s="26"/>
      <c r="Z59" s="17">
        <f t="shared" si="12"/>
        <v>0</v>
      </c>
      <c r="AA59" s="17">
        <f t="shared" si="13"/>
        <v>0</v>
      </c>
      <c r="AB59" s="17">
        <f t="shared" si="14"/>
        <v>0</v>
      </c>
      <c r="AD59" s="34">
        <v>15</v>
      </c>
      <c r="AE59" s="34">
        <f t="shared" si="15"/>
        <v>0</v>
      </c>
      <c r="AF59" s="34">
        <f t="shared" si="16"/>
        <v>0</v>
      </c>
      <c r="AG59" s="29" t="s">
        <v>11</v>
      </c>
      <c r="AM59" s="34">
        <f t="shared" si="17"/>
        <v>0</v>
      </c>
      <c r="AN59" s="34">
        <f t="shared" si="18"/>
        <v>0</v>
      </c>
      <c r="AO59" s="35" t="s">
        <v>164</v>
      </c>
      <c r="AP59" s="35" t="s">
        <v>170</v>
      </c>
      <c r="AQ59" s="26" t="s">
        <v>172</v>
      </c>
      <c r="AR59" s="26" t="s">
        <v>180</v>
      </c>
      <c r="AS59" s="34">
        <f t="shared" si="19"/>
        <v>0</v>
      </c>
      <c r="AT59" s="34">
        <f t="shared" si="20"/>
        <v>0</v>
      </c>
      <c r="AU59" s="34">
        <v>0</v>
      </c>
      <c r="AV59" s="34">
        <f t="shared" si="21"/>
        <v>0</v>
      </c>
    </row>
    <row r="60" spans="1:37" ht="12.75">
      <c r="A60" s="6"/>
      <c r="B60" s="14"/>
      <c r="C60" s="14"/>
      <c r="D60" s="14" t="s">
        <v>118</v>
      </c>
      <c r="E60" s="6" t="s">
        <v>6</v>
      </c>
      <c r="F60" s="6" t="s">
        <v>6</v>
      </c>
      <c r="G60" s="6"/>
      <c r="H60" s="37">
        <f>SUM(H61:H62)</f>
        <v>0</v>
      </c>
      <c r="I60" s="37">
        <f>SUM(I61:I62)</f>
        <v>0</v>
      </c>
      <c r="J60" s="37">
        <f>H60+I60</f>
        <v>0</v>
      </c>
      <c r="K60" s="26"/>
      <c r="L60" s="37">
        <f>SUM(L61:L62)</f>
        <v>14.623999999999999</v>
      </c>
      <c r="M60" s="26"/>
      <c r="Y60" s="26"/>
      <c r="AI60" s="37">
        <f>SUM(Z61:Z62)</f>
        <v>0</v>
      </c>
      <c r="AJ60" s="37">
        <f>SUM(AA61:AA62)</f>
        <v>0</v>
      </c>
      <c r="AK60" s="37">
        <f>SUM(AB61:AB62)</f>
        <v>0</v>
      </c>
    </row>
    <row r="61" spans="1:48" ht="12.75">
      <c r="A61" s="7" t="s">
        <v>37</v>
      </c>
      <c r="B61" s="7"/>
      <c r="C61" s="7" t="s">
        <v>82</v>
      </c>
      <c r="D61" s="7" t="s">
        <v>230</v>
      </c>
      <c r="E61" s="7" t="s">
        <v>124</v>
      </c>
      <c r="F61" s="18">
        <v>72</v>
      </c>
      <c r="G61" s="18"/>
      <c r="H61" s="18">
        <f>F61*AE61</f>
        <v>0</v>
      </c>
      <c r="I61" s="18">
        <f>J61-H61</f>
        <v>0</v>
      </c>
      <c r="J61" s="18">
        <f>F61*G61</f>
        <v>0</v>
      </c>
      <c r="K61" s="18">
        <v>0.176</v>
      </c>
      <c r="L61" s="18">
        <f>F61*K61</f>
        <v>12.671999999999999</v>
      </c>
      <c r="M61" s="30" t="s">
        <v>228</v>
      </c>
      <c r="P61" s="34">
        <f>IF(AG61="5",J61,0)</f>
        <v>0</v>
      </c>
      <c r="R61" s="34">
        <f>IF(AG61="1",H61,0)</f>
        <v>0</v>
      </c>
      <c r="S61" s="34">
        <f>IF(AG61="1",I61,0)</f>
        <v>0</v>
      </c>
      <c r="T61" s="34">
        <f>IF(AG61="7",H61,0)</f>
        <v>0</v>
      </c>
      <c r="U61" s="34">
        <f>IF(AG61="7",I61,0)</f>
        <v>0</v>
      </c>
      <c r="V61" s="34">
        <f>IF(AG61="2",H61,0)</f>
        <v>0</v>
      </c>
      <c r="W61" s="34">
        <f>IF(AG61="2",I61,0)</f>
        <v>0</v>
      </c>
      <c r="X61" s="34">
        <f>IF(AG61="0",J61,0)</f>
        <v>0</v>
      </c>
      <c r="Y61" s="26"/>
      <c r="Z61" s="18">
        <f>IF(AD61=0,J61,0)</f>
        <v>0</v>
      </c>
      <c r="AA61" s="18">
        <f>IF(AD61=15,J61,0)</f>
        <v>0</v>
      </c>
      <c r="AB61" s="18">
        <f>IF(AD61=21,J61,0)</f>
        <v>0</v>
      </c>
      <c r="AD61" s="34">
        <v>15</v>
      </c>
      <c r="AE61" s="34">
        <f>G61*1</f>
        <v>0</v>
      </c>
      <c r="AF61" s="34">
        <f>G61*(1-1)</f>
        <v>0</v>
      </c>
      <c r="AG61" s="30" t="s">
        <v>153</v>
      </c>
      <c r="AM61" s="34">
        <f>F61*AE61</f>
        <v>0</v>
      </c>
      <c r="AN61" s="34">
        <f>F61*AF61</f>
        <v>0</v>
      </c>
      <c r="AO61" s="35" t="s">
        <v>165</v>
      </c>
      <c r="AP61" s="35" t="s">
        <v>171</v>
      </c>
      <c r="AQ61" s="26" t="s">
        <v>172</v>
      </c>
      <c r="AS61" s="34">
        <f>AM61+AN61</f>
        <v>0</v>
      </c>
      <c r="AT61" s="34">
        <f>G61/(100-AU61)*100</f>
        <v>0</v>
      </c>
      <c r="AU61" s="34">
        <v>0</v>
      </c>
      <c r="AV61" s="34">
        <f>L61</f>
        <v>12.671999999999999</v>
      </c>
    </row>
    <row r="62" spans="1:48" ht="12.75">
      <c r="A62" s="8" t="s">
        <v>38</v>
      </c>
      <c r="B62" s="8"/>
      <c r="C62" s="8" t="s">
        <v>83</v>
      </c>
      <c r="D62" s="8" t="s">
        <v>231</v>
      </c>
      <c r="E62" s="8" t="s">
        <v>124</v>
      </c>
      <c r="F62" s="19">
        <v>160</v>
      </c>
      <c r="G62" s="19"/>
      <c r="H62" s="19">
        <f>F62*AE62</f>
        <v>0</v>
      </c>
      <c r="I62" s="19">
        <f>J62-H62</f>
        <v>0</v>
      </c>
      <c r="J62" s="19">
        <f>F62*G62</f>
        <v>0</v>
      </c>
      <c r="K62" s="19">
        <v>0.0122</v>
      </c>
      <c r="L62" s="19">
        <f>F62*K62</f>
        <v>1.9520000000000002</v>
      </c>
      <c r="M62" s="31" t="s">
        <v>228</v>
      </c>
      <c r="P62" s="34">
        <f>IF(AG62="5",J62,0)</f>
        <v>0</v>
      </c>
      <c r="R62" s="34">
        <f>IF(AG62="1",H62,0)</f>
        <v>0</v>
      </c>
      <c r="S62" s="34">
        <f>IF(AG62="1",I62,0)</f>
        <v>0</v>
      </c>
      <c r="T62" s="34">
        <f>IF(AG62="7",H62,0)</f>
        <v>0</v>
      </c>
      <c r="U62" s="34">
        <f>IF(AG62="7",I62,0)</f>
        <v>0</v>
      </c>
      <c r="V62" s="34">
        <f>IF(AG62="2",H62,0)</f>
        <v>0</v>
      </c>
      <c r="W62" s="34">
        <f>IF(AG62="2",I62,0)</f>
        <v>0</v>
      </c>
      <c r="X62" s="34">
        <f>IF(AG62="0",J62,0)</f>
        <v>0</v>
      </c>
      <c r="Y62" s="26"/>
      <c r="Z62" s="18">
        <f>IF(AD62=0,J62,0)</f>
        <v>0</v>
      </c>
      <c r="AA62" s="18">
        <f>IF(AD62=15,J62,0)</f>
        <v>0</v>
      </c>
      <c r="AB62" s="18">
        <f>IF(AD62=21,J62,0)</f>
        <v>0</v>
      </c>
      <c r="AD62" s="34">
        <v>15</v>
      </c>
      <c r="AE62" s="34">
        <f>G62*1</f>
        <v>0</v>
      </c>
      <c r="AF62" s="34">
        <f>G62*(1-1)</f>
        <v>0</v>
      </c>
      <c r="AG62" s="30" t="s">
        <v>153</v>
      </c>
      <c r="AM62" s="34">
        <f>F62*AE62</f>
        <v>0</v>
      </c>
      <c r="AN62" s="34">
        <f>F62*AF62</f>
        <v>0</v>
      </c>
      <c r="AO62" s="35" t="s">
        <v>165</v>
      </c>
      <c r="AP62" s="35" t="s">
        <v>171</v>
      </c>
      <c r="AQ62" s="26" t="s">
        <v>172</v>
      </c>
      <c r="AS62" s="34">
        <f>AM62+AN62</f>
        <v>0</v>
      </c>
      <c r="AT62" s="34">
        <f>G62/(100-AU62)*100</f>
        <v>0</v>
      </c>
      <c r="AU62" s="34">
        <v>0</v>
      </c>
      <c r="AV62" s="34">
        <f>L62</f>
        <v>1.9520000000000002</v>
      </c>
    </row>
    <row r="63" spans="1:13" ht="12.75">
      <c r="A63" s="9"/>
      <c r="B63" s="9"/>
      <c r="C63" s="9"/>
      <c r="D63" s="9"/>
      <c r="E63" s="9"/>
      <c r="F63" s="9"/>
      <c r="G63" s="9"/>
      <c r="H63" s="222" t="s">
        <v>134</v>
      </c>
      <c r="I63" s="223"/>
      <c r="J63" s="38">
        <f>J12+J16+J18+J20+J25+J30+J35+J38+J44+J46+J48+J50+J60</f>
        <v>0</v>
      </c>
      <c r="K63" s="9"/>
      <c r="L63" s="9"/>
      <c r="M63" s="9"/>
    </row>
    <row r="64" ht="11.25" customHeight="1">
      <c r="A64" s="10" t="s">
        <v>39</v>
      </c>
    </row>
    <row r="65" spans="1:13" ht="25.5" customHeight="1">
      <c r="A65" s="20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</row>
  </sheetData>
  <sheetProtection/>
  <mergeCells count="29">
    <mergeCell ref="E8:F9"/>
    <mergeCell ref="G8:H9"/>
    <mergeCell ref="A4:C5"/>
    <mergeCell ref="D4:D5"/>
    <mergeCell ref="E4:F5"/>
    <mergeCell ref="A6:C7"/>
    <mergeCell ref="D6:D7"/>
    <mergeCell ref="E6:F7"/>
    <mergeCell ref="G6:H7"/>
    <mergeCell ref="I2:I3"/>
    <mergeCell ref="J2:M3"/>
    <mergeCell ref="H63:I63"/>
    <mergeCell ref="A65:M65"/>
    <mergeCell ref="I8:I9"/>
    <mergeCell ref="J8:M9"/>
    <mergeCell ref="H10:J10"/>
    <mergeCell ref="K10:L10"/>
    <mergeCell ref="A8:C9"/>
    <mergeCell ref="D8:D9"/>
    <mergeCell ref="I4:I5"/>
    <mergeCell ref="J4:M5"/>
    <mergeCell ref="I6:I7"/>
    <mergeCell ref="J6:M7"/>
    <mergeCell ref="G4:H5"/>
    <mergeCell ref="A1:M1"/>
    <mergeCell ref="A2:C3"/>
    <mergeCell ref="D2:D3"/>
    <mergeCell ref="E2:F3"/>
    <mergeCell ref="G2:H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ySplit="10" topLeftCell="A13" activePane="bottomLeft" state="frozen"/>
      <selection pane="topLeft" activeCell="A1" sqref="A1"/>
      <selection pane="bottomLeft" activeCell="F31" sqref="F3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212" t="s">
        <v>181</v>
      </c>
      <c r="B1" s="213"/>
      <c r="C1" s="213"/>
      <c r="D1" s="213"/>
      <c r="E1" s="213"/>
      <c r="F1" s="213"/>
      <c r="G1" s="213"/>
    </row>
    <row r="2" spans="1:8" ht="12.75">
      <c r="A2" s="214" t="s">
        <v>1</v>
      </c>
      <c r="B2" s="217" t="s">
        <v>250</v>
      </c>
      <c r="C2" s="223"/>
      <c r="D2" s="220" t="s">
        <v>135</v>
      </c>
      <c r="E2" s="220" t="str">
        <f>'Stavební rozpočet'!J2</f>
        <v>Město Česká Třebová</v>
      </c>
      <c r="F2" s="215"/>
      <c r="G2" s="221"/>
      <c r="H2" s="32"/>
    </row>
    <row r="3" spans="1:8" ht="12.75">
      <c r="A3" s="216"/>
      <c r="B3" s="218"/>
      <c r="C3" s="218"/>
      <c r="D3" s="209"/>
      <c r="E3" s="209"/>
      <c r="F3" s="209"/>
      <c r="G3" s="210"/>
      <c r="H3" s="32"/>
    </row>
    <row r="4" spans="1:8" ht="12.75">
      <c r="A4" s="229" t="s">
        <v>2</v>
      </c>
      <c r="B4" s="232" t="s">
        <v>251</v>
      </c>
      <c r="C4" s="233"/>
      <c r="D4" s="208" t="s">
        <v>136</v>
      </c>
      <c r="E4" s="208" t="str">
        <f>'Stavební rozpočet'!J4</f>
        <v>Ing. Miroslav Stránský</v>
      </c>
      <c r="F4" s="209"/>
      <c r="G4" s="210"/>
      <c r="H4" s="32"/>
    </row>
    <row r="5" spans="1:8" ht="12.75">
      <c r="A5" s="216"/>
      <c r="B5" s="233"/>
      <c r="C5" s="233"/>
      <c r="D5" s="209"/>
      <c r="E5" s="209"/>
      <c r="F5" s="209"/>
      <c r="G5" s="210"/>
      <c r="H5" s="32"/>
    </row>
    <row r="6" spans="1:8" ht="12.75">
      <c r="A6" s="229" t="s">
        <v>3</v>
      </c>
      <c r="B6" s="208" t="s">
        <v>252</v>
      </c>
      <c r="C6" s="209"/>
      <c r="D6" s="208" t="s">
        <v>137</v>
      </c>
      <c r="E6" s="208" t="str">
        <f>'Stavební rozpočet'!J6</f>
        <v> </v>
      </c>
      <c r="F6" s="209"/>
      <c r="G6" s="210"/>
      <c r="H6" s="32"/>
    </row>
    <row r="7" spans="1:8" ht="12.75">
      <c r="A7" s="216"/>
      <c r="B7" s="209"/>
      <c r="C7" s="209"/>
      <c r="D7" s="209"/>
      <c r="E7" s="209"/>
      <c r="F7" s="209"/>
      <c r="G7" s="210"/>
      <c r="H7" s="32"/>
    </row>
    <row r="8" spans="1:8" ht="12.75">
      <c r="A8" s="229" t="s">
        <v>138</v>
      </c>
      <c r="B8" s="208" t="str">
        <f>'Stavební rozpočet'!J8</f>
        <v>Ing. Miroslav Stránský</v>
      </c>
      <c r="C8" s="209"/>
      <c r="D8" s="211" t="s">
        <v>122</v>
      </c>
      <c r="E8" s="234">
        <v>44682</v>
      </c>
      <c r="F8" s="209"/>
      <c r="G8" s="210"/>
      <c r="H8" s="32"/>
    </row>
    <row r="9" spans="1:8" ht="12.75">
      <c r="A9" s="230"/>
      <c r="B9" s="224"/>
      <c r="C9" s="224"/>
      <c r="D9" s="224"/>
      <c r="E9" s="224"/>
      <c r="F9" s="224"/>
      <c r="G9" s="225"/>
      <c r="H9" s="32"/>
    </row>
    <row r="10" spans="1:8" ht="12.75">
      <c r="A10" s="39" t="s">
        <v>40</v>
      </c>
      <c r="B10" s="41" t="s">
        <v>41</v>
      </c>
      <c r="C10" s="42" t="s">
        <v>84</v>
      </c>
      <c r="D10" s="43" t="s">
        <v>182</v>
      </c>
      <c r="E10" s="43" t="s">
        <v>183</v>
      </c>
      <c r="F10" s="43" t="s">
        <v>184</v>
      </c>
      <c r="G10" s="45" t="s">
        <v>185</v>
      </c>
      <c r="H10" s="33"/>
    </row>
    <row r="11" spans="1:9" ht="12.75">
      <c r="A11" s="40"/>
      <c r="B11" s="40" t="s">
        <v>38</v>
      </c>
      <c r="C11" s="40" t="s">
        <v>86</v>
      </c>
      <c r="D11" s="46">
        <f>'Stavební rozpočet'!H12</f>
        <v>0</v>
      </c>
      <c r="E11" s="46">
        <f>'Stavební rozpočet'!I12</f>
        <v>0</v>
      </c>
      <c r="F11" s="46">
        <f>'Stavební rozpočet'!J12</f>
        <v>0</v>
      </c>
      <c r="G11" s="46">
        <f>'Stavební rozpočet'!L12</f>
        <v>4.69434</v>
      </c>
      <c r="H11" s="34" t="s">
        <v>186</v>
      </c>
      <c r="I11" s="34">
        <f aca="true" t="shared" si="0" ref="I11:I23">IF(H11="F",0,F11)</f>
        <v>0</v>
      </c>
    </row>
    <row r="12" spans="1:9" ht="12.75">
      <c r="A12" s="1"/>
      <c r="B12" s="1" t="s">
        <v>42</v>
      </c>
      <c r="C12" s="1" t="s">
        <v>87</v>
      </c>
      <c r="D12" s="34">
        <f>'Stavební rozpočet'!H16</f>
        <v>0</v>
      </c>
      <c r="E12" s="34">
        <f>'Stavební rozpočet'!I16</f>
        <v>0</v>
      </c>
      <c r="F12" s="34">
        <f aca="true" t="shared" si="1" ref="F12:F23">D12+E12</f>
        <v>0</v>
      </c>
      <c r="G12" s="34">
        <f>'Stavební rozpočet'!L16</f>
        <v>0.12793</v>
      </c>
      <c r="H12" s="34" t="s">
        <v>186</v>
      </c>
      <c r="I12" s="34">
        <f t="shared" si="0"/>
        <v>0</v>
      </c>
    </row>
    <row r="13" spans="1:9" ht="12.75">
      <c r="A13" s="1"/>
      <c r="B13" s="1" t="s">
        <v>44</v>
      </c>
      <c r="C13" s="1" t="s">
        <v>88</v>
      </c>
      <c r="D13" s="34">
        <f>'Stavební rozpočet'!H18</f>
        <v>0</v>
      </c>
      <c r="E13" s="34">
        <f>'Stavební rozpočet'!I18</f>
        <v>0</v>
      </c>
      <c r="F13" s="34">
        <f t="shared" si="1"/>
        <v>0</v>
      </c>
      <c r="G13" s="34">
        <f>'Stavební rozpočet'!L18</f>
        <v>0.55185</v>
      </c>
      <c r="H13" s="34" t="s">
        <v>186</v>
      </c>
      <c r="I13" s="34">
        <f t="shared" si="0"/>
        <v>0</v>
      </c>
    </row>
    <row r="14" spans="1:9" ht="12.75">
      <c r="A14" s="1"/>
      <c r="B14" s="1" t="s">
        <v>46</v>
      </c>
      <c r="C14" s="1" t="s">
        <v>90</v>
      </c>
      <c r="D14" s="34">
        <f>'Stavební rozpočet'!H20</f>
        <v>0</v>
      </c>
      <c r="E14" s="34">
        <f>'Stavební rozpočet'!I20</f>
        <v>0</v>
      </c>
      <c r="F14" s="34">
        <f t="shared" si="1"/>
        <v>0</v>
      </c>
      <c r="G14" s="34">
        <f>'Stavební rozpočet'!L20</f>
        <v>2.412</v>
      </c>
      <c r="H14" s="34" t="s">
        <v>186</v>
      </c>
      <c r="I14" s="34">
        <f t="shared" si="0"/>
        <v>0</v>
      </c>
    </row>
    <row r="15" spans="1:9" ht="12.75">
      <c r="A15" s="1"/>
      <c r="B15" s="1" t="s">
        <v>51</v>
      </c>
      <c r="C15" s="1" t="s">
        <v>94</v>
      </c>
      <c r="D15" s="34">
        <f>'Stavební rozpočet'!H25</f>
        <v>0</v>
      </c>
      <c r="E15" s="34">
        <f>'Stavební rozpočet'!I25</f>
        <v>0</v>
      </c>
      <c r="F15" s="34">
        <f t="shared" si="1"/>
        <v>0</v>
      </c>
      <c r="G15" s="34">
        <f>'Stavební rozpočet'!L25</f>
        <v>5.32</v>
      </c>
      <c r="H15" s="34" t="s">
        <v>186</v>
      </c>
      <c r="I15" s="34">
        <f t="shared" si="0"/>
        <v>0</v>
      </c>
    </row>
    <row r="16" spans="1:9" ht="12.75">
      <c r="A16" s="1"/>
      <c r="B16" s="1" t="s">
        <v>56</v>
      </c>
      <c r="C16" s="1" t="s">
        <v>98</v>
      </c>
      <c r="D16" s="34">
        <f>'Stavební rozpočet'!H30</f>
        <v>0</v>
      </c>
      <c r="E16" s="34">
        <f>'Stavební rozpočet'!I30</f>
        <v>0</v>
      </c>
      <c r="F16" s="34">
        <f t="shared" si="1"/>
        <v>0</v>
      </c>
      <c r="G16" s="34">
        <f>'Stavební rozpočet'!L30</f>
        <v>0.113</v>
      </c>
      <c r="H16" s="34" t="s">
        <v>186</v>
      </c>
      <c r="I16" s="34">
        <f t="shared" si="0"/>
        <v>0</v>
      </c>
    </row>
    <row r="17" spans="1:9" ht="12.75">
      <c r="A17" s="1"/>
      <c r="B17" s="1" t="s">
        <v>59</v>
      </c>
      <c r="C17" s="1" t="s">
        <v>99</v>
      </c>
      <c r="D17" s="34">
        <f>'Stavební rozpočet'!H35</f>
        <v>0</v>
      </c>
      <c r="E17" s="34">
        <f>'Stavební rozpočet'!I35</f>
        <v>0</v>
      </c>
      <c r="F17" s="34">
        <f t="shared" si="1"/>
        <v>0</v>
      </c>
      <c r="G17" s="34">
        <f>'Stavební rozpočet'!L35</f>
        <v>0.10586</v>
      </c>
      <c r="H17" s="34" t="s">
        <v>186</v>
      </c>
      <c r="I17" s="34">
        <f t="shared" si="0"/>
        <v>0</v>
      </c>
    </row>
    <row r="18" spans="1:9" ht="12.75">
      <c r="A18" s="1"/>
      <c r="B18" s="1" t="s">
        <v>61</v>
      </c>
      <c r="C18" s="1" t="s">
        <v>101</v>
      </c>
      <c r="D18" s="34">
        <f>'Stavební rozpočet'!H38</f>
        <v>0</v>
      </c>
      <c r="E18" s="34">
        <f>'Stavební rozpočet'!I38</f>
        <v>0</v>
      </c>
      <c r="F18" s="34">
        <f t="shared" si="1"/>
        <v>0</v>
      </c>
      <c r="G18" s="34">
        <f>'Stavební rozpočet'!L38</f>
        <v>20</v>
      </c>
      <c r="H18" s="34" t="s">
        <v>186</v>
      </c>
      <c r="I18" s="34">
        <f t="shared" si="0"/>
        <v>0</v>
      </c>
    </row>
    <row r="19" spans="1:9" ht="12.75">
      <c r="A19" s="1"/>
      <c r="B19" s="1" t="s">
        <v>66</v>
      </c>
      <c r="C19" s="1" t="s">
        <v>104</v>
      </c>
      <c r="D19" s="34">
        <f>'Stavební rozpočet'!H44</f>
        <v>0</v>
      </c>
      <c r="E19" s="34">
        <f>'Stavební rozpočet'!I44</f>
        <v>0</v>
      </c>
      <c r="F19" s="34">
        <f t="shared" si="1"/>
        <v>0</v>
      </c>
      <c r="G19" s="34">
        <f>'Stavební rozpočet'!L44</f>
        <v>0</v>
      </c>
      <c r="H19" s="34" t="s">
        <v>186</v>
      </c>
      <c r="I19" s="34">
        <f t="shared" si="0"/>
        <v>0</v>
      </c>
    </row>
    <row r="20" spans="1:9" ht="12.75">
      <c r="A20" s="1"/>
      <c r="B20" s="1" t="s">
        <v>68</v>
      </c>
      <c r="C20" s="1" t="s">
        <v>90</v>
      </c>
      <c r="D20" s="34">
        <f>'Stavební rozpočet'!H46</f>
        <v>0</v>
      </c>
      <c r="E20" s="34">
        <f>'Stavební rozpočet'!I46</f>
        <v>0</v>
      </c>
      <c r="F20" s="34">
        <f t="shared" si="1"/>
        <v>0</v>
      </c>
      <c r="G20" s="34">
        <f>'Stavební rozpočet'!L46</f>
        <v>0</v>
      </c>
      <c r="H20" s="34" t="s">
        <v>186</v>
      </c>
      <c r="I20" s="34">
        <f t="shared" si="0"/>
        <v>0</v>
      </c>
    </row>
    <row r="21" spans="1:9" ht="12.75">
      <c r="A21" s="1"/>
      <c r="B21" s="1" t="s">
        <v>70</v>
      </c>
      <c r="C21" s="1" t="s">
        <v>94</v>
      </c>
      <c r="D21" s="34">
        <f>'Stavební rozpočet'!H48</f>
        <v>0</v>
      </c>
      <c r="E21" s="34">
        <f>'Stavební rozpočet'!I48</f>
        <v>0</v>
      </c>
      <c r="F21" s="34">
        <f t="shared" si="1"/>
        <v>0</v>
      </c>
      <c r="G21" s="34">
        <f>'Stavební rozpočet'!L48</f>
        <v>0</v>
      </c>
      <c r="H21" s="34" t="s">
        <v>186</v>
      </c>
      <c r="I21" s="34">
        <f t="shared" si="0"/>
        <v>0</v>
      </c>
    </row>
    <row r="22" spans="1:9" ht="12.75">
      <c r="A22" s="1"/>
      <c r="B22" s="1" t="s">
        <v>72</v>
      </c>
      <c r="C22" s="1" t="s">
        <v>108</v>
      </c>
      <c r="D22" s="34">
        <f>'Stavební rozpočet'!H50</f>
        <v>0</v>
      </c>
      <c r="E22" s="34">
        <f>'Stavební rozpočet'!I50</f>
        <v>0</v>
      </c>
      <c r="F22" s="34">
        <f t="shared" si="1"/>
        <v>0</v>
      </c>
      <c r="G22" s="34">
        <f>'Stavební rozpočet'!L50</f>
        <v>0</v>
      </c>
      <c r="H22" s="34" t="s">
        <v>186</v>
      </c>
      <c r="I22" s="34">
        <f t="shared" si="0"/>
        <v>0</v>
      </c>
    </row>
    <row r="23" spans="1:9" ht="12.75">
      <c r="A23" s="1"/>
      <c r="B23" s="1"/>
      <c r="C23" s="1" t="s">
        <v>118</v>
      </c>
      <c r="D23" s="34">
        <f>'Stavební rozpočet'!H60</f>
        <v>0</v>
      </c>
      <c r="E23" s="34">
        <f>'Stavební rozpočet'!I60</f>
        <v>0</v>
      </c>
      <c r="F23" s="34">
        <f t="shared" si="1"/>
        <v>0</v>
      </c>
      <c r="G23" s="34">
        <f>'Stavební rozpočet'!L60</f>
        <v>14.623999999999999</v>
      </c>
      <c r="H23" s="34" t="s">
        <v>186</v>
      </c>
      <c r="I23" s="34">
        <f t="shared" si="0"/>
        <v>0</v>
      </c>
    </row>
    <row r="24" spans="3:6" s="76" customFormat="1" ht="12.75">
      <c r="C24" s="95" t="s">
        <v>248</v>
      </c>
      <c r="D24" s="91">
        <f>SUM(D11:D23)</f>
        <v>0</v>
      </c>
      <c r="E24" s="91">
        <f>SUM(E11:E23)</f>
        <v>0</v>
      </c>
      <c r="F24" s="92">
        <f>SUM(F11:F23)</f>
        <v>0</v>
      </c>
    </row>
    <row r="25" spans="3:6" s="76" customFormat="1" ht="12.75">
      <c r="C25" s="95"/>
      <c r="D25" s="91"/>
      <c r="E25" s="91"/>
      <c r="F25" s="92"/>
    </row>
    <row r="26" spans="6:7" ht="12.75">
      <c r="F26" s="67"/>
      <c r="G26" s="81"/>
    </row>
    <row r="27" spans="3:6" ht="12.75">
      <c r="C27" t="s">
        <v>245</v>
      </c>
      <c r="F27" s="96">
        <f>' Rekapitulace TZB'!E20</f>
        <v>0</v>
      </c>
    </row>
    <row r="28" spans="2:6" ht="12.75">
      <c r="B28" s="69"/>
      <c r="C28" s="63" t="s">
        <v>246</v>
      </c>
      <c r="E28" s="44"/>
      <c r="F28" s="96">
        <f>SUM('Rekapitulace EL'!J43:O43)</f>
        <v>0</v>
      </c>
    </row>
    <row r="29" spans="2:6" ht="12.75">
      <c r="B29" s="69"/>
      <c r="C29" s="64"/>
      <c r="F29" s="68"/>
    </row>
    <row r="30" spans="2:6" ht="12.75">
      <c r="B30" s="69"/>
      <c r="C30" s="63"/>
      <c r="F30" s="68"/>
    </row>
    <row r="31" spans="2:6" ht="12.75">
      <c r="B31" s="70"/>
      <c r="C31" s="65"/>
      <c r="F31" s="68"/>
    </row>
    <row r="32" spans="2:6" ht="12.75">
      <c r="B32" s="69"/>
      <c r="C32" s="63"/>
      <c r="F32" s="68"/>
    </row>
    <row r="33" spans="2:6" ht="12.75">
      <c r="B33" s="69"/>
      <c r="C33" s="63"/>
      <c r="F33" s="68"/>
    </row>
    <row r="34" spans="2:6" ht="12.75">
      <c r="B34" s="69"/>
      <c r="C34" s="63"/>
      <c r="F34" s="68"/>
    </row>
    <row r="35" spans="2:6" ht="12.75">
      <c r="B35" s="71"/>
      <c r="C35" s="66"/>
      <c r="F35" s="68"/>
    </row>
    <row r="36" spans="2:7" ht="12.75">
      <c r="B36" s="73"/>
      <c r="C36" s="74"/>
      <c r="D36" s="72"/>
      <c r="E36" s="72"/>
      <c r="F36" s="75"/>
      <c r="G36" s="72"/>
    </row>
    <row r="37" ht="12.75">
      <c r="F37" s="100"/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4">
      <selection activeCell="J13" sqref="J13"/>
    </sheetView>
  </sheetViews>
  <sheetFormatPr defaultColWidth="11.57421875" defaultRowHeight="12.75"/>
  <cols>
    <col min="1" max="1" width="9.140625" style="0" customWidth="1"/>
    <col min="2" max="2" width="14.5742187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2"/>
      <c r="B1" s="48"/>
      <c r="C1" s="235" t="s">
        <v>197</v>
      </c>
      <c r="D1" s="213"/>
      <c r="E1" s="213"/>
      <c r="F1" s="213"/>
      <c r="G1" s="213"/>
      <c r="H1" s="213"/>
      <c r="I1" s="213"/>
    </row>
    <row r="2" spans="1:10" ht="12.75">
      <c r="A2" s="214" t="s">
        <v>1</v>
      </c>
      <c r="B2" s="215"/>
      <c r="C2" s="217" t="str">
        <f>'Stavební rozpočet'!D2</f>
        <v>Oprava tří sociálních zařízení v MŠ Habrmanova, Česká Třebová.</v>
      </c>
      <c r="D2" s="223"/>
      <c r="E2" s="220" t="s">
        <v>135</v>
      </c>
      <c r="F2" s="220" t="str">
        <f>'Stavební rozpočet'!J2</f>
        <v>Město Česká Třebová</v>
      </c>
      <c r="G2" s="215"/>
      <c r="H2" s="220" t="s">
        <v>222</v>
      </c>
      <c r="I2" s="236"/>
      <c r="J2" s="32"/>
    </row>
    <row r="3" spans="1:10" ht="25.5" customHeight="1">
      <c r="A3" s="216"/>
      <c r="B3" s="209"/>
      <c r="C3" s="218"/>
      <c r="D3" s="218"/>
      <c r="E3" s="209"/>
      <c r="F3" s="209"/>
      <c r="G3" s="209"/>
      <c r="H3" s="209"/>
      <c r="I3" s="210"/>
      <c r="J3" s="32"/>
    </row>
    <row r="4" spans="1:10" ht="12.75">
      <c r="A4" s="229" t="s">
        <v>2</v>
      </c>
      <c r="B4" s="209"/>
      <c r="C4" s="237" t="str">
        <f>'Stavební rozpočet'!D4</f>
        <v>Mateřská školka</v>
      </c>
      <c r="D4" s="238"/>
      <c r="E4" s="208" t="s">
        <v>136</v>
      </c>
      <c r="F4" s="208" t="str">
        <f>'Stavební rozpočet'!J4</f>
        <v>Ing. Miroslav Stránský</v>
      </c>
      <c r="G4" s="209"/>
      <c r="H4" s="208" t="s">
        <v>222</v>
      </c>
      <c r="I4" s="242"/>
      <c r="J4" s="32"/>
    </row>
    <row r="5" spans="1:10" ht="12.75">
      <c r="A5" s="216"/>
      <c r="B5" s="209"/>
      <c r="C5" s="238"/>
      <c r="D5" s="238"/>
      <c r="E5" s="209"/>
      <c r="F5" s="209"/>
      <c r="G5" s="209"/>
      <c r="H5" s="209"/>
      <c r="I5" s="210"/>
      <c r="J5" s="32"/>
    </row>
    <row r="6" spans="1:10" ht="12.75">
      <c r="A6" s="229" t="s">
        <v>3</v>
      </c>
      <c r="B6" s="209"/>
      <c r="C6" s="208" t="str">
        <f>'Stavební rozpočet'!D6</f>
        <v>Habrmanova, Česká Třebová</v>
      </c>
      <c r="D6" s="209"/>
      <c r="E6" s="208" t="s">
        <v>137</v>
      </c>
      <c r="F6" s="208" t="str">
        <f>'Stavební rozpočet'!J6</f>
        <v> </v>
      </c>
      <c r="G6" s="209"/>
      <c r="H6" s="208" t="s">
        <v>222</v>
      </c>
      <c r="I6" s="242"/>
      <c r="J6" s="32"/>
    </row>
    <row r="7" spans="1:10" ht="12.75">
      <c r="A7" s="216"/>
      <c r="B7" s="209"/>
      <c r="C7" s="209"/>
      <c r="D7" s="209"/>
      <c r="E7" s="209"/>
      <c r="F7" s="209"/>
      <c r="G7" s="209"/>
      <c r="H7" s="209"/>
      <c r="I7" s="210"/>
      <c r="J7" s="32"/>
    </row>
    <row r="8" spans="1:10" ht="12.75">
      <c r="A8" s="229" t="s">
        <v>120</v>
      </c>
      <c r="B8" s="209"/>
      <c r="C8" s="208" t="str">
        <f>'Stavební rozpočet'!G4</f>
        <v> </v>
      </c>
      <c r="D8" s="209"/>
      <c r="E8" s="208" t="s">
        <v>121</v>
      </c>
      <c r="F8" s="208" t="str">
        <f>'Stavební rozpočet'!G6</f>
        <v> </v>
      </c>
      <c r="G8" s="209"/>
      <c r="H8" s="211" t="s">
        <v>223</v>
      </c>
      <c r="I8" s="242" t="s">
        <v>38</v>
      </c>
      <c r="J8" s="32"/>
    </row>
    <row r="9" spans="1:10" ht="12.75">
      <c r="A9" s="216"/>
      <c r="B9" s="209"/>
      <c r="C9" s="209"/>
      <c r="D9" s="209"/>
      <c r="E9" s="209"/>
      <c r="F9" s="209"/>
      <c r="G9" s="209"/>
      <c r="H9" s="209"/>
      <c r="I9" s="210"/>
      <c r="J9" s="32"/>
    </row>
    <row r="10" spans="1:10" ht="12.75">
      <c r="A10" s="229" t="s">
        <v>4</v>
      </c>
      <c r="B10" s="209"/>
      <c r="C10" s="208" t="str">
        <f>'Stavební rozpočet'!D8</f>
        <v> </v>
      </c>
      <c r="D10" s="209"/>
      <c r="E10" s="208" t="s">
        <v>138</v>
      </c>
      <c r="F10" s="208" t="str">
        <f>'Stavební rozpočet'!J8</f>
        <v>Ing. Miroslav Stránský</v>
      </c>
      <c r="G10" s="209"/>
      <c r="H10" s="211" t="s">
        <v>224</v>
      </c>
      <c r="I10" s="240" t="str">
        <f>'Stavební rozpočet'!G8</f>
        <v>květen 2022</v>
      </c>
      <c r="J10" s="32"/>
    </row>
    <row r="11" spans="1:10" ht="12.75">
      <c r="A11" s="247"/>
      <c r="B11" s="239"/>
      <c r="C11" s="239"/>
      <c r="D11" s="239"/>
      <c r="E11" s="239"/>
      <c r="F11" s="239"/>
      <c r="G11" s="239"/>
      <c r="H11" s="239"/>
      <c r="I11" s="241"/>
      <c r="J11" s="32"/>
    </row>
    <row r="12" spans="1:9" ht="23.25" customHeight="1">
      <c r="A12" s="243" t="s">
        <v>187</v>
      </c>
      <c r="B12" s="244"/>
      <c r="C12" s="244"/>
      <c r="D12" s="244"/>
      <c r="E12" s="244"/>
      <c r="F12" s="244"/>
      <c r="G12" s="244"/>
      <c r="H12" s="244"/>
      <c r="I12" s="244"/>
    </row>
    <row r="13" spans="1:10" ht="26.25" customHeight="1">
      <c r="A13" s="49" t="s">
        <v>188</v>
      </c>
      <c r="B13" s="245" t="s">
        <v>195</v>
      </c>
      <c r="C13" s="246"/>
      <c r="D13" s="49" t="s">
        <v>198</v>
      </c>
      <c r="E13" s="245" t="s">
        <v>207</v>
      </c>
      <c r="F13" s="246"/>
      <c r="G13" s="49" t="s">
        <v>208</v>
      </c>
      <c r="H13" s="245" t="s">
        <v>225</v>
      </c>
      <c r="I13" s="246"/>
      <c r="J13" s="32"/>
    </row>
    <row r="14" spans="1:10" ht="15" customHeight="1">
      <c r="A14" s="50"/>
      <c r="B14" s="54" t="s">
        <v>196</v>
      </c>
      <c r="C14" s="56"/>
      <c r="D14" s="248" t="s">
        <v>199</v>
      </c>
      <c r="E14" s="249"/>
      <c r="F14" s="56">
        <v>0</v>
      </c>
      <c r="G14" s="248" t="s">
        <v>209</v>
      </c>
      <c r="H14" s="249"/>
      <c r="I14" s="56">
        <v>0</v>
      </c>
      <c r="J14" s="32"/>
    </row>
    <row r="15" spans="1:10" ht="15" customHeight="1">
      <c r="A15" s="51"/>
      <c r="B15" s="54" t="s">
        <v>139</v>
      </c>
      <c r="C15" s="56"/>
      <c r="D15" s="248" t="s">
        <v>200</v>
      </c>
      <c r="E15" s="249"/>
      <c r="F15" s="56">
        <v>0</v>
      </c>
      <c r="G15" s="248" t="s">
        <v>210</v>
      </c>
      <c r="H15" s="249"/>
      <c r="I15" s="56">
        <v>0</v>
      </c>
      <c r="J15" s="32"/>
    </row>
    <row r="16" spans="1:10" ht="15" customHeight="1">
      <c r="A16" s="50"/>
      <c r="B16" s="54" t="s">
        <v>196</v>
      </c>
      <c r="C16" s="56"/>
      <c r="D16" s="248" t="s">
        <v>201</v>
      </c>
      <c r="E16" s="249"/>
      <c r="F16" s="56">
        <v>0</v>
      </c>
      <c r="G16" s="248" t="s">
        <v>211</v>
      </c>
      <c r="H16" s="249"/>
      <c r="I16" s="56">
        <v>0</v>
      </c>
      <c r="J16" s="32"/>
    </row>
    <row r="17" spans="1:10" ht="15" customHeight="1">
      <c r="A17" s="51"/>
      <c r="B17" s="54" t="s">
        <v>139</v>
      </c>
      <c r="C17" s="56"/>
      <c r="D17" s="248"/>
      <c r="E17" s="249"/>
      <c r="F17" s="57"/>
      <c r="G17" s="248" t="s">
        <v>212</v>
      </c>
      <c r="H17" s="249"/>
      <c r="I17" s="56">
        <v>0</v>
      </c>
      <c r="J17" s="32"/>
    </row>
    <row r="18" spans="1:10" ht="15" customHeight="1">
      <c r="A18" s="50"/>
      <c r="B18" s="54"/>
      <c r="C18" s="56"/>
      <c r="D18" s="248"/>
      <c r="E18" s="249"/>
      <c r="F18" s="57"/>
      <c r="G18" s="248" t="s">
        <v>213</v>
      </c>
      <c r="H18" s="249"/>
      <c r="I18" s="56">
        <v>0</v>
      </c>
      <c r="J18" s="32"/>
    </row>
    <row r="19" spans="1:10" ht="15" customHeight="1">
      <c r="A19" s="51"/>
      <c r="B19" s="97" t="s">
        <v>249</v>
      </c>
      <c r="C19" s="56"/>
      <c r="D19" s="248"/>
      <c r="E19" s="249"/>
      <c r="F19" s="57"/>
      <c r="G19" s="248" t="s">
        <v>214</v>
      </c>
      <c r="H19" s="249"/>
      <c r="I19" s="56">
        <v>0</v>
      </c>
      <c r="J19" s="32"/>
    </row>
    <row r="20" spans="1:10" ht="15" customHeight="1">
      <c r="A20" s="250" t="s">
        <v>118</v>
      </c>
      <c r="B20" s="251"/>
      <c r="C20" s="56"/>
      <c r="D20" s="248"/>
      <c r="E20" s="249"/>
      <c r="F20" s="57"/>
      <c r="G20" s="248"/>
      <c r="H20" s="249"/>
      <c r="I20" s="57"/>
      <c r="J20" s="32"/>
    </row>
    <row r="21" spans="1:10" ht="15" customHeight="1">
      <c r="A21" s="250" t="s">
        <v>189</v>
      </c>
      <c r="B21" s="251"/>
      <c r="C21" s="56"/>
      <c r="D21" s="248"/>
      <c r="E21" s="249"/>
      <c r="F21" s="57"/>
      <c r="G21" s="248"/>
      <c r="H21" s="249"/>
      <c r="I21" s="57"/>
      <c r="J21" s="32"/>
    </row>
    <row r="22" spans="1:10" ht="16.5" customHeight="1">
      <c r="A22" s="250" t="s">
        <v>264</v>
      </c>
      <c r="B22" s="251"/>
      <c r="C22" s="183">
        <f>'Stavební rozpočet - součet'!F24</f>
        <v>0</v>
      </c>
      <c r="D22" s="250" t="s">
        <v>202</v>
      </c>
      <c r="E22" s="251"/>
      <c r="F22" s="56">
        <f>SUM(F14:F21)</f>
        <v>0</v>
      </c>
      <c r="G22" s="250" t="s">
        <v>215</v>
      </c>
      <c r="H22" s="251"/>
      <c r="I22" s="56">
        <f>I14+I16</f>
        <v>0</v>
      </c>
      <c r="J22" s="32"/>
    </row>
    <row r="23" spans="1:10" s="79" customFormat="1" ht="15" customHeight="1">
      <c r="A23" s="80" t="s">
        <v>227</v>
      </c>
      <c r="B23" s="77"/>
      <c r="C23" s="98">
        <f>'Stavební rozpočet - součet'!F27</f>
        <v>0</v>
      </c>
      <c r="D23" s="250" t="s">
        <v>203</v>
      </c>
      <c r="E23" s="251"/>
      <c r="F23" s="58">
        <v>0</v>
      </c>
      <c r="G23" s="250" t="s">
        <v>216</v>
      </c>
      <c r="H23" s="251"/>
      <c r="I23" s="56">
        <v>0</v>
      </c>
      <c r="J23" s="78"/>
    </row>
    <row r="24" spans="1:10" ht="15" customHeight="1">
      <c r="A24" s="94" t="s">
        <v>247</v>
      </c>
      <c r="B24" s="93"/>
      <c r="C24" s="99">
        <f>SUM('Stavební rozpočet - součet'!F28)</f>
        <v>0</v>
      </c>
      <c r="D24" s="9"/>
      <c r="E24" s="9"/>
      <c r="F24" s="59"/>
      <c r="G24" s="250" t="s">
        <v>217</v>
      </c>
      <c r="H24" s="251"/>
      <c r="I24" s="56">
        <v>0</v>
      </c>
      <c r="J24" s="32"/>
    </row>
    <row r="25" spans="6:10" ht="15" customHeight="1">
      <c r="F25" s="60"/>
      <c r="G25" s="250" t="s">
        <v>218</v>
      </c>
      <c r="H25" s="251"/>
      <c r="I25" s="56">
        <v>0</v>
      </c>
      <c r="J25" s="32"/>
    </row>
    <row r="26" spans="1:9" ht="12.75">
      <c r="A26" s="48"/>
      <c r="B26" s="48"/>
      <c r="C26" s="48"/>
      <c r="G26" s="9"/>
      <c r="H26" s="9"/>
      <c r="I26" s="9"/>
    </row>
    <row r="27" spans="1:9" ht="15" customHeight="1">
      <c r="A27" s="252" t="s">
        <v>190</v>
      </c>
      <c r="B27" s="253"/>
      <c r="C27" s="61">
        <f>SUM('Stavební rozpočet'!Z12:Z62)</f>
        <v>0</v>
      </c>
      <c r="D27" s="55"/>
      <c r="E27" s="48"/>
      <c r="F27" s="48"/>
      <c r="G27" s="48"/>
      <c r="H27" s="48"/>
      <c r="I27" s="48"/>
    </row>
    <row r="28" spans="1:10" ht="15" customHeight="1">
      <c r="A28" s="252" t="s">
        <v>191</v>
      </c>
      <c r="B28" s="253"/>
      <c r="C28" s="61">
        <v>0</v>
      </c>
      <c r="D28" s="252" t="s">
        <v>204</v>
      </c>
      <c r="E28" s="253"/>
      <c r="F28" s="61">
        <f>ROUND(C28*(15/100),2)</f>
        <v>0</v>
      </c>
      <c r="G28" s="252" t="s">
        <v>219</v>
      </c>
      <c r="H28" s="253"/>
      <c r="I28" s="61">
        <f>SUM(C27:C29)</f>
        <v>0</v>
      </c>
      <c r="J28" s="32"/>
    </row>
    <row r="29" spans="1:10" ht="15" customHeight="1">
      <c r="A29" s="252" t="s">
        <v>192</v>
      </c>
      <c r="B29" s="253"/>
      <c r="C29" s="61">
        <f>C22+C23+C24+I22</f>
        <v>0</v>
      </c>
      <c r="D29" s="252" t="s">
        <v>205</v>
      </c>
      <c r="E29" s="253"/>
      <c r="F29" s="61">
        <f>ROUND(C29*(21/100),2)</f>
        <v>0</v>
      </c>
      <c r="G29" s="252" t="s">
        <v>220</v>
      </c>
      <c r="H29" s="253"/>
      <c r="I29" s="61">
        <f>SUM(F28:F29)+I28</f>
        <v>0</v>
      </c>
      <c r="J29" s="32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254" t="s">
        <v>193</v>
      </c>
      <c r="B31" s="255"/>
      <c r="C31" s="256"/>
      <c r="D31" s="254" t="s">
        <v>206</v>
      </c>
      <c r="E31" s="255"/>
      <c r="F31" s="256"/>
      <c r="G31" s="254" t="s">
        <v>221</v>
      </c>
      <c r="H31" s="255"/>
      <c r="I31" s="256"/>
      <c r="J31" s="33"/>
    </row>
    <row r="32" spans="1:10" ht="14.25" customHeight="1">
      <c r="A32" s="257"/>
      <c r="B32" s="258"/>
      <c r="C32" s="259"/>
      <c r="D32" s="257"/>
      <c r="E32" s="258"/>
      <c r="F32" s="259"/>
      <c r="G32" s="257"/>
      <c r="H32" s="258"/>
      <c r="I32" s="259"/>
      <c r="J32" s="33"/>
    </row>
    <row r="33" spans="1:10" ht="14.25" customHeight="1">
      <c r="A33" s="257"/>
      <c r="B33" s="258"/>
      <c r="C33" s="259"/>
      <c r="D33" s="257"/>
      <c r="E33" s="258"/>
      <c r="F33" s="259"/>
      <c r="G33" s="257"/>
      <c r="H33" s="258"/>
      <c r="I33" s="259"/>
      <c r="J33" s="33"/>
    </row>
    <row r="34" spans="1:10" ht="14.25" customHeight="1">
      <c r="A34" s="257"/>
      <c r="B34" s="258"/>
      <c r="C34" s="259"/>
      <c r="D34" s="257"/>
      <c r="E34" s="258"/>
      <c r="F34" s="259"/>
      <c r="G34" s="257"/>
      <c r="H34" s="258"/>
      <c r="I34" s="259"/>
      <c r="J34" s="33"/>
    </row>
    <row r="35" spans="1:10" ht="14.25" customHeight="1">
      <c r="A35" s="260" t="s">
        <v>194</v>
      </c>
      <c r="B35" s="261"/>
      <c r="C35" s="262"/>
      <c r="D35" s="260" t="s">
        <v>194</v>
      </c>
      <c r="E35" s="261"/>
      <c r="F35" s="262"/>
      <c r="G35" s="260" t="s">
        <v>194</v>
      </c>
      <c r="H35" s="261"/>
      <c r="I35" s="262"/>
      <c r="J35" s="33"/>
    </row>
    <row r="36" spans="1:9" ht="11.25" customHeight="1">
      <c r="A36" s="53" t="s">
        <v>39</v>
      </c>
      <c r="B36" s="47"/>
      <c r="C36" s="47"/>
      <c r="D36" s="47"/>
      <c r="E36" s="47"/>
      <c r="F36" s="47"/>
      <c r="G36" s="47"/>
      <c r="H36" s="47"/>
      <c r="I36" s="47"/>
    </row>
    <row r="37" spans="1:9" ht="25.5" customHeight="1">
      <c r="A37" s="208"/>
      <c r="B37" s="209"/>
      <c r="C37" s="209"/>
      <c r="D37" s="209"/>
      <c r="E37" s="209"/>
      <c r="F37" s="209"/>
      <c r="G37" s="209"/>
      <c r="H37" s="209"/>
      <c r="I37" s="209"/>
    </row>
  </sheetData>
  <sheetProtection/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G25:H25"/>
    <mergeCell ref="A27:B27"/>
    <mergeCell ref="A28:B28"/>
    <mergeCell ref="D28:E28"/>
    <mergeCell ref="G28:H28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A20:B20"/>
    <mergeCell ref="D20:E20"/>
    <mergeCell ref="G20:H20"/>
    <mergeCell ref="A21:B21"/>
    <mergeCell ref="D21:E21"/>
    <mergeCell ref="G21:H21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A8:B9"/>
    <mergeCell ref="C8:D9"/>
    <mergeCell ref="A12:I12"/>
    <mergeCell ref="B13:C13"/>
    <mergeCell ref="E13:F13"/>
    <mergeCell ref="H13:I13"/>
    <mergeCell ref="A10:B11"/>
    <mergeCell ref="C10:D11"/>
    <mergeCell ref="E10:E11"/>
    <mergeCell ref="F10:G11"/>
    <mergeCell ref="H10:H11"/>
    <mergeCell ref="I10:I11"/>
    <mergeCell ref="E8:E9"/>
    <mergeCell ref="F8:G9"/>
    <mergeCell ref="H4:H5"/>
    <mergeCell ref="I4:I5"/>
    <mergeCell ref="H6:H7"/>
    <mergeCell ref="I6:I7"/>
    <mergeCell ref="H8:H9"/>
    <mergeCell ref="I8:I9"/>
    <mergeCell ref="A4:B5"/>
    <mergeCell ref="C4:D5"/>
    <mergeCell ref="E4:E5"/>
    <mergeCell ref="F4:G5"/>
    <mergeCell ref="A6:B7"/>
    <mergeCell ref="C6:D7"/>
    <mergeCell ref="E6:E7"/>
    <mergeCell ref="F6:G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G17" sqref="G17"/>
    </sheetView>
  </sheetViews>
  <sheetFormatPr defaultColWidth="9.140625" defaultRowHeight="12.75"/>
  <cols>
    <col min="1" max="1" width="9.140625" style="105" customWidth="1"/>
    <col min="2" max="2" width="33.140625" style="105" customWidth="1"/>
    <col min="3" max="4" width="14.7109375" style="105" customWidth="1"/>
    <col min="5" max="5" width="14.7109375" style="106" customWidth="1"/>
    <col min="6" max="16384" width="9.140625" style="105" customWidth="1"/>
  </cols>
  <sheetData>
    <row r="1" spans="2:5" s="107" customFormat="1" ht="15">
      <c r="B1" s="116" t="s">
        <v>284</v>
      </c>
      <c r="C1" s="124"/>
      <c r="D1" s="124"/>
      <c r="E1" s="115"/>
    </row>
    <row r="2" spans="2:5" s="107" customFormat="1" ht="12.75">
      <c r="B2" s="116" t="s">
        <v>283</v>
      </c>
      <c r="C2" s="116"/>
      <c r="D2" s="116"/>
      <c r="E2" s="123"/>
    </row>
    <row r="3" spans="2:5" s="107" customFormat="1" ht="12.75">
      <c r="B3" s="116" t="s">
        <v>282</v>
      </c>
      <c r="C3" s="116"/>
      <c r="D3" s="116"/>
      <c r="E3" s="123"/>
    </row>
    <row r="4" spans="2:5" s="107" customFormat="1" ht="12.75">
      <c r="B4" s="116"/>
      <c r="C4" s="116"/>
      <c r="D4" s="116"/>
      <c r="E4" s="123"/>
    </row>
    <row r="5" spans="2:5" s="107" customFormat="1" ht="12.75">
      <c r="B5" s="116" t="s">
        <v>281</v>
      </c>
      <c r="C5" s="116"/>
      <c r="D5" s="116"/>
      <c r="E5" s="123"/>
    </row>
    <row r="6" spans="2:5" s="107" customFormat="1" ht="12.75">
      <c r="B6" s="116" t="s">
        <v>280</v>
      </c>
      <c r="C6" s="116"/>
      <c r="D6" s="116"/>
      <c r="E6" s="123"/>
    </row>
    <row r="7" spans="2:5" s="107" customFormat="1" ht="12.75">
      <c r="B7" s="116"/>
      <c r="C7" s="116"/>
      <c r="D7" s="116"/>
      <c r="E7" s="123"/>
    </row>
    <row r="8" spans="2:5" s="107" customFormat="1" ht="12.75">
      <c r="B8" s="116"/>
      <c r="C8" s="116"/>
      <c r="D8" s="116"/>
      <c r="E8" s="123"/>
    </row>
    <row r="9" spans="2:5" s="107" customFormat="1" ht="12.75">
      <c r="B9" s="116"/>
      <c r="C9" s="116"/>
      <c r="D9" s="116"/>
      <c r="E9" s="123"/>
    </row>
    <row r="10" ht="12.75">
      <c r="E10" s="113"/>
    </row>
    <row r="11" spans="1:5" ht="26.25">
      <c r="A11" s="121"/>
      <c r="B11" s="122" t="s">
        <v>279</v>
      </c>
      <c r="C11" s="121"/>
      <c r="E11" s="113"/>
    </row>
    <row r="12" ht="13.5" thickBot="1">
      <c r="E12" s="113"/>
    </row>
    <row r="13" spans="2:5" s="107" customFormat="1" ht="12" thickBot="1">
      <c r="B13" s="120" t="s">
        <v>278</v>
      </c>
      <c r="C13" s="119"/>
      <c r="D13" s="119"/>
      <c r="E13" s="118" t="s">
        <v>277</v>
      </c>
    </row>
    <row r="14" spans="3:5" s="107" customFormat="1" ht="11.25">
      <c r="C14" s="117"/>
      <c r="D14" s="117"/>
      <c r="E14" s="117" t="s">
        <v>276</v>
      </c>
    </row>
    <row r="15" spans="3:5" s="107" customFormat="1" ht="11.25">
      <c r="C15" s="117"/>
      <c r="D15" s="117"/>
      <c r="E15" s="117"/>
    </row>
    <row r="16" spans="1:5" s="107" customFormat="1" ht="12.75">
      <c r="A16" s="105"/>
      <c r="B16" s="116" t="s">
        <v>275</v>
      </c>
      <c r="C16" s="105"/>
      <c r="D16" s="105"/>
      <c r="E16" s="113">
        <f>'Položky TZB'!F114</f>
        <v>0</v>
      </c>
    </row>
    <row r="17" spans="1:5" s="107" customFormat="1" ht="12.75">
      <c r="A17" s="105"/>
      <c r="B17" s="116" t="s">
        <v>274</v>
      </c>
      <c r="C17" s="105"/>
      <c r="D17" s="105"/>
      <c r="E17" s="113">
        <f>'Položky TZB'!F222</f>
        <v>0</v>
      </c>
    </row>
    <row r="18" spans="1:5" s="107" customFormat="1" ht="12.75">
      <c r="A18" s="105"/>
      <c r="B18" s="116" t="s">
        <v>273</v>
      </c>
      <c r="C18" s="105"/>
      <c r="D18" s="105"/>
      <c r="E18" s="113">
        <f>'Položky TZB'!F327</f>
        <v>0</v>
      </c>
    </row>
    <row r="19" spans="1:5" s="107" customFormat="1" ht="13.5" thickBot="1">
      <c r="A19" s="105"/>
      <c r="B19" s="105" t="s">
        <v>272</v>
      </c>
      <c r="C19" s="105"/>
      <c r="D19" s="105"/>
      <c r="E19" s="113"/>
    </row>
    <row r="20" spans="1:5" s="107" customFormat="1" ht="13.5" thickBot="1">
      <c r="A20" s="105"/>
      <c r="B20" s="112" t="s">
        <v>271</v>
      </c>
      <c r="C20" s="111"/>
      <c r="D20" s="111"/>
      <c r="E20" s="110">
        <f>SUM(E16:E19)</f>
        <v>0</v>
      </c>
    </row>
    <row r="21" spans="2:5" s="107" customFormat="1" ht="11.25">
      <c r="B21" s="109"/>
      <c r="C21" s="109"/>
      <c r="D21" s="109"/>
      <c r="E21" s="115"/>
    </row>
    <row r="22" spans="1:5" s="107" customFormat="1" ht="15.75" thickBot="1">
      <c r="A22" s="114"/>
      <c r="B22" s="105" t="s">
        <v>270</v>
      </c>
      <c r="C22" s="105"/>
      <c r="D22" s="105"/>
      <c r="E22" s="113">
        <f>E20*0.21</f>
        <v>0</v>
      </c>
    </row>
    <row r="23" spans="2:5" s="107" customFormat="1" ht="13.5" thickBot="1">
      <c r="B23" s="112" t="s">
        <v>269</v>
      </c>
      <c r="C23" s="111"/>
      <c r="D23" s="111"/>
      <c r="E23" s="110">
        <f>SUM(E20:E22)</f>
        <v>0</v>
      </c>
    </row>
    <row r="24" spans="1:5" s="107" customFormat="1" ht="12.75">
      <c r="A24" s="109"/>
      <c r="B24" s="105"/>
      <c r="C24" s="105"/>
      <c r="D24" s="105"/>
      <c r="E24" s="106"/>
    </row>
    <row r="25" spans="1:5" s="107" customFormat="1" ht="12.75">
      <c r="A25" s="109"/>
      <c r="B25" s="105"/>
      <c r="C25" s="105"/>
      <c r="D25" s="105"/>
      <c r="E25" s="106"/>
    </row>
    <row r="26" spans="1:5" s="107" customFormat="1" ht="12.75">
      <c r="A26" s="105"/>
      <c r="B26" s="105"/>
      <c r="C26" s="105"/>
      <c r="D26" s="105"/>
      <c r="E26" s="106"/>
    </row>
    <row r="28" ht="12.75">
      <c r="A28" s="107" t="s">
        <v>268</v>
      </c>
    </row>
    <row r="29" ht="12.75">
      <c r="A29" s="107"/>
    </row>
    <row r="30" ht="12.75">
      <c r="A30" s="107"/>
    </row>
    <row r="31" ht="12.75">
      <c r="A31" s="107"/>
    </row>
    <row r="32" ht="12.75">
      <c r="A32" s="107"/>
    </row>
    <row r="33" ht="12.75">
      <c r="A33" s="107"/>
    </row>
    <row r="34" ht="12.75">
      <c r="A34" s="107"/>
    </row>
    <row r="35" ht="12.75">
      <c r="A35" s="107"/>
    </row>
    <row r="36" ht="12.75">
      <c r="A36" s="107"/>
    </row>
    <row r="37" spans="2:4" ht="12.75">
      <c r="B37" s="107" t="s">
        <v>267</v>
      </c>
      <c r="C37" s="107"/>
      <c r="D37" s="107" t="s">
        <v>266</v>
      </c>
    </row>
    <row r="38" spans="2:4" ht="12.75">
      <c r="B38" s="108"/>
      <c r="D38" s="107" t="s">
        <v>265</v>
      </c>
    </row>
  </sheetData>
  <sheetProtection/>
  <printOptions/>
  <pageMargins left="0.5905511811023623" right="0.5905511811023623" top="1.968503937007874" bottom="1.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7"/>
  <sheetViews>
    <sheetView zoomScalePageLayoutView="0" workbookViewId="0" topLeftCell="A306">
      <selection activeCell="F328" sqref="F328"/>
    </sheetView>
  </sheetViews>
  <sheetFormatPr defaultColWidth="9.140625" defaultRowHeight="12.75"/>
  <cols>
    <col min="1" max="1" width="10.7109375" style="105" customWidth="1"/>
    <col min="2" max="2" width="35.7109375" style="105" customWidth="1"/>
    <col min="3" max="3" width="5.7109375" style="125" customWidth="1"/>
    <col min="4" max="4" width="10.7109375" style="105" customWidth="1"/>
    <col min="5" max="5" width="15.7109375" style="106" customWidth="1"/>
    <col min="6" max="6" width="15.7109375" style="105" customWidth="1"/>
    <col min="7" max="16384" width="9.140625" style="105" customWidth="1"/>
  </cols>
  <sheetData>
    <row r="1" spans="2:5" ht="15.75">
      <c r="B1" s="181" t="s">
        <v>446</v>
      </c>
      <c r="C1" s="182"/>
      <c r="D1" s="181"/>
      <c r="E1" s="180"/>
    </row>
    <row r="2" spans="2:5" ht="15.75">
      <c r="B2" s="181"/>
      <c r="C2" s="182"/>
      <c r="D2" s="181"/>
      <c r="E2" s="180"/>
    </row>
    <row r="3" spans="1:4" ht="12.75">
      <c r="A3" s="116" t="s">
        <v>445</v>
      </c>
      <c r="B3" s="109" t="s">
        <v>444</v>
      </c>
      <c r="C3" s="148"/>
      <c r="D3" s="107"/>
    </row>
    <row r="4" spans="1:2" ht="12.75">
      <c r="A4" s="109" t="s">
        <v>295</v>
      </c>
      <c r="B4" s="109" t="s">
        <v>443</v>
      </c>
    </row>
    <row r="5" spans="1:2" ht="12.75">
      <c r="A5" s="109" t="s">
        <v>320</v>
      </c>
      <c r="B5" s="109" t="s">
        <v>443</v>
      </c>
    </row>
    <row r="6" spans="1:2" ht="12.75">
      <c r="A6" s="109"/>
      <c r="B6" s="109"/>
    </row>
    <row r="7" spans="1:2" ht="20.25">
      <c r="A7" s="109"/>
      <c r="B7" s="143" t="s">
        <v>442</v>
      </c>
    </row>
    <row r="8" spans="1:2" ht="20.25">
      <c r="A8" s="109"/>
      <c r="B8" s="143"/>
    </row>
    <row r="9" spans="1:6" ht="12.75">
      <c r="A9" s="179"/>
      <c r="B9" s="179" t="s">
        <v>432</v>
      </c>
      <c r="F9" s="106"/>
    </row>
    <row r="10" spans="1:6" ht="13.5" thickBot="1">
      <c r="A10" s="178" t="s">
        <v>317</v>
      </c>
      <c r="B10" s="177" t="s">
        <v>316</v>
      </c>
      <c r="C10" s="176" t="s">
        <v>315</v>
      </c>
      <c r="D10" s="176" t="s">
        <v>385</v>
      </c>
      <c r="E10" s="175" t="s">
        <v>313</v>
      </c>
      <c r="F10" s="175" t="s">
        <v>312</v>
      </c>
    </row>
    <row r="11" spans="1:6" ht="12.75">
      <c r="A11" s="174"/>
      <c r="B11" s="159"/>
      <c r="C11" s="150"/>
      <c r="D11" s="150"/>
      <c r="E11" s="149" t="s">
        <v>311</v>
      </c>
      <c r="F11" s="149" t="s">
        <v>311</v>
      </c>
    </row>
    <row r="12" spans="1:6" ht="22.5">
      <c r="A12" s="107"/>
      <c r="B12" s="158" t="s">
        <v>421</v>
      </c>
      <c r="C12" s="148"/>
      <c r="D12" s="162"/>
      <c r="E12" s="147"/>
      <c r="F12" s="107"/>
    </row>
    <row r="13" spans="1:6" ht="12.75">
      <c r="A13" s="107" t="s">
        <v>420</v>
      </c>
      <c r="B13" s="158" t="s">
        <v>419</v>
      </c>
      <c r="C13" s="148" t="s">
        <v>125</v>
      </c>
      <c r="D13" s="162">
        <v>50</v>
      </c>
      <c r="E13" s="147"/>
      <c r="F13" s="147">
        <f>E13*D13</f>
        <v>0</v>
      </c>
    </row>
    <row r="14" spans="1:6" ht="12.75">
      <c r="A14" s="107"/>
      <c r="B14" s="158" t="s">
        <v>418</v>
      </c>
      <c r="C14" s="148" t="s">
        <v>292</v>
      </c>
      <c r="D14" s="162">
        <v>1.11</v>
      </c>
      <c r="E14" s="147"/>
      <c r="F14" s="147">
        <f>SUM(D14*E14)</f>
        <v>0</v>
      </c>
    </row>
    <row r="15" spans="1:6" ht="23.25" thickBot="1">
      <c r="A15" s="142"/>
      <c r="B15" s="134" t="s">
        <v>290</v>
      </c>
      <c r="C15" s="134"/>
      <c r="D15" s="134"/>
      <c r="E15" s="134"/>
      <c r="F15" s="132">
        <f>SUM(F12:F14)</f>
        <v>0</v>
      </c>
    </row>
    <row r="16" spans="1:6" ht="12.75">
      <c r="A16" s="107"/>
      <c r="B16" s="146"/>
      <c r="C16" s="146"/>
      <c r="D16" s="146"/>
      <c r="E16" s="146"/>
      <c r="F16" s="144"/>
    </row>
    <row r="17" ht="15.75">
      <c r="B17" s="173" t="s">
        <v>417</v>
      </c>
    </row>
    <row r="18" spans="1:6" ht="12.75">
      <c r="A18" s="172"/>
      <c r="B18" s="108" t="s">
        <v>416</v>
      </c>
      <c r="D18" s="171"/>
      <c r="E18" s="170"/>
      <c r="F18" s="106"/>
    </row>
    <row r="19" spans="1:6" ht="13.5" thickBot="1">
      <c r="A19" s="153" t="s">
        <v>317</v>
      </c>
      <c r="B19" s="154" t="s">
        <v>316</v>
      </c>
      <c r="C19" s="153" t="s">
        <v>315</v>
      </c>
      <c r="D19" s="169" t="s">
        <v>385</v>
      </c>
      <c r="E19" s="152" t="s">
        <v>313</v>
      </c>
      <c r="F19" s="152" t="s">
        <v>312</v>
      </c>
    </row>
    <row r="20" spans="1:6" ht="12.75">
      <c r="A20" s="150"/>
      <c r="B20" s="159"/>
      <c r="C20" s="150"/>
      <c r="D20" s="168"/>
      <c r="E20" s="167" t="s">
        <v>311</v>
      </c>
      <c r="F20" s="149" t="s">
        <v>311</v>
      </c>
    </row>
    <row r="21" spans="1:6" ht="12.75">
      <c r="A21" s="148"/>
      <c r="B21" s="146" t="s">
        <v>415</v>
      </c>
      <c r="C21" s="148"/>
      <c r="D21" s="162"/>
      <c r="E21" s="156"/>
      <c r="F21" s="166"/>
    </row>
    <row r="22" spans="1:6" ht="12.75">
      <c r="A22" s="148" t="s">
        <v>300</v>
      </c>
      <c r="B22" s="165" t="s">
        <v>414</v>
      </c>
      <c r="C22" s="148"/>
      <c r="D22" s="162"/>
      <c r="E22" s="156"/>
      <c r="F22" s="166"/>
    </row>
    <row r="23" spans="1:6" ht="12.75">
      <c r="A23" s="148" t="s">
        <v>413</v>
      </c>
      <c r="B23" s="164" t="s">
        <v>412</v>
      </c>
      <c r="C23" s="148" t="s">
        <v>125</v>
      </c>
      <c r="D23" s="162">
        <v>5</v>
      </c>
      <c r="E23" s="156"/>
      <c r="F23" s="147">
        <f>E23*D23</f>
        <v>0</v>
      </c>
    </row>
    <row r="24" spans="1:6" ht="12.75">
      <c r="A24" s="148" t="s">
        <v>411</v>
      </c>
      <c r="B24" s="158" t="s">
        <v>431</v>
      </c>
      <c r="C24" s="148" t="s">
        <v>125</v>
      </c>
      <c r="D24" s="162">
        <v>3</v>
      </c>
      <c r="E24" s="156"/>
      <c r="F24" s="147">
        <f>SUM(D24*E24)</f>
        <v>0</v>
      </c>
    </row>
    <row r="25" spans="1:6" ht="12.75">
      <c r="A25" s="148" t="s">
        <v>409</v>
      </c>
      <c r="B25" s="158" t="s">
        <v>408</v>
      </c>
      <c r="C25" s="148" t="s">
        <v>125</v>
      </c>
      <c r="D25" s="162">
        <v>6</v>
      </c>
      <c r="E25" s="156"/>
      <c r="F25" s="147">
        <f>SUM(D25*E25)</f>
        <v>0</v>
      </c>
    </row>
    <row r="26" spans="1:6" ht="12.75">
      <c r="A26" s="148" t="s">
        <v>300</v>
      </c>
      <c r="B26" s="165" t="s">
        <v>407</v>
      </c>
      <c r="C26" s="148"/>
      <c r="D26" s="162"/>
      <c r="E26" s="156"/>
      <c r="F26" s="147"/>
    </row>
    <row r="27" spans="1:6" ht="12.75">
      <c r="A27" s="148" t="s">
        <v>406</v>
      </c>
      <c r="B27" s="164" t="s">
        <v>405</v>
      </c>
      <c r="C27" s="148" t="s">
        <v>125</v>
      </c>
      <c r="D27" s="162">
        <v>4</v>
      </c>
      <c r="E27" s="156"/>
      <c r="F27" s="147">
        <f aca="true" t="shared" si="0" ref="F27:F38">SUM(D27*E27)</f>
        <v>0</v>
      </c>
    </row>
    <row r="28" spans="1:6" ht="12.75">
      <c r="A28" s="148" t="s">
        <v>404</v>
      </c>
      <c r="B28" s="164" t="s">
        <v>403</v>
      </c>
      <c r="C28" s="148" t="s">
        <v>125</v>
      </c>
      <c r="D28" s="162">
        <v>16</v>
      </c>
      <c r="E28" s="156"/>
      <c r="F28" s="147">
        <f t="shared" si="0"/>
        <v>0</v>
      </c>
    </row>
    <row r="29" spans="1:6" ht="12.75">
      <c r="A29" s="148" t="s">
        <v>402</v>
      </c>
      <c r="B29" s="164" t="s">
        <v>401</v>
      </c>
      <c r="C29" s="148" t="s">
        <v>126</v>
      </c>
      <c r="D29" s="162">
        <v>5</v>
      </c>
      <c r="E29" s="156"/>
      <c r="F29" s="147">
        <f t="shared" si="0"/>
        <v>0</v>
      </c>
    </row>
    <row r="30" spans="1:6" ht="12.75">
      <c r="A30" s="148" t="s">
        <v>400</v>
      </c>
      <c r="B30" s="164" t="s">
        <v>399</v>
      </c>
      <c r="C30" s="148" t="s">
        <v>126</v>
      </c>
      <c r="D30" s="162">
        <v>1</v>
      </c>
      <c r="E30" s="156"/>
      <c r="F30" s="147">
        <f t="shared" si="0"/>
        <v>0</v>
      </c>
    </row>
    <row r="31" spans="1:6" ht="12.75">
      <c r="A31" s="148" t="s">
        <v>398</v>
      </c>
      <c r="B31" s="164" t="s">
        <v>397</v>
      </c>
      <c r="C31" s="148" t="s">
        <v>126</v>
      </c>
      <c r="D31" s="162">
        <v>6</v>
      </c>
      <c r="E31" s="156"/>
      <c r="F31" s="147">
        <f t="shared" si="0"/>
        <v>0</v>
      </c>
    </row>
    <row r="32" spans="1:6" ht="12.75">
      <c r="A32" s="148" t="s">
        <v>396</v>
      </c>
      <c r="B32" s="158" t="s">
        <v>395</v>
      </c>
      <c r="C32" s="148" t="s">
        <v>295</v>
      </c>
      <c r="D32" s="162">
        <v>1</v>
      </c>
      <c r="E32" s="156"/>
      <c r="F32" s="147">
        <f t="shared" si="0"/>
        <v>0</v>
      </c>
    </row>
    <row r="33" spans="1:6" ht="12.75">
      <c r="A33" s="148" t="s">
        <v>394</v>
      </c>
      <c r="B33" s="158" t="s">
        <v>393</v>
      </c>
      <c r="C33" s="148" t="s">
        <v>125</v>
      </c>
      <c r="D33" s="162">
        <v>34</v>
      </c>
      <c r="E33" s="156"/>
      <c r="F33" s="147">
        <f t="shared" si="0"/>
        <v>0</v>
      </c>
    </row>
    <row r="34" spans="1:6" ht="22.5">
      <c r="A34" s="148" t="s">
        <v>300</v>
      </c>
      <c r="B34" s="158" t="s">
        <v>392</v>
      </c>
      <c r="C34" s="148" t="s">
        <v>232</v>
      </c>
      <c r="D34" s="162">
        <v>8</v>
      </c>
      <c r="E34" s="156"/>
      <c r="F34" s="147">
        <f t="shared" si="0"/>
        <v>0</v>
      </c>
    </row>
    <row r="35" spans="1:6" ht="12.75">
      <c r="A35" s="148" t="s">
        <v>300</v>
      </c>
      <c r="B35" s="158" t="s">
        <v>429</v>
      </c>
      <c r="C35" s="148" t="s">
        <v>295</v>
      </c>
      <c r="D35" s="162">
        <v>2</v>
      </c>
      <c r="E35" s="156"/>
      <c r="F35" s="147">
        <f t="shared" si="0"/>
        <v>0</v>
      </c>
    </row>
    <row r="36" spans="1:6" ht="12.75">
      <c r="A36" s="148" t="s">
        <v>391</v>
      </c>
      <c r="B36" s="158" t="s">
        <v>390</v>
      </c>
      <c r="C36" s="148" t="s">
        <v>125</v>
      </c>
      <c r="D36" s="162">
        <v>34</v>
      </c>
      <c r="E36" s="156"/>
      <c r="F36" s="147">
        <f t="shared" si="0"/>
        <v>0</v>
      </c>
    </row>
    <row r="37" spans="1:6" ht="22.5">
      <c r="A37" s="148" t="s">
        <v>297</v>
      </c>
      <c r="B37" s="158" t="s">
        <v>389</v>
      </c>
      <c r="C37" s="148" t="s">
        <v>125</v>
      </c>
      <c r="D37" s="162">
        <v>8</v>
      </c>
      <c r="E37" s="156"/>
      <c r="F37" s="147">
        <f t="shared" si="0"/>
        <v>0</v>
      </c>
    </row>
    <row r="38" spans="1:6" ht="12.75">
      <c r="A38" s="148" t="s">
        <v>388</v>
      </c>
      <c r="B38" s="158" t="s">
        <v>387</v>
      </c>
      <c r="C38" s="163" t="s">
        <v>292</v>
      </c>
      <c r="D38" s="162">
        <v>1.68</v>
      </c>
      <c r="E38" s="156"/>
      <c r="F38" s="147">
        <f t="shared" si="0"/>
        <v>0</v>
      </c>
    </row>
    <row r="39" spans="1:6" ht="23.25" thickBot="1">
      <c r="A39" s="140"/>
      <c r="B39" s="141" t="s">
        <v>289</v>
      </c>
      <c r="C39" s="140"/>
      <c r="D39" s="139"/>
      <c r="E39" s="138"/>
      <c r="F39" s="136">
        <f>SUM(F23:F38)</f>
        <v>0</v>
      </c>
    </row>
    <row r="40" spans="1:6" ht="13.5" thickTop="1">
      <c r="A40" s="145"/>
      <c r="B40" s="146"/>
      <c r="C40" s="145"/>
      <c r="D40" s="161"/>
      <c r="E40" s="160"/>
      <c r="F40" s="144"/>
    </row>
    <row r="41" spans="1:6" ht="12.75">
      <c r="A41" s="108"/>
      <c r="B41" s="108" t="s">
        <v>386</v>
      </c>
      <c r="F41" s="106"/>
    </row>
    <row r="42" spans="1:6" ht="13.5" thickBot="1">
      <c r="A42" s="155" t="s">
        <v>317</v>
      </c>
      <c r="B42" s="154" t="s">
        <v>316</v>
      </c>
      <c r="C42" s="153" t="s">
        <v>315</v>
      </c>
      <c r="D42" s="153" t="s">
        <v>385</v>
      </c>
      <c r="E42" s="152" t="s">
        <v>313</v>
      </c>
      <c r="F42" s="152" t="s">
        <v>312</v>
      </c>
    </row>
    <row r="43" spans="1:6" ht="12.75">
      <c r="A43" s="151"/>
      <c r="B43" s="159"/>
      <c r="C43" s="150"/>
      <c r="D43" s="150"/>
      <c r="E43" s="149" t="s">
        <v>311</v>
      </c>
      <c r="F43" s="149" t="s">
        <v>311</v>
      </c>
    </row>
    <row r="44" spans="1:6" ht="12.75">
      <c r="A44" s="107" t="s">
        <v>384</v>
      </c>
      <c r="B44" s="158" t="s">
        <v>383</v>
      </c>
      <c r="C44" s="148" t="s">
        <v>125</v>
      </c>
      <c r="D44" s="148">
        <v>15</v>
      </c>
      <c r="E44" s="156"/>
      <c r="F44" s="156">
        <f aca="true" t="shared" si="1" ref="F44:F55">SUM(D44*E44)</f>
        <v>0</v>
      </c>
    </row>
    <row r="45" spans="1:6" ht="12.75">
      <c r="A45" s="107" t="s">
        <v>382</v>
      </c>
      <c r="B45" s="158" t="s">
        <v>381</v>
      </c>
      <c r="C45" s="148" t="s">
        <v>125</v>
      </c>
      <c r="D45" s="148">
        <v>20</v>
      </c>
      <c r="E45" s="156"/>
      <c r="F45" s="156">
        <f t="shared" si="1"/>
        <v>0</v>
      </c>
    </row>
    <row r="46" spans="1:6" ht="12.75">
      <c r="A46" s="107" t="s">
        <v>378</v>
      </c>
      <c r="B46" s="158" t="s">
        <v>377</v>
      </c>
      <c r="C46" s="148" t="s">
        <v>126</v>
      </c>
      <c r="D46" s="148">
        <v>15</v>
      </c>
      <c r="E46" s="156"/>
      <c r="F46" s="156">
        <f t="shared" si="1"/>
        <v>0</v>
      </c>
    </row>
    <row r="47" spans="1:6" ht="12.75">
      <c r="A47" s="107" t="s">
        <v>374</v>
      </c>
      <c r="B47" s="158" t="s">
        <v>373</v>
      </c>
      <c r="C47" s="148" t="s">
        <v>126</v>
      </c>
      <c r="D47" s="148">
        <v>5</v>
      </c>
      <c r="E47" s="156"/>
      <c r="F47" s="156">
        <f t="shared" si="1"/>
        <v>0</v>
      </c>
    </row>
    <row r="48" spans="1:6" ht="12.75">
      <c r="A48" s="107" t="s">
        <v>428</v>
      </c>
      <c r="B48" s="158" t="s">
        <v>427</v>
      </c>
      <c r="C48" s="148" t="s">
        <v>126</v>
      </c>
      <c r="D48" s="148">
        <v>1</v>
      </c>
      <c r="E48" s="156"/>
      <c r="F48" s="156">
        <f t="shared" si="1"/>
        <v>0</v>
      </c>
    </row>
    <row r="49" spans="1:6" ht="22.5">
      <c r="A49" s="107" t="s">
        <v>300</v>
      </c>
      <c r="B49" s="158" t="s">
        <v>372</v>
      </c>
      <c r="C49" s="148" t="s">
        <v>126</v>
      </c>
      <c r="D49" s="148">
        <v>1</v>
      </c>
      <c r="E49" s="156"/>
      <c r="F49" s="156">
        <f t="shared" si="1"/>
        <v>0</v>
      </c>
    </row>
    <row r="50" spans="1:6" ht="22.5">
      <c r="A50" s="107" t="s">
        <v>300</v>
      </c>
      <c r="B50" s="158" t="s">
        <v>371</v>
      </c>
      <c r="C50" s="148" t="s">
        <v>126</v>
      </c>
      <c r="D50" s="148">
        <v>1</v>
      </c>
      <c r="E50" s="156"/>
      <c r="F50" s="156">
        <f t="shared" si="1"/>
        <v>0</v>
      </c>
    </row>
    <row r="51" spans="1:6" ht="12.75">
      <c r="A51" s="107" t="s">
        <v>370</v>
      </c>
      <c r="B51" s="158" t="s">
        <v>369</v>
      </c>
      <c r="C51" s="148" t="s">
        <v>126</v>
      </c>
      <c r="D51" s="148">
        <v>10</v>
      </c>
      <c r="E51" s="156"/>
      <c r="F51" s="156">
        <f t="shared" si="1"/>
        <v>0</v>
      </c>
    </row>
    <row r="52" spans="1:6" ht="12.75">
      <c r="A52" s="107" t="s">
        <v>368</v>
      </c>
      <c r="B52" s="158" t="s">
        <v>367</v>
      </c>
      <c r="C52" s="148" t="s">
        <v>126</v>
      </c>
      <c r="D52" s="148">
        <v>3</v>
      </c>
      <c r="E52" s="156"/>
      <c r="F52" s="156">
        <f t="shared" si="1"/>
        <v>0</v>
      </c>
    </row>
    <row r="53" spans="1:6" ht="12.75">
      <c r="A53" s="107" t="s">
        <v>366</v>
      </c>
      <c r="B53" s="158" t="s">
        <v>365</v>
      </c>
      <c r="C53" s="148" t="s">
        <v>126</v>
      </c>
      <c r="D53" s="148">
        <v>2</v>
      </c>
      <c r="E53" s="147"/>
      <c r="F53" s="147">
        <f t="shared" si="1"/>
        <v>0</v>
      </c>
    </row>
    <row r="54" spans="1:6" ht="12.75">
      <c r="A54" s="107" t="s">
        <v>300</v>
      </c>
      <c r="B54" s="158" t="s">
        <v>364</v>
      </c>
      <c r="C54" s="148" t="s">
        <v>126</v>
      </c>
      <c r="D54" s="148">
        <v>3</v>
      </c>
      <c r="E54" s="147"/>
      <c r="F54" s="147">
        <f t="shared" si="1"/>
        <v>0</v>
      </c>
    </row>
    <row r="55" spans="1:6" ht="12.75">
      <c r="A55" s="107" t="s">
        <v>363</v>
      </c>
      <c r="B55" s="158" t="s">
        <v>362</v>
      </c>
      <c r="C55" s="148" t="s">
        <v>320</v>
      </c>
      <c r="D55" s="148">
        <v>2</v>
      </c>
      <c r="E55" s="147"/>
      <c r="F55" s="147">
        <f t="shared" si="1"/>
        <v>0</v>
      </c>
    </row>
    <row r="56" spans="1:6" ht="12.75">
      <c r="A56" s="107" t="s">
        <v>360</v>
      </c>
      <c r="B56" s="107" t="s">
        <v>361</v>
      </c>
      <c r="C56" s="107"/>
      <c r="D56" s="148"/>
      <c r="E56" s="147"/>
      <c r="F56" s="107"/>
    </row>
    <row r="57" spans="1:6" ht="12.75">
      <c r="A57" s="157" t="s">
        <v>360</v>
      </c>
      <c r="B57" s="107" t="s">
        <v>359</v>
      </c>
      <c r="C57" s="148" t="s">
        <v>125</v>
      </c>
      <c r="D57" s="148">
        <v>35</v>
      </c>
      <c r="E57" s="147"/>
      <c r="F57" s="147">
        <f>E57*D57</f>
        <v>0</v>
      </c>
    </row>
    <row r="58" spans="1:6" ht="12.75">
      <c r="A58" s="107" t="s">
        <v>357</v>
      </c>
      <c r="B58" s="107" t="s">
        <v>358</v>
      </c>
      <c r="C58" s="107"/>
      <c r="D58" s="148"/>
      <c r="E58" s="147"/>
      <c r="F58" s="107"/>
    </row>
    <row r="59" spans="1:6" ht="12.75">
      <c r="A59" s="107" t="s">
        <v>357</v>
      </c>
      <c r="B59" s="107" t="s">
        <v>356</v>
      </c>
      <c r="C59" s="148" t="s">
        <v>125</v>
      </c>
      <c r="D59" s="148">
        <v>35</v>
      </c>
      <c r="E59" s="147"/>
      <c r="F59" s="147">
        <f>E59*D59</f>
        <v>0</v>
      </c>
    </row>
    <row r="60" spans="1:6" ht="12.75">
      <c r="A60" s="107" t="s">
        <v>355</v>
      </c>
      <c r="B60" s="107" t="s">
        <v>441</v>
      </c>
      <c r="C60" s="148" t="s">
        <v>125</v>
      </c>
      <c r="D60" s="148">
        <v>35</v>
      </c>
      <c r="E60" s="147"/>
      <c r="F60" s="147">
        <f>SUM(D60*E60)</f>
        <v>0</v>
      </c>
    </row>
    <row r="61" spans="1:6" ht="12.75">
      <c r="A61" s="107" t="s">
        <v>297</v>
      </c>
      <c r="B61" s="107" t="s">
        <v>353</v>
      </c>
      <c r="C61" s="148" t="s">
        <v>295</v>
      </c>
      <c r="D61" s="148">
        <v>6</v>
      </c>
      <c r="E61" s="147"/>
      <c r="F61" s="147">
        <f>SUM(D61*E61)</f>
        <v>0</v>
      </c>
    </row>
    <row r="62" spans="1:6" ht="12.75">
      <c r="A62" s="107" t="s">
        <v>352</v>
      </c>
      <c r="B62" s="107" t="s">
        <v>351</v>
      </c>
      <c r="C62" s="148" t="s">
        <v>292</v>
      </c>
      <c r="D62" s="148">
        <v>1.02</v>
      </c>
      <c r="E62" s="147"/>
      <c r="F62" s="147">
        <f>SUM(D62*E62)</f>
        <v>0</v>
      </c>
    </row>
    <row r="63" spans="1:6" ht="12.75">
      <c r="A63" s="107"/>
      <c r="B63" s="107"/>
      <c r="C63" s="148"/>
      <c r="D63" s="148"/>
      <c r="E63" s="147"/>
      <c r="F63" s="147"/>
    </row>
    <row r="64" spans="1:6" ht="13.5" thickBot="1">
      <c r="A64" s="137"/>
      <c r="B64" s="137" t="s">
        <v>288</v>
      </c>
      <c r="C64" s="137"/>
      <c r="D64" s="137"/>
      <c r="E64" s="136"/>
      <c r="F64" s="136">
        <f>SUM(F44:F63)</f>
        <v>0</v>
      </c>
    </row>
    <row r="65" ht="13.5" thickTop="1"/>
    <row r="66" spans="1:6" ht="12.75">
      <c r="A66" s="116"/>
      <c r="B66" s="116" t="s">
        <v>350</v>
      </c>
      <c r="D66" s="125"/>
      <c r="F66" s="106"/>
    </row>
    <row r="67" spans="1:6" ht="13.5" thickBot="1">
      <c r="A67" s="155" t="s">
        <v>317</v>
      </c>
      <c r="B67" s="154" t="s">
        <v>316</v>
      </c>
      <c r="C67" s="153" t="s">
        <v>315</v>
      </c>
      <c r="D67" s="153" t="s">
        <v>314</v>
      </c>
      <c r="E67" s="152" t="s">
        <v>313</v>
      </c>
      <c r="F67" s="152" t="s">
        <v>312</v>
      </c>
    </row>
    <row r="68" spans="1:6" ht="12.75">
      <c r="A68" s="151"/>
      <c r="B68" s="151"/>
      <c r="C68" s="150"/>
      <c r="D68" s="150"/>
      <c r="E68" s="149" t="s">
        <v>311</v>
      </c>
      <c r="F68" s="149" t="s">
        <v>311</v>
      </c>
    </row>
    <row r="69" spans="1:6" ht="12.75">
      <c r="A69" s="107" t="s">
        <v>349</v>
      </c>
      <c r="B69" s="107" t="s">
        <v>348</v>
      </c>
      <c r="C69" s="148" t="s">
        <v>295</v>
      </c>
      <c r="D69" s="148">
        <v>1</v>
      </c>
      <c r="E69" s="156"/>
      <c r="F69" s="156">
        <f aca="true" t="shared" si="2" ref="F69:F81">SUM(D69*E69)</f>
        <v>0</v>
      </c>
    </row>
    <row r="70" spans="1:6" ht="12.75">
      <c r="A70" s="107" t="s">
        <v>347</v>
      </c>
      <c r="B70" s="107" t="s">
        <v>346</v>
      </c>
      <c r="C70" s="148" t="s">
        <v>295</v>
      </c>
      <c r="D70" s="148">
        <v>4</v>
      </c>
      <c r="E70" s="156"/>
      <c r="F70" s="156">
        <f t="shared" si="2"/>
        <v>0</v>
      </c>
    </row>
    <row r="71" spans="1:6" ht="12.75">
      <c r="A71" s="107" t="s">
        <v>300</v>
      </c>
      <c r="B71" s="107" t="s">
        <v>345</v>
      </c>
      <c r="C71" s="148" t="s">
        <v>295</v>
      </c>
      <c r="D71" s="148">
        <v>4</v>
      </c>
      <c r="E71" s="156"/>
      <c r="F71" s="156">
        <f t="shared" si="2"/>
        <v>0</v>
      </c>
    </row>
    <row r="72" spans="1:6" ht="12.75">
      <c r="A72" s="107" t="s">
        <v>344</v>
      </c>
      <c r="B72" s="107" t="s">
        <v>343</v>
      </c>
      <c r="C72" s="148" t="s">
        <v>320</v>
      </c>
      <c r="D72" s="148">
        <v>5</v>
      </c>
      <c r="E72" s="156"/>
      <c r="F72" s="156">
        <f t="shared" si="2"/>
        <v>0</v>
      </c>
    </row>
    <row r="73" spans="1:256" ht="12.75">
      <c r="A73" s="107" t="s">
        <v>342</v>
      </c>
      <c r="B73" s="107" t="s">
        <v>341</v>
      </c>
      <c r="C73" s="148" t="s">
        <v>320</v>
      </c>
      <c r="D73" s="148">
        <v>1</v>
      </c>
      <c r="E73" s="156"/>
      <c r="F73" s="156">
        <f t="shared" si="2"/>
        <v>0</v>
      </c>
      <c r="IV73" s="106">
        <f>SUM(F73)</f>
        <v>0</v>
      </c>
    </row>
    <row r="74" spans="1:6" ht="12.75">
      <c r="A74" s="107" t="s">
        <v>340</v>
      </c>
      <c r="B74" s="107" t="s">
        <v>339</v>
      </c>
      <c r="C74" s="148" t="s">
        <v>320</v>
      </c>
      <c r="D74" s="148">
        <v>4</v>
      </c>
      <c r="E74" s="156"/>
      <c r="F74" s="156">
        <f t="shared" si="2"/>
        <v>0</v>
      </c>
    </row>
    <row r="75" spans="1:6" ht="12.75">
      <c r="A75" s="107" t="s">
        <v>440</v>
      </c>
      <c r="B75" s="107" t="s">
        <v>439</v>
      </c>
      <c r="C75" s="148" t="s">
        <v>295</v>
      </c>
      <c r="D75" s="148">
        <v>1</v>
      </c>
      <c r="E75" s="147"/>
      <c r="F75" s="147">
        <f t="shared" si="2"/>
        <v>0</v>
      </c>
    </row>
    <row r="76" spans="1:6" ht="12.75">
      <c r="A76" s="107" t="s">
        <v>438</v>
      </c>
      <c r="B76" s="107" t="s">
        <v>437</v>
      </c>
      <c r="C76" s="148" t="s">
        <v>295</v>
      </c>
      <c r="D76" s="148">
        <v>1</v>
      </c>
      <c r="E76" s="147"/>
      <c r="F76" s="147">
        <f t="shared" si="2"/>
        <v>0</v>
      </c>
    </row>
    <row r="77" spans="1:6" ht="12.75">
      <c r="A77" s="107" t="s">
        <v>338</v>
      </c>
      <c r="B77" s="107" t="s">
        <v>337</v>
      </c>
      <c r="C77" s="148" t="s">
        <v>295</v>
      </c>
      <c r="D77" s="148">
        <v>4</v>
      </c>
      <c r="E77" s="147"/>
      <c r="F77" s="147">
        <f t="shared" si="2"/>
        <v>0</v>
      </c>
    </row>
    <row r="78" spans="1:6" ht="12.75">
      <c r="A78" s="107" t="s">
        <v>336</v>
      </c>
      <c r="B78" s="107" t="s">
        <v>335</v>
      </c>
      <c r="C78" s="148" t="s">
        <v>295</v>
      </c>
      <c r="D78" s="148">
        <v>1</v>
      </c>
      <c r="E78" s="147"/>
      <c r="F78" s="147">
        <f t="shared" si="2"/>
        <v>0</v>
      </c>
    </row>
    <row r="79" spans="1:6" ht="12.75">
      <c r="A79" s="107" t="s">
        <v>436</v>
      </c>
      <c r="B79" s="107" t="s">
        <v>435</v>
      </c>
      <c r="C79" s="148" t="s">
        <v>295</v>
      </c>
      <c r="D79" s="148">
        <v>1</v>
      </c>
      <c r="E79" s="147"/>
      <c r="F79" s="147">
        <f t="shared" si="2"/>
        <v>0</v>
      </c>
    </row>
    <row r="80" spans="1:6" ht="12.75">
      <c r="A80" s="107" t="s">
        <v>334</v>
      </c>
      <c r="B80" s="107" t="s">
        <v>333</v>
      </c>
      <c r="C80" s="148" t="s">
        <v>295</v>
      </c>
      <c r="D80" s="148">
        <v>1</v>
      </c>
      <c r="E80" s="147"/>
      <c r="F80" s="147">
        <f t="shared" si="2"/>
        <v>0</v>
      </c>
    </row>
    <row r="81" spans="1:6" ht="12.75">
      <c r="A81" s="107" t="s">
        <v>297</v>
      </c>
      <c r="B81" s="107" t="s">
        <v>332</v>
      </c>
      <c r="C81" s="148" t="s">
        <v>126</v>
      </c>
      <c r="D81" s="148">
        <v>11</v>
      </c>
      <c r="E81" s="147"/>
      <c r="F81" s="147">
        <f t="shared" si="2"/>
        <v>0</v>
      </c>
    </row>
    <row r="82" spans="1:6" ht="12.75">
      <c r="A82" s="107"/>
      <c r="B82" s="109" t="s">
        <v>331</v>
      </c>
      <c r="C82" s="148"/>
      <c r="D82" s="148"/>
      <c r="E82" s="147"/>
      <c r="F82" s="147"/>
    </row>
    <row r="83" spans="1:6" ht="12.75">
      <c r="A83" s="107" t="s">
        <v>330</v>
      </c>
      <c r="B83" s="107" t="s">
        <v>329</v>
      </c>
      <c r="C83" s="148" t="s">
        <v>320</v>
      </c>
      <c r="D83" s="148">
        <v>5</v>
      </c>
      <c r="E83" s="147"/>
      <c r="F83" s="147">
        <f aca="true" t="shared" si="3" ref="F83:F90">SUM(D83*E83)</f>
        <v>0</v>
      </c>
    </row>
    <row r="84" spans="1:6" ht="12.75">
      <c r="A84" s="107" t="s">
        <v>328</v>
      </c>
      <c r="B84" s="107" t="s">
        <v>327</v>
      </c>
      <c r="C84" s="148" t="s">
        <v>320</v>
      </c>
      <c r="D84" s="148">
        <v>1</v>
      </c>
      <c r="E84" s="147"/>
      <c r="F84" s="147">
        <f t="shared" si="3"/>
        <v>0</v>
      </c>
    </row>
    <row r="85" spans="1:6" ht="12.75">
      <c r="A85" s="107" t="s">
        <v>300</v>
      </c>
      <c r="B85" s="107" t="s">
        <v>326</v>
      </c>
      <c r="C85" s="148" t="s">
        <v>320</v>
      </c>
      <c r="D85" s="148">
        <v>5</v>
      </c>
      <c r="E85" s="147"/>
      <c r="F85" s="147">
        <f t="shared" si="3"/>
        <v>0</v>
      </c>
    </row>
    <row r="86" spans="1:6" ht="12.75">
      <c r="A86" s="107" t="s">
        <v>300</v>
      </c>
      <c r="B86" s="107" t="s">
        <v>325</v>
      </c>
      <c r="C86" s="148" t="s">
        <v>320</v>
      </c>
      <c r="D86" s="148">
        <v>2</v>
      </c>
      <c r="E86" s="147"/>
      <c r="F86" s="147">
        <f t="shared" si="3"/>
        <v>0</v>
      </c>
    </row>
    <row r="87" spans="1:6" ht="12.75">
      <c r="A87" s="107" t="s">
        <v>300</v>
      </c>
      <c r="B87" s="107" t="s">
        <v>324</v>
      </c>
      <c r="C87" s="148" t="s">
        <v>320</v>
      </c>
      <c r="D87" s="148">
        <v>4</v>
      </c>
      <c r="E87" s="147"/>
      <c r="F87" s="147">
        <f t="shared" si="3"/>
        <v>0</v>
      </c>
    </row>
    <row r="88" spans="1:6" ht="12.75">
      <c r="A88" s="107" t="s">
        <v>300</v>
      </c>
      <c r="B88" s="107" t="s">
        <v>323</v>
      </c>
      <c r="C88" s="148" t="s">
        <v>320</v>
      </c>
      <c r="D88" s="148">
        <v>2</v>
      </c>
      <c r="E88" s="147"/>
      <c r="F88" s="147">
        <f t="shared" si="3"/>
        <v>0</v>
      </c>
    </row>
    <row r="89" spans="1:6" ht="12.75">
      <c r="A89" s="107" t="s">
        <v>322</v>
      </c>
      <c r="B89" s="107" t="s">
        <v>321</v>
      </c>
      <c r="C89" s="148" t="s">
        <v>320</v>
      </c>
      <c r="D89" s="148">
        <v>12</v>
      </c>
      <c r="E89" s="147"/>
      <c r="F89" s="147">
        <f t="shared" si="3"/>
        <v>0</v>
      </c>
    </row>
    <row r="90" spans="1:256" ht="12.75">
      <c r="A90" s="107" t="s">
        <v>294</v>
      </c>
      <c r="B90" s="107" t="s">
        <v>293</v>
      </c>
      <c r="C90" s="148" t="s">
        <v>292</v>
      </c>
      <c r="D90" s="148">
        <v>0.21</v>
      </c>
      <c r="E90" s="147"/>
      <c r="F90" s="147">
        <f t="shared" si="3"/>
        <v>0</v>
      </c>
      <c r="IV90" s="106">
        <f>SUM(F90)</f>
        <v>0</v>
      </c>
    </row>
    <row r="91" spans="1:6" ht="13.5" thickBot="1">
      <c r="A91" s="135"/>
      <c r="B91" s="134" t="s">
        <v>319</v>
      </c>
      <c r="C91" s="133"/>
      <c r="D91" s="133"/>
      <c r="E91" s="132"/>
      <c r="F91" s="132">
        <f>SUM(F69:F90)</f>
        <v>0</v>
      </c>
    </row>
    <row r="92" spans="3:5" ht="12.75">
      <c r="C92" s="105"/>
      <c r="E92" s="105"/>
    </row>
    <row r="93" spans="1:6" ht="12.75">
      <c r="A93" s="116"/>
      <c r="B93" s="116" t="s">
        <v>318</v>
      </c>
      <c r="D93" s="125"/>
      <c r="F93" s="106"/>
    </row>
    <row r="94" spans="1:6" ht="13.5" thickBot="1">
      <c r="A94" s="155" t="s">
        <v>317</v>
      </c>
      <c r="B94" s="154" t="s">
        <v>316</v>
      </c>
      <c r="C94" s="153" t="s">
        <v>315</v>
      </c>
      <c r="D94" s="153" t="s">
        <v>314</v>
      </c>
      <c r="E94" s="152" t="s">
        <v>313</v>
      </c>
      <c r="F94" s="152" t="s">
        <v>312</v>
      </c>
    </row>
    <row r="95" spans="1:6" ht="12.75">
      <c r="A95" s="151"/>
      <c r="B95" s="151"/>
      <c r="C95" s="150"/>
      <c r="D95" s="150"/>
      <c r="E95" s="149" t="s">
        <v>311</v>
      </c>
      <c r="F95" s="149" t="s">
        <v>311</v>
      </c>
    </row>
    <row r="96" spans="1:6" ht="12.75">
      <c r="A96" s="107"/>
      <c r="B96" s="107" t="s">
        <v>310</v>
      </c>
      <c r="C96" s="107"/>
      <c r="D96" s="107"/>
      <c r="E96" s="107"/>
      <c r="F96" s="107"/>
    </row>
    <row r="97" spans="1:6" ht="12.75">
      <c r="A97" s="107" t="s">
        <v>300</v>
      </c>
      <c r="B97" s="107" t="s">
        <v>309</v>
      </c>
      <c r="C97" s="107" t="s">
        <v>295</v>
      </c>
      <c r="D97" s="148">
        <v>3</v>
      </c>
      <c r="E97" s="147"/>
      <c r="F97" s="147">
        <f aca="true" t="shared" si="4" ref="F97:F105">SUM(D97*E97)</f>
        <v>0</v>
      </c>
    </row>
    <row r="98" spans="1:6" ht="12.75">
      <c r="A98" s="107" t="s">
        <v>308</v>
      </c>
      <c r="B98" s="107" t="s">
        <v>307</v>
      </c>
      <c r="C98" s="107" t="s">
        <v>125</v>
      </c>
      <c r="D98" s="148">
        <v>10</v>
      </c>
      <c r="E98" s="147"/>
      <c r="F98" s="147">
        <f t="shared" si="4"/>
        <v>0</v>
      </c>
    </row>
    <row r="99" spans="1:6" ht="12.75">
      <c r="A99" s="107" t="s">
        <v>306</v>
      </c>
      <c r="B99" s="107" t="s">
        <v>305</v>
      </c>
      <c r="C99" s="107" t="s">
        <v>125</v>
      </c>
      <c r="D99" s="148">
        <v>6</v>
      </c>
      <c r="E99" s="147"/>
      <c r="F99" s="147">
        <f t="shared" si="4"/>
        <v>0</v>
      </c>
    </row>
    <row r="100" spans="1:6" ht="12.75">
      <c r="A100" s="107" t="s">
        <v>304</v>
      </c>
      <c r="B100" s="107" t="s">
        <v>303</v>
      </c>
      <c r="C100" s="107" t="s">
        <v>126</v>
      </c>
      <c r="D100" s="148">
        <v>3</v>
      </c>
      <c r="E100" s="147"/>
      <c r="F100" s="147">
        <f t="shared" si="4"/>
        <v>0</v>
      </c>
    </row>
    <row r="101" spans="1:6" ht="12.75">
      <c r="A101" s="107" t="s">
        <v>302</v>
      </c>
      <c r="B101" s="107" t="s">
        <v>301</v>
      </c>
      <c r="C101" s="107" t="s">
        <v>126</v>
      </c>
      <c r="D101" s="148">
        <v>3</v>
      </c>
      <c r="E101" s="147"/>
      <c r="F101" s="147">
        <f t="shared" si="4"/>
        <v>0</v>
      </c>
    </row>
    <row r="102" spans="1:6" ht="12.75">
      <c r="A102" s="107" t="s">
        <v>300</v>
      </c>
      <c r="B102" s="107" t="s">
        <v>299</v>
      </c>
      <c r="C102" s="107" t="s">
        <v>126</v>
      </c>
      <c r="D102" s="148">
        <v>3</v>
      </c>
      <c r="E102" s="147"/>
      <c r="F102" s="147">
        <f t="shared" si="4"/>
        <v>0</v>
      </c>
    </row>
    <row r="103" spans="1:6" ht="12.75">
      <c r="A103" s="107" t="s">
        <v>297</v>
      </c>
      <c r="B103" s="107" t="s">
        <v>298</v>
      </c>
      <c r="C103" s="107" t="s">
        <v>295</v>
      </c>
      <c r="D103" s="148">
        <v>1</v>
      </c>
      <c r="E103" s="147"/>
      <c r="F103" s="147">
        <f t="shared" si="4"/>
        <v>0</v>
      </c>
    </row>
    <row r="104" spans="1:6" ht="12.75">
      <c r="A104" s="107" t="s">
        <v>297</v>
      </c>
      <c r="B104" s="107" t="s">
        <v>296</v>
      </c>
      <c r="C104" s="107" t="s">
        <v>295</v>
      </c>
      <c r="D104" s="148">
        <v>3</v>
      </c>
      <c r="E104" s="147"/>
      <c r="F104" s="147">
        <f t="shared" si="4"/>
        <v>0</v>
      </c>
    </row>
    <row r="105" spans="1:6" ht="12.75">
      <c r="A105" s="107" t="s">
        <v>294</v>
      </c>
      <c r="B105" s="107" t="s">
        <v>293</v>
      </c>
      <c r="C105" s="148" t="s">
        <v>292</v>
      </c>
      <c r="D105" s="148">
        <v>1.12</v>
      </c>
      <c r="E105" s="147"/>
      <c r="F105" s="147">
        <f t="shared" si="4"/>
        <v>0</v>
      </c>
    </row>
    <row r="106" spans="1:6" ht="23.25" thickBot="1">
      <c r="A106" s="135"/>
      <c r="B106" s="134" t="s">
        <v>286</v>
      </c>
      <c r="C106" s="133"/>
      <c r="D106" s="133"/>
      <c r="E106" s="132"/>
      <c r="F106" s="132">
        <f>SUM(F97:F105)</f>
        <v>0</v>
      </c>
    </row>
    <row r="107" spans="1:6" ht="12.75">
      <c r="A107" s="109"/>
      <c r="B107" s="146"/>
      <c r="C107" s="145"/>
      <c r="D107" s="145"/>
      <c r="E107" s="144"/>
      <c r="F107" s="144"/>
    </row>
    <row r="108" spans="1:6" ht="20.25">
      <c r="A108" s="107"/>
      <c r="B108" s="143" t="s">
        <v>434</v>
      </c>
      <c r="C108" s="107"/>
      <c r="D108" s="107"/>
      <c r="E108" s="107"/>
      <c r="F108" s="107"/>
    </row>
    <row r="109" spans="1:6" ht="23.25" thickBot="1">
      <c r="A109" s="142"/>
      <c r="B109" s="134" t="s">
        <v>290</v>
      </c>
      <c r="C109" s="134"/>
      <c r="D109" s="134"/>
      <c r="E109" s="134"/>
      <c r="F109" s="132">
        <f>F15</f>
        <v>0</v>
      </c>
    </row>
    <row r="110" spans="1:6" ht="23.25" thickBot="1">
      <c r="A110" s="140"/>
      <c r="B110" s="141" t="s">
        <v>289</v>
      </c>
      <c r="C110" s="140"/>
      <c r="D110" s="139"/>
      <c r="E110" s="138"/>
      <c r="F110" s="136">
        <f>F39</f>
        <v>0</v>
      </c>
    </row>
    <row r="111" spans="1:6" ht="14.25" thickBot="1" thickTop="1">
      <c r="A111" s="137"/>
      <c r="B111" s="137" t="s">
        <v>288</v>
      </c>
      <c r="C111" s="137"/>
      <c r="D111" s="137"/>
      <c r="E111" s="136"/>
      <c r="F111" s="136">
        <f>F64</f>
        <v>0</v>
      </c>
    </row>
    <row r="112" spans="1:6" ht="24" thickBot="1" thickTop="1">
      <c r="A112" s="135"/>
      <c r="B112" s="134" t="s">
        <v>287</v>
      </c>
      <c r="C112" s="133"/>
      <c r="D112" s="133"/>
      <c r="E112" s="132"/>
      <c r="F112" s="132">
        <f>F91</f>
        <v>0</v>
      </c>
    </row>
    <row r="113" spans="1:6" ht="23.25" thickBot="1">
      <c r="A113" s="135"/>
      <c r="B113" s="134" t="s">
        <v>286</v>
      </c>
      <c r="C113" s="133"/>
      <c r="D113" s="133"/>
      <c r="E113" s="132"/>
      <c r="F113" s="132">
        <f>F106</f>
        <v>0</v>
      </c>
    </row>
    <row r="114" spans="1:6" ht="16.5" thickBot="1">
      <c r="A114" s="131"/>
      <c r="B114" s="130" t="s">
        <v>285</v>
      </c>
      <c r="C114" s="129"/>
      <c r="D114" s="128"/>
      <c r="E114" s="127"/>
      <c r="F114" s="126">
        <f>F109+F110+F111+F112+F113</f>
        <v>0</v>
      </c>
    </row>
    <row r="116" spans="1:2" ht="20.25">
      <c r="A116" s="109"/>
      <c r="B116" s="143" t="s">
        <v>433</v>
      </c>
    </row>
    <row r="117" spans="1:2" ht="20.25">
      <c r="A117" s="109"/>
      <c r="B117" s="143"/>
    </row>
    <row r="118" spans="1:6" ht="12.75">
      <c r="A118" s="179"/>
      <c r="B118" s="179" t="s">
        <v>432</v>
      </c>
      <c r="F118" s="106"/>
    </row>
    <row r="119" spans="1:6" ht="13.5" thickBot="1">
      <c r="A119" s="178" t="s">
        <v>317</v>
      </c>
      <c r="B119" s="177" t="s">
        <v>316</v>
      </c>
      <c r="C119" s="176" t="s">
        <v>315</v>
      </c>
      <c r="D119" s="176" t="s">
        <v>385</v>
      </c>
      <c r="E119" s="175" t="s">
        <v>313</v>
      </c>
      <c r="F119" s="175" t="s">
        <v>312</v>
      </c>
    </row>
    <row r="120" spans="1:6" ht="12.75">
      <c r="A120" s="174"/>
      <c r="B120" s="159"/>
      <c r="C120" s="150"/>
      <c r="D120" s="150"/>
      <c r="E120" s="149" t="s">
        <v>311</v>
      </c>
      <c r="F120" s="149" t="s">
        <v>311</v>
      </c>
    </row>
    <row r="121" spans="1:6" ht="22.5">
      <c r="A121" s="107"/>
      <c r="B121" s="158" t="s">
        <v>421</v>
      </c>
      <c r="C121" s="148"/>
      <c r="D121" s="162"/>
      <c r="E121" s="147"/>
      <c r="F121" s="107"/>
    </row>
    <row r="122" spans="1:6" ht="12.75">
      <c r="A122" s="107" t="s">
        <v>420</v>
      </c>
      <c r="B122" s="158" t="s">
        <v>419</v>
      </c>
      <c r="C122" s="148" t="s">
        <v>125</v>
      </c>
      <c r="D122" s="162">
        <v>38</v>
      </c>
      <c r="E122" s="147"/>
      <c r="F122" s="147">
        <f>E122*D122</f>
        <v>0</v>
      </c>
    </row>
    <row r="123" spans="1:6" ht="12.75">
      <c r="A123" s="107"/>
      <c r="B123" s="158" t="s">
        <v>418</v>
      </c>
      <c r="C123" s="148" t="s">
        <v>292</v>
      </c>
      <c r="D123" s="162">
        <v>1.11</v>
      </c>
      <c r="E123" s="147"/>
      <c r="F123" s="147">
        <f>SUM(D123*E123)</f>
        <v>0</v>
      </c>
    </row>
    <row r="124" spans="1:6" ht="23.25" thickBot="1">
      <c r="A124" s="142"/>
      <c r="B124" s="134" t="s">
        <v>290</v>
      </c>
      <c r="C124" s="134"/>
      <c r="D124" s="134"/>
      <c r="E124" s="134"/>
      <c r="F124" s="132">
        <f>SUM(F121:F123)</f>
        <v>0</v>
      </c>
    </row>
    <row r="125" spans="1:6" ht="12.75">
      <c r="A125" s="107"/>
      <c r="B125" s="146"/>
      <c r="C125" s="146"/>
      <c r="D125" s="146"/>
      <c r="E125" s="146"/>
      <c r="F125" s="144"/>
    </row>
    <row r="126" ht="15.75">
      <c r="B126" s="173" t="s">
        <v>417</v>
      </c>
    </row>
    <row r="127" spans="1:6" ht="12.75">
      <c r="A127" s="172"/>
      <c r="B127" s="108" t="s">
        <v>416</v>
      </c>
      <c r="D127" s="171"/>
      <c r="E127" s="170"/>
      <c r="F127" s="106"/>
    </row>
    <row r="128" spans="1:6" ht="13.5" thickBot="1">
      <c r="A128" s="153" t="s">
        <v>317</v>
      </c>
      <c r="B128" s="154" t="s">
        <v>316</v>
      </c>
      <c r="C128" s="153" t="s">
        <v>315</v>
      </c>
      <c r="D128" s="169" t="s">
        <v>385</v>
      </c>
      <c r="E128" s="152" t="s">
        <v>313</v>
      </c>
      <c r="F128" s="152" t="s">
        <v>312</v>
      </c>
    </row>
    <row r="129" spans="1:6" ht="12.75">
      <c r="A129" s="150"/>
      <c r="B129" s="159"/>
      <c r="C129" s="150"/>
      <c r="D129" s="168"/>
      <c r="E129" s="167" t="s">
        <v>311</v>
      </c>
      <c r="F129" s="149" t="s">
        <v>311</v>
      </c>
    </row>
    <row r="130" spans="1:6" ht="12.75">
      <c r="A130" s="148"/>
      <c r="B130" s="146" t="s">
        <v>415</v>
      </c>
      <c r="C130" s="148"/>
      <c r="D130" s="162"/>
      <c r="E130" s="156"/>
      <c r="F130" s="166"/>
    </row>
    <row r="131" spans="1:6" ht="12.75">
      <c r="A131" s="148" t="s">
        <v>300</v>
      </c>
      <c r="B131" s="165" t="s">
        <v>414</v>
      </c>
      <c r="C131" s="148"/>
      <c r="D131" s="162"/>
      <c r="E131" s="156"/>
      <c r="F131" s="166"/>
    </row>
    <row r="132" spans="1:6" ht="12.75">
      <c r="A132" s="148" t="s">
        <v>413</v>
      </c>
      <c r="B132" s="164" t="s">
        <v>412</v>
      </c>
      <c r="C132" s="148" t="s">
        <v>125</v>
      </c>
      <c r="D132" s="162">
        <v>10</v>
      </c>
      <c r="E132" s="156"/>
      <c r="F132" s="147">
        <f>E132*D132</f>
        <v>0</v>
      </c>
    </row>
    <row r="133" spans="1:6" ht="12.75">
      <c r="A133" s="148" t="s">
        <v>411</v>
      </c>
      <c r="B133" s="158" t="s">
        <v>431</v>
      </c>
      <c r="C133" s="148" t="s">
        <v>125</v>
      </c>
      <c r="D133" s="162">
        <v>1</v>
      </c>
      <c r="E133" s="156"/>
      <c r="F133" s="147">
        <f>SUM(D133*E133)</f>
        <v>0</v>
      </c>
    </row>
    <row r="134" spans="1:6" ht="12.75">
      <c r="A134" s="148" t="s">
        <v>409</v>
      </c>
      <c r="B134" s="158" t="s">
        <v>430</v>
      </c>
      <c r="C134" s="148" t="s">
        <v>125</v>
      </c>
      <c r="D134" s="162">
        <v>5</v>
      </c>
      <c r="E134" s="156"/>
      <c r="F134" s="147">
        <f>SUM(D134*E134)</f>
        <v>0</v>
      </c>
    </row>
    <row r="135" spans="1:6" ht="12.75">
      <c r="A135" s="148" t="s">
        <v>300</v>
      </c>
      <c r="B135" s="165" t="s">
        <v>407</v>
      </c>
      <c r="C135" s="148"/>
      <c r="D135" s="162"/>
      <c r="E135" s="156"/>
      <c r="F135" s="147"/>
    </row>
    <row r="136" spans="1:6" ht="12.75">
      <c r="A136" s="148" t="s">
        <v>406</v>
      </c>
      <c r="B136" s="164" t="s">
        <v>405</v>
      </c>
      <c r="C136" s="148" t="s">
        <v>125</v>
      </c>
      <c r="D136" s="162">
        <v>2</v>
      </c>
      <c r="E136" s="156"/>
      <c r="F136" s="147">
        <f aca="true" t="shared" si="5" ref="F136:F147">SUM(D136*E136)</f>
        <v>0</v>
      </c>
    </row>
    <row r="137" spans="1:6" ht="12.75">
      <c r="A137" s="148" t="s">
        <v>404</v>
      </c>
      <c r="B137" s="164" t="s">
        <v>403</v>
      </c>
      <c r="C137" s="148" t="s">
        <v>125</v>
      </c>
      <c r="D137" s="162">
        <v>15</v>
      </c>
      <c r="E137" s="156"/>
      <c r="F137" s="147">
        <f t="shared" si="5"/>
        <v>0</v>
      </c>
    </row>
    <row r="138" spans="1:6" ht="12.75">
      <c r="A138" s="148" t="s">
        <v>402</v>
      </c>
      <c r="B138" s="164" t="s">
        <v>401</v>
      </c>
      <c r="C138" s="148" t="s">
        <v>126</v>
      </c>
      <c r="D138" s="162">
        <v>5</v>
      </c>
      <c r="E138" s="156"/>
      <c r="F138" s="147">
        <f t="shared" si="5"/>
        <v>0</v>
      </c>
    </row>
    <row r="139" spans="1:6" ht="12.75">
      <c r="A139" s="148" t="s">
        <v>400</v>
      </c>
      <c r="B139" s="164" t="s">
        <v>399</v>
      </c>
      <c r="C139" s="148" t="s">
        <v>126</v>
      </c>
      <c r="D139" s="162">
        <v>1</v>
      </c>
      <c r="E139" s="156"/>
      <c r="F139" s="147">
        <f t="shared" si="5"/>
        <v>0</v>
      </c>
    </row>
    <row r="140" spans="1:6" ht="12.75">
      <c r="A140" s="148" t="s">
        <v>398</v>
      </c>
      <c r="B140" s="164" t="s">
        <v>397</v>
      </c>
      <c r="C140" s="148" t="s">
        <v>126</v>
      </c>
      <c r="D140" s="162">
        <v>6</v>
      </c>
      <c r="E140" s="156"/>
      <c r="F140" s="147">
        <f t="shared" si="5"/>
        <v>0</v>
      </c>
    </row>
    <row r="141" spans="1:6" ht="12.75">
      <c r="A141" s="148" t="s">
        <v>396</v>
      </c>
      <c r="B141" s="158" t="s">
        <v>395</v>
      </c>
      <c r="C141" s="148" t="s">
        <v>295</v>
      </c>
      <c r="D141" s="162">
        <v>1</v>
      </c>
      <c r="E141" s="156"/>
      <c r="F141" s="147">
        <f t="shared" si="5"/>
        <v>0</v>
      </c>
    </row>
    <row r="142" spans="1:6" ht="12.75">
      <c r="A142" s="148" t="s">
        <v>394</v>
      </c>
      <c r="B142" s="158" t="s">
        <v>393</v>
      </c>
      <c r="C142" s="148" t="s">
        <v>125</v>
      </c>
      <c r="D142" s="162">
        <v>33</v>
      </c>
      <c r="E142" s="156"/>
      <c r="F142" s="147">
        <f t="shared" si="5"/>
        <v>0</v>
      </c>
    </row>
    <row r="143" spans="1:6" ht="22.5">
      <c r="A143" s="148" t="s">
        <v>300</v>
      </c>
      <c r="B143" s="158" t="s">
        <v>392</v>
      </c>
      <c r="C143" s="148" t="s">
        <v>232</v>
      </c>
      <c r="D143" s="162">
        <v>4</v>
      </c>
      <c r="E143" s="156"/>
      <c r="F143" s="147">
        <f t="shared" si="5"/>
        <v>0</v>
      </c>
    </row>
    <row r="144" spans="1:6" ht="12.75">
      <c r="A144" s="148" t="s">
        <v>300</v>
      </c>
      <c r="B144" s="158" t="s">
        <v>429</v>
      </c>
      <c r="C144" s="148" t="s">
        <v>295</v>
      </c>
      <c r="D144" s="162">
        <v>2</v>
      </c>
      <c r="E144" s="156"/>
      <c r="F144" s="147">
        <f t="shared" si="5"/>
        <v>0</v>
      </c>
    </row>
    <row r="145" spans="1:6" ht="12.75">
      <c r="A145" s="148" t="s">
        <v>391</v>
      </c>
      <c r="B145" s="158" t="s">
        <v>390</v>
      </c>
      <c r="C145" s="148" t="s">
        <v>125</v>
      </c>
      <c r="D145" s="162">
        <v>33</v>
      </c>
      <c r="E145" s="156"/>
      <c r="F145" s="147">
        <f t="shared" si="5"/>
        <v>0</v>
      </c>
    </row>
    <row r="146" spans="1:6" ht="22.5">
      <c r="A146" s="148" t="s">
        <v>297</v>
      </c>
      <c r="B146" s="158" t="s">
        <v>389</v>
      </c>
      <c r="C146" s="148" t="s">
        <v>125</v>
      </c>
      <c r="D146" s="162">
        <v>4</v>
      </c>
      <c r="E146" s="156"/>
      <c r="F146" s="147">
        <f t="shared" si="5"/>
        <v>0</v>
      </c>
    </row>
    <row r="147" spans="1:6" ht="12.75">
      <c r="A147" s="148" t="s">
        <v>388</v>
      </c>
      <c r="B147" s="158" t="s">
        <v>387</v>
      </c>
      <c r="C147" s="163" t="s">
        <v>292</v>
      </c>
      <c r="D147" s="162">
        <v>1.68</v>
      </c>
      <c r="E147" s="156"/>
      <c r="F147" s="147">
        <f t="shared" si="5"/>
        <v>0</v>
      </c>
    </row>
    <row r="148" spans="1:6" ht="23.25" thickBot="1">
      <c r="A148" s="140"/>
      <c r="B148" s="141" t="s">
        <v>289</v>
      </c>
      <c r="C148" s="140"/>
      <c r="D148" s="139"/>
      <c r="E148" s="138"/>
      <c r="F148" s="136">
        <f>SUM(F132:F147)</f>
        <v>0</v>
      </c>
    </row>
    <row r="149" spans="1:6" ht="13.5" thickTop="1">
      <c r="A149" s="145"/>
      <c r="B149" s="146"/>
      <c r="C149" s="145"/>
      <c r="D149" s="161"/>
      <c r="E149" s="160"/>
      <c r="F149" s="144"/>
    </row>
    <row r="150" spans="1:6" ht="12.75">
      <c r="A150" s="108"/>
      <c r="B150" s="108" t="s">
        <v>386</v>
      </c>
      <c r="F150" s="106"/>
    </row>
    <row r="151" spans="1:6" ht="13.5" thickBot="1">
      <c r="A151" s="155" t="s">
        <v>317</v>
      </c>
      <c r="B151" s="154" t="s">
        <v>316</v>
      </c>
      <c r="C151" s="153" t="s">
        <v>315</v>
      </c>
      <c r="D151" s="153" t="s">
        <v>385</v>
      </c>
      <c r="E151" s="152" t="s">
        <v>313</v>
      </c>
      <c r="F151" s="152" t="s">
        <v>312</v>
      </c>
    </row>
    <row r="152" spans="1:6" ht="12.75">
      <c r="A152" s="151"/>
      <c r="B152" s="159"/>
      <c r="C152" s="150"/>
      <c r="D152" s="150"/>
      <c r="E152" s="149" t="s">
        <v>311</v>
      </c>
      <c r="F152" s="149" t="s">
        <v>311</v>
      </c>
    </row>
    <row r="153" spans="1:6" ht="12.75">
      <c r="A153" s="107" t="s">
        <v>384</v>
      </c>
      <c r="B153" s="158" t="s">
        <v>383</v>
      </c>
      <c r="C153" s="148" t="s">
        <v>125</v>
      </c>
      <c r="D153" s="148">
        <v>10</v>
      </c>
      <c r="E153" s="156"/>
      <c r="F153" s="156">
        <f aca="true" t="shared" si="6" ref="F153:F166">SUM(D153*E153)</f>
        <v>0</v>
      </c>
    </row>
    <row r="154" spans="1:6" ht="12.75">
      <c r="A154" s="107" t="s">
        <v>382</v>
      </c>
      <c r="B154" s="158" t="s">
        <v>381</v>
      </c>
      <c r="C154" s="148" t="s">
        <v>125</v>
      </c>
      <c r="D154" s="148">
        <v>14</v>
      </c>
      <c r="E154" s="156"/>
      <c r="F154" s="156">
        <f t="shared" si="6"/>
        <v>0</v>
      </c>
    </row>
    <row r="155" spans="1:6" ht="12.75">
      <c r="A155" s="107" t="s">
        <v>380</v>
      </c>
      <c r="B155" s="158" t="s">
        <v>379</v>
      </c>
      <c r="C155" s="148" t="s">
        <v>125</v>
      </c>
      <c r="D155" s="148">
        <v>4</v>
      </c>
      <c r="E155" s="156"/>
      <c r="F155" s="156">
        <f t="shared" si="6"/>
        <v>0</v>
      </c>
    </row>
    <row r="156" spans="1:6" ht="12.75">
      <c r="A156" s="107" t="s">
        <v>378</v>
      </c>
      <c r="B156" s="158" t="s">
        <v>377</v>
      </c>
      <c r="C156" s="148" t="s">
        <v>126</v>
      </c>
      <c r="D156" s="148">
        <v>48</v>
      </c>
      <c r="E156" s="156"/>
      <c r="F156" s="156">
        <f t="shared" si="6"/>
        <v>0</v>
      </c>
    </row>
    <row r="157" spans="1:6" ht="12.75">
      <c r="A157" s="107" t="s">
        <v>376</v>
      </c>
      <c r="B157" s="158" t="s">
        <v>375</v>
      </c>
      <c r="C157" s="148" t="s">
        <v>126</v>
      </c>
      <c r="D157" s="148">
        <v>1</v>
      </c>
      <c r="E157" s="156"/>
      <c r="F157" s="156">
        <f t="shared" si="6"/>
        <v>0</v>
      </c>
    </row>
    <row r="158" spans="1:6" ht="12.75">
      <c r="A158" s="107" t="s">
        <v>374</v>
      </c>
      <c r="B158" s="158" t="s">
        <v>373</v>
      </c>
      <c r="C158" s="148" t="s">
        <v>126</v>
      </c>
      <c r="D158" s="148">
        <v>3</v>
      </c>
      <c r="E158" s="156"/>
      <c r="F158" s="156">
        <f t="shared" si="6"/>
        <v>0</v>
      </c>
    </row>
    <row r="159" spans="1:6" ht="12.75">
      <c r="A159" s="107" t="s">
        <v>428</v>
      </c>
      <c r="B159" s="158" t="s">
        <v>427</v>
      </c>
      <c r="C159" s="148" t="s">
        <v>126</v>
      </c>
      <c r="D159" s="148">
        <v>2</v>
      </c>
      <c r="E159" s="156"/>
      <c r="F159" s="156">
        <f t="shared" si="6"/>
        <v>0</v>
      </c>
    </row>
    <row r="160" spans="1:6" ht="22.5">
      <c r="A160" s="107" t="s">
        <v>300</v>
      </c>
      <c r="B160" s="158" t="s">
        <v>372</v>
      </c>
      <c r="C160" s="148" t="s">
        <v>126</v>
      </c>
      <c r="D160" s="148">
        <v>1</v>
      </c>
      <c r="E160" s="156"/>
      <c r="F160" s="156">
        <f t="shared" si="6"/>
        <v>0</v>
      </c>
    </row>
    <row r="161" spans="1:6" ht="22.5">
      <c r="A161" s="107" t="s">
        <v>300</v>
      </c>
      <c r="B161" s="158" t="s">
        <v>371</v>
      </c>
      <c r="C161" s="148" t="s">
        <v>126</v>
      </c>
      <c r="D161" s="148">
        <v>1</v>
      </c>
      <c r="E161" s="156"/>
      <c r="F161" s="156">
        <f t="shared" si="6"/>
        <v>0</v>
      </c>
    </row>
    <row r="162" spans="1:6" ht="12.75">
      <c r="A162" s="107" t="s">
        <v>370</v>
      </c>
      <c r="B162" s="158" t="s">
        <v>369</v>
      </c>
      <c r="C162" s="148" t="s">
        <v>126</v>
      </c>
      <c r="D162" s="148">
        <v>9</v>
      </c>
      <c r="E162" s="156"/>
      <c r="F162" s="156">
        <f t="shared" si="6"/>
        <v>0</v>
      </c>
    </row>
    <row r="163" spans="1:6" ht="12.75">
      <c r="A163" s="107" t="s">
        <v>368</v>
      </c>
      <c r="B163" s="158" t="s">
        <v>367</v>
      </c>
      <c r="C163" s="148" t="s">
        <v>126</v>
      </c>
      <c r="D163" s="148">
        <v>2</v>
      </c>
      <c r="E163" s="156"/>
      <c r="F163" s="156">
        <f t="shared" si="6"/>
        <v>0</v>
      </c>
    </row>
    <row r="164" spans="1:6" ht="12.75">
      <c r="A164" s="107" t="s">
        <v>366</v>
      </c>
      <c r="B164" s="158" t="s">
        <v>365</v>
      </c>
      <c r="C164" s="148" t="s">
        <v>126</v>
      </c>
      <c r="D164" s="148">
        <v>2</v>
      </c>
      <c r="E164" s="147"/>
      <c r="F164" s="147">
        <f t="shared" si="6"/>
        <v>0</v>
      </c>
    </row>
    <row r="165" spans="1:6" ht="12.75">
      <c r="A165" s="107" t="s">
        <v>300</v>
      </c>
      <c r="B165" s="158" t="s">
        <v>364</v>
      </c>
      <c r="C165" s="148" t="s">
        <v>126</v>
      </c>
      <c r="D165" s="148">
        <v>4</v>
      </c>
      <c r="E165" s="147"/>
      <c r="F165" s="147">
        <f t="shared" si="6"/>
        <v>0</v>
      </c>
    </row>
    <row r="166" spans="1:6" ht="12.75">
      <c r="A166" s="107" t="s">
        <v>363</v>
      </c>
      <c r="B166" s="158" t="s">
        <v>362</v>
      </c>
      <c r="C166" s="148" t="s">
        <v>320</v>
      </c>
      <c r="D166" s="148">
        <v>2</v>
      </c>
      <c r="E166" s="147"/>
      <c r="F166" s="147">
        <f t="shared" si="6"/>
        <v>0</v>
      </c>
    </row>
    <row r="167" spans="1:6" ht="12.75">
      <c r="A167" s="107" t="s">
        <v>360</v>
      </c>
      <c r="B167" s="107" t="s">
        <v>361</v>
      </c>
      <c r="C167" s="107"/>
      <c r="D167" s="148"/>
      <c r="E167" s="147"/>
      <c r="F167" s="107"/>
    </row>
    <row r="168" spans="1:6" ht="12.75">
      <c r="A168" s="157" t="s">
        <v>360</v>
      </c>
      <c r="B168" s="107" t="s">
        <v>359</v>
      </c>
      <c r="C168" s="148" t="s">
        <v>125</v>
      </c>
      <c r="D168" s="148">
        <v>32</v>
      </c>
      <c r="E168" s="147"/>
      <c r="F168" s="147">
        <f>E168*D168</f>
        <v>0</v>
      </c>
    </row>
    <row r="169" spans="1:6" ht="12.75">
      <c r="A169" s="107" t="s">
        <v>357</v>
      </c>
      <c r="B169" s="107" t="s">
        <v>358</v>
      </c>
      <c r="C169" s="107"/>
      <c r="D169" s="148"/>
      <c r="E169" s="147"/>
      <c r="F169" s="107"/>
    </row>
    <row r="170" spans="1:6" ht="12.75">
      <c r="A170" s="107" t="s">
        <v>357</v>
      </c>
      <c r="B170" s="107" t="s">
        <v>356</v>
      </c>
      <c r="C170" s="148" t="s">
        <v>125</v>
      </c>
      <c r="D170" s="148">
        <v>32</v>
      </c>
      <c r="E170" s="147"/>
      <c r="F170" s="147">
        <f>E170*D170</f>
        <v>0</v>
      </c>
    </row>
    <row r="171" spans="1:6" ht="12.75">
      <c r="A171" s="107" t="s">
        <v>355</v>
      </c>
      <c r="B171" s="107" t="s">
        <v>354</v>
      </c>
      <c r="C171" s="148" t="s">
        <v>125</v>
      </c>
      <c r="D171" s="148">
        <v>32</v>
      </c>
      <c r="E171" s="147"/>
      <c r="F171" s="147">
        <f>SUM(D171*E171)</f>
        <v>0</v>
      </c>
    </row>
    <row r="172" spans="1:6" ht="12.75">
      <c r="A172" s="107" t="s">
        <v>297</v>
      </c>
      <c r="B172" s="107" t="s">
        <v>353</v>
      </c>
      <c r="C172" s="148" t="s">
        <v>295</v>
      </c>
      <c r="D172" s="148">
        <v>6</v>
      </c>
      <c r="E172" s="147"/>
      <c r="F172" s="147">
        <f>SUM(D172*E172)</f>
        <v>0</v>
      </c>
    </row>
    <row r="173" spans="1:6" ht="12.75">
      <c r="A173" s="107" t="s">
        <v>352</v>
      </c>
      <c r="B173" s="107" t="s">
        <v>351</v>
      </c>
      <c r="C173" s="148" t="s">
        <v>292</v>
      </c>
      <c r="D173" s="148">
        <v>1.02</v>
      </c>
      <c r="E173" s="147"/>
      <c r="F173" s="147">
        <f>SUM(D173*E173)</f>
        <v>0</v>
      </c>
    </row>
    <row r="174" spans="1:6" ht="12.75">
      <c r="A174" s="107"/>
      <c r="B174" s="107"/>
      <c r="C174" s="148"/>
      <c r="D174" s="148"/>
      <c r="E174" s="147"/>
      <c r="F174" s="147"/>
    </row>
    <row r="175" spans="1:6" ht="13.5" thickBot="1">
      <c r="A175" s="137"/>
      <c r="B175" s="137" t="s">
        <v>288</v>
      </c>
      <c r="C175" s="137"/>
      <c r="D175" s="137"/>
      <c r="E175" s="136"/>
      <c r="F175" s="136">
        <f>SUM(F153:F174)</f>
        <v>0</v>
      </c>
    </row>
    <row r="176" ht="13.5" thickTop="1"/>
    <row r="177" spans="1:6" ht="12.75">
      <c r="A177" s="116"/>
      <c r="B177" s="116" t="s">
        <v>350</v>
      </c>
      <c r="D177" s="125"/>
      <c r="F177" s="106"/>
    </row>
    <row r="178" spans="1:6" ht="13.5" thickBot="1">
      <c r="A178" s="155" t="s">
        <v>317</v>
      </c>
      <c r="B178" s="154" t="s">
        <v>316</v>
      </c>
      <c r="C178" s="153" t="s">
        <v>315</v>
      </c>
      <c r="D178" s="153" t="s">
        <v>314</v>
      </c>
      <c r="E178" s="152" t="s">
        <v>313</v>
      </c>
      <c r="F178" s="152" t="s">
        <v>312</v>
      </c>
    </row>
    <row r="179" spans="1:6" ht="12.75">
      <c r="A179" s="151"/>
      <c r="B179" s="151"/>
      <c r="C179" s="150"/>
      <c r="D179" s="150"/>
      <c r="E179" s="149" t="s">
        <v>311</v>
      </c>
      <c r="F179" s="149" t="s">
        <v>311</v>
      </c>
    </row>
    <row r="180" spans="1:6" ht="12.75">
      <c r="A180" s="107" t="s">
        <v>349</v>
      </c>
      <c r="B180" s="107" t="s">
        <v>348</v>
      </c>
      <c r="C180" s="148" t="s">
        <v>295</v>
      </c>
      <c r="D180" s="148">
        <v>1</v>
      </c>
      <c r="E180" s="156"/>
      <c r="F180" s="156">
        <f aca="true" t="shared" si="7" ref="F180:F189">SUM(D180*E180)</f>
        <v>0</v>
      </c>
    </row>
    <row r="181" spans="1:6" ht="12.75">
      <c r="A181" s="107" t="s">
        <v>347</v>
      </c>
      <c r="B181" s="107" t="s">
        <v>346</v>
      </c>
      <c r="C181" s="148" t="s">
        <v>295</v>
      </c>
      <c r="D181" s="148">
        <v>4</v>
      </c>
      <c r="E181" s="156"/>
      <c r="F181" s="156">
        <f t="shared" si="7"/>
        <v>0</v>
      </c>
    </row>
    <row r="182" spans="1:6" ht="12.75">
      <c r="A182" s="107" t="s">
        <v>300</v>
      </c>
      <c r="B182" s="107" t="s">
        <v>345</v>
      </c>
      <c r="C182" s="148" t="s">
        <v>295</v>
      </c>
      <c r="D182" s="148">
        <v>4</v>
      </c>
      <c r="E182" s="156"/>
      <c r="F182" s="156">
        <f t="shared" si="7"/>
        <v>0</v>
      </c>
    </row>
    <row r="183" spans="1:6" ht="12.75">
      <c r="A183" s="107" t="s">
        <v>344</v>
      </c>
      <c r="B183" s="107" t="s">
        <v>343</v>
      </c>
      <c r="C183" s="148" t="s">
        <v>320</v>
      </c>
      <c r="D183" s="148">
        <v>5</v>
      </c>
      <c r="E183" s="156"/>
      <c r="F183" s="156">
        <f t="shared" si="7"/>
        <v>0</v>
      </c>
    </row>
    <row r="184" spans="1:6" ht="12.75">
      <c r="A184" s="107" t="s">
        <v>342</v>
      </c>
      <c r="B184" s="107" t="s">
        <v>341</v>
      </c>
      <c r="C184" s="148" t="s">
        <v>320</v>
      </c>
      <c r="D184" s="148">
        <v>1</v>
      </c>
      <c r="E184" s="156"/>
      <c r="F184" s="156">
        <f t="shared" si="7"/>
        <v>0</v>
      </c>
    </row>
    <row r="185" spans="1:6" ht="12.75">
      <c r="A185" s="107" t="s">
        <v>340</v>
      </c>
      <c r="B185" s="107" t="s">
        <v>339</v>
      </c>
      <c r="C185" s="148" t="s">
        <v>320</v>
      </c>
      <c r="D185" s="148">
        <v>4</v>
      </c>
      <c r="E185" s="156"/>
      <c r="F185" s="156">
        <f t="shared" si="7"/>
        <v>0</v>
      </c>
    </row>
    <row r="186" spans="1:6" ht="12.75">
      <c r="A186" s="107" t="s">
        <v>338</v>
      </c>
      <c r="B186" s="107" t="s">
        <v>426</v>
      </c>
      <c r="C186" s="148" t="s">
        <v>295</v>
      </c>
      <c r="D186" s="148">
        <v>4</v>
      </c>
      <c r="E186" s="147"/>
      <c r="F186" s="147">
        <f t="shared" si="7"/>
        <v>0</v>
      </c>
    </row>
    <row r="187" spans="1:6" ht="12.75">
      <c r="A187" s="107" t="s">
        <v>336</v>
      </c>
      <c r="B187" s="107" t="s">
        <v>335</v>
      </c>
      <c r="C187" s="148" t="s">
        <v>295</v>
      </c>
      <c r="D187" s="148">
        <v>1</v>
      </c>
      <c r="E187" s="147"/>
      <c r="F187" s="147">
        <f t="shared" si="7"/>
        <v>0</v>
      </c>
    </row>
    <row r="188" spans="1:6" ht="12.75">
      <c r="A188" s="107" t="s">
        <v>334</v>
      </c>
      <c r="B188" s="107" t="s">
        <v>333</v>
      </c>
      <c r="C188" s="148" t="s">
        <v>295</v>
      </c>
      <c r="D188" s="148">
        <v>1</v>
      </c>
      <c r="E188" s="147"/>
      <c r="F188" s="147">
        <f t="shared" si="7"/>
        <v>0</v>
      </c>
    </row>
    <row r="189" spans="1:6" ht="12.75">
      <c r="A189" s="107" t="s">
        <v>297</v>
      </c>
      <c r="B189" s="107" t="s">
        <v>332</v>
      </c>
      <c r="C189" s="148" t="s">
        <v>126</v>
      </c>
      <c r="D189" s="148">
        <v>11</v>
      </c>
      <c r="E189" s="147"/>
      <c r="F189" s="147">
        <f t="shared" si="7"/>
        <v>0</v>
      </c>
    </row>
    <row r="190" spans="1:6" ht="12.75">
      <c r="A190" s="107"/>
      <c r="B190" s="109" t="s">
        <v>331</v>
      </c>
      <c r="C190" s="148"/>
      <c r="D190" s="148"/>
      <c r="E190" s="147"/>
      <c r="F190" s="147"/>
    </row>
    <row r="191" spans="1:6" ht="12.75">
      <c r="A191" s="107" t="s">
        <v>330</v>
      </c>
      <c r="B191" s="107" t="s">
        <v>329</v>
      </c>
      <c r="C191" s="148" t="s">
        <v>320</v>
      </c>
      <c r="D191" s="148">
        <v>5</v>
      </c>
      <c r="E191" s="147"/>
      <c r="F191" s="147">
        <f aca="true" t="shared" si="8" ref="F191:F198">SUM(D191*E191)</f>
        <v>0</v>
      </c>
    </row>
    <row r="192" spans="1:6" ht="12.75">
      <c r="A192" s="107" t="s">
        <v>328</v>
      </c>
      <c r="B192" s="107" t="s">
        <v>327</v>
      </c>
      <c r="C192" s="148" t="s">
        <v>320</v>
      </c>
      <c r="D192" s="148">
        <v>1</v>
      </c>
      <c r="E192" s="147"/>
      <c r="F192" s="147">
        <f t="shared" si="8"/>
        <v>0</v>
      </c>
    </row>
    <row r="193" spans="1:6" ht="12.75">
      <c r="A193" s="107" t="s">
        <v>300</v>
      </c>
      <c r="B193" s="107" t="s">
        <v>326</v>
      </c>
      <c r="C193" s="148" t="s">
        <v>320</v>
      </c>
      <c r="D193" s="148">
        <v>5</v>
      </c>
      <c r="E193" s="147"/>
      <c r="F193" s="147">
        <f t="shared" si="8"/>
        <v>0</v>
      </c>
    </row>
    <row r="194" spans="1:6" ht="12.75">
      <c r="A194" s="107" t="s">
        <v>300</v>
      </c>
      <c r="B194" s="107" t="s">
        <v>325</v>
      </c>
      <c r="C194" s="148" t="s">
        <v>320</v>
      </c>
      <c r="D194" s="148">
        <v>2</v>
      </c>
      <c r="E194" s="147"/>
      <c r="F194" s="147">
        <f t="shared" si="8"/>
        <v>0</v>
      </c>
    </row>
    <row r="195" spans="1:6" ht="12.75">
      <c r="A195" s="107" t="s">
        <v>300</v>
      </c>
      <c r="B195" s="107" t="s">
        <v>324</v>
      </c>
      <c r="C195" s="148" t="s">
        <v>320</v>
      </c>
      <c r="D195" s="148">
        <v>4</v>
      </c>
      <c r="E195" s="147"/>
      <c r="F195" s="147">
        <f t="shared" si="8"/>
        <v>0</v>
      </c>
    </row>
    <row r="196" spans="1:6" ht="12.75">
      <c r="A196" s="107" t="s">
        <v>300</v>
      </c>
      <c r="B196" s="107" t="s">
        <v>323</v>
      </c>
      <c r="C196" s="148" t="s">
        <v>320</v>
      </c>
      <c r="D196" s="148">
        <v>2</v>
      </c>
      <c r="E196" s="147"/>
      <c r="F196" s="147">
        <f t="shared" si="8"/>
        <v>0</v>
      </c>
    </row>
    <row r="197" spans="1:6" ht="12.75">
      <c r="A197" s="107" t="s">
        <v>322</v>
      </c>
      <c r="B197" s="107" t="s">
        <v>321</v>
      </c>
      <c r="C197" s="148" t="s">
        <v>320</v>
      </c>
      <c r="D197" s="148">
        <v>11</v>
      </c>
      <c r="E197" s="147"/>
      <c r="F197" s="147">
        <f t="shared" si="8"/>
        <v>0</v>
      </c>
    </row>
    <row r="198" spans="1:6" ht="12.75">
      <c r="A198" s="107" t="s">
        <v>294</v>
      </c>
      <c r="B198" s="107" t="s">
        <v>293</v>
      </c>
      <c r="C198" s="148" t="s">
        <v>292</v>
      </c>
      <c r="D198" s="148">
        <v>0.21</v>
      </c>
      <c r="E198" s="147"/>
      <c r="F198" s="147">
        <f t="shared" si="8"/>
        <v>0</v>
      </c>
    </row>
    <row r="199" spans="1:6" ht="13.5" thickBot="1">
      <c r="A199" s="135"/>
      <c r="B199" s="134" t="s">
        <v>319</v>
      </c>
      <c r="C199" s="133"/>
      <c r="D199" s="133"/>
      <c r="E199" s="132"/>
      <c r="F199" s="132">
        <f>SUM(F180:F198)</f>
        <v>0</v>
      </c>
    </row>
    <row r="200" spans="3:5" ht="12.75">
      <c r="C200" s="105"/>
      <c r="E200" s="105"/>
    </row>
    <row r="201" spans="1:6" ht="12.75">
      <c r="A201" s="116"/>
      <c r="B201" s="116" t="s">
        <v>318</v>
      </c>
      <c r="D201" s="125"/>
      <c r="F201" s="106"/>
    </row>
    <row r="202" spans="1:6" ht="13.5" thickBot="1">
      <c r="A202" s="155" t="s">
        <v>317</v>
      </c>
      <c r="B202" s="154" t="s">
        <v>316</v>
      </c>
      <c r="C202" s="153" t="s">
        <v>315</v>
      </c>
      <c r="D202" s="153" t="s">
        <v>314</v>
      </c>
      <c r="E202" s="152" t="s">
        <v>313</v>
      </c>
      <c r="F202" s="152" t="s">
        <v>312</v>
      </c>
    </row>
    <row r="203" spans="1:6" ht="12.75">
      <c r="A203" s="151"/>
      <c r="B203" s="151"/>
      <c r="C203" s="150"/>
      <c r="D203" s="150"/>
      <c r="E203" s="149" t="s">
        <v>311</v>
      </c>
      <c r="F203" s="149" t="s">
        <v>311</v>
      </c>
    </row>
    <row r="204" spans="1:6" ht="12.75">
      <c r="A204" s="107"/>
      <c r="B204" s="107" t="s">
        <v>310</v>
      </c>
      <c r="C204" s="107"/>
      <c r="D204" s="107"/>
      <c r="E204" s="107"/>
      <c r="F204" s="107"/>
    </row>
    <row r="205" spans="1:6" ht="12.75">
      <c r="A205" s="107" t="s">
        <v>300</v>
      </c>
      <c r="B205" s="107" t="s">
        <v>425</v>
      </c>
      <c r="C205" s="107" t="s">
        <v>295</v>
      </c>
      <c r="D205" s="148">
        <v>2</v>
      </c>
      <c r="E205" s="147"/>
      <c r="F205" s="147">
        <f aca="true" t="shared" si="9" ref="F205:F213">SUM(D205*E205)</f>
        <v>0</v>
      </c>
    </row>
    <row r="206" spans="1:6" ht="12.75">
      <c r="A206" s="107" t="s">
        <v>308</v>
      </c>
      <c r="B206" s="107" t="s">
        <v>307</v>
      </c>
      <c r="C206" s="107" t="s">
        <v>125</v>
      </c>
      <c r="D206" s="148">
        <v>4</v>
      </c>
      <c r="E206" s="147"/>
      <c r="F206" s="147">
        <f t="shared" si="9"/>
        <v>0</v>
      </c>
    </row>
    <row r="207" spans="1:6" ht="12.75">
      <c r="A207" s="107" t="s">
        <v>306</v>
      </c>
      <c r="B207" s="107" t="s">
        <v>305</v>
      </c>
      <c r="C207" s="107" t="s">
        <v>125</v>
      </c>
      <c r="D207" s="148">
        <v>6</v>
      </c>
      <c r="E207" s="147"/>
      <c r="F207" s="147">
        <f t="shared" si="9"/>
        <v>0</v>
      </c>
    </row>
    <row r="208" spans="1:6" ht="12.75">
      <c r="A208" s="107" t="s">
        <v>304</v>
      </c>
      <c r="B208" s="107" t="s">
        <v>303</v>
      </c>
      <c r="C208" s="107" t="s">
        <v>126</v>
      </c>
      <c r="D208" s="148">
        <v>2</v>
      </c>
      <c r="E208" s="147"/>
      <c r="F208" s="147">
        <f t="shared" si="9"/>
        <v>0</v>
      </c>
    </row>
    <row r="209" spans="1:6" ht="12.75">
      <c r="A209" s="107" t="s">
        <v>302</v>
      </c>
      <c r="B209" s="107" t="s">
        <v>301</v>
      </c>
      <c r="C209" s="107" t="s">
        <v>126</v>
      </c>
      <c r="D209" s="148">
        <v>2</v>
      </c>
      <c r="E209" s="147"/>
      <c r="F209" s="147">
        <f t="shared" si="9"/>
        <v>0</v>
      </c>
    </row>
    <row r="210" spans="1:6" ht="12.75">
      <c r="A210" s="107" t="s">
        <v>300</v>
      </c>
      <c r="B210" s="107" t="s">
        <v>299</v>
      </c>
      <c r="C210" s="107" t="s">
        <v>126</v>
      </c>
      <c r="D210" s="148">
        <v>2</v>
      </c>
      <c r="E210" s="147"/>
      <c r="F210" s="147">
        <f t="shared" si="9"/>
        <v>0</v>
      </c>
    </row>
    <row r="211" spans="1:6" ht="12.75">
      <c r="A211" s="107" t="s">
        <v>297</v>
      </c>
      <c r="B211" s="107" t="s">
        <v>298</v>
      </c>
      <c r="C211" s="107" t="s">
        <v>295</v>
      </c>
      <c r="D211" s="148">
        <v>1</v>
      </c>
      <c r="E211" s="147"/>
      <c r="F211" s="147">
        <f t="shared" si="9"/>
        <v>0</v>
      </c>
    </row>
    <row r="212" spans="1:6" ht="12.75">
      <c r="A212" s="107" t="s">
        <v>297</v>
      </c>
      <c r="B212" s="107" t="s">
        <v>296</v>
      </c>
      <c r="C212" s="107" t="s">
        <v>295</v>
      </c>
      <c r="D212" s="148">
        <v>2</v>
      </c>
      <c r="E212" s="147"/>
      <c r="F212" s="147">
        <f t="shared" si="9"/>
        <v>0</v>
      </c>
    </row>
    <row r="213" spans="1:6" ht="12.75">
      <c r="A213" s="107" t="s">
        <v>294</v>
      </c>
      <c r="B213" s="107" t="s">
        <v>293</v>
      </c>
      <c r="C213" s="148" t="s">
        <v>292</v>
      </c>
      <c r="D213" s="148">
        <v>1.12</v>
      </c>
      <c r="E213" s="147"/>
      <c r="F213" s="147">
        <f t="shared" si="9"/>
        <v>0</v>
      </c>
    </row>
    <row r="214" spans="1:6" ht="23.25" thickBot="1">
      <c r="A214" s="135"/>
      <c r="B214" s="134" t="s">
        <v>286</v>
      </c>
      <c r="C214" s="133"/>
      <c r="D214" s="133"/>
      <c r="E214" s="132"/>
      <c r="F214" s="132">
        <f>SUM(F205:F213)</f>
        <v>0</v>
      </c>
    </row>
    <row r="215" spans="1:6" ht="12.75">
      <c r="A215" s="109"/>
      <c r="B215" s="146"/>
      <c r="C215" s="145"/>
      <c r="D215" s="145"/>
      <c r="E215" s="144"/>
      <c r="F215" s="144"/>
    </row>
    <row r="216" spans="1:6" ht="20.25">
      <c r="A216" s="107"/>
      <c r="B216" s="143" t="s">
        <v>424</v>
      </c>
      <c r="C216" s="107"/>
      <c r="D216" s="107"/>
      <c r="E216" s="107"/>
      <c r="F216" s="107"/>
    </row>
    <row r="217" spans="1:6" ht="23.25" thickBot="1">
      <c r="A217" s="142"/>
      <c r="B217" s="134" t="s">
        <v>290</v>
      </c>
      <c r="C217" s="134"/>
      <c r="D217" s="134"/>
      <c r="E217" s="134"/>
      <c r="F217" s="132">
        <f>F124</f>
        <v>0</v>
      </c>
    </row>
    <row r="218" spans="1:6" ht="23.25" thickBot="1">
      <c r="A218" s="140"/>
      <c r="B218" s="141" t="s">
        <v>289</v>
      </c>
      <c r="C218" s="140"/>
      <c r="D218" s="139"/>
      <c r="E218" s="138"/>
      <c r="F218" s="136">
        <f>F148</f>
        <v>0</v>
      </c>
    </row>
    <row r="219" spans="1:6" ht="14.25" thickBot="1" thickTop="1">
      <c r="A219" s="137"/>
      <c r="B219" s="137" t="s">
        <v>288</v>
      </c>
      <c r="C219" s="137"/>
      <c r="D219" s="137"/>
      <c r="E219" s="136"/>
      <c r="F219" s="136">
        <f>F175</f>
        <v>0</v>
      </c>
    </row>
    <row r="220" spans="1:6" ht="24" thickBot="1" thickTop="1">
      <c r="A220" s="135"/>
      <c r="B220" s="134" t="s">
        <v>287</v>
      </c>
      <c r="C220" s="133"/>
      <c r="D220" s="133"/>
      <c r="E220" s="132"/>
      <c r="F220" s="132">
        <f>F199</f>
        <v>0</v>
      </c>
    </row>
    <row r="221" spans="1:6" ht="23.25" thickBot="1">
      <c r="A221" s="135"/>
      <c r="B221" s="134" t="s">
        <v>286</v>
      </c>
      <c r="C221" s="133"/>
      <c r="D221" s="133"/>
      <c r="E221" s="132"/>
      <c r="F221" s="132">
        <f>F214</f>
        <v>0</v>
      </c>
    </row>
    <row r="222" spans="1:6" ht="16.5" thickBot="1">
      <c r="A222" s="131"/>
      <c r="B222" s="130" t="s">
        <v>285</v>
      </c>
      <c r="C222" s="129"/>
      <c r="D222" s="128"/>
      <c r="E222" s="127"/>
      <c r="F222" s="126">
        <f>F217+F218+F219+F220+F221</f>
        <v>0</v>
      </c>
    </row>
    <row r="224" spans="1:2" ht="20.25">
      <c r="A224" s="109"/>
      <c r="B224" s="143" t="s">
        <v>423</v>
      </c>
    </row>
    <row r="225" spans="1:2" ht="20.25">
      <c r="A225" s="109"/>
      <c r="B225" s="143"/>
    </row>
    <row r="226" spans="1:6" ht="12.75">
      <c r="A226" s="179"/>
      <c r="B226" s="179" t="s">
        <v>422</v>
      </c>
      <c r="F226" s="106"/>
    </row>
    <row r="227" spans="1:6" ht="13.5" thickBot="1">
      <c r="A227" s="178" t="s">
        <v>317</v>
      </c>
      <c r="B227" s="177" t="s">
        <v>316</v>
      </c>
      <c r="C227" s="176" t="s">
        <v>315</v>
      </c>
      <c r="D227" s="176" t="s">
        <v>385</v>
      </c>
      <c r="E227" s="175" t="s">
        <v>313</v>
      </c>
      <c r="F227" s="175" t="s">
        <v>312</v>
      </c>
    </row>
    <row r="228" spans="1:6" ht="12.75">
      <c r="A228" s="174"/>
      <c r="B228" s="159"/>
      <c r="C228" s="150"/>
      <c r="D228" s="150"/>
      <c r="E228" s="149" t="s">
        <v>311</v>
      </c>
      <c r="F228" s="149" t="s">
        <v>311</v>
      </c>
    </row>
    <row r="229" spans="1:6" ht="22.5">
      <c r="A229" s="107"/>
      <c r="B229" s="158" t="s">
        <v>421</v>
      </c>
      <c r="C229" s="148"/>
      <c r="D229" s="162"/>
      <c r="E229" s="147"/>
      <c r="F229" s="107"/>
    </row>
    <row r="230" spans="1:6" ht="12.75">
      <c r="A230" s="107" t="s">
        <v>420</v>
      </c>
      <c r="B230" s="158" t="s">
        <v>419</v>
      </c>
      <c r="C230" s="148" t="s">
        <v>125</v>
      </c>
      <c r="D230" s="162">
        <v>46</v>
      </c>
      <c r="E230" s="147"/>
      <c r="F230" s="147">
        <f>E230*D230</f>
        <v>0</v>
      </c>
    </row>
    <row r="231" spans="1:6" ht="12.75">
      <c r="A231" s="107"/>
      <c r="B231" s="158" t="s">
        <v>418</v>
      </c>
      <c r="C231" s="148" t="s">
        <v>292</v>
      </c>
      <c r="D231" s="162">
        <v>1.11</v>
      </c>
      <c r="E231" s="147"/>
      <c r="F231" s="147">
        <f>SUM(D231*E231)</f>
        <v>0</v>
      </c>
    </row>
    <row r="232" spans="1:6" ht="23.25" thickBot="1">
      <c r="A232" s="142"/>
      <c r="B232" s="134" t="s">
        <v>290</v>
      </c>
      <c r="C232" s="134"/>
      <c r="D232" s="134"/>
      <c r="E232" s="134"/>
      <c r="F232" s="132">
        <f>SUM(F229:F231)</f>
        <v>0</v>
      </c>
    </row>
    <row r="233" spans="1:6" ht="12.75">
      <c r="A233" s="107"/>
      <c r="B233" s="146"/>
      <c r="C233" s="146"/>
      <c r="D233" s="146"/>
      <c r="E233" s="146"/>
      <c r="F233" s="144"/>
    </row>
    <row r="234" ht="15.75">
      <c r="B234" s="173" t="s">
        <v>417</v>
      </c>
    </row>
    <row r="235" spans="1:6" ht="12.75">
      <c r="A235" s="172"/>
      <c r="B235" s="108" t="s">
        <v>416</v>
      </c>
      <c r="D235" s="171"/>
      <c r="E235" s="170"/>
      <c r="F235" s="106"/>
    </row>
    <row r="236" spans="1:6" ht="13.5" thickBot="1">
      <c r="A236" s="153" t="s">
        <v>317</v>
      </c>
      <c r="B236" s="154" t="s">
        <v>316</v>
      </c>
      <c r="C236" s="153" t="s">
        <v>315</v>
      </c>
      <c r="D236" s="169" t="s">
        <v>385</v>
      </c>
      <c r="E236" s="152" t="s">
        <v>313</v>
      </c>
      <c r="F236" s="152" t="s">
        <v>312</v>
      </c>
    </row>
    <row r="237" spans="1:6" ht="12.75">
      <c r="A237" s="150"/>
      <c r="B237" s="159"/>
      <c r="C237" s="150"/>
      <c r="D237" s="168"/>
      <c r="E237" s="167" t="s">
        <v>311</v>
      </c>
      <c r="F237" s="149" t="s">
        <v>311</v>
      </c>
    </row>
    <row r="238" spans="1:6" ht="12.75">
      <c r="A238" s="148"/>
      <c r="B238" s="146" t="s">
        <v>415</v>
      </c>
      <c r="C238" s="148"/>
      <c r="D238" s="162"/>
      <c r="E238" s="156"/>
      <c r="F238" s="166"/>
    </row>
    <row r="239" spans="1:6" ht="12.75">
      <c r="A239" s="148" t="s">
        <v>300</v>
      </c>
      <c r="B239" s="165" t="s">
        <v>414</v>
      </c>
      <c r="C239" s="148"/>
      <c r="D239" s="162"/>
      <c r="E239" s="156"/>
      <c r="F239" s="166"/>
    </row>
    <row r="240" spans="1:6" ht="12.75">
      <c r="A240" s="148" t="s">
        <v>413</v>
      </c>
      <c r="B240" s="164" t="s">
        <v>412</v>
      </c>
      <c r="C240" s="148" t="s">
        <v>125</v>
      </c>
      <c r="D240" s="162">
        <v>8</v>
      </c>
      <c r="E240" s="156"/>
      <c r="F240" s="147">
        <f>E240*D240</f>
        <v>0</v>
      </c>
    </row>
    <row r="241" spans="1:6" ht="12.75">
      <c r="A241" s="148" t="s">
        <v>411</v>
      </c>
      <c r="B241" s="158" t="s">
        <v>410</v>
      </c>
      <c r="C241" s="148" t="s">
        <v>125</v>
      </c>
      <c r="D241" s="162">
        <v>1</v>
      </c>
      <c r="E241" s="156"/>
      <c r="F241" s="147">
        <f>SUM(D241*E241)</f>
        <v>0</v>
      </c>
    </row>
    <row r="242" spans="1:6" ht="12.75">
      <c r="A242" s="148" t="s">
        <v>409</v>
      </c>
      <c r="B242" s="158" t="s">
        <v>408</v>
      </c>
      <c r="C242" s="148" t="s">
        <v>125</v>
      </c>
      <c r="D242" s="162">
        <v>5</v>
      </c>
      <c r="E242" s="156"/>
      <c r="F242" s="147">
        <f>SUM(D242*E242)</f>
        <v>0</v>
      </c>
    </row>
    <row r="243" spans="1:6" ht="12.75">
      <c r="A243" s="148" t="s">
        <v>300</v>
      </c>
      <c r="B243" s="165" t="s">
        <v>407</v>
      </c>
      <c r="C243" s="148"/>
      <c r="D243" s="162"/>
      <c r="E243" s="156"/>
      <c r="F243" s="147"/>
    </row>
    <row r="244" spans="1:6" ht="12.75">
      <c r="A244" s="148" t="s">
        <v>406</v>
      </c>
      <c r="B244" s="164" t="s">
        <v>405</v>
      </c>
      <c r="C244" s="148" t="s">
        <v>125</v>
      </c>
      <c r="D244" s="162">
        <v>2</v>
      </c>
      <c r="E244" s="156"/>
      <c r="F244" s="147">
        <f aca="true" t="shared" si="10" ref="F244:F254">SUM(D244*E244)</f>
        <v>0</v>
      </c>
    </row>
    <row r="245" spans="1:6" ht="12.75">
      <c r="A245" s="148" t="s">
        <v>404</v>
      </c>
      <c r="B245" s="164" t="s">
        <v>403</v>
      </c>
      <c r="C245" s="148" t="s">
        <v>125</v>
      </c>
      <c r="D245" s="162">
        <v>11</v>
      </c>
      <c r="E245" s="156"/>
      <c r="F245" s="147">
        <f t="shared" si="10"/>
        <v>0</v>
      </c>
    </row>
    <row r="246" spans="1:6" ht="12.75">
      <c r="A246" s="148" t="s">
        <v>402</v>
      </c>
      <c r="B246" s="164" t="s">
        <v>401</v>
      </c>
      <c r="C246" s="148" t="s">
        <v>126</v>
      </c>
      <c r="D246" s="162">
        <v>5</v>
      </c>
      <c r="E246" s="156"/>
      <c r="F246" s="147">
        <f t="shared" si="10"/>
        <v>0</v>
      </c>
    </row>
    <row r="247" spans="1:6" ht="12.75">
      <c r="A247" s="148" t="s">
        <v>400</v>
      </c>
      <c r="B247" s="164" t="s">
        <v>399</v>
      </c>
      <c r="C247" s="148" t="s">
        <v>126</v>
      </c>
      <c r="D247" s="162">
        <v>1</v>
      </c>
      <c r="E247" s="156"/>
      <c r="F247" s="147">
        <f t="shared" si="10"/>
        <v>0</v>
      </c>
    </row>
    <row r="248" spans="1:6" ht="12.75">
      <c r="A248" s="148" t="s">
        <v>398</v>
      </c>
      <c r="B248" s="164" t="s">
        <v>397</v>
      </c>
      <c r="C248" s="148" t="s">
        <v>126</v>
      </c>
      <c r="D248" s="162">
        <v>5</v>
      </c>
      <c r="E248" s="156"/>
      <c r="F248" s="147">
        <f t="shared" si="10"/>
        <v>0</v>
      </c>
    </row>
    <row r="249" spans="1:6" ht="12.75">
      <c r="A249" s="148" t="s">
        <v>396</v>
      </c>
      <c r="B249" s="158" t="s">
        <v>395</v>
      </c>
      <c r="C249" s="148" t="s">
        <v>295</v>
      </c>
      <c r="D249" s="162">
        <v>1</v>
      </c>
      <c r="E249" s="156"/>
      <c r="F249" s="147">
        <f t="shared" si="10"/>
        <v>0</v>
      </c>
    </row>
    <row r="250" spans="1:6" ht="12.75">
      <c r="A250" s="148" t="s">
        <v>394</v>
      </c>
      <c r="B250" s="158" t="s">
        <v>393</v>
      </c>
      <c r="C250" s="148" t="s">
        <v>125</v>
      </c>
      <c r="D250" s="162">
        <v>27</v>
      </c>
      <c r="E250" s="156"/>
      <c r="F250" s="147">
        <f t="shared" si="10"/>
        <v>0</v>
      </c>
    </row>
    <row r="251" spans="1:6" ht="22.5">
      <c r="A251" s="148" t="s">
        <v>300</v>
      </c>
      <c r="B251" s="158" t="s">
        <v>392</v>
      </c>
      <c r="C251" s="148" t="s">
        <v>232</v>
      </c>
      <c r="D251" s="162">
        <v>3</v>
      </c>
      <c r="E251" s="156"/>
      <c r="F251" s="147">
        <f t="shared" si="10"/>
        <v>0</v>
      </c>
    </row>
    <row r="252" spans="1:6" ht="12.75">
      <c r="A252" s="148" t="s">
        <v>391</v>
      </c>
      <c r="B252" s="158" t="s">
        <v>390</v>
      </c>
      <c r="C252" s="148" t="s">
        <v>125</v>
      </c>
      <c r="D252" s="162">
        <v>27</v>
      </c>
      <c r="E252" s="156"/>
      <c r="F252" s="147">
        <f t="shared" si="10"/>
        <v>0</v>
      </c>
    </row>
    <row r="253" spans="1:6" ht="22.5">
      <c r="A253" s="148" t="s">
        <v>297</v>
      </c>
      <c r="B253" s="158" t="s">
        <v>389</v>
      </c>
      <c r="C253" s="148" t="s">
        <v>125</v>
      </c>
      <c r="D253" s="162">
        <v>3</v>
      </c>
      <c r="E253" s="156"/>
      <c r="F253" s="147">
        <f t="shared" si="10"/>
        <v>0</v>
      </c>
    </row>
    <row r="254" spans="1:6" ht="12.75">
      <c r="A254" s="148" t="s">
        <v>388</v>
      </c>
      <c r="B254" s="158" t="s">
        <v>387</v>
      </c>
      <c r="C254" s="163" t="s">
        <v>292</v>
      </c>
      <c r="D254" s="162">
        <v>1.68</v>
      </c>
      <c r="E254" s="156"/>
      <c r="F254" s="147">
        <f t="shared" si="10"/>
        <v>0</v>
      </c>
    </row>
    <row r="255" spans="1:6" ht="23.25" thickBot="1">
      <c r="A255" s="140"/>
      <c r="B255" s="141" t="s">
        <v>289</v>
      </c>
      <c r="C255" s="140"/>
      <c r="D255" s="139"/>
      <c r="E255" s="138"/>
      <c r="F255" s="136">
        <f>SUM(F240:F254)</f>
        <v>0</v>
      </c>
    </row>
    <row r="256" spans="1:6" ht="13.5" thickTop="1">
      <c r="A256" s="145"/>
      <c r="B256" s="146"/>
      <c r="C256" s="145"/>
      <c r="D256" s="161"/>
      <c r="E256" s="160"/>
      <c r="F256" s="144"/>
    </row>
    <row r="257" spans="1:6" ht="12.75">
      <c r="A257" s="108"/>
      <c r="B257" s="108" t="s">
        <v>386</v>
      </c>
      <c r="F257" s="106"/>
    </row>
    <row r="258" spans="1:6" ht="13.5" thickBot="1">
      <c r="A258" s="155" t="s">
        <v>317</v>
      </c>
      <c r="B258" s="154" t="s">
        <v>316</v>
      </c>
      <c r="C258" s="153" t="s">
        <v>315</v>
      </c>
      <c r="D258" s="153" t="s">
        <v>385</v>
      </c>
      <c r="E258" s="152" t="s">
        <v>313</v>
      </c>
      <c r="F258" s="152" t="s">
        <v>312</v>
      </c>
    </row>
    <row r="259" spans="1:6" ht="12.75">
      <c r="A259" s="151"/>
      <c r="B259" s="159"/>
      <c r="C259" s="150"/>
      <c r="D259" s="150"/>
      <c r="E259" s="149" t="s">
        <v>311</v>
      </c>
      <c r="F259" s="149" t="s">
        <v>311</v>
      </c>
    </row>
    <row r="260" spans="1:6" ht="12.75">
      <c r="A260" s="107" t="s">
        <v>384</v>
      </c>
      <c r="B260" s="158" t="s">
        <v>383</v>
      </c>
      <c r="C260" s="148" t="s">
        <v>125</v>
      </c>
      <c r="D260" s="148">
        <v>6</v>
      </c>
      <c r="E260" s="156"/>
      <c r="F260" s="156">
        <f aca="true" t="shared" si="11" ref="F260:F272">SUM(D260*E260)</f>
        <v>0</v>
      </c>
    </row>
    <row r="261" spans="1:6" ht="12.75">
      <c r="A261" s="107" t="s">
        <v>382</v>
      </c>
      <c r="B261" s="158" t="s">
        <v>381</v>
      </c>
      <c r="C261" s="148" t="s">
        <v>125</v>
      </c>
      <c r="D261" s="148">
        <v>18</v>
      </c>
      <c r="E261" s="156"/>
      <c r="F261" s="156">
        <f t="shared" si="11"/>
        <v>0</v>
      </c>
    </row>
    <row r="262" spans="1:6" ht="12.75">
      <c r="A262" s="107" t="s">
        <v>380</v>
      </c>
      <c r="B262" s="158" t="s">
        <v>379</v>
      </c>
      <c r="C262" s="148" t="s">
        <v>125</v>
      </c>
      <c r="D262" s="148">
        <v>5</v>
      </c>
      <c r="E262" s="156"/>
      <c r="F262" s="156">
        <f t="shared" si="11"/>
        <v>0</v>
      </c>
    </row>
    <row r="263" spans="1:6" ht="12.75">
      <c r="A263" s="107" t="s">
        <v>378</v>
      </c>
      <c r="B263" s="158" t="s">
        <v>377</v>
      </c>
      <c r="C263" s="148" t="s">
        <v>126</v>
      </c>
      <c r="D263" s="148">
        <v>13</v>
      </c>
      <c r="E263" s="156"/>
      <c r="F263" s="156">
        <f t="shared" si="11"/>
        <v>0</v>
      </c>
    </row>
    <row r="264" spans="1:6" ht="12.75">
      <c r="A264" s="107" t="s">
        <v>376</v>
      </c>
      <c r="B264" s="158" t="s">
        <v>375</v>
      </c>
      <c r="C264" s="148" t="s">
        <v>126</v>
      </c>
      <c r="D264" s="148">
        <v>1</v>
      </c>
      <c r="E264" s="156"/>
      <c r="F264" s="156">
        <f t="shared" si="11"/>
        <v>0</v>
      </c>
    </row>
    <row r="265" spans="1:6" ht="12.75">
      <c r="A265" s="107" t="s">
        <v>374</v>
      </c>
      <c r="B265" s="158" t="s">
        <v>373</v>
      </c>
      <c r="C265" s="148" t="s">
        <v>126</v>
      </c>
      <c r="D265" s="148">
        <v>4</v>
      </c>
      <c r="E265" s="156"/>
      <c r="F265" s="156">
        <f t="shared" si="11"/>
        <v>0</v>
      </c>
    </row>
    <row r="266" spans="1:6" ht="22.5">
      <c r="A266" s="107" t="s">
        <v>300</v>
      </c>
      <c r="B266" s="158" t="s">
        <v>372</v>
      </c>
      <c r="C266" s="148" t="s">
        <v>126</v>
      </c>
      <c r="D266" s="148">
        <v>1</v>
      </c>
      <c r="E266" s="156"/>
      <c r="F266" s="156">
        <f t="shared" si="11"/>
        <v>0</v>
      </c>
    </row>
    <row r="267" spans="1:6" ht="22.5">
      <c r="A267" s="107" t="s">
        <v>300</v>
      </c>
      <c r="B267" s="158" t="s">
        <v>371</v>
      </c>
      <c r="C267" s="148" t="s">
        <v>126</v>
      </c>
      <c r="D267" s="148">
        <v>1</v>
      </c>
      <c r="E267" s="156"/>
      <c r="F267" s="156">
        <f t="shared" si="11"/>
        <v>0</v>
      </c>
    </row>
    <row r="268" spans="1:6" ht="12.75">
      <c r="A268" s="107" t="s">
        <v>370</v>
      </c>
      <c r="B268" s="158" t="s">
        <v>369</v>
      </c>
      <c r="C268" s="148" t="s">
        <v>126</v>
      </c>
      <c r="D268" s="148">
        <v>9</v>
      </c>
      <c r="E268" s="156"/>
      <c r="F268" s="156">
        <f t="shared" si="11"/>
        <v>0</v>
      </c>
    </row>
    <row r="269" spans="1:6" ht="12.75">
      <c r="A269" s="107" t="s">
        <v>368</v>
      </c>
      <c r="B269" s="158" t="s">
        <v>367</v>
      </c>
      <c r="C269" s="148" t="s">
        <v>126</v>
      </c>
      <c r="D269" s="148">
        <v>2</v>
      </c>
      <c r="E269" s="156"/>
      <c r="F269" s="156">
        <f t="shared" si="11"/>
        <v>0</v>
      </c>
    </row>
    <row r="270" spans="1:6" ht="12.75">
      <c r="A270" s="107" t="s">
        <v>366</v>
      </c>
      <c r="B270" s="158" t="s">
        <v>365</v>
      </c>
      <c r="C270" s="148" t="s">
        <v>126</v>
      </c>
      <c r="D270" s="148">
        <v>2</v>
      </c>
      <c r="E270" s="147"/>
      <c r="F270" s="147">
        <f t="shared" si="11"/>
        <v>0</v>
      </c>
    </row>
    <row r="271" spans="1:6" ht="12.75">
      <c r="A271" s="107" t="s">
        <v>300</v>
      </c>
      <c r="B271" s="158" t="s">
        <v>364</v>
      </c>
      <c r="C271" s="148" t="s">
        <v>126</v>
      </c>
      <c r="D271" s="148">
        <v>2</v>
      </c>
      <c r="E271" s="147"/>
      <c r="F271" s="147">
        <f t="shared" si="11"/>
        <v>0</v>
      </c>
    </row>
    <row r="272" spans="1:6" ht="12.75">
      <c r="A272" s="107" t="s">
        <v>363</v>
      </c>
      <c r="B272" s="158" t="s">
        <v>362</v>
      </c>
      <c r="C272" s="148" t="s">
        <v>320</v>
      </c>
      <c r="D272" s="148">
        <v>2</v>
      </c>
      <c r="E272" s="147"/>
      <c r="F272" s="147">
        <f t="shared" si="11"/>
        <v>0</v>
      </c>
    </row>
    <row r="273" spans="1:6" ht="12.75">
      <c r="A273" s="107" t="s">
        <v>360</v>
      </c>
      <c r="B273" s="107" t="s">
        <v>361</v>
      </c>
      <c r="C273" s="107"/>
      <c r="D273" s="148"/>
      <c r="E273" s="147"/>
      <c r="F273" s="107"/>
    </row>
    <row r="274" spans="1:6" ht="12.75">
      <c r="A274" s="157" t="s">
        <v>360</v>
      </c>
      <c r="B274" s="107" t="s">
        <v>359</v>
      </c>
      <c r="C274" s="148" t="s">
        <v>125</v>
      </c>
      <c r="D274" s="148">
        <v>29</v>
      </c>
      <c r="E274" s="147"/>
      <c r="F274" s="147">
        <f>E274*D274</f>
        <v>0</v>
      </c>
    </row>
    <row r="275" spans="1:6" ht="12.75">
      <c r="A275" s="107" t="s">
        <v>357</v>
      </c>
      <c r="B275" s="107" t="s">
        <v>358</v>
      </c>
      <c r="C275" s="107"/>
      <c r="D275" s="148"/>
      <c r="E275" s="147"/>
      <c r="F275" s="107"/>
    </row>
    <row r="276" spans="1:6" ht="12.75">
      <c r="A276" s="107" t="s">
        <v>357</v>
      </c>
      <c r="B276" s="107" t="s">
        <v>356</v>
      </c>
      <c r="C276" s="148" t="s">
        <v>125</v>
      </c>
      <c r="D276" s="148">
        <v>29</v>
      </c>
      <c r="E276" s="147"/>
      <c r="F276" s="147">
        <f>E276*D276</f>
        <v>0</v>
      </c>
    </row>
    <row r="277" spans="1:6" ht="12.75">
      <c r="A277" s="107" t="s">
        <v>355</v>
      </c>
      <c r="B277" s="107" t="s">
        <v>354</v>
      </c>
      <c r="C277" s="148" t="s">
        <v>125</v>
      </c>
      <c r="D277" s="148">
        <v>29</v>
      </c>
      <c r="E277" s="147"/>
      <c r="F277" s="147">
        <f>SUM(D277*E277)</f>
        <v>0</v>
      </c>
    </row>
    <row r="278" spans="1:6" ht="12.75">
      <c r="A278" s="107" t="s">
        <v>297</v>
      </c>
      <c r="B278" s="107" t="s">
        <v>353</v>
      </c>
      <c r="C278" s="148" t="s">
        <v>295</v>
      </c>
      <c r="D278" s="148">
        <v>6</v>
      </c>
      <c r="E278" s="147"/>
      <c r="F278" s="147">
        <f>SUM(D278*E278)</f>
        <v>0</v>
      </c>
    </row>
    <row r="279" spans="1:6" ht="12.75">
      <c r="A279" s="107" t="s">
        <v>352</v>
      </c>
      <c r="B279" s="107" t="s">
        <v>351</v>
      </c>
      <c r="C279" s="148" t="s">
        <v>292</v>
      </c>
      <c r="D279" s="148">
        <v>1.02</v>
      </c>
      <c r="E279" s="147"/>
      <c r="F279" s="147">
        <f>SUM(D279*E279)</f>
        <v>0</v>
      </c>
    </row>
    <row r="280" spans="1:6" ht="13.5" thickBot="1">
      <c r="A280" s="137"/>
      <c r="B280" s="137" t="s">
        <v>288</v>
      </c>
      <c r="C280" s="137"/>
      <c r="D280" s="137"/>
      <c r="E280" s="136"/>
      <c r="F280" s="136">
        <f>SUM(F260:F279)</f>
        <v>0</v>
      </c>
    </row>
    <row r="281" ht="13.5" thickTop="1"/>
    <row r="282" spans="1:6" ht="12.75">
      <c r="A282" s="116"/>
      <c r="B282" s="116" t="s">
        <v>350</v>
      </c>
      <c r="D282" s="125"/>
      <c r="F282" s="106"/>
    </row>
    <row r="283" spans="1:6" ht="13.5" thickBot="1">
      <c r="A283" s="155" t="s">
        <v>317</v>
      </c>
      <c r="B283" s="154" t="s">
        <v>316</v>
      </c>
      <c r="C283" s="153" t="s">
        <v>315</v>
      </c>
      <c r="D283" s="153" t="s">
        <v>314</v>
      </c>
      <c r="E283" s="152" t="s">
        <v>313</v>
      </c>
      <c r="F283" s="152" t="s">
        <v>312</v>
      </c>
    </row>
    <row r="284" spans="1:6" ht="12.75">
      <c r="A284" s="151"/>
      <c r="B284" s="151"/>
      <c r="C284" s="150"/>
      <c r="D284" s="150"/>
      <c r="E284" s="149" t="s">
        <v>311</v>
      </c>
      <c r="F284" s="149" t="s">
        <v>311</v>
      </c>
    </row>
    <row r="285" spans="1:6" ht="12.75">
      <c r="A285" s="107" t="s">
        <v>349</v>
      </c>
      <c r="B285" s="107" t="s">
        <v>348</v>
      </c>
      <c r="C285" s="148" t="s">
        <v>295</v>
      </c>
      <c r="D285" s="148">
        <v>1</v>
      </c>
      <c r="E285" s="156"/>
      <c r="F285" s="156">
        <f aca="true" t="shared" si="12" ref="F285:F294">SUM(D285*E285)</f>
        <v>0</v>
      </c>
    </row>
    <row r="286" spans="1:6" ht="12.75">
      <c r="A286" s="107" t="s">
        <v>347</v>
      </c>
      <c r="B286" s="107" t="s">
        <v>346</v>
      </c>
      <c r="C286" s="148" t="s">
        <v>295</v>
      </c>
      <c r="D286" s="148">
        <v>4</v>
      </c>
      <c r="E286" s="156"/>
      <c r="F286" s="156">
        <f t="shared" si="12"/>
        <v>0</v>
      </c>
    </row>
    <row r="287" spans="1:6" ht="12.75">
      <c r="A287" s="107" t="s">
        <v>300</v>
      </c>
      <c r="B287" s="107" t="s">
        <v>345</v>
      </c>
      <c r="C287" s="148" t="s">
        <v>295</v>
      </c>
      <c r="D287" s="148">
        <v>4</v>
      </c>
      <c r="E287" s="156"/>
      <c r="F287" s="156">
        <f t="shared" si="12"/>
        <v>0</v>
      </c>
    </row>
    <row r="288" spans="1:6" ht="12.75">
      <c r="A288" s="107" t="s">
        <v>344</v>
      </c>
      <c r="B288" s="107" t="s">
        <v>343</v>
      </c>
      <c r="C288" s="148" t="s">
        <v>320</v>
      </c>
      <c r="D288" s="148">
        <v>5</v>
      </c>
      <c r="E288" s="156"/>
      <c r="F288" s="156">
        <f t="shared" si="12"/>
        <v>0</v>
      </c>
    </row>
    <row r="289" spans="1:6" ht="12.75">
      <c r="A289" s="107" t="s">
        <v>342</v>
      </c>
      <c r="B289" s="107" t="s">
        <v>341</v>
      </c>
      <c r="C289" s="148" t="s">
        <v>320</v>
      </c>
      <c r="D289" s="148">
        <v>1</v>
      </c>
      <c r="E289" s="156"/>
      <c r="F289" s="156">
        <f t="shared" si="12"/>
        <v>0</v>
      </c>
    </row>
    <row r="290" spans="1:6" ht="12.75">
      <c r="A290" s="107" t="s">
        <v>340</v>
      </c>
      <c r="B290" s="107" t="s">
        <v>339</v>
      </c>
      <c r="C290" s="148" t="s">
        <v>320</v>
      </c>
      <c r="D290" s="148">
        <v>4</v>
      </c>
      <c r="E290" s="156"/>
      <c r="F290" s="156">
        <f t="shared" si="12"/>
        <v>0</v>
      </c>
    </row>
    <row r="291" spans="1:6" ht="12.75">
      <c r="A291" s="107" t="s">
        <v>338</v>
      </c>
      <c r="B291" s="107" t="s">
        <v>337</v>
      </c>
      <c r="C291" s="148" t="s">
        <v>295</v>
      </c>
      <c r="D291" s="148">
        <v>4</v>
      </c>
      <c r="E291" s="147"/>
      <c r="F291" s="147">
        <f t="shared" si="12"/>
        <v>0</v>
      </c>
    </row>
    <row r="292" spans="1:6" ht="12.75">
      <c r="A292" s="107" t="s">
        <v>336</v>
      </c>
      <c r="B292" s="107" t="s">
        <v>335</v>
      </c>
      <c r="C292" s="148" t="s">
        <v>295</v>
      </c>
      <c r="D292" s="148">
        <v>1</v>
      </c>
      <c r="E292" s="147"/>
      <c r="F292" s="147">
        <f t="shared" si="12"/>
        <v>0</v>
      </c>
    </row>
    <row r="293" spans="1:6" ht="12.75">
      <c r="A293" s="107" t="s">
        <v>334</v>
      </c>
      <c r="B293" s="107" t="s">
        <v>333</v>
      </c>
      <c r="C293" s="148" t="s">
        <v>295</v>
      </c>
      <c r="D293" s="148">
        <v>1</v>
      </c>
      <c r="E293" s="147"/>
      <c r="F293" s="147">
        <f t="shared" si="12"/>
        <v>0</v>
      </c>
    </row>
    <row r="294" spans="1:6" ht="12.75">
      <c r="A294" s="107" t="s">
        <v>297</v>
      </c>
      <c r="B294" s="107" t="s">
        <v>332</v>
      </c>
      <c r="C294" s="148" t="s">
        <v>126</v>
      </c>
      <c r="D294" s="148">
        <v>11</v>
      </c>
      <c r="E294" s="147"/>
      <c r="F294" s="147">
        <f t="shared" si="12"/>
        <v>0</v>
      </c>
    </row>
    <row r="295" spans="1:6" ht="12.75">
      <c r="A295" s="107"/>
      <c r="B295" s="109" t="s">
        <v>331</v>
      </c>
      <c r="C295" s="148"/>
      <c r="D295" s="148"/>
      <c r="E295" s="147"/>
      <c r="F295" s="147"/>
    </row>
    <row r="296" spans="1:6" ht="12.75">
      <c r="A296" s="107" t="s">
        <v>330</v>
      </c>
      <c r="B296" s="107" t="s">
        <v>329</v>
      </c>
      <c r="C296" s="148" t="s">
        <v>320</v>
      </c>
      <c r="D296" s="148">
        <v>5</v>
      </c>
      <c r="E296" s="147"/>
      <c r="F296" s="147">
        <f aca="true" t="shared" si="13" ref="F296:F303">SUM(D296*E296)</f>
        <v>0</v>
      </c>
    </row>
    <row r="297" spans="1:6" ht="12.75">
      <c r="A297" s="107" t="s">
        <v>328</v>
      </c>
      <c r="B297" s="107" t="s">
        <v>327</v>
      </c>
      <c r="C297" s="148" t="s">
        <v>320</v>
      </c>
      <c r="D297" s="148">
        <v>1</v>
      </c>
      <c r="E297" s="147"/>
      <c r="F297" s="147">
        <f t="shared" si="13"/>
        <v>0</v>
      </c>
    </row>
    <row r="298" spans="1:6" ht="12.75">
      <c r="A298" s="107" t="s">
        <v>300</v>
      </c>
      <c r="B298" s="107" t="s">
        <v>326</v>
      </c>
      <c r="C298" s="148" t="s">
        <v>320</v>
      </c>
      <c r="D298" s="148">
        <v>5</v>
      </c>
      <c r="E298" s="147"/>
      <c r="F298" s="147">
        <f t="shared" si="13"/>
        <v>0</v>
      </c>
    </row>
    <row r="299" spans="1:6" ht="12.75">
      <c r="A299" s="107" t="s">
        <v>300</v>
      </c>
      <c r="B299" s="107" t="s">
        <v>325</v>
      </c>
      <c r="C299" s="148" t="s">
        <v>320</v>
      </c>
      <c r="D299" s="148">
        <v>2</v>
      </c>
      <c r="E299" s="147"/>
      <c r="F299" s="147">
        <f t="shared" si="13"/>
        <v>0</v>
      </c>
    </row>
    <row r="300" spans="1:6" ht="12.75">
      <c r="A300" s="107" t="s">
        <v>300</v>
      </c>
      <c r="B300" s="107" t="s">
        <v>324</v>
      </c>
      <c r="C300" s="148" t="s">
        <v>320</v>
      </c>
      <c r="D300" s="148">
        <v>4</v>
      </c>
      <c r="E300" s="147"/>
      <c r="F300" s="147">
        <f t="shared" si="13"/>
        <v>0</v>
      </c>
    </row>
    <row r="301" spans="1:6" ht="12.75">
      <c r="A301" s="107" t="s">
        <v>300</v>
      </c>
      <c r="B301" s="107" t="s">
        <v>323</v>
      </c>
      <c r="C301" s="148" t="s">
        <v>320</v>
      </c>
      <c r="D301" s="148">
        <v>2</v>
      </c>
      <c r="E301" s="147"/>
      <c r="F301" s="147">
        <f t="shared" si="13"/>
        <v>0</v>
      </c>
    </row>
    <row r="302" spans="1:6" ht="12.75">
      <c r="A302" s="107" t="s">
        <v>322</v>
      </c>
      <c r="B302" s="107" t="s">
        <v>321</v>
      </c>
      <c r="C302" s="148" t="s">
        <v>320</v>
      </c>
      <c r="D302" s="148">
        <v>12</v>
      </c>
      <c r="E302" s="147"/>
      <c r="F302" s="147">
        <f t="shared" si="13"/>
        <v>0</v>
      </c>
    </row>
    <row r="303" spans="1:6" ht="12.75">
      <c r="A303" s="107" t="s">
        <v>294</v>
      </c>
      <c r="B303" s="107" t="s">
        <v>293</v>
      </c>
      <c r="C303" s="148" t="s">
        <v>292</v>
      </c>
      <c r="D303" s="148">
        <v>0.21</v>
      </c>
      <c r="E303" s="147"/>
      <c r="F303" s="147">
        <f t="shared" si="13"/>
        <v>0</v>
      </c>
    </row>
    <row r="304" spans="1:6" ht="13.5" thickBot="1">
      <c r="A304" s="135"/>
      <c r="B304" s="134" t="s">
        <v>319</v>
      </c>
      <c r="C304" s="133"/>
      <c r="D304" s="133"/>
      <c r="E304" s="132"/>
      <c r="F304" s="132">
        <f>SUM(F285:F303)</f>
        <v>0</v>
      </c>
    </row>
    <row r="305" spans="3:5" ht="12.75">
      <c r="C305" s="105"/>
      <c r="E305" s="105"/>
    </row>
    <row r="306" spans="1:6" ht="12.75">
      <c r="A306" s="116"/>
      <c r="B306" s="116" t="s">
        <v>318</v>
      </c>
      <c r="D306" s="125"/>
      <c r="F306" s="106"/>
    </row>
    <row r="307" spans="1:6" ht="13.5" thickBot="1">
      <c r="A307" s="155" t="s">
        <v>317</v>
      </c>
      <c r="B307" s="154" t="s">
        <v>316</v>
      </c>
      <c r="C307" s="153" t="s">
        <v>315</v>
      </c>
      <c r="D307" s="153" t="s">
        <v>314</v>
      </c>
      <c r="E307" s="152" t="s">
        <v>313</v>
      </c>
      <c r="F307" s="152" t="s">
        <v>312</v>
      </c>
    </row>
    <row r="308" spans="1:6" ht="12.75">
      <c r="A308" s="151"/>
      <c r="B308" s="151"/>
      <c r="C308" s="150"/>
      <c r="D308" s="150"/>
      <c r="E308" s="149" t="s">
        <v>311</v>
      </c>
      <c r="F308" s="149" t="s">
        <v>311</v>
      </c>
    </row>
    <row r="309" spans="1:6" ht="12.75">
      <c r="A309" s="107"/>
      <c r="B309" s="107" t="s">
        <v>310</v>
      </c>
      <c r="C309" s="107"/>
      <c r="D309" s="107"/>
      <c r="E309" s="107"/>
      <c r="F309" s="107"/>
    </row>
    <row r="310" spans="1:6" ht="12.75">
      <c r="A310" s="107" t="s">
        <v>300</v>
      </c>
      <c r="B310" s="107" t="s">
        <v>309</v>
      </c>
      <c r="C310" s="107" t="s">
        <v>295</v>
      </c>
      <c r="D310" s="148">
        <v>3</v>
      </c>
      <c r="E310" s="147"/>
      <c r="F310" s="147">
        <f aca="true" t="shared" si="14" ref="F310:F318">SUM(D310*E310)</f>
        <v>0</v>
      </c>
    </row>
    <row r="311" spans="1:6" ht="12.75">
      <c r="A311" s="107" t="s">
        <v>308</v>
      </c>
      <c r="B311" s="107" t="s">
        <v>307</v>
      </c>
      <c r="C311" s="107" t="s">
        <v>125</v>
      </c>
      <c r="D311" s="148">
        <v>11</v>
      </c>
      <c r="E311" s="147"/>
      <c r="F311" s="147">
        <f t="shared" si="14"/>
        <v>0</v>
      </c>
    </row>
    <row r="312" spans="1:6" ht="12.75">
      <c r="A312" s="107" t="s">
        <v>306</v>
      </c>
      <c r="B312" s="107" t="s">
        <v>305</v>
      </c>
      <c r="C312" s="107" t="s">
        <v>125</v>
      </c>
      <c r="D312" s="148">
        <v>6</v>
      </c>
      <c r="E312" s="147"/>
      <c r="F312" s="147">
        <f t="shared" si="14"/>
        <v>0</v>
      </c>
    </row>
    <row r="313" spans="1:6" ht="12.75">
      <c r="A313" s="107" t="s">
        <v>304</v>
      </c>
      <c r="B313" s="107" t="s">
        <v>303</v>
      </c>
      <c r="C313" s="107" t="s">
        <v>126</v>
      </c>
      <c r="D313" s="148">
        <v>3</v>
      </c>
      <c r="E313" s="147"/>
      <c r="F313" s="147">
        <f t="shared" si="14"/>
        <v>0</v>
      </c>
    </row>
    <row r="314" spans="1:6" ht="12.75">
      <c r="A314" s="107" t="s">
        <v>302</v>
      </c>
      <c r="B314" s="107" t="s">
        <v>301</v>
      </c>
      <c r="C314" s="107" t="s">
        <v>126</v>
      </c>
      <c r="D314" s="148">
        <v>3</v>
      </c>
      <c r="E314" s="147"/>
      <c r="F314" s="147">
        <f t="shared" si="14"/>
        <v>0</v>
      </c>
    </row>
    <row r="315" spans="1:6" ht="12.75">
      <c r="A315" s="107" t="s">
        <v>300</v>
      </c>
      <c r="B315" s="107" t="s">
        <v>299</v>
      </c>
      <c r="C315" s="107" t="s">
        <v>126</v>
      </c>
      <c r="D315" s="148">
        <v>3</v>
      </c>
      <c r="E315" s="147"/>
      <c r="F315" s="147">
        <f t="shared" si="14"/>
        <v>0</v>
      </c>
    </row>
    <row r="316" spans="1:6" ht="12.75">
      <c r="A316" s="107" t="s">
        <v>297</v>
      </c>
      <c r="B316" s="107" t="s">
        <v>298</v>
      </c>
      <c r="C316" s="107" t="s">
        <v>295</v>
      </c>
      <c r="D316" s="148">
        <v>1</v>
      </c>
      <c r="E316" s="147"/>
      <c r="F316" s="147">
        <f t="shared" si="14"/>
        <v>0</v>
      </c>
    </row>
    <row r="317" spans="1:6" ht="12.75">
      <c r="A317" s="107" t="s">
        <v>297</v>
      </c>
      <c r="B317" s="107" t="s">
        <v>296</v>
      </c>
      <c r="C317" s="107" t="s">
        <v>295</v>
      </c>
      <c r="D317" s="148">
        <v>3</v>
      </c>
      <c r="E317" s="147"/>
      <c r="F317" s="147">
        <f t="shared" si="14"/>
        <v>0</v>
      </c>
    </row>
    <row r="318" spans="1:6" ht="12.75">
      <c r="A318" s="107" t="s">
        <v>294</v>
      </c>
      <c r="B318" s="107" t="s">
        <v>293</v>
      </c>
      <c r="C318" s="148" t="s">
        <v>292</v>
      </c>
      <c r="D318" s="148">
        <v>1.12</v>
      </c>
      <c r="E318" s="147"/>
      <c r="F318" s="147">
        <f t="shared" si="14"/>
        <v>0</v>
      </c>
    </row>
    <row r="319" spans="1:6" ht="23.25" thickBot="1">
      <c r="A319" s="135"/>
      <c r="B319" s="134" t="s">
        <v>286</v>
      </c>
      <c r="C319" s="133"/>
      <c r="D319" s="133"/>
      <c r="E319" s="132"/>
      <c r="F319" s="132">
        <f>SUM(F310:F318)</f>
        <v>0</v>
      </c>
    </row>
    <row r="320" spans="1:6" ht="12.75">
      <c r="A320" s="109"/>
      <c r="B320" s="146"/>
      <c r="C320" s="145"/>
      <c r="D320" s="145"/>
      <c r="E320" s="144"/>
      <c r="F320" s="144"/>
    </row>
    <row r="321" spans="1:6" ht="20.25">
      <c r="A321" s="107"/>
      <c r="B321" s="143" t="s">
        <v>291</v>
      </c>
      <c r="C321" s="107"/>
      <c r="D321" s="107"/>
      <c r="E321" s="107"/>
      <c r="F321" s="107"/>
    </row>
    <row r="322" spans="1:6" ht="23.25" thickBot="1">
      <c r="A322" s="142"/>
      <c r="B322" s="134" t="s">
        <v>290</v>
      </c>
      <c r="C322" s="134"/>
      <c r="D322" s="134"/>
      <c r="E322" s="134"/>
      <c r="F322" s="132">
        <f>F232</f>
        <v>0</v>
      </c>
    </row>
    <row r="323" spans="1:6" ht="23.25" thickBot="1">
      <c r="A323" s="140"/>
      <c r="B323" s="141" t="s">
        <v>289</v>
      </c>
      <c r="C323" s="140"/>
      <c r="D323" s="139"/>
      <c r="E323" s="138"/>
      <c r="F323" s="136">
        <f>F255</f>
        <v>0</v>
      </c>
    </row>
    <row r="324" spans="1:6" ht="14.25" thickBot="1" thickTop="1">
      <c r="A324" s="137"/>
      <c r="B324" s="137" t="s">
        <v>288</v>
      </c>
      <c r="C324" s="137"/>
      <c r="D324" s="137"/>
      <c r="E324" s="136"/>
      <c r="F324" s="136">
        <f>F280</f>
        <v>0</v>
      </c>
    </row>
    <row r="325" spans="1:6" ht="24" thickBot="1" thickTop="1">
      <c r="A325" s="135"/>
      <c r="B325" s="134" t="s">
        <v>287</v>
      </c>
      <c r="C325" s="133"/>
      <c r="D325" s="133"/>
      <c r="E325" s="132"/>
      <c r="F325" s="132">
        <f>F304</f>
        <v>0</v>
      </c>
    </row>
    <row r="326" spans="1:6" ht="23.25" thickBot="1">
      <c r="A326" s="135"/>
      <c r="B326" s="134" t="s">
        <v>286</v>
      </c>
      <c r="C326" s="133"/>
      <c r="D326" s="133"/>
      <c r="E326" s="132"/>
      <c r="F326" s="132">
        <f>F319</f>
        <v>0</v>
      </c>
    </row>
    <row r="327" spans="1:6" ht="16.5" thickBot="1">
      <c r="A327" s="131"/>
      <c r="B327" s="130" t="s">
        <v>285</v>
      </c>
      <c r="C327" s="129"/>
      <c r="D327" s="128"/>
      <c r="E327" s="127"/>
      <c r="F327" s="126">
        <f>F322+F323+F324+F325+F326</f>
        <v>0</v>
      </c>
    </row>
  </sheetData>
  <sheetProtection/>
  <printOptions horizontalCentered="1"/>
  <pageMargins left="0.3937007874015748" right="0.3937007874015748" top="1.1811023622047245" bottom="1.1811023622047245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3">
      <selection activeCell="AH37" sqref="AH37"/>
    </sheetView>
  </sheetViews>
  <sheetFormatPr defaultColWidth="9.140625" defaultRowHeight="12.75"/>
  <cols>
    <col min="1" max="2" width="0.5625" style="184" customWidth="1"/>
    <col min="3" max="3" width="1.1484375" style="184" customWidth="1"/>
    <col min="4" max="4" width="0.2890625" style="184" customWidth="1"/>
    <col min="5" max="5" width="6.7109375" style="184" customWidth="1"/>
    <col min="6" max="6" width="0.5625" style="184" customWidth="1"/>
    <col min="7" max="7" width="1.421875" style="184" customWidth="1"/>
    <col min="8" max="8" width="3.57421875" style="184" customWidth="1"/>
    <col min="9" max="9" width="0" style="184" hidden="1" customWidth="1"/>
    <col min="10" max="10" width="5.421875" style="184" customWidth="1"/>
    <col min="11" max="11" width="8.00390625" style="184" customWidth="1"/>
    <col min="12" max="12" width="0.5625" style="184" customWidth="1"/>
    <col min="13" max="13" width="0.2890625" style="184" customWidth="1"/>
    <col min="14" max="14" width="1.421875" style="184" customWidth="1"/>
    <col min="15" max="15" width="0.2890625" style="184" customWidth="1"/>
    <col min="16" max="16" width="0" style="184" hidden="1" customWidth="1"/>
    <col min="17" max="17" width="15.28125" style="184" customWidth="1"/>
    <col min="18" max="18" width="15.7109375" style="184" customWidth="1"/>
    <col min="19" max="19" width="8.57421875" style="184" customWidth="1"/>
    <col min="20" max="20" width="3.28125" style="184" customWidth="1"/>
    <col min="21" max="21" width="0.2890625" style="184" customWidth="1"/>
    <col min="22" max="22" width="12.28125" style="184" customWidth="1"/>
    <col min="23" max="23" width="6.8515625" style="184" customWidth="1"/>
    <col min="24" max="24" width="7.28125" style="184" customWidth="1"/>
    <col min="25" max="25" width="0" style="184" hidden="1" customWidth="1"/>
    <col min="26" max="26" width="1.28515625" style="184" customWidth="1"/>
    <col min="27" max="28" width="0.5625" style="184" customWidth="1"/>
    <col min="29" max="30" width="9.140625" style="184" customWidth="1"/>
  </cols>
  <sheetData>
    <row r="1" spans="14:20" ht="25.5" customHeight="1">
      <c r="N1" s="291" t="s">
        <v>447</v>
      </c>
      <c r="O1" s="264"/>
      <c r="P1" s="264"/>
      <c r="Q1" s="264"/>
      <c r="R1" s="264"/>
      <c r="S1" s="264"/>
      <c r="T1" s="264"/>
    </row>
    <row r="2" spans="13:21" ht="15">
      <c r="M2" s="292" t="s">
        <v>448</v>
      </c>
      <c r="N2" s="264"/>
      <c r="O2" s="264"/>
      <c r="P2" s="264"/>
      <c r="Q2" s="264"/>
      <c r="R2" s="264"/>
      <c r="S2" s="264"/>
      <c r="T2" s="264"/>
      <c r="U2" s="264"/>
    </row>
    <row r="3" spans="7:23" ht="15">
      <c r="G3" s="292" t="s">
        <v>449</v>
      </c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5" spans="1:28" ht="1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</row>
    <row r="6" spans="1:28" ht="15">
      <c r="A6" s="293" t="s">
        <v>450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</row>
    <row r="8" spans="2:27" ht="15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</row>
    <row r="9" spans="2:27" ht="15"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9"/>
      <c r="AA9" s="190"/>
    </row>
    <row r="10" spans="2:27" ht="15">
      <c r="B10" s="191"/>
      <c r="C10" s="186"/>
      <c r="D10" s="186"/>
      <c r="E10" s="285" t="s">
        <v>451</v>
      </c>
      <c r="F10" s="286"/>
      <c r="G10" s="286"/>
      <c r="H10" s="286"/>
      <c r="I10" s="286"/>
      <c r="J10" s="286"/>
      <c r="K10" s="294">
        <v>22026</v>
      </c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186"/>
      <c r="Z10" s="192"/>
      <c r="AA10" s="190"/>
    </row>
    <row r="11" spans="2:27" ht="15">
      <c r="B11" s="191"/>
      <c r="C11" s="186"/>
      <c r="D11" s="186"/>
      <c r="E11" s="285" t="s">
        <v>452</v>
      </c>
      <c r="F11" s="286"/>
      <c r="G11" s="286"/>
      <c r="H11" s="286"/>
      <c r="I11" s="286"/>
      <c r="J11" s="286"/>
      <c r="K11" s="287" t="s">
        <v>453</v>
      </c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186"/>
      <c r="Z11" s="192"/>
      <c r="AA11" s="190"/>
    </row>
    <row r="12" spans="2:27" ht="15">
      <c r="B12" s="191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92"/>
      <c r="AA12" s="190"/>
    </row>
    <row r="13" spans="2:27" ht="15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5"/>
      <c r="AA13" s="190"/>
    </row>
    <row r="14" spans="2:27" ht="7.5" customHeight="1">
      <c r="B14" s="186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</row>
    <row r="15" spans="2:27" ht="15">
      <c r="B15" s="288" t="s">
        <v>454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</row>
    <row r="17" spans="2:27" ht="15">
      <c r="B17" s="289" t="s">
        <v>455</v>
      </c>
      <c r="C17" s="278"/>
      <c r="D17" s="278"/>
      <c r="E17" s="278"/>
      <c r="F17" s="290" t="s">
        <v>456</v>
      </c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89"/>
      <c r="U17" s="278"/>
      <c r="V17" s="278"/>
      <c r="W17" s="289" t="s">
        <v>457</v>
      </c>
      <c r="X17" s="278"/>
      <c r="Y17" s="278"/>
      <c r="Z17" s="278"/>
      <c r="AA17" s="278"/>
    </row>
    <row r="18" spans="2:27" ht="15">
      <c r="B18" s="283" t="s">
        <v>458</v>
      </c>
      <c r="C18" s="264"/>
      <c r="D18" s="264"/>
      <c r="E18" s="264"/>
      <c r="F18" s="265" t="s">
        <v>459</v>
      </c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3"/>
      <c r="U18" s="264"/>
      <c r="V18" s="264"/>
      <c r="W18" s="263" t="s">
        <v>460</v>
      </c>
      <c r="X18" s="264"/>
      <c r="Y18" s="264"/>
      <c r="Z18" s="264"/>
      <c r="AA18" s="264"/>
    </row>
    <row r="19" spans="2:27" ht="15" customHeight="1">
      <c r="B19" s="274" t="s">
        <v>461</v>
      </c>
      <c r="C19" s="274"/>
      <c r="D19" s="274"/>
      <c r="E19" s="274"/>
      <c r="F19" s="275" t="s">
        <v>462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4"/>
      <c r="U19" s="274"/>
      <c r="V19" s="274"/>
      <c r="W19" s="276">
        <f>SUM('Položky EL'!B40:V40)</f>
        <v>0</v>
      </c>
      <c r="X19" s="276"/>
      <c r="Y19" s="276"/>
      <c r="Z19" s="276"/>
      <c r="AA19" s="276"/>
    </row>
    <row r="20" spans="2:27" ht="15" customHeight="1">
      <c r="B20" s="274" t="s">
        <v>463</v>
      </c>
      <c r="C20" s="274"/>
      <c r="D20" s="274"/>
      <c r="E20" s="274"/>
      <c r="F20" s="275" t="s">
        <v>464</v>
      </c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74"/>
      <c r="U20" s="264"/>
      <c r="V20" s="264"/>
      <c r="W20" s="276">
        <f>SUM('Položky EL'!B58:V58)</f>
        <v>0</v>
      </c>
      <c r="X20" s="268"/>
      <c r="Y20" s="268"/>
      <c r="Z20" s="268"/>
      <c r="AA20" s="268"/>
    </row>
    <row r="21" spans="2:27" ht="15" customHeight="1">
      <c r="B21" s="274" t="s">
        <v>465</v>
      </c>
      <c r="C21" s="274"/>
      <c r="D21" s="274"/>
      <c r="E21" s="274"/>
      <c r="F21" s="275" t="s">
        <v>466</v>
      </c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74"/>
      <c r="U21" s="264"/>
      <c r="V21" s="264"/>
      <c r="W21" s="276">
        <f>SUM('Položky EL'!B71:V71)</f>
        <v>0</v>
      </c>
      <c r="X21" s="268"/>
      <c r="Y21" s="268"/>
      <c r="Z21" s="268"/>
      <c r="AA21" s="268"/>
    </row>
    <row r="22" spans="2:27" ht="15" customHeight="1">
      <c r="B22" s="274" t="s">
        <v>467</v>
      </c>
      <c r="C22" s="274"/>
      <c r="D22" s="274"/>
      <c r="E22" s="274"/>
      <c r="F22" s="275" t="s">
        <v>468</v>
      </c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74"/>
      <c r="U22" s="264"/>
      <c r="V22" s="264"/>
      <c r="W22" s="276">
        <f>SUM('Položky EL'!B118:V118)</f>
        <v>0</v>
      </c>
      <c r="X22" s="268"/>
      <c r="Y22" s="268"/>
      <c r="Z22" s="268"/>
      <c r="AA22" s="268"/>
    </row>
    <row r="23" spans="2:27" ht="15" customHeight="1">
      <c r="B23" s="274" t="s">
        <v>469</v>
      </c>
      <c r="C23" s="274"/>
      <c r="D23" s="274"/>
      <c r="E23" s="274"/>
      <c r="F23" s="275" t="s">
        <v>470</v>
      </c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74"/>
      <c r="U23" s="264"/>
      <c r="V23" s="264"/>
      <c r="W23" s="276">
        <f>W22*0.05</f>
        <v>0</v>
      </c>
      <c r="X23" s="268"/>
      <c r="Y23" s="268"/>
      <c r="Z23" s="268"/>
      <c r="AA23" s="268"/>
    </row>
    <row r="24" spans="2:27" ht="15">
      <c r="B24" s="283" t="s">
        <v>460</v>
      </c>
      <c r="C24" s="264"/>
      <c r="D24" s="264"/>
      <c r="E24" s="264"/>
      <c r="F24" s="265" t="s">
        <v>471</v>
      </c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3"/>
      <c r="U24" s="264"/>
      <c r="V24" s="264"/>
      <c r="W24" s="284">
        <f>SUM(W19:AA23)</f>
        <v>0</v>
      </c>
      <c r="X24" s="268"/>
      <c r="Y24" s="268"/>
      <c r="Z24" s="268"/>
      <c r="AA24" s="268"/>
    </row>
    <row r="25" spans="2:27" ht="7.5" customHeight="1">
      <c r="B25" s="274" t="s">
        <v>460</v>
      </c>
      <c r="C25" s="264"/>
      <c r="D25" s="264"/>
      <c r="E25" s="264"/>
      <c r="F25" s="275" t="s">
        <v>460</v>
      </c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74"/>
      <c r="U25" s="264"/>
      <c r="V25" s="264"/>
      <c r="W25" s="276" t="s">
        <v>460</v>
      </c>
      <c r="X25" s="268"/>
      <c r="Y25" s="268"/>
      <c r="Z25" s="268"/>
      <c r="AA25" s="268"/>
    </row>
    <row r="26" spans="2:27" ht="15">
      <c r="B26" s="283" t="s">
        <v>472</v>
      </c>
      <c r="C26" s="264"/>
      <c r="D26" s="264"/>
      <c r="E26" s="264"/>
      <c r="F26" s="265" t="s">
        <v>473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3"/>
      <c r="U26" s="264"/>
      <c r="V26" s="264"/>
      <c r="W26" s="284" t="s">
        <v>460</v>
      </c>
      <c r="X26" s="268"/>
      <c r="Y26" s="268"/>
      <c r="Z26" s="268"/>
      <c r="AA26" s="268"/>
    </row>
    <row r="27" spans="2:27" ht="15">
      <c r="B27" s="274" t="s">
        <v>474</v>
      </c>
      <c r="C27" s="264"/>
      <c r="D27" s="264"/>
      <c r="E27" s="264"/>
      <c r="F27" s="275" t="s">
        <v>475</v>
      </c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74"/>
      <c r="U27" s="264"/>
      <c r="V27" s="264"/>
      <c r="W27" s="276">
        <f>SUM('Položky EL'!B149:V149)</f>
        <v>0</v>
      </c>
      <c r="X27" s="268"/>
      <c r="Y27" s="268"/>
      <c r="Z27" s="268"/>
      <c r="AA27" s="268"/>
    </row>
    <row r="28" spans="2:27" ht="15">
      <c r="B28" s="283" t="s">
        <v>460</v>
      </c>
      <c r="C28" s="264"/>
      <c r="D28" s="264"/>
      <c r="E28" s="264"/>
      <c r="F28" s="265" t="s">
        <v>476</v>
      </c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3"/>
      <c r="U28" s="264"/>
      <c r="V28" s="264"/>
      <c r="W28" s="284">
        <f>SUM(W27)</f>
        <v>0</v>
      </c>
      <c r="X28" s="268"/>
      <c r="Y28" s="268"/>
      <c r="Z28" s="268"/>
      <c r="AA28" s="268"/>
    </row>
    <row r="29" spans="2:27" ht="6" customHeight="1">
      <c r="B29" s="274" t="s">
        <v>460</v>
      </c>
      <c r="C29" s="264"/>
      <c r="D29" s="264"/>
      <c r="E29" s="264"/>
      <c r="F29" s="275" t="s">
        <v>460</v>
      </c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74"/>
      <c r="U29" s="264"/>
      <c r="V29" s="264"/>
      <c r="W29" s="276" t="s">
        <v>460</v>
      </c>
      <c r="X29" s="268"/>
      <c r="Y29" s="268"/>
      <c r="Z29" s="268"/>
      <c r="AA29" s="268"/>
    </row>
    <row r="30" spans="2:27" ht="15">
      <c r="B30" s="283" t="s">
        <v>477</v>
      </c>
      <c r="C30" s="264"/>
      <c r="D30" s="264"/>
      <c r="E30" s="264"/>
      <c r="F30" s="265" t="s">
        <v>478</v>
      </c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3"/>
      <c r="U30" s="264"/>
      <c r="V30" s="264"/>
      <c r="W30" s="284" t="s">
        <v>460</v>
      </c>
      <c r="X30" s="268"/>
      <c r="Y30" s="268"/>
      <c r="Z30" s="268"/>
      <c r="AA30" s="268"/>
    </row>
    <row r="31" spans="2:27" ht="15">
      <c r="B31" s="274" t="s">
        <v>479</v>
      </c>
      <c r="C31" s="264"/>
      <c r="D31" s="264"/>
      <c r="E31" s="264"/>
      <c r="F31" s="275" t="s">
        <v>480</v>
      </c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74"/>
      <c r="U31" s="264"/>
      <c r="V31" s="264"/>
      <c r="W31" s="276">
        <f>SUM('Položky EL'!B132:V132)</f>
        <v>0</v>
      </c>
      <c r="X31" s="268"/>
      <c r="Y31" s="268"/>
      <c r="Z31" s="268"/>
      <c r="AA31" s="268"/>
    </row>
    <row r="32" spans="2:27" ht="15">
      <c r="B32" s="283" t="s">
        <v>460</v>
      </c>
      <c r="C32" s="264"/>
      <c r="D32" s="264"/>
      <c r="E32" s="264"/>
      <c r="F32" s="265" t="s">
        <v>481</v>
      </c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3"/>
      <c r="U32" s="264"/>
      <c r="V32" s="264"/>
      <c r="W32" s="284">
        <f>SUM(W31)</f>
        <v>0</v>
      </c>
      <c r="X32" s="268"/>
      <c r="Y32" s="268"/>
      <c r="Z32" s="268"/>
      <c r="AA32" s="268"/>
    </row>
    <row r="33" spans="2:27" ht="9.75" customHeight="1">
      <c r="B33" s="274" t="s">
        <v>460</v>
      </c>
      <c r="C33" s="264"/>
      <c r="D33" s="264"/>
      <c r="E33" s="264"/>
      <c r="F33" s="275" t="s">
        <v>460</v>
      </c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74"/>
      <c r="U33" s="264"/>
      <c r="V33" s="264"/>
      <c r="W33" s="276" t="s">
        <v>460</v>
      </c>
      <c r="X33" s="268"/>
      <c r="Y33" s="268"/>
      <c r="Z33" s="268"/>
      <c r="AA33" s="268"/>
    </row>
    <row r="34" spans="2:27" ht="15">
      <c r="B34" s="283" t="s">
        <v>482</v>
      </c>
      <c r="C34" s="264"/>
      <c r="D34" s="264"/>
      <c r="E34" s="264"/>
      <c r="F34" s="265" t="s">
        <v>483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3"/>
      <c r="U34" s="264"/>
      <c r="V34" s="264"/>
      <c r="W34" s="284" t="s">
        <v>460</v>
      </c>
      <c r="X34" s="268"/>
      <c r="Y34" s="268"/>
      <c r="Z34" s="268"/>
      <c r="AA34" s="268"/>
    </row>
    <row r="35" spans="2:27" ht="15">
      <c r="B35" s="274" t="s">
        <v>484</v>
      </c>
      <c r="C35" s="264"/>
      <c r="D35" s="264"/>
      <c r="E35" s="264"/>
      <c r="F35" s="275" t="s">
        <v>485</v>
      </c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74"/>
      <c r="U35" s="264"/>
      <c r="V35" s="264"/>
      <c r="W35" s="276">
        <f>SUM('Položky EL'!U158:V158)</f>
        <v>0</v>
      </c>
      <c r="X35" s="268"/>
      <c r="Y35" s="268"/>
      <c r="Z35" s="268"/>
      <c r="AA35" s="268"/>
    </row>
    <row r="36" spans="2:27" ht="15">
      <c r="B36" s="274" t="s">
        <v>486</v>
      </c>
      <c r="C36" s="264"/>
      <c r="D36" s="264"/>
      <c r="E36" s="264"/>
      <c r="F36" s="275" t="s">
        <v>487</v>
      </c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74"/>
      <c r="U36" s="264"/>
      <c r="V36" s="264"/>
      <c r="W36" s="276">
        <f>SUM('Položky EL'!U159:V159)</f>
        <v>0</v>
      </c>
      <c r="X36" s="268"/>
      <c r="Y36" s="268"/>
      <c r="Z36" s="268"/>
      <c r="AA36" s="268"/>
    </row>
    <row r="37" spans="2:27" ht="15">
      <c r="B37" s="283" t="s">
        <v>460</v>
      </c>
      <c r="C37" s="264"/>
      <c r="D37" s="264"/>
      <c r="E37" s="264"/>
      <c r="F37" s="265" t="s">
        <v>488</v>
      </c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3"/>
      <c r="U37" s="264"/>
      <c r="V37" s="264"/>
      <c r="W37" s="284">
        <f>SUM(W35:AA36)</f>
        <v>0</v>
      </c>
      <c r="X37" s="268"/>
      <c r="Y37" s="268"/>
      <c r="Z37" s="268"/>
      <c r="AA37" s="268"/>
    </row>
    <row r="38" spans="2:27" ht="15">
      <c r="B38" s="274" t="s">
        <v>460</v>
      </c>
      <c r="C38" s="264"/>
      <c r="D38" s="264"/>
      <c r="E38" s="264"/>
      <c r="F38" s="275" t="s">
        <v>460</v>
      </c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74"/>
      <c r="U38" s="264"/>
      <c r="V38" s="264"/>
      <c r="W38" s="276" t="s">
        <v>460</v>
      </c>
      <c r="X38" s="268"/>
      <c r="Y38" s="268"/>
      <c r="Z38" s="268"/>
      <c r="AA38" s="268"/>
    </row>
    <row r="39" spans="2:27" ht="15">
      <c r="B39" s="277" t="s">
        <v>489</v>
      </c>
      <c r="C39" s="278"/>
      <c r="D39" s="278"/>
      <c r="E39" s="278"/>
      <c r="F39" s="279" t="s">
        <v>490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80"/>
      <c r="U39" s="278"/>
      <c r="V39" s="278"/>
      <c r="W39" s="281">
        <f>SUM(W37,W32,W28,W24)</f>
        <v>0</v>
      </c>
      <c r="X39" s="282"/>
      <c r="Y39" s="282"/>
      <c r="Z39" s="282"/>
      <c r="AA39" s="282"/>
    </row>
    <row r="40" spans="23:27" ht="15">
      <c r="W40" s="196"/>
      <c r="X40" s="196"/>
      <c r="Y40" s="196"/>
      <c r="Z40" s="196"/>
      <c r="AA40" s="196"/>
    </row>
    <row r="41" spans="23:27" ht="15">
      <c r="W41" s="196"/>
      <c r="X41" s="196"/>
      <c r="Y41" s="196"/>
      <c r="Z41" s="196"/>
      <c r="AA41" s="196"/>
    </row>
    <row r="42" spans="2:18" ht="15">
      <c r="B42" s="269" t="s">
        <v>460</v>
      </c>
      <c r="C42" s="270"/>
      <c r="D42" s="270"/>
      <c r="E42" s="270"/>
      <c r="F42" s="270"/>
      <c r="G42" s="270"/>
      <c r="H42" s="270"/>
      <c r="J42" s="271" t="s">
        <v>491</v>
      </c>
      <c r="K42" s="270"/>
      <c r="L42" s="270"/>
      <c r="M42" s="270"/>
      <c r="N42" s="270"/>
      <c r="O42" s="270"/>
      <c r="P42" s="271" t="s">
        <v>492</v>
      </c>
      <c r="Q42" s="270"/>
      <c r="R42" s="197" t="s">
        <v>493</v>
      </c>
    </row>
    <row r="43" spans="2:19" ht="15">
      <c r="B43" s="271" t="s">
        <v>494</v>
      </c>
      <c r="C43" s="270"/>
      <c r="D43" s="270"/>
      <c r="E43" s="270"/>
      <c r="F43" s="270"/>
      <c r="G43" s="270"/>
      <c r="H43" s="270"/>
      <c r="I43" s="198"/>
      <c r="J43" s="272">
        <f>SUM(W39)</f>
        <v>0</v>
      </c>
      <c r="K43" s="273"/>
      <c r="L43" s="273"/>
      <c r="M43" s="273"/>
      <c r="N43" s="273"/>
      <c r="O43" s="273"/>
      <c r="P43" s="272">
        <f>J43*0.21</f>
        <v>0</v>
      </c>
      <c r="Q43" s="273"/>
      <c r="R43" s="199">
        <f>P43+J43</f>
        <v>0</v>
      </c>
      <c r="S43" s="196"/>
    </row>
    <row r="44" spans="2:19" ht="15">
      <c r="B44" s="266" t="s">
        <v>134</v>
      </c>
      <c r="C44" s="264"/>
      <c r="D44" s="264"/>
      <c r="E44" s="264"/>
      <c r="F44" s="264"/>
      <c r="G44" s="264"/>
      <c r="H44" s="264"/>
      <c r="J44" s="267">
        <f>SUM(J43)</f>
        <v>0</v>
      </c>
      <c r="K44" s="268"/>
      <c r="L44" s="268"/>
      <c r="M44" s="268"/>
      <c r="N44" s="268"/>
      <c r="O44" s="268"/>
      <c r="P44" s="196"/>
      <c r="Q44" s="200">
        <f>SUM(P43)</f>
        <v>0</v>
      </c>
      <c r="R44" s="200">
        <f>Q44+J44</f>
        <v>0</v>
      </c>
      <c r="S44" s="196"/>
    </row>
    <row r="46" spans="2:14" ht="15">
      <c r="B46" s="263" t="s">
        <v>495</v>
      </c>
      <c r="C46" s="264"/>
      <c r="D46" s="264"/>
      <c r="E46" s="264"/>
      <c r="F46" s="264"/>
      <c r="G46" s="264"/>
      <c r="H46" s="265" t="s">
        <v>496</v>
      </c>
      <c r="I46" s="264"/>
      <c r="J46" s="264"/>
      <c r="K46" s="264"/>
      <c r="L46" s="264"/>
      <c r="M46" s="264"/>
      <c r="N46" s="264"/>
    </row>
    <row r="47" spans="2:14" ht="15">
      <c r="B47" s="263" t="s">
        <v>497</v>
      </c>
      <c r="C47" s="264"/>
      <c r="D47" s="264"/>
      <c r="E47" s="264"/>
      <c r="F47" s="264"/>
      <c r="G47" s="264"/>
      <c r="H47" s="265" t="s">
        <v>498</v>
      </c>
      <c r="I47" s="264"/>
      <c r="J47" s="264"/>
      <c r="K47" s="264"/>
      <c r="L47" s="264"/>
      <c r="M47" s="264"/>
      <c r="N47" s="264"/>
    </row>
    <row r="48" spans="2:14" ht="15">
      <c r="B48" s="263" t="s">
        <v>499</v>
      </c>
      <c r="C48" s="264"/>
      <c r="D48" s="264"/>
      <c r="E48" s="264"/>
      <c r="F48" s="264"/>
      <c r="G48" s="264"/>
      <c r="H48" s="265" t="s">
        <v>500</v>
      </c>
      <c r="I48" s="264"/>
      <c r="J48" s="264"/>
      <c r="K48" s="264"/>
      <c r="L48" s="264"/>
      <c r="M48" s="264"/>
      <c r="N48" s="264"/>
    </row>
  </sheetData>
  <sheetProtection/>
  <mergeCells count="115">
    <mergeCell ref="N1:T1"/>
    <mergeCell ref="M2:U2"/>
    <mergeCell ref="G3:W3"/>
    <mergeCell ref="A6:AB6"/>
    <mergeCell ref="E10:J10"/>
    <mergeCell ref="K10:X10"/>
    <mergeCell ref="E11:J11"/>
    <mergeCell ref="K11:X11"/>
    <mergeCell ref="B15:AA15"/>
    <mergeCell ref="B17:E17"/>
    <mergeCell ref="F17:S17"/>
    <mergeCell ref="T17:V17"/>
    <mergeCell ref="W17:AA17"/>
    <mergeCell ref="B18:E18"/>
    <mergeCell ref="F18:S18"/>
    <mergeCell ref="T18:V18"/>
    <mergeCell ref="W18:AA18"/>
    <mergeCell ref="B19:E19"/>
    <mergeCell ref="F19:S19"/>
    <mergeCell ref="T19:V19"/>
    <mergeCell ref="W19:AA19"/>
    <mergeCell ref="B20:E20"/>
    <mergeCell ref="F20:S20"/>
    <mergeCell ref="T20:V20"/>
    <mergeCell ref="W20:AA20"/>
    <mergeCell ref="B21:E21"/>
    <mergeCell ref="F21:S21"/>
    <mergeCell ref="T21:V21"/>
    <mergeCell ref="W21:AA21"/>
    <mergeCell ref="B22:E22"/>
    <mergeCell ref="F22:S22"/>
    <mergeCell ref="T22:V22"/>
    <mergeCell ref="W22:AA22"/>
    <mergeCell ref="B23:E23"/>
    <mergeCell ref="F23:S23"/>
    <mergeCell ref="T23:V23"/>
    <mergeCell ref="W23:AA23"/>
    <mergeCell ref="B24:E24"/>
    <mergeCell ref="F24:S24"/>
    <mergeCell ref="T24:V24"/>
    <mergeCell ref="W24:AA24"/>
    <mergeCell ref="B25:E25"/>
    <mergeCell ref="F25:S25"/>
    <mergeCell ref="T25:V25"/>
    <mergeCell ref="W25:AA25"/>
    <mergeCell ref="B26:E26"/>
    <mergeCell ref="F26:S26"/>
    <mergeCell ref="T26:V26"/>
    <mergeCell ref="W26:AA26"/>
    <mergeCell ref="B27:E27"/>
    <mergeCell ref="F27:S27"/>
    <mergeCell ref="T27:V27"/>
    <mergeCell ref="W27:AA27"/>
    <mergeCell ref="B28:E28"/>
    <mergeCell ref="F28:S28"/>
    <mergeCell ref="T28:V28"/>
    <mergeCell ref="W28:AA28"/>
    <mergeCell ref="B29:E29"/>
    <mergeCell ref="F29:S29"/>
    <mergeCell ref="T29:V29"/>
    <mergeCell ref="W29:AA29"/>
    <mergeCell ref="B30:E30"/>
    <mergeCell ref="F30:S30"/>
    <mergeCell ref="T30:V30"/>
    <mergeCell ref="W30:AA30"/>
    <mergeCell ref="B31:E31"/>
    <mergeCell ref="F31:S31"/>
    <mergeCell ref="T31:V31"/>
    <mergeCell ref="W31:AA31"/>
    <mergeCell ref="B32:E32"/>
    <mergeCell ref="F32:S32"/>
    <mergeCell ref="T32:V32"/>
    <mergeCell ref="W32:AA32"/>
    <mergeCell ref="B33:E33"/>
    <mergeCell ref="F33:S33"/>
    <mergeCell ref="T33:V33"/>
    <mergeCell ref="W33:AA33"/>
    <mergeCell ref="B34:E34"/>
    <mergeCell ref="F34:S34"/>
    <mergeCell ref="T34:V34"/>
    <mergeCell ref="W34:AA34"/>
    <mergeCell ref="B35:E35"/>
    <mergeCell ref="F35:S35"/>
    <mergeCell ref="T35:V35"/>
    <mergeCell ref="W35:AA35"/>
    <mergeCell ref="B36:E36"/>
    <mergeCell ref="F36:S36"/>
    <mergeCell ref="T36:V36"/>
    <mergeCell ref="W36:AA36"/>
    <mergeCell ref="B37:E37"/>
    <mergeCell ref="F37:S37"/>
    <mergeCell ref="T37:V37"/>
    <mergeCell ref="W37:AA37"/>
    <mergeCell ref="B38:E38"/>
    <mergeCell ref="F38:S38"/>
    <mergeCell ref="T38:V38"/>
    <mergeCell ref="W38:AA38"/>
    <mergeCell ref="B39:E39"/>
    <mergeCell ref="F39:S39"/>
    <mergeCell ref="T39:V39"/>
    <mergeCell ref="W39:AA39"/>
    <mergeCell ref="B42:H42"/>
    <mergeCell ref="J42:O42"/>
    <mergeCell ref="P42:Q42"/>
    <mergeCell ref="B43:H43"/>
    <mergeCell ref="J43:O43"/>
    <mergeCell ref="P43:Q43"/>
    <mergeCell ref="B48:G48"/>
    <mergeCell ref="H48:N48"/>
    <mergeCell ref="B44:H44"/>
    <mergeCell ref="J44:O44"/>
    <mergeCell ref="B46:G46"/>
    <mergeCell ref="H46:N46"/>
    <mergeCell ref="B47:G47"/>
    <mergeCell ref="H47:N4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51">
      <selection activeCell="P158" sqref="P158:R159"/>
    </sheetView>
  </sheetViews>
  <sheetFormatPr defaultColWidth="9.140625" defaultRowHeight="12.75"/>
  <cols>
    <col min="1" max="1" width="0.5625" style="184" customWidth="1"/>
    <col min="2" max="2" width="1.57421875" style="184" customWidth="1"/>
    <col min="3" max="3" width="4.7109375" style="184" customWidth="1"/>
    <col min="4" max="4" width="1.28515625" style="184" customWidth="1"/>
    <col min="5" max="5" width="0" style="184" hidden="1" customWidth="1"/>
    <col min="6" max="6" width="1.57421875" style="184" customWidth="1"/>
    <col min="7" max="7" width="5.7109375" style="184" customWidth="1"/>
    <col min="8" max="8" width="0" style="184" hidden="1" customWidth="1"/>
    <col min="9" max="9" width="1.57421875" style="184" customWidth="1"/>
    <col min="10" max="10" width="2.57421875" style="184" customWidth="1"/>
    <col min="11" max="11" width="9.28125" style="184" customWidth="1"/>
    <col min="12" max="12" width="0.2890625" style="184" customWidth="1"/>
    <col min="13" max="13" width="2.140625" style="184" customWidth="1"/>
    <col min="14" max="14" width="7.140625" style="184" customWidth="1"/>
    <col min="15" max="15" width="21.421875" style="184" customWidth="1"/>
    <col min="16" max="16" width="13.7109375" style="184" customWidth="1"/>
    <col min="17" max="17" width="0.2890625" style="184" customWidth="1"/>
    <col min="18" max="18" width="1.28515625" style="184" customWidth="1"/>
    <col min="19" max="19" width="9.00390625" style="184" customWidth="1"/>
    <col min="20" max="20" width="6.28125" style="184" customWidth="1"/>
    <col min="21" max="21" width="2.57421875" style="184" customWidth="1"/>
    <col min="22" max="22" width="9.140625" style="184" customWidth="1"/>
    <col min="23" max="23" width="0.5625" style="184" customWidth="1"/>
    <col min="24" max="24" width="9.140625" style="184" customWidth="1"/>
  </cols>
  <sheetData>
    <row r="1" spans="13:16" ht="20.25" customHeight="1">
      <c r="M1" s="291" t="s">
        <v>447</v>
      </c>
      <c r="N1" s="264"/>
      <c r="O1" s="264"/>
      <c r="P1" s="264"/>
    </row>
    <row r="2" spans="12:17" ht="15">
      <c r="L2" s="292" t="s">
        <v>448</v>
      </c>
      <c r="M2" s="264"/>
      <c r="N2" s="264"/>
      <c r="O2" s="264"/>
      <c r="P2" s="264"/>
      <c r="Q2" s="264"/>
    </row>
    <row r="3" spans="7:21" ht="15">
      <c r="G3" s="292" t="s">
        <v>449</v>
      </c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5" spans="1:23" ht="1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</row>
    <row r="6" spans="1:23" ht="15">
      <c r="A6" s="293" t="s">
        <v>450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</row>
    <row r="9" spans="2:22" ht="15">
      <c r="B9" s="288" t="s">
        <v>501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</row>
    <row r="11" spans="2:22" ht="15">
      <c r="B11" s="300" t="s">
        <v>502</v>
      </c>
      <c r="C11" s="297"/>
      <c r="D11" s="301" t="s">
        <v>503</v>
      </c>
      <c r="E11" s="297"/>
      <c r="F11" s="297"/>
      <c r="G11" s="297"/>
      <c r="H11" s="297"/>
      <c r="I11" s="297"/>
      <c r="J11" s="297"/>
      <c r="K11" s="301" t="s">
        <v>456</v>
      </c>
      <c r="L11" s="297"/>
      <c r="M11" s="297"/>
      <c r="N11" s="297"/>
      <c r="O11" s="297"/>
      <c r="P11" s="300" t="s">
        <v>504</v>
      </c>
      <c r="Q11" s="297"/>
      <c r="R11" s="297"/>
      <c r="S11" s="203" t="s">
        <v>129</v>
      </c>
      <c r="T11" s="204" t="s">
        <v>505</v>
      </c>
      <c r="U11" s="300" t="s">
        <v>506</v>
      </c>
      <c r="V11" s="297"/>
    </row>
    <row r="12" spans="2:22" ht="24" customHeight="1">
      <c r="B12" s="274">
        <v>1</v>
      </c>
      <c r="C12" s="264"/>
      <c r="D12" s="275" t="s">
        <v>507</v>
      </c>
      <c r="E12" s="264"/>
      <c r="F12" s="264"/>
      <c r="G12" s="264"/>
      <c r="H12" s="264"/>
      <c r="I12" s="264"/>
      <c r="J12" s="264"/>
      <c r="K12" s="275" t="s">
        <v>508</v>
      </c>
      <c r="L12" s="264"/>
      <c r="M12" s="264"/>
      <c r="N12" s="264"/>
      <c r="O12" s="264"/>
      <c r="P12" s="298"/>
      <c r="Q12" s="264"/>
      <c r="R12" s="264"/>
      <c r="S12" s="201" t="s">
        <v>509</v>
      </c>
      <c r="T12" s="202" t="s">
        <v>125</v>
      </c>
      <c r="U12" s="298">
        <f>S12*P12</f>
        <v>0</v>
      </c>
      <c r="V12" s="264"/>
    </row>
    <row r="13" spans="2:22" ht="24" customHeight="1">
      <c r="B13" s="274">
        <v>2</v>
      </c>
      <c r="C13" s="264"/>
      <c r="D13" s="275" t="s">
        <v>510</v>
      </c>
      <c r="E13" s="264"/>
      <c r="F13" s="264"/>
      <c r="G13" s="264"/>
      <c r="H13" s="264"/>
      <c r="I13" s="264"/>
      <c r="J13" s="264"/>
      <c r="K13" s="275" t="s">
        <v>511</v>
      </c>
      <c r="L13" s="264"/>
      <c r="M13" s="264"/>
      <c r="N13" s="264"/>
      <c r="O13" s="264"/>
      <c r="P13" s="298"/>
      <c r="Q13" s="264"/>
      <c r="R13" s="264"/>
      <c r="S13" s="201" t="s">
        <v>512</v>
      </c>
      <c r="T13" s="202" t="s">
        <v>232</v>
      </c>
      <c r="U13" s="298">
        <f aca="true" t="shared" si="0" ref="U13:U39">S13*P13</f>
        <v>0</v>
      </c>
      <c r="V13" s="264"/>
    </row>
    <row r="14" spans="2:22" ht="24" customHeight="1">
      <c r="B14" s="274">
        <v>3</v>
      </c>
      <c r="C14" s="264"/>
      <c r="D14" s="275" t="s">
        <v>510</v>
      </c>
      <c r="E14" s="264"/>
      <c r="F14" s="264"/>
      <c r="G14" s="264"/>
      <c r="H14" s="264"/>
      <c r="I14" s="264"/>
      <c r="J14" s="264"/>
      <c r="K14" s="275" t="s">
        <v>513</v>
      </c>
      <c r="L14" s="264"/>
      <c r="M14" s="264"/>
      <c r="N14" s="264"/>
      <c r="O14" s="264"/>
      <c r="P14" s="298"/>
      <c r="Q14" s="264"/>
      <c r="R14" s="264"/>
      <c r="S14" s="201" t="s">
        <v>514</v>
      </c>
      <c r="T14" s="202" t="s">
        <v>232</v>
      </c>
      <c r="U14" s="298">
        <f t="shared" si="0"/>
        <v>0</v>
      </c>
      <c r="V14" s="264"/>
    </row>
    <row r="15" spans="2:22" ht="24" customHeight="1">
      <c r="B15" s="274">
        <v>4</v>
      </c>
      <c r="C15" s="264"/>
      <c r="D15" s="275" t="s">
        <v>515</v>
      </c>
      <c r="E15" s="264"/>
      <c r="F15" s="264"/>
      <c r="G15" s="264"/>
      <c r="H15" s="264"/>
      <c r="I15" s="264"/>
      <c r="J15" s="264"/>
      <c r="K15" s="275" t="s">
        <v>516</v>
      </c>
      <c r="L15" s="264"/>
      <c r="M15" s="264"/>
      <c r="N15" s="264"/>
      <c r="O15" s="264"/>
      <c r="P15" s="298"/>
      <c r="Q15" s="264"/>
      <c r="R15" s="264"/>
      <c r="S15" s="201" t="s">
        <v>517</v>
      </c>
      <c r="T15" s="202" t="s">
        <v>232</v>
      </c>
      <c r="U15" s="298">
        <f t="shared" si="0"/>
        <v>0</v>
      </c>
      <c r="V15" s="264"/>
    </row>
    <row r="16" spans="2:22" ht="24" customHeight="1">
      <c r="B16" s="274">
        <v>5</v>
      </c>
      <c r="C16" s="264"/>
      <c r="D16" s="275" t="s">
        <v>518</v>
      </c>
      <c r="E16" s="264"/>
      <c r="F16" s="264"/>
      <c r="G16" s="264"/>
      <c r="H16" s="264"/>
      <c r="I16" s="264"/>
      <c r="J16" s="264"/>
      <c r="K16" s="275" t="s">
        <v>519</v>
      </c>
      <c r="L16" s="264"/>
      <c r="M16" s="264"/>
      <c r="N16" s="264"/>
      <c r="O16" s="264"/>
      <c r="P16" s="298"/>
      <c r="Q16" s="264"/>
      <c r="R16" s="264"/>
      <c r="S16" s="201" t="s">
        <v>520</v>
      </c>
      <c r="T16" s="202" t="s">
        <v>232</v>
      </c>
      <c r="U16" s="298">
        <f t="shared" si="0"/>
        <v>0</v>
      </c>
      <c r="V16" s="264"/>
    </row>
    <row r="17" spans="2:22" ht="24" customHeight="1">
      <c r="B17" s="274">
        <v>6</v>
      </c>
      <c r="C17" s="264"/>
      <c r="D17" s="275" t="s">
        <v>521</v>
      </c>
      <c r="E17" s="264"/>
      <c r="F17" s="264"/>
      <c r="G17" s="264"/>
      <c r="H17" s="264"/>
      <c r="I17" s="264"/>
      <c r="J17" s="264"/>
      <c r="K17" s="275" t="s">
        <v>522</v>
      </c>
      <c r="L17" s="264"/>
      <c r="M17" s="264"/>
      <c r="N17" s="264"/>
      <c r="O17" s="264"/>
      <c r="P17" s="298"/>
      <c r="Q17" s="264"/>
      <c r="R17" s="264"/>
      <c r="S17" s="201" t="s">
        <v>523</v>
      </c>
      <c r="T17" s="202" t="s">
        <v>232</v>
      </c>
      <c r="U17" s="298">
        <f t="shared" si="0"/>
        <v>0</v>
      </c>
      <c r="V17" s="264"/>
    </row>
    <row r="18" spans="2:22" ht="24" customHeight="1">
      <c r="B18" s="274">
        <v>7</v>
      </c>
      <c r="C18" s="264"/>
      <c r="D18" s="275" t="s">
        <v>524</v>
      </c>
      <c r="E18" s="264"/>
      <c r="F18" s="264"/>
      <c r="G18" s="264"/>
      <c r="H18" s="264"/>
      <c r="I18" s="264"/>
      <c r="J18" s="264"/>
      <c r="K18" s="275" t="s">
        <v>525</v>
      </c>
      <c r="L18" s="264"/>
      <c r="M18" s="264"/>
      <c r="N18" s="264"/>
      <c r="O18" s="264"/>
      <c r="P18" s="298"/>
      <c r="Q18" s="264"/>
      <c r="R18" s="264"/>
      <c r="S18" s="201" t="s">
        <v>526</v>
      </c>
      <c r="T18" s="202" t="s">
        <v>232</v>
      </c>
      <c r="U18" s="298">
        <f t="shared" si="0"/>
        <v>0</v>
      </c>
      <c r="V18" s="264"/>
    </row>
    <row r="19" spans="2:22" ht="24" customHeight="1">
      <c r="B19" s="274">
        <v>8</v>
      </c>
      <c r="C19" s="264"/>
      <c r="D19" s="275" t="s">
        <v>527</v>
      </c>
      <c r="E19" s="264"/>
      <c r="F19" s="264"/>
      <c r="G19" s="264"/>
      <c r="H19" s="264"/>
      <c r="I19" s="264"/>
      <c r="J19" s="264"/>
      <c r="K19" s="275" t="s">
        <v>528</v>
      </c>
      <c r="L19" s="264"/>
      <c r="M19" s="264"/>
      <c r="N19" s="264"/>
      <c r="O19" s="264"/>
      <c r="P19" s="298"/>
      <c r="Q19" s="264"/>
      <c r="R19" s="264"/>
      <c r="S19" s="201" t="s">
        <v>529</v>
      </c>
      <c r="T19" s="202" t="s">
        <v>232</v>
      </c>
      <c r="U19" s="298">
        <f t="shared" si="0"/>
        <v>0</v>
      </c>
      <c r="V19" s="264"/>
    </row>
    <row r="20" spans="2:22" ht="24" customHeight="1">
      <c r="B20" s="274">
        <v>9</v>
      </c>
      <c r="C20" s="264"/>
      <c r="D20" s="275" t="s">
        <v>530</v>
      </c>
      <c r="E20" s="264"/>
      <c r="F20" s="264"/>
      <c r="G20" s="264"/>
      <c r="H20" s="264"/>
      <c r="I20" s="264"/>
      <c r="J20" s="264"/>
      <c r="K20" s="275" t="s">
        <v>531</v>
      </c>
      <c r="L20" s="264"/>
      <c r="M20" s="264"/>
      <c r="N20" s="264"/>
      <c r="O20" s="264"/>
      <c r="P20" s="298"/>
      <c r="Q20" s="264"/>
      <c r="R20" s="264"/>
      <c r="S20" s="201" t="s">
        <v>532</v>
      </c>
      <c r="T20" s="202" t="s">
        <v>232</v>
      </c>
      <c r="U20" s="298">
        <f t="shared" si="0"/>
        <v>0</v>
      </c>
      <c r="V20" s="264"/>
    </row>
    <row r="21" spans="2:22" ht="24" customHeight="1">
      <c r="B21" s="274">
        <v>10</v>
      </c>
      <c r="C21" s="264"/>
      <c r="D21" s="275" t="s">
        <v>533</v>
      </c>
      <c r="E21" s="264"/>
      <c r="F21" s="264"/>
      <c r="G21" s="264"/>
      <c r="H21" s="264"/>
      <c r="I21" s="264"/>
      <c r="J21" s="264"/>
      <c r="K21" s="275" t="s">
        <v>534</v>
      </c>
      <c r="L21" s="264"/>
      <c r="M21" s="264"/>
      <c r="N21" s="264"/>
      <c r="O21" s="264"/>
      <c r="P21" s="298"/>
      <c r="Q21" s="264"/>
      <c r="R21" s="264"/>
      <c r="S21" s="201" t="s">
        <v>529</v>
      </c>
      <c r="T21" s="202" t="s">
        <v>232</v>
      </c>
      <c r="U21" s="298">
        <f t="shared" si="0"/>
        <v>0</v>
      </c>
      <c r="V21" s="264"/>
    </row>
    <row r="22" spans="2:22" ht="24" customHeight="1">
      <c r="B22" s="274">
        <v>11</v>
      </c>
      <c r="C22" s="264"/>
      <c r="D22" s="275" t="s">
        <v>535</v>
      </c>
      <c r="E22" s="264"/>
      <c r="F22" s="264"/>
      <c r="G22" s="264"/>
      <c r="H22" s="264"/>
      <c r="I22" s="264"/>
      <c r="J22" s="264"/>
      <c r="K22" s="275" t="s">
        <v>536</v>
      </c>
      <c r="L22" s="264"/>
      <c r="M22" s="264"/>
      <c r="N22" s="264"/>
      <c r="O22" s="264"/>
      <c r="P22" s="298"/>
      <c r="Q22" s="264"/>
      <c r="R22" s="264"/>
      <c r="S22" s="201" t="s">
        <v>537</v>
      </c>
      <c r="T22" s="202" t="s">
        <v>232</v>
      </c>
      <c r="U22" s="298">
        <f t="shared" si="0"/>
        <v>0</v>
      </c>
      <c r="V22" s="264"/>
    </row>
    <row r="23" spans="2:22" ht="24" customHeight="1">
      <c r="B23" s="274">
        <v>12</v>
      </c>
      <c r="C23" s="264"/>
      <c r="D23" s="275" t="s">
        <v>538</v>
      </c>
      <c r="E23" s="264"/>
      <c r="F23" s="264"/>
      <c r="G23" s="264"/>
      <c r="H23" s="264"/>
      <c r="I23" s="264"/>
      <c r="J23" s="264"/>
      <c r="K23" s="275" t="s">
        <v>539</v>
      </c>
      <c r="L23" s="264"/>
      <c r="M23" s="264"/>
      <c r="N23" s="264"/>
      <c r="O23" s="264"/>
      <c r="P23" s="298"/>
      <c r="Q23" s="264"/>
      <c r="R23" s="264"/>
      <c r="S23" s="201" t="s">
        <v>540</v>
      </c>
      <c r="T23" s="202" t="s">
        <v>125</v>
      </c>
      <c r="U23" s="298">
        <f t="shared" si="0"/>
        <v>0</v>
      </c>
      <c r="V23" s="264"/>
    </row>
    <row r="24" spans="2:22" ht="24" customHeight="1">
      <c r="B24" s="274">
        <v>13</v>
      </c>
      <c r="C24" s="264"/>
      <c r="D24" s="275" t="s">
        <v>541</v>
      </c>
      <c r="E24" s="264"/>
      <c r="F24" s="264"/>
      <c r="G24" s="264"/>
      <c r="H24" s="264"/>
      <c r="I24" s="264"/>
      <c r="J24" s="264"/>
      <c r="K24" s="275" t="s">
        <v>542</v>
      </c>
      <c r="L24" s="264"/>
      <c r="M24" s="264"/>
      <c r="N24" s="264"/>
      <c r="O24" s="264"/>
      <c r="P24" s="298"/>
      <c r="Q24" s="264"/>
      <c r="R24" s="264"/>
      <c r="S24" s="201" t="s">
        <v>543</v>
      </c>
      <c r="T24" s="202" t="s">
        <v>125</v>
      </c>
      <c r="U24" s="298">
        <f t="shared" si="0"/>
        <v>0</v>
      </c>
      <c r="V24" s="264"/>
    </row>
    <row r="25" spans="2:22" ht="24" customHeight="1">
      <c r="B25" s="274">
        <v>14</v>
      </c>
      <c r="C25" s="264"/>
      <c r="D25" s="275" t="s">
        <v>544</v>
      </c>
      <c r="E25" s="264"/>
      <c r="F25" s="264"/>
      <c r="G25" s="264"/>
      <c r="H25" s="264"/>
      <c r="I25" s="264"/>
      <c r="J25" s="264"/>
      <c r="K25" s="275" t="s">
        <v>545</v>
      </c>
      <c r="L25" s="264"/>
      <c r="M25" s="264"/>
      <c r="N25" s="264"/>
      <c r="O25" s="264"/>
      <c r="P25" s="298"/>
      <c r="Q25" s="264"/>
      <c r="R25" s="264"/>
      <c r="S25" s="201" t="s">
        <v>509</v>
      </c>
      <c r="T25" s="202" t="s">
        <v>125</v>
      </c>
      <c r="U25" s="298">
        <f t="shared" si="0"/>
        <v>0</v>
      </c>
      <c r="V25" s="264"/>
    </row>
    <row r="26" spans="2:22" ht="24" customHeight="1">
      <c r="B26" s="274">
        <v>15</v>
      </c>
      <c r="C26" s="264"/>
      <c r="D26" s="275" t="s">
        <v>546</v>
      </c>
      <c r="E26" s="264"/>
      <c r="F26" s="264"/>
      <c r="G26" s="264"/>
      <c r="H26" s="264"/>
      <c r="I26" s="264"/>
      <c r="J26" s="264"/>
      <c r="K26" s="275" t="s">
        <v>547</v>
      </c>
      <c r="L26" s="264"/>
      <c r="M26" s="264"/>
      <c r="N26" s="264"/>
      <c r="O26" s="264"/>
      <c r="P26" s="298"/>
      <c r="Q26" s="264"/>
      <c r="R26" s="264"/>
      <c r="S26" s="201" t="s">
        <v>548</v>
      </c>
      <c r="T26" s="202" t="s">
        <v>125</v>
      </c>
      <c r="U26" s="298">
        <f t="shared" si="0"/>
        <v>0</v>
      </c>
      <c r="V26" s="264"/>
    </row>
    <row r="27" spans="2:22" ht="24" customHeight="1">
      <c r="B27" s="274">
        <v>16</v>
      </c>
      <c r="C27" s="264"/>
      <c r="D27" s="275" t="s">
        <v>546</v>
      </c>
      <c r="E27" s="264"/>
      <c r="F27" s="264"/>
      <c r="G27" s="264"/>
      <c r="H27" s="264"/>
      <c r="I27" s="264"/>
      <c r="J27" s="264"/>
      <c r="K27" s="275" t="s">
        <v>549</v>
      </c>
      <c r="L27" s="264"/>
      <c r="M27" s="264"/>
      <c r="N27" s="264"/>
      <c r="O27" s="264"/>
      <c r="P27" s="298"/>
      <c r="Q27" s="264"/>
      <c r="R27" s="264"/>
      <c r="S27" s="201" t="s">
        <v>550</v>
      </c>
      <c r="T27" s="202" t="s">
        <v>125</v>
      </c>
      <c r="U27" s="298">
        <f t="shared" si="0"/>
        <v>0</v>
      </c>
      <c r="V27" s="264"/>
    </row>
    <row r="28" spans="2:22" ht="24" customHeight="1">
      <c r="B28" s="274">
        <v>17</v>
      </c>
      <c r="C28" s="264"/>
      <c r="D28" s="275" t="s">
        <v>551</v>
      </c>
      <c r="E28" s="264"/>
      <c r="F28" s="264"/>
      <c r="G28" s="264"/>
      <c r="H28" s="264"/>
      <c r="I28" s="264"/>
      <c r="J28" s="264"/>
      <c r="K28" s="275" t="s">
        <v>552</v>
      </c>
      <c r="L28" s="264"/>
      <c r="M28" s="264"/>
      <c r="N28" s="264"/>
      <c r="O28" s="264"/>
      <c r="P28" s="298"/>
      <c r="Q28" s="264"/>
      <c r="R28" s="264"/>
      <c r="S28" s="201" t="s">
        <v>553</v>
      </c>
      <c r="T28" s="202" t="s">
        <v>125</v>
      </c>
      <c r="U28" s="298">
        <f t="shared" si="0"/>
        <v>0</v>
      </c>
      <c r="V28" s="264"/>
    </row>
    <row r="29" spans="2:22" ht="24" customHeight="1">
      <c r="B29" s="274">
        <v>18</v>
      </c>
      <c r="C29" s="264"/>
      <c r="D29" s="275" t="s">
        <v>554</v>
      </c>
      <c r="E29" s="264"/>
      <c r="F29" s="264"/>
      <c r="G29" s="264"/>
      <c r="H29" s="264"/>
      <c r="I29" s="264"/>
      <c r="J29" s="264"/>
      <c r="K29" s="275" t="s">
        <v>555</v>
      </c>
      <c r="L29" s="264"/>
      <c r="M29" s="264"/>
      <c r="N29" s="264"/>
      <c r="O29" s="264"/>
      <c r="P29" s="298"/>
      <c r="Q29" s="264"/>
      <c r="R29" s="264"/>
      <c r="S29" s="201" t="s">
        <v>543</v>
      </c>
      <c r="T29" s="202" t="s">
        <v>125</v>
      </c>
      <c r="U29" s="298">
        <f t="shared" si="0"/>
        <v>0</v>
      </c>
      <c r="V29" s="264"/>
    </row>
    <row r="30" spans="2:22" ht="24" customHeight="1">
      <c r="B30" s="274">
        <v>19</v>
      </c>
      <c r="C30" s="264"/>
      <c r="D30" s="275" t="s">
        <v>554</v>
      </c>
      <c r="E30" s="264"/>
      <c r="F30" s="264"/>
      <c r="G30" s="264"/>
      <c r="H30" s="264"/>
      <c r="I30" s="264"/>
      <c r="J30" s="264"/>
      <c r="K30" s="275" t="s">
        <v>555</v>
      </c>
      <c r="L30" s="264"/>
      <c r="M30" s="264"/>
      <c r="N30" s="264"/>
      <c r="O30" s="264"/>
      <c r="P30" s="298"/>
      <c r="Q30" s="264"/>
      <c r="R30" s="264"/>
      <c r="S30" s="201" t="s">
        <v>556</v>
      </c>
      <c r="T30" s="202" t="s">
        <v>125</v>
      </c>
      <c r="U30" s="298">
        <f t="shared" si="0"/>
        <v>0</v>
      </c>
      <c r="V30" s="264"/>
    </row>
    <row r="31" spans="2:22" ht="24" customHeight="1">
      <c r="B31" s="274">
        <v>20</v>
      </c>
      <c r="C31" s="264"/>
      <c r="D31" s="275" t="s">
        <v>557</v>
      </c>
      <c r="E31" s="264"/>
      <c r="F31" s="264"/>
      <c r="G31" s="264"/>
      <c r="H31" s="264"/>
      <c r="I31" s="264"/>
      <c r="J31" s="264"/>
      <c r="K31" s="275" t="s">
        <v>558</v>
      </c>
      <c r="L31" s="264"/>
      <c r="M31" s="264"/>
      <c r="N31" s="264"/>
      <c r="O31" s="264"/>
      <c r="P31" s="298"/>
      <c r="Q31" s="264"/>
      <c r="R31" s="264"/>
      <c r="S31" s="201" t="s">
        <v>559</v>
      </c>
      <c r="T31" s="202" t="s">
        <v>125</v>
      </c>
      <c r="U31" s="298">
        <f t="shared" si="0"/>
        <v>0</v>
      </c>
      <c r="V31" s="264"/>
    </row>
    <row r="32" spans="2:22" ht="24" customHeight="1">
      <c r="B32" s="274">
        <v>21</v>
      </c>
      <c r="C32" s="264"/>
      <c r="D32" s="275" t="s">
        <v>560</v>
      </c>
      <c r="E32" s="264"/>
      <c r="F32" s="264"/>
      <c r="G32" s="264"/>
      <c r="H32" s="264"/>
      <c r="I32" s="264"/>
      <c r="J32" s="264"/>
      <c r="K32" s="275" t="s">
        <v>561</v>
      </c>
      <c r="L32" s="264"/>
      <c r="M32" s="264"/>
      <c r="N32" s="264"/>
      <c r="O32" s="264"/>
      <c r="P32" s="298"/>
      <c r="Q32" s="264"/>
      <c r="R32" s="264"/>
      <c r="S32" s="201" t="s">
        <v>520</v>
      </c>
      <c r="T32" s="202" t="s">
        <v>125</v>
      </c>
      <c r="U32" s="298">
        <f t="shared" si="0"/>
        <v>0</v>
      </c>
      <c r="V32" s="264"/>
    </row>
    <row r="33" spans="2:22" ht="24" customHeight="1">
      <c r="B33" s="274">
        <v>22</v>
      </c>
      <c r="C33" s="264"/>
      <c r="D33" s="275" t="s">
        <v>562</v>
      </c>
      <c r="E33" s="264"/>
      <c r="F33" s="264"/>
      <c r="G33" s="264"/>
      <c r="H33" s="264"/>
      <c r="I33" s="264"/>
      <c r="J33" s="264"/>
      <c r="K33" s="275" t="s">
        <v>563</v>
      </c>
      <c r="L33" s="264"/>
      <c r="M33" s="264"/>
      <c r="N33" s="264"/>
      <c r="O33" s="264"/>
      <c r="P33" s="298"/>
      <c r="Q33" s="264"/>
      <c r="R33" s="264"/>
      <c r="S33" s="201" t="s">
        <v>512</v>
      </c>
      <c r="T33" s="202" t="s">
        <v>232</v>
      </c>
      <c r="U33" s="298">
        <f t="shared" si="0"/>
        <v>0</v>
      </c>
      <c r="V33" s="264"/>
    </row>
    <row r="34" spans="2:22" ht="24" customHeight="1">
      <c r="B34" s="274">
        <v>23</v>
      </c>
      <c r="C34" s="264"/>
      <c r="D34" s="275" t="s">
        <v>564</v>
      </c>
      <c r="E34" s="264"/>
      <c r="F34" s="264"/>
      <c r="G34" s="264"/>
      <c r="H34" s="264"/>
      <c r="I34" s="264"/>
      <c r="J34" s="264"/>
      <c r="K34" s="275" t="s">
        <v>565</v>
      </c>
      <c r="L34" s="264"/>
      <c r="M34" s="264"/>
      <c r="N34" s="264"/>
      <c r="O34" s="264"/>
      <c r="P34" s="298"/>
      <c r="Q34" s="264"/>
      <c r="R34" s="264"/>
      <c r="S34" s="201" t="s">
        <v>556</v>
      </c>
      <c r="T34" s="202" t="s">
        <v>232</v>
      </c>
      <c r="U34" s="298">
        <f t="shared" si="0"/>
        <v>0</v>
      </c>
      <c r="V34" s="264"/>
    </row>
    <row r="35" spans="2:22" ht="24" customHeight="1">
      <c r="B35" s="274">
        <v>24</v>
      </c>
      <c r="C35" s="264"/>
      <c r="D35" s="275" t="s">
        <v>566</v>
      </c>
      <c r="E35" s="264"/>
      <c r="F35" s="264"/>
      <c r="G35" s="264"/>
      <c r="H35" s="264"/>
      <c r="I35" s="264"/>
      <c r="J35" s="264"/>
      <c r="K35" s="275" t="s">
        <v>567</v>
      </c>
      <c r="L35" s="264"/>
      <c r="M35" s="264"/>
      <c r="N35" s="264"/>
      <c r="O35" s="264"/>
      <c r="P35" s="298"/>
      <c r="Q35" s="264"/>
      <c r="R35" s="264"/>
      <c r="S35" s="201" t="s">
        <v>532</v>
      </c>
      <c r="T35" s="202" t="s">
        <v>232</v>
      </c>
      <c r="U35" s="298">
        <f t="shared" si="0"/>
        <v>0</v>
      </c>
      <c r="V35" s="264"/>
    </row>
    <row r="36" spans="2:22" ht="24" customHeight="1">
      <c r="B36" s="274">
        <v>25</v>
      </c>
      <c r="C36" s="264"/>
      <c r="D36" s="275" t="s">
        <v>568</v>
      </c>
      <c r="E36" s="264"/>
      <c r="F36" s="264"/>
      <c r="G36" s="264"/>
      <c r="H36" s="264"/>
      <c r="I36" s="264"/>
      <c r="J36" s="264"/>
      <c r="K36" s="275" t="s">
        <v>569</v>
      </c>
      <c r="L36" s="264"/>
      <c r="M36" s="264"/>
      <c r="N36" s="264"/>
      <c r="O36" s="264"/>
      <c r="P36" s="298"/>
      <c r="Q36" s="264"/>
      <c r="R36" s="264"/>
      <c r="S36" s="201" t="s">
        <v>512</v>
      </c>
      <c r="T36" s="202" t="s">
        <v>232</v>
      </c>
      <c r="U36" s="298">
        <f t="shared" si="0"/>
        <v>0</v>
      </c>
      <c r="V36" s="264"/>
    </row>
    <row r="37" spans="2:22" ht="24" customHeight="1">
      <c r="B37" s="274">
        <v>26</v>
      </c>
      <c r="C37" s="264"/>
      <c r="D37" s="275" t="s">
        <v>568</v>
      </c>
      <c r="E37" s="264"/>
      <c r="F37" s="264"/>
      <c r="G37" s="264"/>
      <c r="H37" s="264"/>
      <c r="I37" s="264"/>
      <c r="J37" s="264"/>
      <c r="K37" s="275" t="s">
        <v>570</v>
      </c>
      <c r="L37" s="264"/>
      <c r="M37" s="264"/>
      <c r="N37" s="264"/>
      <c r="O37" s="264"/>
      <c r="P37" s="298"/>
      <c r="Q37" s="264"/>
      <c r="R37" s="264"/>
      <c r="S37" s="201" t="s">
        <v>571</v>
      </c>
      <c r="T37" s="202" t="s">
        <v>232</v>
      </c>
      <c r="U37" s="298">
        <f t="shared" si="0"/>
        <v>0</v>
      </c>
      <c r="V37" s="264"/>
    </row>
    <row r="38" spans="2:22" ht="24" customHeight="1">
      <c r="B38" s="274">
        <v>27</v>
      </c>
      <c r="C38" s="264"/>
      <c r="D38" s="275" t="s">
        <v>572</v>
      </c>
      <c r="E38" s="264"/>
      <c r="F38" s="264"/>
      <c r="G38" s="264"/>
      <c r="H38" s="264"/>
      <c r="I38" s="264"/>
      <c r="J38" s="264"/>
      <c r="K38" s="275" t="s">
        <v>573</v>
      </c>
      <c r="L38" s="264"/>
      <c r="M38" s="264"/>
      <c r="N38" s="264"/>
      <c r="O38" s="264"/>
      <c r="P38" s="298"/>
      <c r="Q38" s="264"/>
      <c r="R38" s="264"/>
      <c r="S38" s="201" t="s">
        <v>574</v>
      </c>
      <c r="T38" s="202" t="s">
        <v>232</v>
      </c>
      <c r="U38" s="298">
        <f t="shared" si="0"/>
        <v>0</v>
      </c>
      <c r="V38" s="264"/>
    </row>
    <row r="39" spans="2:22" ht="24" customHeight="1">
      <c r="B39" s="274">
        <v>28</v>
      </c>
      <c r="C39" s="264"/>
      <c r="D39" s="275" t="s">
        <v>575</v>
      </c>
      <c r="E39" s="264"/>
      <c r="F39" s="264"/>
      <c r="G39" s="264"/>
      <c r="H39" s="264"/>
      <c r="I39" s="264"/>
      <c r="J39" s="264"/>
      <c r="K39" s="275" t="s">
        <v>576</v>
      </c>
      <c r="L39" s="264"/>
      <c r="M39" s="264"/>
      <c r="N39" s="264"/>
      <c r="O39" s="264"/>
      <c r="P39" s="298"/>
      <c r="Q39" s="264"/>
      <c r="R39" s="264"/>
      <c r="S39" s="201" t="s">
        <v>574</v>
      </c>
      <c r="T39" s="202" t="s">
        <v>232</v>
      </c>
      <c r="U39" s="298">
        <f t="shared" si="0"/>
        <v>0</v>
      </c>
      <c r="V39" s="264"/>
    </row>
    <row r="40" spans="2:22" ht="15">
      <c r="B40" s="296">
        <f>SUM(U12:V39)</f>
        <v>0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</row>
    <row r="42" spans="2:22" ht="15">
      <c r="B42" s="265" t="s">
        <v>577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</row>
    <row r="44" spans="3:14" ht="15">
      <c r="C44" s="274" t="s">
        <v>578</v>
      </c>
      <c r="D44" s="264"/>
      <c r="F44" s="298">
        <f>SUM(B40)</f>
        <v>0</v>
      </c>
      <c r="G44" s="264"/>
      <c r="H44" s="264"/>
      <c r="I44" s="264"/>
      <c r="J44" s="275" t="s">
        <v>311</v>
      </c>
      <c r="K44" s="264"/>
      <c r="L44" s="264"/>
      <c r="M44" s="264"/>
      <c r="N44" s="264"/>
    </row>
    <row r="49" spans="2:22" ht="15">
      <c r="B49" s="288" t="s">
        <v>579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</row>
    <row r="51" spans="2:22" ht="15">
      <c r="B51" s="300" t="s">
        <v>502</v>
      </c>
      <c r="C51" s="297"/>
      <c r="D51" s="301" t="s">
        <v>503</v>
      </c>
      <c r="E51" s="297"/>
      <c r="F51" s="297"/>
      <c r="G51" s="297"/>
      <c r="H51" s="297"/>
      <c r="I51" s="297"/>
      <c r="J51" s="297"/>
      <c r="K51" s="301" t="s">
        <v>456</v>
      </c>
      <c r="L51" s="297"/>
      <c r="M51" s="297"/>
      <c r="N51" s="297"/>
      <c r="O51" s="297"/>
      <c r="P51" s="300" t="s">
        <v>504</v>
      </c>
      <c r="Q51" s="297"/>
      <c r="R51" s="297"/>
      <c r="S51" s="203" t="s">
        <v>129</v>
      </c>
      <c r="T51" s="204" t="s">
        <v>505</v>
      </c>
      <c r="U51" s="300" t="s">
        <v>506</v>
      </c>
      <c r="V51" s="297"/>
    </row>
    <row r="52" spans="2:22" ht="15">
      <c r="B52" s="274">
        <v>1</v>
      </c>
      <c r="C52" s="264"/>
      <c r="D52" s="275" t="s">
        <v>580</v>
      </c>
      <c r="E52" s="264"/>
      <c r="F52" s="264"/>
      <c r="G52" s="264"/>
      <c r="H52" s="264"/>
      <c r="I52" s="264"/>
      <c r="J52" s="264"/>
      <c r="K52" s="275" t="s">
        <v>581</v>
      </c>
      <c r="L52" s="264"/>
      <c r="M52" s="264"/>
      <c r="N52" s="264"/>
      <c r="O52" s="264"/>
      <c r="P52" s="298"/>
      <c r="Q52" s="264"/>
      <c r="R52" s="264"/>
      <c r="S52" s="201" t="s">
        <v>582</v>
      </c>
      <c r="T52" s="202" t="s">
        <v>232</v>
      </c>
      <c r="U52" s="298">
        <f aca="true" t="shared" si="1" ref="U52:U57">S52*P52</f>
        <v>0</v>
      </c>
      <c r="V52" s="264"/>
    </row>
    <row r="53" spans="2:22" ht="15">
      <c r="B53" s="274">
        <v>2</v>
      </c>
      <c r="C53" s="264"/>
      <c r="D53" s="275" t="s">
        <v>583</v>
      </c>
      <c r="E53" s="264"/>
      <c r="F53" s="264"/>
      <c r="G53" s="264"/>
      <c r="H53" s="264"/>
      <c r="I53" s="264"/>
      <c r="J53" s="264"/>
      <c r="K53" s="275" t="s">
        <v>584</v>
      </c>
      <c r="L53" s="264"/>
      <c r="M53" s="264"/>
      <c r="N53" s="264"/>
      <c r="O53" s="264"/>
      <c r="P53" s="298"/>
      <c r="Q53" s="264"/>
      <c r="R53" s="264"/>
      <c r="S53" s="201" t="s">
        <v>585</v>
      </c>
      <c r="T53" s="202" t="s">
        <v>232</v>
      </c>
      <c r="U53" s="298">
        <f t="shared" si="1"/>
        <v>0</v>
      </c>
      <c r="V53" s="264"/>
    </row>
    <row r="54" spans="2:22" ht="15">
      <c r="B54" s="274">
        <v>3</v>
      </c>
      <c r="C54" s="264"/>
      <c r="D54" s="275" t="s">
        <v>586</v>
      </c>
      <c r="E54" s="264"/>
      <c r="F54" s="264"/>
      <c r="G54" s="264"/>
      <c r="H54" s="264"/>
      <c r="I54" s="264"/>
      <c r="J54" s="264"/>
      <c r="K54" s="275" t="s">
        <v>587</v>
      </c>
      <c r="L54" s="264"/>
      <c r="M54" s="264"/>
      <c r="N54" s="264"/>
      <c r="O54" s="264"/>
      <c r="P54" s="298"/>
      <c r="Q54" s="264"/>
      <c r="R54" s="264"/>
      <c r="S54" s="201" t="s">
        <v>588</v>
      </c>
      <c r="T54" s="202" t="s">
        <v>125</v>
      </c>
      <c r="U54" s="298">
        <f t="shared" si="1"/>
        <v>0</v>
      </c>
      <c r="V54" s="264"/>
    </row>
    <row r="55" spans="2:22" ht="15">
      <c r="B55" s="274">
        <v>4</v>
      </c>
      <c r="C55" s="264"/>
      <c r="D55" s="275" t="s">
        <v>589</v>
      </c>
      <c r="E55" s="264"/>
      <c r="F55" s="264"/>
      <c r="G55" s="264"/>
      <c r="H55" s="264"/>
      <c r="I55" s="264"/>
      <c r="J55" s="264"/>
      <c r="K55" s="275" t="s">
        <v>590</v>
      </c>
      <c r="L55" s="264"/>
      <c r="M55" s="264"/>
      <c r="N55" s="264"/>
      <c r="O55" s="264"/>
      <c r="P55" s="298"/>
      <c r="Q55" s="264"/>
      <c r="R55" s="264"/>
      <c r="S55" s="201" t="s">
        <v>591</v>
      </c>
      <c r="T55" s="202" t="s">
        <v>125</v>
      </c>
      <c r="U55" s="298">
        <f t="shared" si="1"/>
        <v>0</v>
      </c>
      <c r="V55" s="264"/>
    </row>
    <row r="56" spans="2:22" ht="15">
      <c r="B56" s="274">
        <v>5</v>
      </c>
      <c r="C56" s="264"/>
      <c r="D56" s="275" t="s">
        <v>592</v>
      </c>
      <c r="E56" s="264"/>
      <c r="F56" s="264"/>
      <c r="G56" s="264"/>
      <c r="H56" s="264"/>
      <c r="I56" s="264"/>
      <c r="J56" s="264"/>
      <c r="K56" s="275" t="s">
        <v>593</v>
      </c>
      <c r="L56" s="264"/>
      <c r="M56" s="264"/>
      <c r="N56" s="264"/>
      <c r="O56" s="264"/>
      <c r="P56" s="298"/>
      <c r="Q56" s="264"/>
      <c r="R56" s="264"/>
      <c r="S56" s="201" t="s">
        <v>574</v>
      </c>
      <c r="T56" s="202" t="s">
        <v>128</v>
      </c>
      <c r="U56" s="298">
        <f t="shared" si="1"/>
        <v>0</v>
      </c>
      <c r="V56" s="264"/>
    </row>
    <row r="57" spans="2:22" ht="15">
      <c r="B57" s="274">
        <v>6</v>
      </c>
      <c r="C57" s="264"/>
      <c r="D57" s="275" t="s">
        <v>594</v>
      </c>
      <c r="E57" s="264"/>
      <c r="F57" s="264"/>
      <c r="G57" s="264"/>
      <c r="H57" s="264"/>
      <c r="I57" s="264"/>
      <c r="J57" s="264"/>
      <c r="K57" s="275" t="s">
        <v>595</v>
      </c>
      <c r="L57" s="264"/>
      <c r="M57" s="264"/>
      <c r="N57" s="264"/>
      <c r="O57" s="264"/>
      <c r="P57" s="298"/>
      <c r="Q57" s="264"/>
      <c r="R57" s="264"/>
      <c r="S57" s="201" t="s">
        <v>574</v>
      </c>
      <c r="T57" s="202" t="s">
        <v>128</v>
      </c>
      <c r="U57" s="298">
        <f t="shared" si="1"/>
        <v>0</v>
      </c>
      <c r="V57" s="264"/>
    </row>
    <row r="58" spans="2:22" ht="15">
      <c r="B58" s="296">
        <f>SUM(U52:V57)</f>
        <v>0</v>
      </c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</row>
    <row r="60" spans="2:22" ht="15">
      <c r="B60" s="265" t="s">
        <v>577</v>
      </c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</row>
    <row r="62" spans="3:14" ht="15">
      <c r="C62" s="274" t="s">
        <v>578</v>
      </c>
      <c r="D62" s="264"/>
      <c r="F62" s="298">
        <f>SUM(B58)</f>
        <v>0</v>
      </c>
      <c r="G62" s="264"/>
      <c r="H62" s="264"/>
      <c r="I62" s="264"/>
      <c r="J62" s="275" t="s">
        <v>311</v>
      </c>
      <c r="K62" s="264"/>
      <c r="L62" s="264"/>
      <c r="M62" s="264"/>
      <c r="N62" s="264"/>
    </row>
    <row r="67" spans="2:22" ht="15">
      <c r="B67" s="288" t="s">
        <v>596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</row>
    <row r="69" spans="2:22" ht="15">
      <c r="B69" s="300" t="s">
        <v>502</v>
      </c>
      <c r="C69" s="297"/>
      <c r="D69" s="301" t="s">
        <v>503</v>
      </c>
      <c r="E69" s="297"/>
      <c r="F69" s="297"/>
      <c r="G69" s="297"/>
      <c r="H69" s="297"/>
      <c r="I69" s="297"/>
      <c r="J69" s="297"/>
      <c r="K69" s="301" t="s">
        <v>456</v>
      </c>
      <c r="L69" s="297"/>
      <c r="M69" s="297"/>
      <c r="N69" s="297"/>
      <c r="O69" s="297"/>
      <c r="P69" s="300" t="s">
        <v>504</v>
      </c>
      <c r="Q69" s="297"/>
      <c r="R69" s="297"/>
      <c r="S69" s="203" t="s">
        <v>129</v>
      </c>
      <c r="T69" s="204" t="s">
        <v>505</v>
      </c>
      <c r="U69" s="300" t="s">
        <v>506</v>
      </c>
      <c r="V69" s="297"/>
    </row>
    <row r="70" spans="2:22" ht="15">
      <c r="B70" s="274">
        <v>1</v>
      </c>
      <c r="C70" s="264"/>
      <c r="D70" s="275" t="s">
        <v>597</v>
      </c>
      <c r="E70" s="264"/>
      <c r="F70" s="264"/>
      <c r="G70" s="264"/>
      <c r="H70" s="264"/>
      <c r="I70" s="264"/>
      <c r="J70" s="264"/>
      <c r="K70" s="275" t="s">
        <v>598</v>
      </c>
      <c r="L70" s="264"/>
      <c r="M70" s="264"/>
      <c r="N70" s="264"/>
      <c r="O70" s="264"/>
      <c r="P70" s="298"/>
      <c r="Q70" s="264"/>
      <c r="R70" s="264"/>
      <c r="S70" s="201" t="s">
        <v>574</v>
      </c>
      <c r="T70" s="202" t="s">
        <v>599</v>
      </c>
      <c r="U70" s="298">
        <f>S70*P70</f>
        <v>0</v>
      </c>
      <c r="V70" s="264"/>
    </row>
    <row r="71" spans="2:22" ht="15">
      <c r="B71" s="296">
        <f>SUM(U70)</f>
        <v>0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3" spans="2:22" ht="15">
      <c r="B73" s="265" t="s">
        <v>577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</row>
    <row r="75" spans="3:14" ht="15">
      <c r="C75" s="274" t="s">
        <v>578</v>
      </c>
      <c r="D75" s="264"/>
      <c r="F75" s="298">
        <f>SUM(B71)</f>
        <v>0</v>
      </c>
      <c r="G75" s="264"/>
      <c r="H75" s="264"/>
      <c r="I75" s="264"/>
      <c r="J75" s="275" t="s">
        <v>311</v>
      </c>
      <c r="K75" s="264"/>
      <c r="L75" s="264"/>
      <c r="M75" s="264"/>
      <c r="N75" s="264"/>
    </row>
    <row r="80" spans="2:22" ht="15">
      <c r="B80" s="288" t="s">
        <v>600</v>
      </c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</row>
    <row r="82" spans="2:22" ht="15">
      <c r="B82" s="302" t="s">
        <v>502</v>
      </c>
      <c r="C82" s="297"/>
      <c r="D82" s="303" t="s">
        <v>503</v>
      </c>
      <c r="E82" s="297"/>
      <c r="F82" s="297"/>
      <c r="G82" s="297"/>
      <c r="H82" s="297"/>
      <c r="I82" s="297"/>
      <c r="J82" s="297"/>
      <c r="K82" s="303" t="s">
        <v>456</v>
      </c>
      <c r="L82" s="297"/>
      <c r="M82" s="297"/>
      <c r="N82" s="297"/>
      <c r="O82" s="297"/>
      <c r="P82" s="302" t="s">
        <v>504</v>
      </c>
      <c r="Q82" s="297"/>
      <c r="R82" s="297"/>
      <c r="S82" s="205" t="s">
        <v>129</v>
      </c>
      <c r="T82" s="206" t="s">
        <v>505</v>
      </c>
      <c r="U82" s="302" t="s">
        <v>506</v>
      </c>
      <c r="V82" s="297"/>
    </row>
    <row r="83" spans="2:22" ht="32.25" customHeight="1">
      <c r="B83" s="274">
        <v>1</v>
      </c>
      <c r="C83" s="264"/>
      <c r="D83" s="275" t="s">
        <v>601</v>
      </c>
      <c r="E83" s="264"/>
      <c r="F83" s="264"/>
      <c r="G83" s="264"/>
      <c r="H83" s="264"/>
      <c r="I83" s="264"/>
      <c r="J83" s="264"/>
      <c r="K83" s="275" t="s">
        <v>602</v>
      </c>
      <c r="L83" s="264"/>
      <c r="M83" s="264"/>
      <c r="N83" s="264"/>
      <c r="O83" s="264"/>
      <c r="P83" s="298"/>
      <c r="Q83" s="264"/>
      <c r="R83" s="264"/>
      <c r="S83" s="207">
        <v>8</v>
      </c>
      <c r="T83" s="202" t="s">
        <v>232</v>
      </c>
      <c r="U83" s="298">
        <f>S83*P83</f>
        <v>0</v>
      </c>
      <c r="V83" s="264"/>
    </row>
    <row r="84" spans="2:22" ht="32.25" customHeight="1">
      <c r="B84" s="274">
        <v>2</v>
      </c>
      <c r="C84" s="264"/>
      <c r="D84" s="275" t="s">
        <v>603</v>
      </c>
      <c r="E84" s="264"/>
      <c r="F84" s="264"/>
      <c r="G84" s="264"/>
      <c r="H84" s="264"/>
      <c r="I84" s="264"/>
      <c r="J84" s="264"/>
      <c r="K84" s="275" t="s">
        <v>604</v>
      </c>
      <c r="L84" s="264"/>
      <c r="M84" s="264"/>
      <c r="N84" s="264"/>
      <c r="O84" s="264"/>
      <c r="P84" s="298"/>
      <c r="Q84" s="264"/>
      <c r="R84" s="264"/>
      <c r="S84" s="207">
        <v>3</v>
      </c>
      <c r="T84" s="202" t="s">
        <v>605</v>
      </c>
      <c r="U84" s="298">
        <f aca="true" t="shared" si="2" ref="U84:U117">S84*P84</f>
        <v>0</v>
      </c>
      <c r="V84" s="264"/>
    </row>
    <row r="85" spans="2:22" ht="32.25" customHeight="1">
      <c r="B85" s="274">
        <v>3</v>
      </c>
      <c r="C85" s="264"/>
      <c r="D85" s="275" t="s">
        <v>606</v>
      </c>
      <c r="E85" s="264"/>
      <c r="F85" s="264"/>
      <c r="G85" s="264"/>
      <c r="H85" s="264"/>
      <c r="I85" s="264"/>
      <c r="J85" s="264"/>
      <c r="K85" s="275" t="s">
        <v>607</v>
      </c>
      <c r="L85" s="264"/>
      <c r="M85" s="264"/>
      <c r="N85" s="264"/>
      <c r="O85" s="264"/>
      <c r="P85" s="298"/>
      <c r="Q85" s="264"/>
      <c r="R85" s="264"/>
      <c r="S85" s="207">
        <v>21</v>
      </c>
      <c r="T85" s="202" t="s">
        <v>605</v>
      </c>
      <c r="U85" s="298">
        <f t="shared" si="2"/>
        <v>0</v>
      </c>
      <c r="V85" s="264"/>
    </row>
    <row r="86" spans="2:22" ht="32.25" customHeight="1">
      <c r="B86" s="274">
        <v>4</v>
      </c>
      <c r="C86" s="264"/>
      <c r="D86" s="275" t="s">
        <v>608</v>
      </c>
      <c r="E86" s="264"/>
      <c r="F86" s="264"/>
      <c r="G86" s="264"/>
      <c r="H86" s="264"/>
      <c r="I86" s="264"/>
      <c r="J86" s="264"/>
      <c r="K86" s="275" t="s">
        <v>609</v>
      </c>
      <c r="L86" s="264"/>
      <c r="M86" s="264"/>
      <c r="N86" s="264"/>
      <c r="O86" s="264"/>
      <c r="P86" s="298"/>
      <c r="Q86" s="264"/>
      <c r="R86" s="264"/>
      <c r="S86" s="207">
        <v>1</v>
      </c>
      <c r="T86" s="202" t="s">
        <v>605</v>
      </c>
      <c r="U86" s="298">
        <f t="shared" si="2"/>
        <v>0</v>
      </c>
      <c r="V86" s="264"/>
    </row>
    <row r="87" spans="2:22" ht="32.25" customHeight="1">
      <c r="B87" s="274">
        <v>5</v>
      </c>
      <c r="C87" s="264"/>
      <c r="D87" s="275" t="s">
        <v>610</v>
      </c>
      <c r="E87" s="264"/>
      <c r="F87" s="264"/>
      <c r="G87" s="264"/>
      <c r="H87" s="264"/>
      <c r="I87" s="264"/>
      <c r="J87" s="264"/>
      <c r="K87" s="275" t="s">
        <v>611</v>
      </c>
      <c r="L87" s="264"/>
      <c r="M87" s="264"/>
      <c r="N87" s="264"/>
      <c r="O87" s="264"/>
      <c r="P87" s="298"/>
      <c r="Q87" s="264"/>
      <c r="R87" s="264"/>
      <c r="S87" s="207">
        <v>10</v>
      </c>
      <c r="T87" s="202" t="s">
        <v>232</v>
      </c>
      <c r="U87" s="298">
        <f t="shared" si="2"/>
        <v>0</v>
      </c>
      <c r="V87" s="264"/>
    </row>
    <row r="88" spans="2:22" ht="32.25" customHeight="1">
      <c r="B88" s="274">
        <v>6</v>
      </c>
      <c r="C88" s="264"/>
      <c r="D88" s="275" t="s">
        <v>612</v>
      </c>
      <c r="E88" s="264"/>
      <c r="F88" s="264"/>
      <c r="G88" s="264"/>
      <c r="H88" s="264"/>
      <c r="I88" s="264"/>
      <c r="J88" s="264"/>
      <c r="K88" s="275" t="s">
        <v>613</v>
      </c>
      <c r="L88" s="264"/>
      <c r="M88" s="264"/>
      <c r="N88" s="264"/>
      <c r="O88" s="264"/>
      <c r="P88" s="298"/>
      <c r="Q88" s="264"/>
      <c r="R88" s="264"/>
      <c r="S88" s="207">
        <v>20</v>
      </c>
      <c r="T88" s="202" t="s">
        <v>232</v>
      </c>
      <c r="U88" s="298">
        <f t="shared" si="2"/>
        <v>0</v>
      </c>
      <c r="V88" s="264"/>
    </row>
    <row r="89" spans="2:22" ht="32.25" customHeight="1">
      <c r="B89" s="274">
        <v>7</v>
      </c>
      <c r="C89" s="264"/>
      <c r="D89" s="275" t="s">
        <v>614</v>
      </c>
      <c r="E89" s="264"/>
      <c r="F89" s="264"/>
      <c r="G89" s="264"/>
      <c r="H89" s="264"/>
      <c r="I89" s="264"/>
      <c r="J89" s="264"/>
      <c r="K89" s="275" t="s">
        <v>615</v>
      </c>
      <c r="L89" s="264"/>
      <c r="M89" s="264"/>
      <c r="N89" s="264"/>
      <c r="O89" s="264"/>
      <c r="P89" s="298"/>
      <c r="Q89" s="264"/>
      <c r="R89" s="264"/>
      <c r="S89" s="207">
        <v>20</v>
      </c>
      <c r="T89" s="202" t="s">
        <v>232</v>
      </c>
      <c r="U89" s="298">
        <f t="shared" si="2"/>
        <v>0</v>
      </c>
      <c r="V89" s="264"/>
    </row>
    <row r="90" spans="2:22" ht="32.25" customHeight="1">
      <c r="B90" s="274">
        <v>8</v>
      </c>
      <c r="C90" s="264"/>
      <c r="D90" s="275" t="s">
        <v>616</v>
      </c>
      <c r="E90" s="264"/>
      <c r="F90" s="264"/>
      <c r="G90" s="264"/>
      <c r="H90" s="264"/>
      <c r="I90" s="264"/>
      <c r="J90" s="264"/>
      <c r="K90" s="275" t="s">
        <v>617</v>
      </c>
      <c r="L90" s="264"/>
      <c r="M90" s="264"/>
      <c r="N90" s="264"/>
      <c r="O90" s="264"/>
      <c r="P90" s="298"/>
      <c r="Q90" s="264"/>
      <c r="R90" s="264"/>
      <c r="S90" s="207">
        <v>3</v>
      </c>
      <c r="T90" s="202" t="s">
        <v>605</v>
      </c>
      <c r="U90" s="298">
        <f t="shared" si="2"/>
        <v>0</v>
      </c>
      <c r="V90" s="264"/>
    </row>
    <row r="91" spans="2:22" ht="32.25" customHeight="1">
      <c r="B91" s="274">
        <v>9</v>
      </c>
      <c r="C91" s="264"/>
      <c r="D91" s="275" t="s">
        <v>618</v>
      </c>
      <c r="E91" s="264"/>
      <c r="F91" s="264"/>
      <c r="G91" s="264"/>
      <c r="H91" s="264"/>
      <c r="I91" s="264"/>
      <c r="J91" s="264"/>
      <c r="K91" s="275" t="s">
        <v>619</v>
      </c>
      <c r="L91" s="264"/>
      <c r="M91" s="264"/>
      <c r="N91" s="264"/>
      <c r="O91" s="264"/>
      <c r="P91" s="298"/>
      <c r="Q91" s="264"/>
      <c r="R91" s="264"/>
      <c r="S91" s="207">
        <v>1</v>
      </c>
      <c r="T91" s="202" t="s">
        <v>605</v>
      </c>
      <c r="U91" s="298">
        <f t="shared" si="2"/>
        <v>0</v>
      </c>
      <c r="V91" s="264"/>
    </row>
    <row r="92" spans="2:22" ht="32.25" customHeight="1">
      <c r="B92" s="274">
        <v>10</v>
      </c>
      <c r="C92" s="264"/>
      <c r="D92" s="275" t="s">
        <v>620</v>
      </c>
      <c r="E92" s="264"/>
      <c r="F92" s="264"/>
      <c r="G92" s="264"/>
      <c r="H92" s="264"/>
      <c r="I92" s="264"/>
      <c r="J92" s="264"/>
      <c r="K92" s="275" t="s">
        <v>621</v>
      </c>
      <c r="L92" s="264"/>
      <c r="M92" s="264"/>
      <c r="N92" s="264"/>
      <c r="O92" s="264"/>
      <c r="P92" s="298"/>
      <c r="Q92" s="264"/>
      <c r="R92" s="264"/>
      <c r="S92" s="207">
        <v>21</v>
      </c>
      <c r="T92" s="202" t="s">
        <v>605</v>
      </c>
      <c r="U92" s="298">
        <f t="shared" si="2"/>
        <v>0</v>
      </c>
      <c r="V92" s="264"/>
    </row>
    <row r="93" spans="2:22" ht="32.25" customHeight="1">
      <c r="B93" s="274">
        <v>11</v>
      </c>
      <c r="C93" s="264"/>
      <c r="D93" s="275" t="s">
        <v>622</v>
      </c>
      <c r="E93" s="264"/>
      <c r="F93" s="264"/>
      <c r="G93" s="264"/>
      <c r="H93" s="264"/>
      <c r="I93" s="264"/>
      <c r="J93" s="264"/>
      <c r="K93" s="275" t="s">
        <v>623</v>
      </c>
      <c r="L93" s="264"/>
      <c r="M93" s="264"/>
      <c r="N93" s="264"/>
      <c r="O93" s="264"/>
      <c r="P93" s="298"/>
      <c r="Q93" s="264"/>
      <c r="R93" s="264"/>
      <c r="S93" s="207">
        <v>3</v>
      </c>
      <c r="T93" s="202" t="s">
        <v>605</v>
      </c>
      <c r="U93" s="298">
        <f t="shared" si="2"/>
        <v>0</v>
      </c>
      <c r="V93" s="264"/>
    </row>
    <row r="94" spans="2:22" ht="32.25" customHeight="1">
      <c r="B94" s="274">
        <v>12</v>
      </c>
      <c r="C94" s="264"/>
      <c r="D94" s="275" t="s">
        <v>622</v>
      </c>
      <c r="E94" s="264"/>
      <c r="F94" s="264"/>
      <c r="G94" s="264"/>
      <c r="H94" s="264"/>
      <c r="I94" s="264"/>
      <c r="J94" s="264"/>
      <c r="K94" s="275" t="s">
        <v>623</v>
      </c>
      <c r="L94" s="264"/>
      <c r="M94" s="264"/>
      <c r="N94" s="264"/>
      <c r="O94" s="264"/>
      <c r="P94" s="298"/>
      <c r="Q94" s="264"/>
      <c r="R94" s="264"/>
      <c r="S94" s="207">
        <v>6</v>
      </c>
      <c r="T94" s="202" t="s">
        <v>605</v>
      </c>
      <c r="U94" s="298">
        <f t="shared" si="2"/>
        <v>0</v>
      </c>
      <c r="V94" s="264"/>
    </row>
    <row r="95" spans="2:22" ht="32.25" customHeight="1">
      <c r="B95" s="274">
        <v>13</v>
      </c>
      <c r="C95" s="264"/>
      <c r="D95" s="275" t="s">
        <v>624</v>
      </c>
      <c r="E95" s="264"/>
      <c r="F95" s="264"/>
      <c r="G95" s="264"/>
      <c r="H95" s="264"/>
      <c r="I95" s="264"/>
      <c r="J95" s="264"/>
      <c r="K95" s="275" t="s">
        <v>625</v>
      </c>
      <c r="L95" s="264"/>
      <c r="M95" s="264"/>
      <c r="N95" s="264"/>
      <c r="O95" s="264"/>
      <c r="P95" s="298"/>
      <c r="Q95" s="264"/>
      <c r="R95" s="264"/>
      <c r="S95" s="207">
        <v>5</v>
      </c>
      <c r="T95" s="202" t="s">
        <v>605</v>
      </c>
      <c r="U95" s="298">
        <f t="shared" si="2"/>
        <v>0</v>
      </c>
      <c r="V95" s="264"/>
    </row>
    <row r="96" spans="2:22" ht="32.25" customHeight="1">
      <c r="B96" s="274">
        <v>14</v>
      </c>
      <c r="C96" s="264"/>
      <c r="D96" s="275" t="s">
        <v>624</v>
      </c>
      <c r="E96" s="264"/>
      <c r="F96" s="264"/>
      <c r="G96" s="264"/>
      <c r="H96" s="264"/>
      <c r="I96" s="264"/>
      <c r="J96" s="264"/>
      <c r="K96" s="275" t="s">
        <v>626</v>
      </c>
      <c r="L96" s="264"/>
      <c r="M96" s="264"/>
      <c r="N96" s="264"/>
      <c r="O96" s="264"/>
      <c r="P96" s="298"/>
      <c r="Q96" s="264"/>
      <c r="R96" s="264"/>
      <c r="S96" s="207">
        <v>3</v>
      </c>
      <c r="T96" s="202" t="s">
        <v>605</v>
      </c>
      <c r="U96" s="298">
        <f t="shared" si="2"/>
        <v>0</v>
      </c>
      <c r="V96" s="264"/>
    </row>
    <row r="97" spans="2:22" ht="32.25" customHeight="1">
      <c r="B97" s="274">
        <v>15</v>
      </c>
      <c r="C97" s="264"/>
      <c r="D97" s="275" t="s">
        <v>624</v>
      </c>
      <c r="E97" s="264"/>
      <c r="F97" s="264"/>
      <c r="G97" s="264"/>
      <c r="H97" s="264"/>
      <c r="I97" s="264"/>
      <c r="J97" s="264"/>
      <c r="K97" s="275" t="s">
        <v>626</v>
      </c>
      <c r="L97" s="264"/>
      <c r="M97" s="264"/>
      <c r="N97" s="264"/>
      <c r="O97" s="264"/>
      <c r="P97" s="298"/>
      <c r="Q97" s="264"/>
      <c r="R97" s="264"/>
      <c r="S97" s="207">
        <v>6</v>
      </c>
      <c r="T97" s="202" t="s">
        <v>605</v>
      </c>
      <c r="U97" s="298">
        <f t="shared" si="2"/>
        <v>0</v>
      </c>
      <c r="V97" s="264"/>
    </row>
    <row r="98" spans="2:22" ht="32.25" customHeight="1">
      <c r="B98" s="274">
        <v>16</v>
      </c>
      <c r="C98" s="264"/>
      <c r="D98" s="275" t="s">
        <v>627</v>
      </c>
      <c r="E98" s="264"/>
      <c r="F98" s="264"/>
      <c r="G98" s="264"/>
      <c r="H98" s="264"/>
      <c r="I98" s="264"/>
      <c r="J98" s="264"/>
      <c r="K98" s="275" t="s">
        <v>628</v>
      </c>
      <c r="L98" s="264"/>
      <c r="M98" s="264"/>
      <c r="N98" s="264"/>
      <c r="O98" s="264"/>
      <c r="P98" s="298"/>
      <c r="Q98" s="264"/>
      <c r="R98" s="264"/>
      <c r="S98" s="207">
        <v>60</v>
      </c>
      <c r="T98" s="202" t="s">
        <v>297</v>
      </c>
      <c r="U98" s="298">
        <f t="shared" si="2"/>
        <v>0</v>
      </c>
      <c r="V98" s="264"/>
    </row>
    <row r="99" spans="2:22" ht="32.25" customHeight="1">
      <c r="B99" s="274">
        <v>17</v>
      </c>
      <c r="C99" s="264"/>
      <c r="D99" s="275" t="s">
        <v>629</v>
      </c>
      <c r="E99" s="264"/>
      <c r="F99" s="264"/>
      <c r="G99" s="264"/>
      <c r="H99" s="264"/>
      <c r="I99" s="264"/>
      <c r="J99" s="264"/>
      <c r="K99" s="275" t="s">
        <v>630</v>
      </c>
      <c r="L99" s="264"/>
      <c r="M99" s="264"/>
      <c r="N99" s="264"/>
      <c r="O99" s="264"/>
      <c r="P99" s="298"/>
      <c r="Q99" s="264"/>
      <c r="R99" s="264"/>
      <c r="S99" s="207">
        <v>4</v>
      </c>
      <c r="T99" s="202" t="s">
        <v>605</v>
      </c>
      <c r="U99" s="298">
        <f t="shared" si="2"/>
        <v>0</v>
      </c>
      <c r="V99" s="264"/>
    </row>
    <row r="100" spans="2:22" ht="32.25" customHeight="1">
      <c r="B100" s="274">
        <v>18</v>
      </c>
      <c r="C100" s="264"/>
      <c r="D100" s="275" t="s">
        <v>631</v>
      </c>
      <c r="E100" s="264"/>
      <c r="F100" s="264"/>
      <c r="G100" s="264"/>
      <c r="H100" s="264"/>
      <c r="I100" s="264"/>
      <c r="J100" s="264"/>
      <c r="K100" s="275" t="s">
        <v>565</v>
      </c>
      <c r="L100" s="264"/>
      <c r="M100" s="264"/>
      <c r="N100" s="264"/>
      <c r="O100" s="264"/>
      <c r="P100" s="298"/>
      <c r="Q100" s="264"/>
      <c r="R100" s="264"/>
      <c r="S100" s="207">
        <v>5</v>
      </c>
      <c r="T100" s="202" t="s">
        <v>605</v>
      </c>
      <c r="U100" s="298">
        <f t="shared" si="2"/>
        <v>0</v>
      </c>
      <c r="V100" s="264"/>
    </row>
    <row r="101" spans="2:22" ht="32.25" customHeight="1">
      <c r="B101" s="274">
        <v>19</v>
      </c>
      <c r="C101" s="264"/>
      <c r="D101" s="275" t="s">
        <v>632</v>
      </c>
      <c r="E101" s="264"/>
      <c r="F101" s="264"/>
      <c r="G101" s="264"/>
      <c r="H101" s="264"/>
      <c r="I101" s="264"/>
      <c r="J101" s="264"/>
      <c r="K101" s="275" t="s">
        <v>633</v>
      </c>
      <c r="L101" s="264"/>
      <c r="M101" s="264"/>
      <c r="N101" s="264"/>
      <c r="O101" s="264"/>
      <c r="P101" s="298"/>
      <c r="Q101" s="264"/>
      <c r="R101" s="264"/>
      <c r="S101" s="207">
        <v>60</v>
      </c>
      <c r="T101" s="202" t="s">
        <v>297</v>
      </c>
      <c r="U101" s="298">
        <f t="shared" si="2"/>
        <v>0</v>
      </c>
      <c r="V101" s="264"/>
    </row>
    <row r="102" spans="2:22" ht="32.25" customHeight="1">
      <c r="B102" s="274">
        <v>20</v>
      </c>
      <c r="C102" s="264"/>
      <c r="D102" s="275" t="s">
        <v>634</v>
      </c>
      <c r="E102" s="264"/>
      <c r="F102" s="264"/>
      <c r="G102" s="264"/>
      <c r="H102" s="264"/>
      <c r="I102" s="264"/>
      <c r="J102" s="264"/>
      <c r="K102" s="275" t="s">
        <v>635</v>
      </c>
      <c r="L102" s="264"/>
      <c r="M102" s="264"/>
      <c r="N102" s="264"/>
      <c r="O102" s="264"/>
      <c r="P102" s="298"/>
      <c r="Q102" s="264"/>
      <c r="R102" s="264"/>
      <c r="S102" s="207">
        <v>54</v>
      </c>
      <c r="T102" s="202" t="s">
        <v>297</v>
      </c>
      <c r="U102" s="298">
        <f t="shared" si="2"/>
        <v>0</v>
      </c>
      <c r="V102" s="264"/>
    </row>
    <row r="103" spans="2:22" ht="32.25" customHeight="1">
      <c r="B103" s="274">
        <v>21</v>
      </c>
      <c r="C103" s="264"/>
      <c r="D103" s="275" t="s">
        <v>636</v>
      </c>
      <c r="E103" s="264"/>
      <c r="F103" s="264"/>
      <c r="G103" s="264"/>
      <c r="H103" s="264"/>
      <c r="I103" s="264"/>
      <c r="J103" s="264"/>
      <c r="K103" s="275" t="s">
        <v>637</v>
      </c>
      <c r="L103" s="264"/>
      <c r="M103" s="264"/>
      <c r="N103" s="264"/>
      <c r="O103" s="264"/>
      <c r="P103" s="298"/>
      <c r="Q103" s="264"/>
      <c r="R103" s="264"/>
      <c r="S103" s="207">
        <v>6</v>
      </c>
      <c r="T103" s="202" t="s">
        <v>605</v>
      </c>
      <c r="U103" s="298">
        <f t="shared" si="2"/>
        <v>0</v>
      </c>
      <c r="V103" s="264"/>
    </row>
    <row r="104" spans="2:22" ht="32.25" customHeight="1">
      <c r="B104" s="274">
        <v>22</v>
      </c>
      <c r="C104" s="264"/>
      <c r="D104" s="275" t="s">
        <v>638</v>
      </c>
      <c r="E104" s="264"/>
      <c r="F104" s="264"/>
      <c r="G104" s="264"/>
      <c r="H104" s="264"/>
      <c r="I104" s="264"/>
      <c r="J104" s="264"/>
      <c r="K104" s="275" t="s">
        <v>639</v>
      </c>
      <c r="L104" s="264"/>
      <c r="M104" s="264"/>
      <c r="N104" s="264"/>
      <c r="O104" s="264"/>
      <c r="P104" s="298"/>
      <c r="Q104" s="264"/>
      <c r="R104" s="264"/>
      <c r="S104" s="207">
        <v>3</v>
      </c>
      <c r="T104" s="202" t="s">
        <v>605</v>
      </c>
      <c r="U104" s="298">
        <f t="shared" si="2"/>
        <v>0</v>
      </c>
      <c r="V104" s="264"/>
    </row>
    <row r="105" spans="2:22" ht="32.25" customHeight="1">
      <c r="B105" s="274">
        <v>23</v>
      </c>
      <c r="C105" s="264"/>
      <c r="D105" s="275" t="s">
        <v>640</v>
      </c>
      <c r="E105" s="264"/>
      <c r="F105" s="264"/>
      <c r="G105" s="264"/>
      <c r="H105" s="264"/>
      <c r="I105" s="264"/>
      <c r="J105" s="264"/>
      <c r="K105" s="275" t="s">
        <v>641</v>
      </c>
      <c r="L105" s="264"/>
      <c r="M105" s="264"/>
      <c r="N105" s="264"/>
      <c r="O105" s="264"/>
      <c r="P105" s="298"/>
      <c r="Q105" s="264"/>
      <c r="R105" s="264"/>
      <c r="S105" s="207">
        <v>251</v>
      </c>
      <c r="T105" s="202" t="s">
        <v>297</v>
      </c>
      <c r="U105" s="298">
        <f t="shared" si="2"/>
        <v>0</v>
      </c>
      <c r="V105" s="264"/>
    </row>
    <row r="106" spans="2:22" ht="32.25" customHeight="1">
      <c r="B106" s="274">
        <v>24</v>
      </c>
      <c r="C106" s="264"/>
      <c r="D106" s="275" t="s">
        <v>642</v>
      </c>
      <c r="E106" s="264"/>
      <c r="F106" s="264"/>
      <c r="G106" s="264"/>
      <c r="H106" s="264"/>
      <c r="I106" s="264"/>
      <c r="J106" s="264"/>
      <c r="K106" s="275" t="s">
        <v>643</v>
      </c>
      <c r="L106" s="264"/>
      <c r="M106" s="264"/>
      <c r="N106" s="264"/>
      <c r="O106" s="264"/>
      <c r="P106" s="298"/>
      <c r="Q106" s="264"/>
      <c r="R106" s="264"/>
      <c r="S106" s="207">
        <v>382</v>
      </c>
      <c r="T106" s="202" t="s">
        <v>297</v>
      </c>
      <c r="U106" s="298">
        <f t="shared" si="2"/>
        <v>0</v>
      </c>
      <c r="V106" s="264"/>
    </row>
    <row r="107" spans="2:22" ht="32.25" customHeight="1">
      <c r="B107" s="274">
        <v>25</v>
      </c>
      <c r="C107" s="264"/>
      <c r="D107" s="275" t="s">
        <v>644</v>
      </c>
      <c r="E107" s="264"/>
      <c r="F107" s="264"/>
      <c r="G107" s="264"/>
      <c r="H107" s="264"/>
      <c r="I107" s="264"/>
      <c r="J107" s="264"/>
      <c r="K107" s="275" t="s">
        <v>645</v>
      </c>
      <c r="L107" s="264"/>
      <c r="M107" s="264"/>
      <c r="N107" s="264"/>
      <c r="O107" s="264"/>
      <c r="P107" s="298"/>
      <c r="Q107" s="264"/>
      <c r="R107" s="264"/>
      <c r="S107" s="207">
        <v>130</v>
      </c>
      <c r="T107" s="202" t="s">
        <v>297</v>
      </c>
      <c r="U107" s="298">
        <f t="shared" si="2"/>
        <v>0</v>
      </c>
      <c r="V107" s="264"/>
    </row>
    <row r="108" spans="2:22" ht="32.25" customHeight="1">
      <c r="B108" s="274">
        <v>26</v>
      </c>
      <c r="C108" s="264"/>
      <c r="D108" s="275" t="s">
        <v>646</v>
      </c>
      <c r="E108" s="264"/>
      <c r="F108" s="264"/>
      <c r="G108" s="264"/>
      <c r="H108" s="264"/>
      <c r="I108" s="264"/>
      <c r="J108" s="264"/>
      <c r="K108" s="275" t="s">
        <v>647</v>
      </c>
      <c r="L108" s="264"/>
      <c r="M108" s="264"/>
      <c r="N108" s="264"/>
      <c r="O108" s="264"/>
      <c r="P108" s="298"/>
      <c r="Q108" s="264"/>
      <c r="R108" s="264"/>
      <c r="S108" s="207">
        <v>180</v>
      </c>
      <c r="T108" s="202" t="s">
        <v>297</v>
      </c>
      <c r="U108" s="298">
        <f t="shared" si="2"/>
        <v>0</v>
      </c>
      <c r="V108" s="264"/>
    </row>
    <row r="109" spans="2:22" ht="32.25" customHeight="1">
      <c r="B109" s="274">
        <v>27</v>
      </c>
      <c r="C109" s="264"/>
      <c r="D109" s="275" t="s">
        <v>648</v>
      </c>
      <c r="E109" s="264"/>
      <c r="F109" s="264"/>
      <c r="G109" s="264"/>
      <c r="H109" s="264"/>
      <c r="I109" s="264"/>
      <c r="J109" s="264"/>
      <c r="K109" s="275" t="s">
        <v>649</v>
      </c>
      <c r="L109" s="264"/>
      <c r="M109" s="264"/>
      <c r="N109" s="264"/>
      <c r="O109" s="264"/>
      <c r="P109" s="298"/>
      <c r="Q109" s="264"/>
      <c r="R109" s="264"/>
      <c r="S109" s="207">
        <v>5</v>
      </c>
      <c r="T109" s="202" t="s">
        <v>297</v>
      </c>
      <c r="U109" s="298">
        <f t="shared" si="2"/>
        <v>0</v>
      </c>
      <c r="V109" s="264"/>
    </row>
    <row r="110" spans="2:22" ht="32.25" customHeight="1">
      <c r="B110" s="274">
        <v>28</v>
      </c>
      <c r="C110" s="264"/>
      <c r="D110" s="275" t="s">
        <v>648</v>
      </c>
      <c r="E110" s="264"/>
      <c r="F110" s="264"/>
      <c r="G110" s="264"/>
      <c r="H110" s="264"/>
      <c r="I110" s="264"/>
      <c r="J110" s="264"/>
      <c r="K110" s="275" t="s">
        <v>649</v>
      </c>
      <c r="L110" s="264"/>
      <c r="M110" s="264"/>
      <c r="N110" s="264"/>
      <c r="O110" s="264"/>
      <c r="P110" s="298"/>
      <c r="Q110" s="264"/>
      <c r="R110" s="264"/>
      <c r="S110" s="207">
        <v>40</v>
      </c>
      <c r="T110" s="202" t="s">
        <v>297</v>
      </c>
      <c r="U110" s="298">
        <f t="shared" si="2"/>
        <v>0</v>
      </c>
      <c r="V110" s="264"/>
    </row>
    <row r="111" spans="2:22" ht="32.25" customHeight="1">
      <c r="B111" s="274">
        <v>29</v>
      </c>
      <c r="C111" s="264"/>
      <c r="D111" s="275" t="s">
        <v>650</v>
      </c>
      <c r="E111" s="264"/>
      <c r="F111" s="264"/>
      <c r="G111" s="264"/>
      <c r="H111" s="264"/>
      <c r="I111" s="264"/>
      <c r="J111" s="264"/>
      <c r="K111" s="275" t="s">
        <v>569</v>
      </c>
      <c r="L111" s="264"/>
      <c r="M111" s="264"/>
      <c r="N111" s="264"/>
      <c r="O111" s="264"/>
      <c r="P111" s="298"/>
      <c r="Q111" s="264"/>
      <c r="R111" s="264"/>
      <c r="S111" s="207">
        <v>21</v>
      </c>
      <c r="T111" s="202" t="s">
        <v>605</v>
      </c>
      <c r="U111" s="298">
        <f t="shared" si="2"/>
        <v>0</v>
      </c>
      <c r="V111" s="264"/>
    </row>
    <row r="112" spans="2:22" ht="32.25" customHeight="1">
      <c r="B112" s="274">
        <v>30</v>
      </c>
      <c r="C112" s="264"/>
      <c r="D112" s="275" t="s">
        <v>651</v>
      </c>
      <c r="E112" s="264"/>
      <c r="F112" s="264"/>
      <c r="G112" s="264"/>
      <c r="H112" s="264"/>
      <c r="I112" s="264"/>
      <c r="J112" s="264"/>
      <c r="K112" s="275" t="s">
        <v>570</v>
      </c>
      <c r="L112" s="264"/>
      <c r="M112" s="264"/>
      <c r="N112" s="264"/>
      <c r="O112" s="264"/>
      <c r="P112" s="298"/>
      <c r="Q112" s="264"/>
      <c r="R112" s="264"/>
      <c r="S112" s="207">
        <v>7</v>
      </c>
      <c r="T112" s="202" t="s">
        <v>605</v>
      </c>
      <c r="U112" s="298">
        <f t="shared" si="2"/>
        <v>0</v>
      </c>
      <c r="V112" s="264"/>
    </row>
    <row r="113" spans="2:22" ht="32.25" customHeight="1">
      <c r="B113" s="274">
        <v>31</v>
      </c>
      <c r="C113" s="264"/>
      <c r="D113" s="275" t="s">
        <v>652</v>
      </c>
      <c r="E113" s="264"/>
      <c r="F113" s="264"/>
      <c r="G113" s="264"/>
      <c r="H113" s="264"/>
      <c r="I113" s="264"/>
      <c r="J113" s="264"/>
      <c r="K113" s="275" t="s">
        <v>653</v>
      </c>
      <c r="L113" s="264"/>
      <c r="M113" s="264"/>
      <c r="N113" s="264"/>
      <c r="O113" s="264"/>
      <c r="P113" s="298"/>
      <c r="Q113" s="264"/>
      <c r="R113" s="264"/>
      <c r="S113" s="207">
        <v>310</v>
      </c>
      <c r="T113" s="202" t="s">
        <v>297</v>
      </c>
      <c r="U113" s="298">
        <f t="shared" si="2"/>
        <v>0</v>
      </c>
      <c r="V113" s="264"/>
    </row>
    <row r="114" spans="2:22" ht="32.25" customHeight="1">
      <c r="B114" s="274">
        <v>32</v>
      </c>
      <c r="C114" s="264"/>
      <c r="D114" s="275" t="s">
        <v>654</v>
      </c>
      <c r="E114" s="264"/>
      <c r="F114" s="264"/>
      <c r="G114" s="264"/>
      <c r="H114" s="264"/>
      <c r="I114" s="264"/>
      <c r="J114" s="264"/>
      <c r="K114" s="275" t="s">
        <v>655</v>
      </c>
      <c r="L114" s="264"/>
      <c r="M114" s="264"/>
      <c r="N114" s="264"/>
      <c r="O114" s="264"/>
      <c r="P114" s="298"/>
      <c r="Q114" s="264"/>
      <c r="R114" s="264"/>
      <c r="S114" s="207">
        <v>10</v>
      </c>
      <c r="T114" s="202" t="s">
        <v>605</v>
      </c>
      <c r="U114" s="298">
        <f t="shared" si="2"/>
        <v>0</v>
      </c>
      <c r="V114" s="264"/>
    </row>
    <row r="115" spans="2:22" ht="32.25" customHeight="1">
      <c r="B115" s="274">
        <v>33</v>
      </c>
      <c r="C115" s="264"/>
      <c r="D115" s="275" t="s">
        <v>656</v>
      </c>
      <c r="E115" s="264"/>
      <c r="F115" s="264"/>
      <c r="G115" s="264"/>
      <c r="H115" s="264"/>
      <c r="I115" s="264"/>
      <c r="J115" s="264"/>
      <c r="K115" s="275" t="s">
        <v>657</v>
      </c>
      <c r="L115" s="264"/>
      <c r="M115" s="264"/>
      <c r="N115" s="264"/>
      <c r="O115" s="264"/>
      <c r="P115" s="298"/>
      <c r="Q115" s="264"/>
      <c r="R115" s="264"/>
      <c r="S115" s="207">
        <v>1</v>
      </c>
      <c r="T115" s="202" t="s">
        <v>605</v>
      </c>
      <c r="U115" s="298">
        <f t="shared" si="2"/>
        <v>0</v>
      </c>
      <c r="V115" s="264"/>
    </row>
    <row r="116" spans="2:22" ht="32.25" customHeight="1">
      <c r="B116" s="274">
        <v>34</v>
      </c>
      <c r="C116" s="264"/>
      <c r="D116" s="275" t="s">
        <v>658</v>
      </c>
      <c r="E116" s="264"/>
      <c r="F116" s="264"/>
      <c r="G116" s="264"/>
      <c r="H116" s="264"/>
      <c r="I116" s="264"/>
      <c r="J116" s="264"/>
      <c r="K116" s="275" t="s">
        <v>659</v>
      </c>
      <c r="L116" s="264"/>
      <c r="M116" s="264"/>
      <c r="N116" s="264"/>
      <c r="O116" s="264"/>
      <c r="P116" s="298"/>
      <c r="Q116" s="264"/>
      <c r="R116" s="264"/>
      <c r="S116" s="207">
        <v>40</v>
      </c>
      <c r="T116" s="202" t="s">
        <v>297</v>
      </c>
      <c r="U116" s="298">
        <f t="shared" si="2"/>
        <v>0</v>
      </c>
      <c r="V116" s="264"/>
    </row>
    <row r="117" spans="2:22" ht="32.25" customHeight="1">
      <c r="B117" s="274">
        <v>35</v>
      </c>
      <c r="C117" s="264"/>
      <c r="D117" s="275" t="s">
        <v>660</v>
      </c>
      <c r="E117" s="264"/>
      <c r="F117" s="264"/>
      <c r="G117" s="264"/>
      <c r="H117" s="264"/>
      <c r="I117" s="264"/>
      <c r="J117" s="264"/>
      <c r="K117" s="275" t="s">
        <v>661</v>
      </c>
      <c r="L117" s="264"/>
      <c r="M117" s="264"/>
      <c r="N117" s="264"/>
      <c r="O117" s="264"/>
      <c r="P117" s="298"/>
      <c r="Q117" s="264"/>
      <c r="R117" s="264"/>
      <c r="S117" s="207">
        <v>2</v>
      </c>
      <c r="T117" s="202" t="s">
        <v>460</v>
      </c>
      <c r="U117" s="298">
        <f t="shared" si="2"/>
        <v>0</v>
      </c>
      <c r="V117" s="264"/>
    </row>
    <row r="118" spans="2:22" ht="15">
      <c r="B118" s="296">
        <f>SUM(U83:V117)</f>
        <v>0</v>
      </c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</row>
    <row r="121" spans="2:22" ht="15">
      <c r="B121" s="265" t="s">
        <v>662</v>
      </c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</row>
    <row r="123" spans="3:14" ht="15">
      <c r="C123" s="274" t="s">
        <v>578</v>
      </c>
      <c r="D123" s="264"/>
      <c r="F123" s="298">
        <f>SUM(B118)</f>
        <v>0</v>
      </c>
      <c r="G123" s="264"/>
      <c r="H123" s="264"/>
      <c r="I123" s="264"/>
      <c r="J123" s="275" t="s">
        <v>311</v>
      </c>
      <c r="K123" s="264"/>
      <c r="L123" s="264"/>
      <c r="M123" s="264"/>
      <c r="N123" s="264"/>
    </row>
    <row r="127" spans="2:22" ht="15">
      <c r="B127" s="288" t="s">
        <v>663</v>
      </c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</row>
    <row r="129" spans="2:22" ht="15">
      <c r="B129" s="302" t="s">
        <v>502</v>
      </c>
      <c r="C129" s="297"/>
      <c r="D129" s="303" t="s">
        <v>503</v>
      </c>
      <c r="E129" s="297"/>
      <c r="F129" s="297"/>
      <c r="G129" s="297"/>
      <c r="H129" s="297"/>
      <c r="I129" s="297"/>
      <c r="J129" s="297"/>
      <c r="K129" s="303" t="s">
        <v>456</v>
      </c>
      <c r="L129" s="297"/>
      <c r="M129" s="297"/>
      <c r="N129" s="297"/>
      <c r="O129" s="297"/>
      <c r="P129" s="302" t="s">
        <v>504</v>
      </c>
      <c r="Q129" s="297"/>
      <c r="R129" s="297"/>
      <c r="S129" s="205" t="s">
        <v>129</v>
      </c>
      <c r="T129" s="206" t="s">
        <v>505</v>
      </c>
      <c r="U129" s="302" t="s">
        <v>506</v>
      </c>
      <c r="V129" s="297"/>
    </row>
    <row r="130" spans="2:22" ht="15">
      <c r="B130" s="274">
        <v>1</v>
      </c>
      <c r="C130" s="264"/>
      <c r="D130" s="275" t="s">
        <v>460</v>
      </c>
      <c r="E130" s="264"/>
      <c r="F130" s="264"/>
      <c r="G130" s="264"/>
      <c r="H130" s="264"/>
      <c r="I130" s="264"/>
      <c r="J130" s="264"/>
      <c r="K130" s="275" t="s">
        <v>664</v>
      </c>
      <c r="L130" s="264"/>
      <c r="M130" s="264"/>
      <c r="N130" s="264"/>
      <c r="O130" s="264"/>
      <c r="P130" s="298"/>
      <c r="Q130" s="264"/>
      <c r="R130" s="264"/>
      <c r="S130" s="207">
        <v>1</v>
      </c>
      <c r="T130" s="202" t="s">
        <v>232</v>
      </c>
      <c r="U130" s="298">
        <f>S130*P130</f>
        <v>0</v>
      </c>
      <c r="V130" s="264"/>
    </row>
    <row r="131" spans="2:22" ht="15">
      <c r="B131" s="274">
        <v>2</v>
      </c>
      <c r="C131" s="264"/>
      <c r="D131" s="275" t="s">
        <v>460</v>
      </c>
      <c r="E131" s="264"/>
      <c r="F131" s="264"/>
      <c r="G131" s="264"/>
      <c r="H131" s="264"/>
      <c r="I131" s="264"/>
      <c r="J131" s="264"/>
      <c r="K131" s="275" t="s">
        <v>665</v>
      </c>
      <c r="L131" s="264"/>
      <c r="M131" s="264"/>
      <c r="N131" s="264"/>
      <c r="O131" s="264"/>
      <c r="P131" s="298"/>
      <c r="Q131" s="264"/>
      <c r="R131" s="264"/>
      <c r="S131" s="207">
        <v>1</v>
      </c>
      <c r="T131" s="202" t="s">
        <v>232</v>
      </c>
      <c r="U131" s="298">
        <f>S131*P131</f>
        <v>0</v>
      </c>
      <c r="V131" s="264"/>
    </row>
    <row r="132" spans="2:22" ht="15">
      <c r="B132" s="296">
        <f>SUM(U130:V131)</f>
        <v>0</v>
      </c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</row>
    <row r="134" spans="2:22" ht="15">
      <c r="B134" s="265" t="s">
        <v>666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</row>
    <row r="136" spans="3:14" ht="15">
      <c r="C136" s="274" t="s">
        <v>578</v>
      </c>
      <c r="D136" s="264"/>
      <c r="F136" s="298">
        <f>SUM(B132)</f>
        <v>0</v>
      </c>
      <c r="G136" s="264"/>
      <c r="H136" s="264"/>
      <c r="I136" s="264"/>
      <c r="J136" s="275" t="s">
        <v>311</v>
      </c>
      <c r="K136" s="264"/>
      <c r="L136" s="264"/>
      <c r="M136" s="264"/>
      <c r="N136" s="264"/>
    </row>
    <row r="140" spans="2:22" ht="15">
      <c r="B140" s="288" t="s">
        <v>667</v>
      </c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</row>
    <row r="142" spans="2:22" ht="15">
      <c r="B142" s="300" t="s">
        <v>502</v>
      </c>
      <c r="C142" s="297"/>
      <c r="D142" s="301" t="s">
        <v>503</v>
      </c>
      <c r="E142" s="297"/>
      <c r="F142" s="297"/>
      <c r="G142" s="297"/>
      <c r="H142" s="297"/>
      <c r="I142" s="297"/>
      <c r="J142" s="297"/>
      <c r="K142" s="301" t="s">
        <v>456</v>
      </c>
      <c r="L142" s="297"/>
      <c r="M142" s="297"/>
      <c r="N142" s="297"/>
      <c r="O142" s="297"/>
      <c r="P142" s="300" t="s">
        <v>504</v>
      </c>
      <c r="Q142" s="297"/>
      <c r="R142" s="297"/>
      <c r="S142" s="203" t="s">
        <v>129</v>
      </c>
      <c r="T142" s="204" t="s">
        <v>505</v>
      </c>
      <c r="U142" s="300" t="s">
        <v>506</v>
      </c>
      <c r="V142" s="297"/>
    </row>
    <row r="143" spans="2:22" ht="15">
      <c r="B143" s="299">
        <v>1</v>
      </c>
      <c r="C143" s="264"/>
      <c r="D143" s="275" t="s">
        <v>668</v>
      </c>
      <c r="E143" s="264"/>
      <c r="F143" s="264"/>
      <c r="G143" s="264"/>
      <c r="H143" s="264"/>
      <c r="I143" s="264"/>
      <c r="J143" s="264"/>
      <c r="K143" s="275" t="s">
        <v>669</v>
      </c>
      <c r="L143" s="264"/>
      <c r="M143" s="264"/>
      <c r="N143" s="264"/>
      <c r="O143" s="264"/>
      <c r="P143" s="298"/>
      <c r="Q143" s="264"/>
      <c r="R143" s="264"/>
      <c r="S143" s="207">
        <v>2</v>
      </c>
      <c r="T143" s="202" t="s">
        <v>670</v>
      </c>
      <c r="U143" s="298">
        <f aca="true" t="shared" si="3" ref="U143:U148">S143*P143</f>
        <v>0</v>
      </c>
      <c r="V143" s="264"/>
    </row>
    <row r="144" spans="2:22" ht="25.5" customHeight="1">
      <c r="B144" s="299">
        <v>2</v>
      </c>
      <c r="C144" s="264"/>
      <c r="D144" s="275" t="s">
        <v>671</v>
      </c>
      <c r="E144" s="264"/>
      <c r="F144" s="264"/>
      <c r="G144" s="264"/>
      <c r="H144" s="264"/>
      <c r="I144" s="264"/>
      <c r="J144" s="264"/>
      <c r="K144" s="275" t="s">
        <v>672</v>
      </c>
      <c r="L144" s="264"/>
      <c r="M144" s="264"/>
      <c r="N144" s="264"/>
      <c r="O144" s="264"/>
      <c r="P144" s="298"/>
      <c r="Q144" s="264"/>
      <c r="R144" s="264"/>
      <c r="S144" s="207">
        <v>14</v>
      </c>
      <c r="T144" s="202" t="s">
        <v>670</v>
      </c>
      <c r="U144" s="298">
        <f t="shared" si="3"/>
        <v>0</v>
      </c>
      <c r="V144" s="264"/>
    </row>
    <row r="145" spans="2:22" ht="15">
      <c r="B145" s="299">
        <v>3</v>
      </c>
      <c r="C145" s="264"/>
      <c r="D145" s="275" t="s">
        <v>673</v>
      </c>
      <c r="E145" s="264"/>
      <c r="F145" s="264"/>
      <c r="G145" s="264"/>
      <c r="H145" s="264"/>
      <c r="I145" s="264"/>
      <c r="J145" s="264"/>
      <c r="K145" s="275" t="s">
        <v>674</v>
      </c>
      <c r="L145" s="264"/>
      <c r="M145" s="264"/>
      <c r="N145" s="264"/>
      <c r="O145" s="264"/>
      <c r="P145" s="298"/>
      <c r="Q145" s="264"/>
      <c r="R145" s="264"/>
      <c r="S145" s="207">
        <v>4</v>
      </c>
      <c r="T145" s="202" t="s">
        <v>670</v>
      </c>
      <c r="U145" s="298">
        <f t="shared" si="3"/>
        <v>0</v>
      </c>
      <c r="V145" s="264"/>
    </row>
    <row r="146" spans="2:22" ht="23.25" customHeight="1">
      <c r="B146" s="299">
        <v>4</v>
      </c>
      <c r="C146" s="264"/>
      <c r="D146" s="275" t="s">
        <v>675</v>
      </c>
      <c r="E146" s="264"/>
      <c r="F146" s="264"/>
      <c r="G146" s="264"/>
      <c r="H146" s="264"/>
      <c r="I146" s="264"/>
      <c r="J146" s="264"/>
      <c r="K146" s="275" t="s">
        <v>676</v>
      </c>
      <c r="L146" s="264"/>
      <c r="M146" s="264"/>
      <c r="N146" s="264"/>
      <c r="O146" s="264"/>
      <c r="P146" s="298"/>
      <c r="Q146" s="264"/>
      <c r="R146" s="264"/>
      <c r="S146" s="207">
        <v>16</v>
      </c>
      <c r="T146" s="202" t="s">
        <v>670</v>
      </c>
      <c r="U146" s="298">
        <f t="shared" si="3"/>
        <v>0</v>
      </c>
      <c r="V146" s="264"/>
    </row>
    <row r="147" spans="2:22" ht="15">
      <c r="B147" s="299">
        <v>5</v>
      </c>
      <c r="C147" s="264"/>
      <c r="D147" s="275" t="s">
        <v>677</v>
      </c>
      <c r="E147" s="264"/>
      <c r="F147" s="264"/>
      <c r="G147" s="264"/>
      <c r="H147" s="264"/>
      <c r="I147" s="264"/>
      <c r="J147" s="264"/>
      <c r="K147" s="275" t="s">
        <v>678</v>
      </c>
      <c r="L147" s="264"/>
      <c r="M147" s="264"/>
      <c r="N147" s="264"/>
      <c r="O147" s="264"/>
      <c r="P147" s="298"/>
      <c r="Q147" s="264"/>
      <c r="R147" s="264"/>
      <c r="S147" s="207">
        <v>3</v>
      </c>
      <c r="T147" s="202" t="s">
        <v>670</v>
      </c>
      <c r="U147" s="298">
        <f t="shared" si="3"/>
        <v>0</v>
      </c>
      <c r="V147" s="264"/>
    </row>
    <row r="148" spans="2:22" ht="15">
      <c r="B148" s="299">
        <v>6</v>
      </c>
      <c r="C148" s="264"/>
      <c r="D148" s="275" t="s">
        <v>679</v>
      </c>
      <c r="E148" s="264"/>
      <c r="F148" s="264"/>
      <c r="G148" s="264"/>
      <c r="H148" s="264"/>
      <c r="I148" s="264"/>
      <c r="J148" s="264"/>
      <c r="K148" s="275" t="s">
        <v>680</v>
      </c>
      <c r="L148" s="264"/>
      <c r="M148" s="264"/>
      <c r="N148" s="264"/>
      <c r="O148" s="264"/>
      <c r="P148" s="298"/>
      <c r="Q148" s="264"/>
      <c r="R148" s="264"/>
      <c r="S148" s="207">
        <v>2</v>
      </c>
      <c r="T148" s="202" t="s">
        <v>670</v>
      </c>
      <c r="U148" s="298">
        <f t="shared" si="3"/>
        <v>0</v>
      </c>
      <c r="V148" s="264"/>
    </row>
    <row r="149" spans="2:22" ht="15">
      <c r="B149" s="296">
        <f>SUM(U143:V148)</f>
        <v>0</v>
      </c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</row>
    <row r="151" spans="2:22" ht="15">
      <c r="B151" s="265" t="s">
        <v>681</v>
      </c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</row>
    <row r="153" spans="3:14" ht="15">
      <c r="C153" s="274" t="s">
        <v>578</v>
      </c>
      <c r="D153" s="264"/>
      <c r="F153" s="298">
        <f>SUM(B149)</f>
        <v>0</v>
      </c>
      <c r="G153" s="264"/>
      <c r="H153" s="264"/>
      <c r="I153" s="264"/>
      <c r="J153" s="275" t="s">
        <v>311</v>
      </c>
      <c r="K153" s="264"/>
      <c r="L153" s="264"/>
      <c r="M153" s="264"/>
      <c r="N153" s="264"/>
    </row>
    <row r="154" spans="3:10" ht="15">
      <c r="C154" s="201"/>
      <c r="F154" s="207"/>
      <c r="J154" s="202"/>
    </row>
    <row r="155" spans="2:22" ht="15">
      <c r="B155" s="288" t="s">
        <v>682</v>
      </c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</row>
    <row r="157" spans="2:22" ht="15">
      <c r="B157" s="300" t="s">
        <v>502</v>
      </c>
      <c r="C157" s="297"/>
      <c r="D157" s="301" t="s">
        <v>503</v>
      </c>
      <c r="E157" s="297"/>
      <c r="F157" s="297"/>
      <c r="G157" s="297"/>
      <c r="H157" s="297"/>
      <c r="I157" s="297"/>
      <c r="J157" s="297"/>
      <c r="K157" s="301" t="s">
        <v>456</v>
      </c>
      <c r="L157" s="297"/>
      <c r="M157" s="297"/>
      <c r="N157" s="297"/>
      <c r="O157" s="297"/>
      <c r="P157" s="300" t="s">
        <v>504</v>
      </c>
      <c r="Q157" s="297"/>
      <c r="R157" s="297"/>
      <c r="S157" s="203" t="s">
        <v>129</v>
      </c>
      <c r="T157" s="204" t="s">
        <v>505</v>
      </c>
      <c r="U157" s="300" t="s">
        <v>506</v>
      </c>
      <c r="V157" s="297"/>
    </row>
    <row r="158" spans="2:22" ht="15">
      <c r="B158" s="299">
        <v>1</v>
      </c>
      <c r="C158" s="264"/>
      <c r="D158" s="275" t="s">
        <v>668</v>
      </c>
      <c r="E158" s="264"/>
      <c r="F158" s="264"/>
      <c r="G158" s="264"/>
      <c r="H158" s="264"/>
      <c r="I158" s="264"/>
      <c r="J158" s="264"/>
      <c r="K158" s="275" t="s">
        <v>485</v>
      </c>
      <c r="L158" s="264"/>
      <c r="M158" s="264"/>
      <c r="N158" s="264"/>
      <c r="O158" s="264"/>
      <c r="P158" s="298"/>
      <c r="Q158" s="264"/>
      <c r="R158" s="264"/>
      <c r="S158" s="207">
        <v>1</v>
      </c>
      <c r="T158" s="202" t="s">
        <v>683</v>
      </c>
      <c r="U158" s="298">
        <f>S158*P158</f>
        <v>0</v>
      </c>
      <c r="V158" s="264"/>
    </row>
    <row r="159" spans="2:22" ht="15">
      <c r="B159" s="299">
        <v>2</v>
      </c>
      <c r="C159" s="264"/>
      <c r="D159" s="275" t="s">
        <v>671</v>
      </c>
      <c r="E159" s="264"/>
      <c r="F159" s="264"/>
      <c r="G159" s="264"/>
      <c r="H159" s="264"/>
      <c r="I159" s="264"/>
      <c r="J159" s="264"/>
      <c r="K159" s="275" t="s">
        <v>487</v>
      </c>
      <c r="L159" s="264"/>
      <c r="M159" s="264"/>
      <c r="N159" s="264"/>
      <c r="O159" s="264"/>
      <c r="P159" s="298"/>
      <c r="Q159" s="264"/>
      <c r="R159" s="264"/>
      <c r="S159" s="207">
        <v>1</v>
      </c>
      <c r="T159" s="202" t="s">
        <v>683</v>
      </c>
      <c r="U159" s="298">
        <f>S159*P159</f>
        <v>0</v>
      </c>
      <c r="V159" s="264"/>
    </row>
    <row r="160" spans="2:22" ht="15">
      <c r="B160" s="296">
        <f>SUM(U158:V159)</f>
        <v>0</v>
      </c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</row>
    <row r="162" spans="2:22" ht="15">
      <c r="B162" s="265" t="s">
        <v>684</v>
      </c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</row>
    <row r="163" spans="3:14" ht="15">
      <c r="C163" s="274" t="s">
        <v>578</v>
      </c>
      <c r="D163" s="264"/>
      <c r="F163" s="298">
        <f>SUM(B160)</f>
        <v>0</v>
      </c>
      <c r="G163" s="264"/>
      <c r="H163" s="264"/>
      <c r="I163" s="264"/>
      <c r="J163" s="275" t="s">
        <v>311</v>
      </c>
      <c r="K163" s="264"/>
      <c r="L163" s="264"/>
      <c r="M163" s="264"/>
      <c r="N163" s="264"/>
    </row>
  </sheetData>
  <sheetProtection/>
  <mergeCells count="481">
    <mergeCell ref="M1:P1"/>
    <mergeCell ref="L2:Q2"/>
    <mergeCell ref="G3:U3"/>
    <mergeCell ref="A6:W6"/>
    <mergeCell ref="B9:V9"/>
    <mergeCell ref="B11:C11"/>
    <mergeCell ref="D11:J11"/>
    <mergeCell ref="K11:O11"/>
    <mergeCell ref="P11:R11"/>
    <mergeCell ref="U11:V11"/>
    <mergeCell ref="B12:C12"/>
    <mergeCell ref="D12:J12"/>
    <mergeCell ref="K12:O12"/>
    <mergeCell ref="P12:R12"/>
    <mergeCell ref="U12:V12"/>
    <mergeCell ref="B13:C13"/>
    <mergeCell ref="D13:J13"/>
    <mergeCell ref="K13:O13"/>
    <mergeCell ref="P13:R13"/>
    <mergeCell ref="U13:V13"/>
    <mergeCell ref="B14:C14"/>
    <mergeCell ref="D14:J14"/>
    <mergeCell ref="K14:O14"/>
    <mergeCell ref="P14:R14"/>
    <mergeCell ref="U14:V14"/>
    <mergeCell ref="B15:C15"/>
    <mergeCell ref="D15:J15"/>
    <mergeCell ref="K15:O15"/>
    <mergeCell ref="P15:R15"/>
    <mergeCell ref="U15:V15"/>
    <mergeCell ref="B16:C16"/>
    <mergeCell ref="D16:J16"/>
    <mergeCell ref="K16:O16"/>
    <mergeCell ref="P16:R16"/>
    <mergeCell ref="U16:V16"/>
    <mergeCell ref="B17:C17"/>
    <mergeCell ref="D17:J17"/>
    <mergeCell ref="K17:O17"/>
    <mergeCell ref="P17:R17"/>
    <mergeCell ref="U17:V17"/>
    <mergeCell ref="B18:C18"/>
    <mergeCell ref="D18:J18"/>
    <mergeCell ref="K18:O18"/>
    <mergeCell ref="P18:R18"/>
    <mergeCell ref="U18:V18"/>
    <mergeCell ref="B19:C19"/>
    <mergeCell ref="D19:J19"/>
    <mergeCell ref="K19:O19"/>
    <mergeCell ref="P19:R19"/>
    <mergeCell ref="U19:V19"/>
    <mergeCell ref="B20:C20"/>
    <mergeCell ref="D20:J20"/>
    <mergeCell ref="K20:O20"/>
    <mergeCell ref="P20:R20"/>
    <mergeCell ref="U20:V20"/>
    <mergeCell ref="B21:C21"/>
    <mergeCell ref="D21:J21"/>
    <mergeCell ref="K21:O21"/>
    <mergeCell ref="P21:R21"/>
    <mergeCell ref="U21:V21"/>
    <mergeCell ref="B22:C22"/>
    <mergeCell ref="D22:J22"/>
    <mergeCell ref="K22:O22"/>
    <mergeCell ref="P22:R22"/>
    <mergeCell ref="U22:V22"/>
    <mergeCell ref="B23:C23"/>
    <mergeCell ref="D23:J23"/>
    <mergeCell ref="K23:O23"/>
    <mergeCell ref="P23:R23"/>
    <mergeCell ref="U23:V23"/>
    <mergeCell ref="B24:C24"/>
    <mergeCell ref="D24:J24"/>
    <mergeCell ref="K24:O24"/>
    <mergeCell ref="P24:R24"/>
    <mergeCell ref="U24:V24"/>
    <mergeCell ref="B25:C25"/>
    <mergeCell ref="D25:J25"/>
    <mergeCell ref="K25:O25"/>
    <mergeCell ref="P25:R25"/>
    <mergeCell ref="U25:V25"/>
    <mergeCell ref="B26:C26"/>
    <mergeCell ref="D26:J26"/>
    <mergeCell ref="K26:O26"/>
    <mergeCell ref="P26:R26"/>
    <mergeCell ref="U26:V26"/>
    <mergeCell ref="B27:C27"/>
    <mergeCell ref="D27:J27"/>
    <mergeCell ref="K27:O27"/>
    <mergeCell ref="P27:R27"/>
    <mergeCell ref="U27:V27"/>
    <mergeCell ref="B28:C28"/>
    <mergeCell ref="D28:J28"/>
    <mergeCell ref="K28:O28"/>
    <mergeCell ref="P28:R28"/>
    <mergeCell ref="U28:V28"/>
    <mergeCell ref="B29:C29"/>
    <mergeCell ref="D29:J29"/>
    <mergeCell ref="K29:O29"/>
    <mergeCell ref="P29:R29"/>
    <mergeCell ref="U29:V29"/>
    <mergeCell ref="B30:C30"/>
    <mergeCell ref="D30:J30"/>
    <mergeCell ref="K30:O30"/>
    <mergeCell ref="P30:R30"/>
    <mergeCell ref="U30:V30"/>
    <mergeCell ref="B31:C31"/>
    <mergeCell ref="D31:J31"/>
    <mergeCell ref="K31:O31"/>
    <mergeCell ref="P31:R31"/>
    <mergeCell ref="U31:V31"/>
    <mergeCell ref="B32:C32"/>
    <mergeCell ref="D32:J32"/>
    <mergeCell ref="K32:O32"/>
    <mergeCell ref="P32:R32"/>
    <mergeCell ref="U32:V32"/>
    <mergeCell ref="B33:C33"/>
    <mergeCell ref="D33:J33"/>
    <mergeCell ref="K33:O33"/>
    <mergeCell ref="P33:R33"/>
    <mergeCell ref="U33:V33"/>
    <mergeCell ref="B34:C34"/>
    <mergeCell ref="D34:J34"/>
    <mergeCell ref="K34:O34"/>
    <mergeCell ref="P34:R34"/>
    <mergeCell ref="U34:V34"/>
    <mergeCell ref="B35:C35"/>
    <mergeCell ref="D35:J35"/>
    <mergeCell ref="K35:O35"/>
    <mergeCell ref="P35:R35"/>
    <mergeCell ref="U35:V35"/>
    <mergeCell ref="B36:C36"/>
    <mergeCell ref="D36:J36"/>
    <mergeCell ref="K36:O36"/>
    <mergeCell ref="P36:R36"/>
    <mergeCell ref="U36:V36"/>
    <mergeCell ref="B37:C37"/>
    <mergeCell ref="D37:J37"/>
    <mergeCell ref="K37:O37"/>
    <mergeCell ref="P37:R37"/>
    <mergeCell ref="U37:V37"/>
    <mergeCell ref="B38:C38"/>
    <mergeCell ref="D38:J38"/>
    <mergeCell ref="K38:O38"/>
    <mergeCell ref="P38:R38"/>
    <mergeCell ref="U38:V38"/>
    <mergeCell ref="B39:C39"/>
    <mergeCell ref="D39:J39"/>
    <mergeCell ref="K39:O39"/>
    <mergeCell ref="P39:R39"/>
    <mergeCell ref="U39:V39"/>
    <mergeCell ref="B40:V40"/>
    <mergeCell ref="B42:V42"/>
    <mergeCell ref="C44:D44"/>
    <mergeCell ref="F44:I44"/>
    <mergeCell ref="J44:N44"/>
    <mergeCell ref="B49:V49"/>
    <mergeCell ref="B51:C51"/>
    <mergeCell ref="D51:J51"/>
    <mergeCell ref="K51:O51"/>
    <mergeCell ref="P51:R51"/>
    <mergeCell ref="U51:V51"/>
    <mergeCell ref="B52:C52"/>
    <mergeCell ref="D52:J52"/>
    <mergeCell ref="K52:O52"/>
    <mergeCell ref="P52:R52"/>
    <mergeCell ref="U52:V52"/>
    <mergeCell ref="B53:C53"/>
    <mergeCell ref="D53:J53"/>
    <mergeCell ref="K53:O53"/>
    <mergeCell ref="P53:R53"/>
    <mergeCell ref="U53:V53"/>
    <mergeCell ref="B54:C54"/>
    <mergeCell ref="D54:J54"/>
    <mergeCell ref="K54:O54"/>
    <mergeCell ref="P54:R54"/>
    <mergeCell ref="U54:V54"/>
    <mergeCell ref="B55:C55"/>
    <mergeCell ref="D55:J55"/>
    <mergeCell ref="K55:O55"/>
    <mergeCell ref="P55:R55"/>
    <mergeCell ref="U55:V55"/>
    <mergeCell ref="B56:C56"/>
    <mergeCell ref="D56:J56"/>
    <mergeCell ref="K56:O56"/>
    <mergeCell ref="P56:R56"/>
    <mergeCell ref="U56:V56"/>
    <mergeCell ref="B57:C57"/>
    <mergeCell ref="D57:J57"/>
    <mergeCell ref="K57:O57"/>
    <mergeCell ref="P57:R57"/>
    <mergeCell ref="U57:V57"/>
    <mergeCell ref="B58:V58"/>
    <mergeCell ref="B60:V60"/>
    <mergeCell ref="C62:D62"/>
    <mergeCell ref="F62:I62"/>
    <mergeCell ref="J62:N62"/>
    <mergeCell ref="B67:V67"/>
    <mergeCell ref="B69:C69"/>
    <mergeCell ref="D69:J69"/>
    <mergeCell ref="K69:O69"/>
    <mergeCell ref="P69:R69"/>
    <mergeCell ref="U69:V69"/>
    <mergeCell ref="B70:C70"/>
    <mergeCell ref="D70:J70"/>
    <mergeCell ref="K70:O70"/>
    <mergeCell ref="P70:R70"/>
    <mergeCell ref="U70:V70"/>
    <mergeCell ref="B71:V71"/>
    <mergeCell ref="B73:V73"/>
    <mergeCell ref="C75:D75"/>
    <mergeCell ref="F75:I75"/>
    <mergeCell ref="J75:N75"/>
    <mergeCell ref="B80:V80"/>
    <mergeCell ref="B82:C82"/>
    <mergeCell ref="D82:J82"/>
    <mergeCell ref="K82:O82"/>
    <mergeCell ref="P82:R82"/>
    <mergeCell ref="U82:V82"/>
    <mergeCell ref="B83:C83"/>
    <mergeCell ref="D83:J83"/>
    <mergeCell ref="K83:O83"/>
    <mergeCell ref="P83:R83"/>
    <mergeCell ref="U83:V83"/>
    <mergeCell ref="B84:C84"/>
    <mergeCell ref="D84:J84"/>
    <mergeCell ref="K84:O84"/>
    <mergeCell ref="P84:R84"/>
    <mergeCell ref="U84:V84"/>
    <mergeCell ref="B85:C85"/>
    <mergeCell ref="D85:J85"/>
    <mergeCell ref="K85:O85"/>
    <mergeCell ref="P85:R85"/>
    <mergeCell ref="U85:V85"/>
    <mergeCell ref="B86:C86"/>
    <mergeCell ref="D86:J86"/>
    <mergeCell ref="K86:O86"/>
    <mergeCell ref="P86:R86"/>
    <mergeCell ref="U86:V86"/>
    <mergeCell ref="B87:C87"/>
    <mergeCell ref="D87:J87"/>
    <mergeCell ref="K87:O87"/>
    <mergeCell ref="P87:R87"/>
    <mergeCell ref="U87:V87"/>
    <mergeCell ref="B88:C88"/>
    <mergeCell ref="D88:J88"/>
    <mergeCell ref="K88:O88"/>
    <mergeCell ref="P88:R88"/>
    <mergeCell ref="U88:V88"/>
    <mergeCell ref="B89:C89"/>
    <mergeCell ref="D89:J89"/>
    <mergeCell ref="K89:O89"/>
    <mergeCell ref="P89:R89"/>
    <mergeCell ref="U89:V89"/>
    <mergeCell ref="B90:C90"/>
    <mergeCell ref="D90:J90"/>
    <mergeCell ref="K90:O90"/>
    <mergeCell ref="P90:R90"/>
    <mergeCell ref="U90:V90"/>
    <mergeCell ref="B91:C91"/>
    <mergeCell ref="D91:J91"/>
    <mergeCell ref="K91:O91"/>
    <mergeCell ref="P91:R91"/>
    <mergeCell ref="U91:V91"/>
    <mergeCell ref="B92:C92"/>
    <mergeCell ref="D92:J92"/>
    <mergeCell ref="K92:O92"/>
    <mergeCell ref="P92:R92"/>
    <mergeCell ref="U92:V92"/>
    <mergeCell ref="B93:C93"/>
    <mergeCell ref="D93:J93"/>
    <mergeCell ref="K93:O93"/>
    <mergeCell ref="P93:R93"/>
    <mergeCell ref="U93:V93"/>
    <mergeCell ref="B94:C94"/>
    <mergeCell ref="D94:J94"/>
    <mergeCell ref="K94:O94"/>
    <mergeCell ref="P94:R94"/>
    <mergeCell ref="U94:V94"/>
    <mergeCell ref="B95:C95"/>
    <mergeCell ref="D95:J95"/>
    <mergeCell ref="K95:O95"/>
    <mergeCell ref="P95:R95"/>
    <mergeCell ref="U95:V95"/>
    <mergeCell ref="B96:C96"/>
    <mergeCell ref="D96:J96"/>
    <mergeCell ref="K96:O96"/>
    <mergeCell ref="P96:R96"/>
    <mergeCell ref="U96:V96"/>
    <mergeCell ref="B97:C97"/>
    <mergeCell ref="D97:J97"/>
    <mergeCell ref="K97:O97"/>
    <mergeCell ref="P97:R97"/>
    <mergeCell ref="U97:V97"/>
    <mergeCell ref="B98:C98"/>
    <mergeCell ref="D98:J98"/>
    <mergeCell ref="K98:O98"/>
    <mergeCell ref="P98:R98"/>
    <mergeCell ref="U98:V98"/>
    <mergeCell ref="B99:C99"/>
    <mergeCell ref="D99:J99"/>
    <mergeCell ref="K99:O99"/>
    <mergeCell ref="P99:R99"/>
    <mergeCell ref="U99:V99"/>
    <mergeCell ref="B100:C100"/>
    <mergeCell ref="D100:J100"/>
    <mergeCell ref="K100:O100"/>
    <mergeCell ref="P100:R100"/>
    <mergeCell ref="U100:V100"/>
    <mergeCell ref="B101:C101"/>
    <mergeCell ref="D101:J101"/>
    <mergeCell ref="K101:O101"/>
    <mergeCell ref="P101:R101"/>
    <mergeCell ref="U101:V101"/>
    <mergeCell ref="B102:C102"/>
    <mergeCell ref="D102:J102"/>
    <mergeCell ref="K102:O102"/>
    <mergeCell ref="P102:R102"/>
    <mergeCell ref="U102:V102"/>
    <mergeCell ref="B103:C103"/>
    <mergeCell ref="D103:J103"/>
    <mergeCell ref="K103:O103"/>
    <mergeCell ref="P103:R103"/>
    <mergeCell ref="U103:V103"/>
    <mergeCell ref="B104:C104"/>
    <mergeCell ref="D104:J104"/>
    <mergeCell ref="K104:O104"/>
    <mergeCell ref="P104:R104"/>
    <mergeCell ref="U104:V104"/>
    <mergeCell ref="B105:C105"/>
    <mergeCell ref="D105:J105"/>
    <mergeCell ref="K105:O105"/>
    <mergeCell ref="P105:R105"/>
    <mergeCell ref="U105:V105"/>
    <mergeCell ref="B106:C106"/>
    <mergeCell ref="D106:J106"/>
    <mergeCell ref="K106:O106"/>
    <mergeCell ref="P106:R106"/>
    <mergeCell ref="U106:V106"/>
    <mergeCell ref="B107:C107"/>
    <mergeCell ref="D107:J107"/>
    <mergeCell ref="K107:O107"/>
    <mergeCell ref="P107:R107"/>
    <mergeCell ref="U107:V107"/>
    <mergeCell ref="B108:C108"/>
    <mergeCell ref="D108:J108"/>
    <mergeCell ref="K108:O108"/>
    <mergeCell ref="P108:R108"/>
    <mergeCell ref="U108:V108"/>
    <mergeCell ref="B109:C109"/>
    <mergeCell ref="D109:J109"/>
    <mergeCell ref="K109:O109"/>
    <mergeCell ref="P109:R109"/>
    <mergeCell ref="U109:V109"/>
    <mergeCell ref="B110:C110"/>
    <mergeCell ref="D110:J110"/>
    <mergeCell ref="K110:O110"/>
    <mergeCell ref="P110:R110"/>
    <mergeCell ref="U110:V110"/>
    <mergeCell ref="B111:C111"/>
    <mergeCell ref="D111:J111"/>
    <mergeCell ref="K111:O111"/>
    <mergeCell ref="P111:R111"/>
    <mergeCell ref="U111:V111"/>
    <mergeCell ref="B112:C112"/>
    <mergeCell ref="D112:J112"/>
    <mergeCell ref="K112:O112"/>
    <mergeCell ref="P112:R112"/>
    <mergeCell ref="U112:V112"/>
    <mergeCell ref="B113:C113"/>
    <mergeCell ref="D113:J113"/>
    <mergeCell ref="K113:O113"/>
    <mergeCell ref="P113:R113"/>
    <mergeCell ref="U113:V113"/>
    <mergeCell ref="B114:C114"/>
    <mergeCell ref="D114:J114"/>
    <mergeCell ref="K114:O114"/>
    <mergeCell ref="P114:R114"/>
    <mergeCell ref="U114:V114"/>
    <mergeCell ref="B115:C115"/>
    <mergeCell ref="D115:J115"/>
    <mergeCell ref="K115:O115"/>
    <mergeCell ref="P115:R115"/>
    <mergeCell ref="U115:V115"/>
    <mergeCell ref="B116:C116"/>
    <mergeCell ref="D116:J116"/>
    <mergeCell ref="K116:O116"/>
    <mergeCell ref="P116:R116"/>
    <mergeCell ref="U116:V116"/>
    <mergeCell ref="B117:C117"/>
    <mergeCell ref="D117:J117"/>
    <mergeCell ref="K117:O117"/>
    <mergeCell ref="P117:R117"/>
    <mergeCell ref="U117:V117"/>
    <mergeCell ref="B118:V118"/>
    <mergeCell ref="B121:V121"/>
    <mergeCell ref="C123:D123"/>
    <mergeCell ref="F123:I123"/>
    <mergeCell ref="J123:N123"/>
    <mergeCell ref="B127:V127"/>
    <mergeCell ref="B129:C129"/>
    <mergeCell ref="D129:J129"/>
    <mergeCell ref="K129:O129"/>
    <mergeCell ref="P129:R129"/>
    <mergeCell ref="U129:V129"/>
    <mergeCell ref="B130:C130"/>
    <mergeCell ref="D130:J130"/>
    <mergeCell ref="K130:O130"/>
    <mergeCell ref="P130:R130"/>
    <mergeCell ref="U130:V130"/>
    <mergeCell ref="B131:C131"/>
    <mergeCell ref="D131:J131"/>
    <mergeCell ref="K131:O131"/>
    <mergeCell ref="P131:R131"/>
    <mergeCell ref="U131:V131"/>
    <mergeCell ref="U143:V143"/>
    <mergeCell ref="B132:V132"/>
    <mergeCell ref="B134:V134"/>
    <mergeCell ref="C136:D136"/>
    <mergeCell ref="F136:I136"/>
    <mergeCell ref="J136:N136"/>
    <mergeCell ref="B140:V140"/>
    <mergeCell ref="U145:V145"/>
    <mergeCell ref="B142:C142"/>
    <mergeCell ref="D142:J142"/>
    <mergeCell ref="K142:O142"/>
    <mergeCell ref="P142:R142"/>
    <mergeCell ref="U142:V142"/>
    <mergeCell ref="B143:C143"/>
    <mergeCell ref="D143:J143"/>
    <mergeCell ref="K143:O143"/>
    <mergeCell ref="P143:R143"/>
    <mergeCell ref="U147:V147"/>
    <mergeCell ref="B144:C144"/>
    <mergeCell ref="D144:J144"/>
    <mergeCell ref="K144:O144"/>
    <mergeCell ref="P144:R144"/>
    <mergeCell ref="U144:V144"/>
    <mergeCell ref="B145:C145"/>
    <mergeCell ref="D145:J145"/>
    <mergeCell ref="K145:O145"/>
    <mergeCell ref="P145:R145"/>
    <mergeCell ref="B149:V149"/>
    <mergeCell ref="B146:C146"/>
    <mergeCell ref="D146:J146"/>
    <mergeCell ref="K146:O146"/>
    <mergeCell ref="P146:R146"/>
    <mergeCell ref="U146:V146"/>
    <mergeCell ref="B147:C147"/>
    <mergeCell ref="D147:J147"/>
    <mergeCell ref="K147:O147"/>
    <mergeCell ref="P147:R147"/>
    <mergeCell ref="B157:C157"/>
    <mergeCell ref="D157:J157"/>
    <mergeCell ref="K157:O157"/>
    <mergeCell ref="P157:R157"/>
    <mergeCell ref="U157:V157"/>
    <mergeCell ref="B148:C148"/>
    <mergeCell ref="D148:J148"/>
    <mergeCell ref="K148:O148"/>
    <mergeCell ref="P148:R148"/>
    <mergeCell ref="U148:V148"/>
    <mergeCell ref="B159:C159"/>
    <mergeCell ref="D159:J159"/>
    <mergeCell ref="K159:O159"/>
    <mergeCell ref="P159:R159"/>
    <mergeCell ref="U159:V159"/>
    <mergeCell ref="B151:V151"/>
    <mergeCell ref="C153:D153"/>
    <mergeCell ref="F153:I153"/>
    <mergeCell ref="J153:N153"/>
    <mergeCell ref="B155:V155"/>
    <mergeCell ref="B160:V160"/>
    <mergeCell ref="B162:V162"/>
    <mergeCell ref="C163:D163"/>
    <mergeCell ref="F163:I163"/>
    <mergeCell ref="J163:N163"/>
    <mergeCell ref="B158:C158"/>
    <mergeCell ref="D158:J158"/>
    <mergeCell ref="K158:O158"/>
    <mergeCell ref="P158:R158"/>
    <mergeCell ref="U158:V15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Kršková Jitka</cp:lastModifiedBy>
  <cp:lastPrinted>2022-04-27T11:55:54Z</cp:lastPrinted>
  <dcterms:created xsi:type="dcterms:W3CDTF">2020-02-27T09:52:35Z</dcterms:created>
  <dcterms:modified xsi:type="dcterms:W3CDTF">2022-05-27T07:10:40Z</dcterms:modified>
  <cp:category/>
  <cp:version/>
  <cp:contentType/>
  <cp:contentStatus/>
</cp:coreProperties>
</file>