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510" windowWidth="19800" windowHeight="10920"/>
  </bookViews>
  <sheets>
    <sheet name="Rekapitulace stavby" sheetId="1" r:id="rId1"/>
    <sheet name="5-2021 - Oprava  střechy ..." sheetId="2" r:id="rId2"/>
    <sheet name="Pokyny pro vyplnění" sheetId="3" r:id="rId3"/>
  </sheets>
  <definedNames>
    <definedName name="_xlnm._FilterDatabase" localSheetId="1" hidden="1">'5-2021 - Oprava  střechy ...'!$C$80:$K$80</definedName>
    <definedName name="_xlnm.Print_Titles" localSheetId="1">'5-2021 - Oprava  střechy ...'!$80:$80</definedName>
    <definedName name="_xlnm.Print_Titles" localSheetId="0">'Rekapitulace stavby'!$49:$49</definedName>
    <definedName name="_xlnm.Print_Area" localSheetId="1">'5-2021 - Oprava  střechy ...'!$C$4:$J$34,'5-2021 - Oprava  střechy ...'!$C$40:$J$64,'5-2021 - Oprava  střechy ...'!$C$70:$K$200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200" i="2"/>
  <c r="BH200" i="2"/>
  <c r="BG200" i="2"/>
  <c r="BF200" i="2"/>
  <c r="T200" i="2"/>
  <c r="T199" i="2" s="1"/>
  <c r="R200" i="2"/>
  <c r="R199" i="2" s="1"/>
  <c r="P200" i="2"/>
  <c r="P199" i="2" s="1"/>
  <c r="BK200" i="2"/>
  <c r="BK199" i="2" s="1"/>
  <c r="J199" i="2" s="1"/>
  <c r="J63" i="2" s="1"/>
  <c r="J200" i="2"/>
  <c r="BE200" i="2" s="1"/>
  <c r="BI198" i="2"/>
  <c r="BH198" i="2"/>
  <c r="BG198" i="2"/>
  <c r="BF198" i="2"/>
  <c r="T198" i="2"/>
  <c r="R198" i="2"/>
  <c r="P198" i="2"/>
  <c r="BK198" i="2"/>
  <c r="J198" i="2"/>
  <c r="BE198" i="2" s="1"/>
  <c r="BI197" i="2"/>
  <c r="BH197" i="2"/>
  <c r="BG197" i="2"/>
  <c r="BF197" i="2"/>
  <c r="T197" i="2"/>
  <c r="R197" i="2"/>
  <c r="P197" i="2"/>
  <c r="BK197" i="2"/>
  <c r="J197" i="2"/>
  <c r="BE197" i="2" s="1"/>
  <c r="BI196" i="2"/>
  <c r="BH196" i="2"/>
  <c r="BG196" i="2"/>
  <c r="BF196" i="2"/>
  <c r="T196" i="2"/>
  <c r="R196" i="2"/>
  <c r="P196" i="2"/>
  <c r="BK196" i="2"/>
  <c r="J196" i="2"/>
  <c r="BE196" i="2" s="1"/>
  <c r="BI195" i="2"/>
  <c r="BH195" i="2"/>
  <c r="BG195" i="2"/>
  <c r="BF195" i="2"/>
  <c r="T195" i="2"/>
  <c r="T194" i="2" s="1"/>
  <c r="R195" i="2"/>
  <c r="R194" i="2" s="1"/>
  <c r="P195" i="2"/>
  <c r="P194" i="2" s="1"/>
  <c r="BK195" i="2"/>
  <c r="BK194" i="2" s="1"/>
  <c r="J194" i="2" s="1"/>
  <c r="J62" i="2" s="1"/>
  <c r="J195" i="2"/>
  <c r="BE195" i="2" s="1"/>
  <c r="BI193" i="2"/>
  <c r="BH193" i="2"/>
  <c r="BG193" i="2"/>
  <c r="BF193" i="2"/>
  <c r="T193" i="2"/>
  <c r="R193" i="2"/>
  <c r="P193" i="2"/>
  <c r="BK193" i="2"/>
  <c r="J193" i="2"/>
  <c r="BE193" i="2" s="1"/>
  <c r="BI191" i="2"/>
  <c r="BH191" i="2"/>
  <c r="BG191" i="2"/>
  <c r="BF191" i="2"/>
  <c r="T191" i="2"/>
  <c r="R191" i="2"/>
  <c r="P191" i="2"/>
  <c r="BK191" i="2"/>
  <c r="J191" i="2"/>
  <c r="BE191" i="2" s="1"/>
  <c r="BI182" i="2"/>
  <c r="BH182" i="2"/>
  <c r="BG182" i="2"/>
  <c r="BF182" i="2"/>
  <c r="T182" i="2"/>
  <c r="R182" i="2"/>
  <c r="P182" i="2"/>
  <c r="BK182" i="2"/>
  <c r="J182" i="2"/>
  <c r="BE182" i="2" s="1"/>
  <c r="BI180" i="2"/>
  <c r="BH180" i="2"/>
  <c r="BG180" i="2"/>
  <c r="BF180" i="2"/>
  <c r="T180" i="2"/>
  <c r="R180" i="2"/>
  <c r="P180" i="2"/>
  <c r="BK180" i="2"/>
  <c r="J180" i="2"/>
  <c r="BE180" i="2" s="1"/>
  <c r="BI171" i="2"/>
  <c r="BH171" i="2"/>
  <c r="BG171" i="2"/>
  <c r="BF171" i="2"/>
  <c r="T171" i="2"/>
  <c r="T170" i="2" s="1"/>
  <c r="R171" i="2"/>
  <c r="R170" i="2" s="1"/>
  <c r="P171" i="2"/>
  <c r="P170" i="2" s="1"/>
  <c r="BK171" i="2"/>
  <c r="BK170" i="2" s="1"/>
  <c r="J170" i="2" s="1"/>
  <c r="J171" i="2"/>
  <c r="BE171" i="2" s="1"/>
  <c r="J61" i="2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P167" i="2"/>
  <c r="BK167" i="2"/>
  <c r="J167" i="2"/>
  <c r="BE167" i="2" s="1"/>
  <c r="BI166" i="2"/>
  <c r="BH166" i="2"/>
  <c r="BG166" i="2"/>
  <c r="BF166" i="2"/>
  <c r="T166" i="2"/>
  <c r="R166" i="2"/>
  <c r="P166" i="2"/>
  <c r="BK166" i="2"/>
  <c r="J166" i="2"/>
  <c r="BE166" i="2" s="1"/>
  <c r="BI165" i="2"/>
  <c r="BH165" i="2"/>
  <c r="BG165" i="2"/>
  <c r="BF165" i="2"/>
  <c r="T165" i="2"/>
  <c r="R165" i="2"/>
  <c r="P165" i="2"/>
  <c r="BK165" i="2"/>
  <c r="J165" i="2"/>
  <c r="BE165" i="2" s="1"/>
  <c r="BI164" i="2"/>
  <c r="BH164" i="2"/>
  <c r="BG164" i="2"/>
  <c r="BF164" i="2"/>
  <c r="T164" i="2"/>
  <c r="R164" i="2"/>
  <c r="P164" i="2"/>
  <c r="BK164" i="2"/>
  <c r="J164" i="2"/>
  <c r="BE164" i="2" s="1"/>
  <c r="BI163" i="2"/>
  <c r="BH163" i="2"/>
  <c r="BG163" i="2"/>
  <c r="BF163" i="2"/>
  <c r="T163" i="2"/>
  <c r="R163" i="2"/>
  <c r="P163" i="2"/>
  <c r="BK163" i="2"/>
  <c r="J163" i="2"/>
  <c r="BE163" i="2" s="1"/>
  <c r="BI162" i="2"/>
  <c r="BH162" i="2"/>
  <c r="BG162" i="2"/>
  <c r="BF162" i="2"/>
  <c r="T162" i="2"/>
  <c r="R162" i="2"/>
  <c r="P162" i="2"/>
  <c r="BK162" i="2"/>
  <c r="J162" i="2"/>
  <c r="BE162" i="2" s="1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T160" i="2"/>
  <c r="R160" i="2"/>
  <c r="P160" i="2"/>
  <c r="BK160" i="2"/>
  <c r="J160" i="2"/>
  <c r="BE160" i="2" s="1"/>
  <c r="BI159" i="2"/>
  <c r="BH159" i="2"/>
  <c r="BG159" i="2"/>
  <c r="BF159" i="2"/>
  <c r="T159" i="2"/>
  <c r="R159" i="2"/>
  <c r="P159" i="2"/>
  <c r="BK159" i="2"/>
  <c r="J159" i="2"/>
  <c r="BE159" i="2" s="1"/>
  <c r="BI158" i="2"/>
  <c r="BH158" i="2"/>
  <c r="BG158" i="2"/>
  <c r="BF158" i="2"/>
  <c r="T158" i="2"/>
  <c r="R158" i="2"/>
  <c r="P158" i="2"/>
  <c r="BK158" i="2"/>
  <c r="J158" i="2"/>
  <c r="BE158" i="2" s="1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R151" i="2"/>
  <c r="P151" i="2"/>
  <c r="BK151" i="2"/>
  <c r="J151" i="2"/>
  <c r="BE151" i="2" s="1"/>
  <c r="BI149" i="2"/>
  <c r="BH149" i="2"/>
  <c r="BG149" i="2"/>
  <c r="BF149" i="2"/>
  <c r="T149" i="2"/>
  <c r="R149" i="2"/>
  <c r="P149" i="2"/>
  <c r="BK149" i="2"/>
  <c r="J149" i="2"/>
  <c r="BE149" i="2" s="1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P139" i="2"/>
  <c r="BK139" i="2"/>
  <c r="J139" i="2"/>
  <c r="BE139" i="2" s="1"/>
  <c r="BI137" i="2"/>
  <c r="BH137" i="2"/>
  <c r="BG137" i="2"/>
  <c r="BF137" i="2"/>
  <c r="T137" i="2"/>
  <c r="R137" i="2"/>
  <c r="P137" i="2"/>
  <c r="BK137" i="2"/>
  <c r="J137" i="2"/>
  <c r="BE137" i="2" s="1"/>
  <c r="BI135" i="2"/>
  <c r="BH135" i="2"/>
  <c r="BG135" i="2"/>
  <c r="BF135" i="2"/>
  <c r="T135" i="2"/>
  <c r="R135" i="2"/>
  <c r="P135" i="2"/>
  <c r="BK135" i="2"/>
  <c r="J135" i="2"/>
  <c r="BE135" i="2" s="1"/>
  <c r="BI133" i="2"/>
  <c r="BH133" i="2"/>
  <c r="BG133" i="2"/>
  <c r="BF133" i="2"/>
  <c r="T133" i="2"/>
  <c r="R133" i="2"/>
  <c r="P133" i="2"/>
  <c r="BK133" i="2"/>
  <c r="J133" i="2"/>
  <c r="BE133" i="2" s="1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 s="1"/>
  <c r="BI120" i="2"/>
  <c r="BH120" i="2"/>
  <c r="BG120" i="2"/>
  <c r="BF120" i="2"/>
  <c r="T120" i="2"/>
  <c r="R120" i="2"/>
  <c r="P120" i="2"/>
  <c r="BK120" i="2"/>
  <c r="J120" i="2"/>
  <c r="BE120" i="2" s="1"/>
  <c r="BI118" i="2"/>
  <c r="BH118" i="2"/>
  <c r="BG118" i="2"/>
  <c r="BF118" i="2"/>
  <c r="T118" i="2"/>
  <c r="T117" i="2" s="1"/>
  <c r="R118" i="2"/>
  <c r="R117" i="2" s="1"/>
  <c r="P118" i="2"/>
  <c r="P117" i="2" s="1"/>
  <c r="BK118" i="2"/>
  <c r="BK117" i="2" s="1"/>
  <c r="J117" i="2" s="1"/>
  <c r="J118" i="2"/>
  <c r="BE118" i="2" s="1"/>
  <c r="J60" i="2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 s="1"/>
  <c r="BI114" i="2"/>
  <c r="BH114" i="2"/>
  <c r="BG114" i="2"/>
  <c r="BF114" i="2"/>
  <c r="T114" i="2"/>
  <c r="R114" i="2"/>
  <c r="P114" i="2"/>
  <c r="BK114" i="2"/>
  <c r="J114" i="2"/>
  <c r="BE114" i="2" s="1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T107" i="2" s="1"/>
  <c r="R108" i="2"/>
  <c r="R107" i="2" s="1"/>
  <c r="P108" i="2"/>
  <c r="P107" i="2" s="1"/>
  <c r="BK108" i="2"/>
  <c r="BK107" i="2" s="1"/>
  <c r="J107" i="2" s="1"/>
  <c r="J108" i="2"/>
  <c r="BE108" i="2" s="1"/>
  <c r="J59" i="2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BF105" i="2"/>
  <c r="T105" i="2"/>
  <c r="T104" i="2" s="1"/>
  <c r="R105" i="2"/>
  <c r="R104" i="2" s="1"/>
  <c r="P105" i="2"/>
  <c r="P104" i="2" s="1"/>
  <c r="BK105" i="2"/>
  <c r="BK104" i="2" s="1"/>
  <c r="J104" i="2" s="1"/>
  <c r="J105" i="2"/>
  <c r="BE105" i="2" s="1"/>
  <c r="J58" i="2"/>
  <c r="BI103" i="2"/>
  <c r="BH103" i="2"/>
  <c r="BG103" i="2"/>
  <c r="BF103" i="2"/>
  <c r="T103" i="2"/>
  <c r="R103" i="2"/>
  <c r="P103" i="2"/>
  <c r="BK103" i="2"/>
  <c r="J103" i="2"/>
  <c r="BE103" i="2" s="1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T96" i="2" s="1"/>
  <c r="T95" i="2" s="1"/>
  <c r="R97" i="2"/>
  <c r="R96" i="2" s="1"/>
  <c r="R95" i="2" s="1"/>
  <c r="P97" i="2"/>
  <c r="P96" i="2" s="1"/>
  <c r="P95" i="2" s="1"/>
  <c r="BK97" i="2"/>
  <c r="BK96" i="2" s="1"/>
  <c r="J97" i="2"/>
  <c r="BE97" i="2" s="1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BK93" i="2"/>
  <c r="J93" i="2"/>
  <c r="BE93" i="2" s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90" i="2"/>
  <c r="BH90" i="2"/>
  <c r="BG90" i="2"/>
  <c r="BF90" i="2"/>
  <c r="T90" i="2"/>
  <c r="R90" i="2"/>
  <c r="P90" i="2"/>
  <c r="BK90" i="2"/>
  <c r="J90" i="2"/>
  <c r="BE90" i="2" s="1"/>
  <c r="BI89" i="2"/>
  <c r="BH89" i="2"/>
  <c r="BG89" i="2"/>
  <c r="BF89" i="2"/>
  <c r="T89" i="2"/>
  <c r="T88" i="2" s="1"/>
  <c r="R89" i="2"/>
  <c r="R88" i="2" s="1"/>
  <c r="P89" i="2"/>
  <c r="P88" i="2" s="1"/>
  <c r="BK89" i="2"/>
  <c r="BK88" i="2" s="1"/>
  <c r="J88" i="2" s="1"/>
  <c r="J89" i="2"/>
  <c r="BE89" i="2" s="1"/>
  <c r="J55" i="2"/>
  <c r="BI87" i="2"/>
  <c r="BH87" i="2"/>
  <c r="BG87" i="2"/>
  <c r="BF87" i="2"/>
  <c r="T87" i="2"/>
  <c r="R87" i="2"/>
  <c r="P87" i="2"/>
  <c r="BK87" i="2"/>
  <c r="J87" i="2"/>
  <c r="BE87" i="2" s="1"/>
  <c r="BI86" i="2"/>
  <c r="BH86" i="2"/>
  <c r="BG86" i="2"/>
  <c r="BF86" i="2"/>
  <c r="T86" i="2"/>
  <c r="R86" i="2"/>
  <c r="P86" i="2"/>
  <c r="BK86" i="2"/>
  <c r="J86" i="2"/>
  <c r="BE86" i="2" s="1"/>
  <c r="BI84" i="2"/>
  <c r="F32" i="2" s="1"/>
  <c r="BD52" i="1" s="1"/>
  <c r="BH84" i="2"/>
  <c r="F31" i="2" s="1"/>
  <c r="BC52" i="1" s="1"/>
  <c r="BG84" i="2"/>
  <c r="F30" i="2" s="1"/>
  <c r="BB52" i="1" s="1"/>
  <c r="BF84" i="2"/>
  <c r="T84" i="2"/>
  <c r="T83" i="2" s="1"/>
  <c r="T82" i="2" s="1"/>
  <c r="T81" i="2" s="1"/>
  <c r="R84" i="2"/>
  <c r="R83" i="2" s="1"/>
  <c r="R82" i="2" s="1"/>
  <c r="R81" i="2" s="1"/>
  <c r="P84" i="2"/>
  <c r="P83" i="2" s="1"/>
  <c r="P82" i="2" s="1"/>
  <c r="P81" i="2" s="1"/>
  <c r="AU52" i="1" s="1"/>
  <c r="BK84" i="2"/>
  <c r="BK83" i="2" s="1"/>
  <c r="J84" i="2"/>
  <c r="BE84" i="2" s="1"/>
  <c r="F77" i="2"/>
  <c r="F75" i="2"/>
  <c r="E73" i="2"/>
  <c r="F47" i="2"/>
  <c r="F45" i="2"/>
  <c r="E43" i="2"/>
  <c r="J19" i="2"/>
  <c r="E19" i="2"/>
  <c r="J77" i="2" s="1"/>
  <c r="J18" i="2"/>
  <c r="J16" i="2"/>
  <c r="E16" i="2"/>
  <c r="F78" i="2" s="1"/>
  <c r="J15" i="2"/>
  <c r="J10" i="2"/>
  <c r="J75" i="2" s="1"/>
  <c r="BD51" i="1"/>
  <c r="W30" i="1" s="1"/>
  <c r="BC51" i="1"/>
  <c r="W29" i="1" s="1"/>
  <c r="BB51" i="1"/>
  <c r="W28" i="1" s="1"/>
  <c r="AY51" i="1"/>
  <c r="AX51" i="1"/>
  <c r="AU51" i="1"/>
  <c r="AS51" i="1"/>
  <c r="L47" i="1"/>
  <c r="AM46" i="1"/>
  <c r="L46" i="1"/>
  <c r="AM44" i="1"/>
  <c r="L44" i="1"/>
  <c r="L42" i="1"/>
  <c r="L41" i="1"/>
  <c r="J28" i="2" l="1"/>
  <c r="AV52" i="1" s="1"/>
  <c r="F28" i="2"/>
  <c r="AZ52" i="1" s="1"/>
  <c r="AZ51" i="1" s="1"/>
  <c r="J45" i="2"/>
  <c r="J47" i="2"/>
  <c r="F48" i="2"/>
  <c r="J83" i="2"/>
  <c r="J54" i="2" s="1"/>
  <c r="BK82" i="2"/>
  <c r="J29" i="2"/>
  <c r="AW52" i="1" s="1"/>
  <c r="F29" i="2"/>
  <c r="BA52" i="1" s="1"/>
  <c r="BA51" i="1" s="1"/>
  <c r="J96" i="2"/>
  <c r="J57" i="2" s="1"/>
  <c r="BK95" i="2"/>
  <c r="J95" i="2" s="1"/>
  <c r="J56" i="2" s="1"/>
  <c r="W27" i="1" l="1"/>
  <c r="AW51" i="1"/>
  <c r="AK27" i="1" s="1"/>
  <c r="J82" i="2"/>
  <c r="J53" i="2" s="1"/>
  <c r="BK81" i="2"/>
  <c r="J81" i="2" s="1"/>
  <c r="W26" i="1"/>
  <c r="AV51" i="1"/>
  <c r="AT52" i="1"/>
  <c r="AK26" i="1" l="1"/>
  <c r="AT51" i="1"/>
  <c r="J52" i="2"/>
  <c r="J25" i="2"/>
  <c r="AG52" i="1" l="1"/>
  <c r="J34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<sst xmlns="http://schemas.openxmlformats.org/spreadsheetml/2006/main" count="2125" uniqueCount="614">
  <si>
    <t>Export VZ</t>
  </si>
  <si>
    <t>List obsahuje:</t>
  </si>
  <si>
    <t>3.0</t>
  </si>
  <si>
    <t/>
  </si>
  <si>
    <t>False</t>
  </si>
  <si>
    <t>{48c36628-f768-479b-b405-f71e3b4ef2dc}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</si>
  <si>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</si>
  <si>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</si>
  <si>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</si>
  <si>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</si>
  <si>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</si>
  <si>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</si>
  <si>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</si>
  <si>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</si>
  <si>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</si>
  <si>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5-2021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</si>
  <si>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</si>
  <si>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</si>
  <si>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 střechy Masarykova 1101</t>
  </si>
  <si>
    <t>0,1</t>
  </si>
  <si>
    <t>KSO:</t>
  </si>
  <si>
    <t>CC-CZ:</t>
  </si>
  <si>
    <t>1</t>
  </si>
  <si>
    <t>Místo:</t>
  </si>
  <si>
    <t>Česká Třebová</t>
  </si>
  <si>
    <t>Datum:</t>
  </si>
  <si>
    <t>22. 6. 2021</t>
  </si>
  <si>
    <t>10</t>
  </si>
  <si>
    <t>100</t>
  </si>
  <si>
    <t>Zadavatel:</t>
  </si>
  <si>
    <t>IČ:</t>
  </si>
  <si>
    <t>Teza s.r.o.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</si>
  <si>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</si>
  <si>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</si>
  <si>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</si>
  <si>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</si>
  <si>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</si>
  <si>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</si>
  <si>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</si>
  <si>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</si>
  <si>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</si>
  <si>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</si>
  <si>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</si>
  <si>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</si>
  <si>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</si>
  <si>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</si>
  <si>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</si>
  <si>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</si>
  <si>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</si>
  <si>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</si>
  <si>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</si>
  <si>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</si>
  <si>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</si>
  <si>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</si>
  <si>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</si>
  <si>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</si>
  <si>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</si>
  <si>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</si>
  <si>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</si>
  <si>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</si>
  <si>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</si>
  <si>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</si>
  <si>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</si>
  <si>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</si>
  <si>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</si>
  <si>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</si>
  <si>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</si>
  <si>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</si>
  <si>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</si>
  <si>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</si>
  <si>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</si>
  <si>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</si>
  <si>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</si>
  <si>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</si>
  <si>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</si>
  <si>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</si>
  <si>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</si>
  <si>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</si>
  <si>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</si>
  <si>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</si>
  <si>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</si>
  <si>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</si>
  <si>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</si>
  <si>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</si>
  <si>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</si>
  <si>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</si>
  <si>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</si>
  <si>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</si>
  <si>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</si>
  <si>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</si>
  <si>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</si>
  <si>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</si>
  <si>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</si>
  <si>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</si>
  <si>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</si>
  <si>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</si>
  <si>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</si>
  <si>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</si>
  <si>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</si>
  <si>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</si>
  <si>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</si>
  <si>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</si>
  <si>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</si>
  <si>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</si>
  <si>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</si>
  <si>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</si>
  <si>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</si>
  <si>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</si>
  <si>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</si>
  <si>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</si>
  <si>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</si>
  <si>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</si>
  <si>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</si>
  <si>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</si>
  <si>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</si>
  <si>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</si>
  <si>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</si>
  <si>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</si>
  <si>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pracovního s podlahami s provozním zatížením tř. 3 do 200 kg/m2 šířky tř. W06 od 0,6 do 0,9 m, výšky přes 10 do 25 m</t>
  </si>
  <si>
    <t>m2</t>
  </si>
  <si>
    <t>CS ÚRS 2016 02</t>
  </si>
  <si>
    <t>4</t>
  </si>
  <si>
    <t>-1288263879</t>
  </si>
  <si>
    <t>VV</t>
  </si>
  <si>
    <t>25*14,5*2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</si>
  <si>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</si>
  <si>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</si>
  <si>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-405388656</t>
  </si>
  <si>
    <t>3</t>
  </si>
  <si>
    <t>941111812</t>
  </si>
  <si>
    <t>Demontáž lešení řadového trubkového lehkého pracovního s podlahami s provozním zatížením tř. 3 do 200 kg/m2 šířky tř. W06 od 0,6 do 0,9 m, výšky přes 10 do 25 m</t>
  </si>
  <si>
    <t>2081165398</t>
  </si>
  <si>
    <t>997</t>
  </si>
  <si>
    <t>Přesun sutě</t>
  </si>
  <si>
    <t>997013153</t>
  </si>
  <si>
    <t>Vnitrostaveništní doprava suti a vybouraných hmot vodorovně do 50 m svisle s omezením mechanizace pro budovy a haly výšky přes 9 do 12 m</t>
  </si>
  <si>
    <t>t</t>
  </si>
  <si>
    <t>1596310556</t>
  </si>
  <si>
    <t>5</t>
  </si>
  <si>
    <t>997013322</t>
  </si>
  <si>
    <t>Shoz suti montáž a demontáž shozu výšky Příplatek za první a každý další den použití shozu k ceně -3312</t>
  </si>
  <si>
    <t>m</t>
  </si>
  <si>
    <t>1659763498</t>
  </si>
  <si>
    <t>6</t>
  </si>
  <si>
    <t>997013501</t>
  </si>
  <si>
    <t>Odvoz suti a vybouraných hmot na skládku nebo meziskládku se složením, na vzdálenost do 1 km</t>
  </si>
  <si>
    <t>1521772904</t>
  </si>
  <si>
    <t>7</t>
  </si>
  <si>
    <t>997013509</t>
  </si>
  <si>
    <t>Odvoz suti a vybouraných hmot na skládku nebo meziskládku se složením, na vzdálenost Příplatek k ceně za každý další i započatý 1 km přes 1 km</t>
  </si>
  <si>
    <t>653682336</t>
  </si>
  <si>
    <t>8</t>
  </si>
  <si>
    <t>997013811</t>
  </si>
  <si>
    <t>Poplatek za uložení stavebního odpadu na skládce (skládkovné) dřevěného</t>
  </si>
  <si>
    <t>-721595546</t>
  </si>
  <si>
    <t>997013822</t>
  </si>
  <si>
    <t>Poplatek za uložení stavebního odpadu na skládce (skládkovné) s oleji nebo ropnými látkami</t>
  </si>
  <si>
    <t>1548258263</t>
  </si>
  <si>
    <t>PSV</t>
  </si>
  <si>
    <t>Práce a dodávky PSV</t>
  </si>
  <si>
    <t>712</t>
  </si>
  <si>
    <t>Povlakové krytiny</t>
  </si>
  <si>
    <t>712331101</t>
  </si>
  <si>
    <t>Provedení povlakové krytiny střech plochých do 10 st. pásy na sucho AIP nebo NAIP</t>
  </si>
  <si>
    <t>16</t>
  </si>
  <si>
    <t>1104377598</t>
  </si>
  <si>
    <t>11</t>
  </si>
  <si>
    <t>M</t>
  </si>
  <si>
    <t>628322800</t>
  </si>
  <si>
    <t>pás těžký asfaltovaný V60 S35</t>
  </si>
  <si>
    <t>32</t>
  </si>
  <si>
    <t>-1557735354</t>
  </si>
  <si>
    <t>62,2608695652174*1,15 'Přepočtené koeficientem množství</t>
  </si>
  <si>
    <t>12</t>
  </si>
  <si>
    <t>712341559</t>
  </si>
  <si>
    <t>Provedení povlakové krytiny střech plochých do 10 st. pásy přitavením NAIP v plné ploše</t>
  </si>
  <si>
    <t>1268845009</t>
  </si>
  <si>
    <t>13</t>
  </si>
  <si>
    <t>628321320</t>
  </si>
  <si>
    <t>pás těžký modifikovaný asfaltovaný s ochranným posypem a vložkou ze skelných vláken, tl. min. 4,5mm</t>
  </si>
  <si>
    <t>1545039535</t>
  </si>
  <si>
    <t>64,3*1,25</t>
  </si>
  <si>
    <t>14</t>
  </si>
  <si>
    <t>998712103</t>
  </si>
  <si>
    <t>Přesun hmot pro povlakové krytiny stanovený z hmotnosti přesunovaného materiálu vodorovná dopravní vzdálenost do 50 m v objektech výšky přes 12 do 24 m</t>
  </si>
  <si>
    <t>1559210393</t>
  </si>
  <si>
    <t>743</t>
  </si>
  <si>
    <t>Elektromontáže - hrubá montáž</t>
  </si>
  <si>
    <t>743621210.1</t>
  </si>
  <si>
    <t xml:space="preserve">Demontáž stávajícího hromosvodu vč. podpěr a držáků_x000D_
</t>
  </si>
  <si>
    <t>kpl</t>
  </si>
  <si>
    <t>-1973874912</t>
  </si>
  <si>
    <t>743621210.2</t>
  </si>
  <si>
    <t>Zpětná montáž stáv. hromosvodu vč. podpěr a držáků</t>
  </si>
  <si>
    <t>1846377451</t>
  </si>
  <si>
    <t>762</t>
  </si>
  <si>
    <t>Konstrukce tesařské</t>
  </si>
  <si>
    <t>17</t>
  </si>
  <si>
    <t>762342214</t>
  </si>
  <si>
    <t>Montáž laťování 32x100mm, vruty, na střechách jednoduchých sklonu do 60° osové vzdálenosti do 360 mm</t>
  </si>
  <si>
    <t>1752241472</t>
  </si>
  <si>
    <t>18</t>
  </si>
  <si>
    <t>605141140</t>
  </si>
  <si>
    <t>řezivo jehličnaté,střešní latě impregnované dl 3 - 5 m, kontralatě 60x40mm v rozteči cca 900mm, latě 32x100mm v osové  rozteči 250mm</t>
  </si>
  <si>
    <t>m3</t>
  </si>
  <si>
    <t>739053761</t>
  </si>
  <si>
    <t>P</t>
  </si>
  <si>
    <t>Poznámka k položce:
řezivo jehličnaté,střešní latě impregnované dl 3 - 5 m, kontralatě 60x40mm v rozteči cca 900mm, latě 32x100mm v osové  rozteči 250mm</t>
  </si>
  <si>
    <t>408,101*4*0,1*0,032*1,1</t>
  </si>
  <si>
    <t>408,101*0,04*0,04*1,1</t>
  </si>
  <si>
    <t>Součet</t>
  </si>
  <si>
    <t>19</t>
  </si>
  <si>
    <t>762342216.1</t>
  </si>
  <si>
    <t>Montáž kontralatí, vruty, na střechách jednoduchých sklonu do 60° osové vzdálenosti cca 900 mm</t>
  </si>
  <si>
    <t>1552345128</t>
  </si>
  <si>
    <t>20</t>
  </si>
  <si>
    <t>762395000</t>
  </si>
  <si>
    <t>Spojovací prostředky krovů, bednění a laťování, nadstřešních konstrukcí svory, prkna, hřebíky, pásová ocel, vruty</t>
  </si>
  <si>
    <t>-227235798</t>
  </si>
  <si>
    <t>998762102</t>
  </si>
  <si>
    <t>Přesun hmot pro konstrukce tesařské stanovený z hmotnosti přesunovaného materiálu vodorovná dopravní vzdálenost do 50 m v objektech výšky přes 6 do 12 m</t>
  </si>
  <si>
    <t>2045348100</t>
  </si>
  <si>
    <t>764</t>
  </si>
  <si>
    <t>Konstrukce klempířské</t>
  </si>
  <si>
    <t>22</t>
  </si>
  <si>
    <t>764001821</t>
  </si>
  <si>
    <t>Demontáž klempířských konstrukcí krytiny ze svitků nebo tabulí do suti</t>
  </si>
  <si>
    <t>-1048958087</t>
  </si>
  <si>
    <t>5,3*2,9*2+3*3,5*2+1,9*2,9+3*5,5*0,3+2*0,3*3,5</t>
  </si>
  <si>
    <t>23</t>
  </si>
  <si>
    <t>764002812</t>
  </si>
  <si>
    <t>Demontáž klempířských konstrukcí okapového plechu do suti, v krytině skládané</t>
  </si>
  <si>
    <t>664781098</t>
  </si>
  <si>
    <t>24*2+2,8*4+7,5+2,2+3+15</t>
  </si>
  <si>
    <t>24</t>
  </si>
  <si>
    <t>764002821</t>
  </si>
  <si>
    <t>Demontáž klempířských konstrukcí střešního výlezu do suti</t>
  </si>
  <si>
    <t>kus</t>
  </si>
  <si>
    <t>-753963996</t>
  </si>
  <si>
    <t>25</t>
  </si>
  <si>
    <t>764003801</t>
  </si>
  <si>
    <t>Demontáž klempířských konstrukcí lemování trub, konzol, držáků, ventilačních nástavců a ostatních kusových prvků do suti</t>
  </si>
  <si>
    <t>1245568887</t>
  </si>
  <si>
    <t>26</t>
  </si>
  <si>
    <t>764101153</t>
  </si>
  <si>
    <t>Montáž krytiny z plechu s úpravou u okapů, prostupů a výčnělků střechy rovné ze šablon, počet kusů do 4 ks/m2 přes 30 do 60 st.</t>
  </si>
  <si>
    <t>1485091377</t>
  </si>
  <si>
    <t>4,15*3,95-1,4*0,46</t>
  </si>
  <si>
    <t>14,65*2,85-0,65*0,65+2,85*2,2</t>
  </si>
  <si>
    <t>3*6,2*1,06</t>
  </si>
  <si>
    <t>15,3*4,1*1,007-1,7*1,65-0,65*0,65-1,4*0,45</t>
  </si>
  <si>
    <t>17*2,3*1,27-0,65*0,65-1,1*0,47-1,25*0,47-1,65*0,95*1,27</t>
  </si>
  <si>
    <t>18,4*1,27*5,9-0,65*0,65-2,95*1,27*5-7*1,45*0,8-1,1*1,27*0,47+2,6*1,27*0,95</t>
  </si>
  <si>
    <t>5,2*2,4*1,27-0,65*0,65+12,2*6,2*1,27-6*1,45*0,8-0,65*0,65+2,1*1,27*0,9</t>
  </si>
  <si>
    <t>27</t>
  </si>
  <si>
    <t>553502800.1</t>
  </si>
  <si>
    <t>krytina SR35-47D, falcovaná, pásová délka do 8mi m, ocel. plech tl. min. o,5mm, pozinkování min. 275g zinku/m2, pevnost oceli min. 280Pa, plná technická záruka 50 let, estetická záruka na barevnost a povlak min. 25 let</t>
  </si>
  <si>
    <t>-1857155844</t>
  </si>
  <si>
    <t>Poznámka k položce:
krytina SR35-47D, falcovaná, pásová délka do 8mi m, ocel. plech tl. min. o,5mm, pozinkování min. 275g zinku/m2, pevnost oceli min. 280Pa, plná technická záruka 50 let, estetická záruka na barevnost a povlak min. 25 let</t>
  </si>
  <si>
    <t>28</t>
  </si>
  <si>
    <t>764111405</t>
  </si>
  <si>
    <t>Krytina ze svitků nebo tabulí z pozinkovaného plechu s úpravou u okapů, prostupů a výčnělků střechy rovné drážkováním ze svitků rš 500 mm, sklon střechy přes 60 st.</t>
  </si>
  <si>
    <t>-1923240621</t>
  </si>
  <si>
    <t>4*2,5*2,5/2</t>
  </si>
  <si>
    <t>29</t>
  </si>
  <si>
    <t>764201106</t>
  </si>
  <si>
    <t>Montáž oplechování střešních prvků hřebene větraného včetně větrací mřížky</t>
  </si>
  <si>
    <t>-492034504</t>
  </si>
  <si>
    <t>20+18+14,5</t>
  </si>
  <si>
    <t>30</t>
  </si>
  <si>
    <t>764203152</t>
  </si>
  <si>
    <t>Montáž oplechování střešních prvků střešního výlezu střechy s krytinou skládanou nebo plechovou</t>
  </si>
  <si>
    <t>494659860</t>
  </si>
  <si>
    <t>31</t>
  </si>
  <si>
    <t>764203156</t>
  </si>
  <si>
    <t>Montáž oplechování střešních prvků sněhového zachytávače průbežného dvoutrubkového</t>
  </si>
  <si>
    <t>1291443370</t>
  </si>
  <si>
    <t>12+13+10+10</t>
  </si>
  <si>
    <t>553446410</t>
  </si>
  <si>
    <t>zachytávač sněhový pro profilované falcované pásy prům. 22-35 pozink</t>
  </si>
  <si>
    <t>1607885705</t>
  </si>
  <si>
    <t>33</t>
  </si>
  <si>
    <t>553446490</t>
  </si>
  <si>
    <t>tyč do sněhového zachytávače prům. 25 pozink</t>
  </si>
  <si>
    <t>-1747877092</t>
  </si>
  <si>
    <t>34</t>
  </si>
  <si>
    <t>764204109</t>
  </si>
  <si>
    <t>Montáž oplechování horních ploch zdí a nadezdívek (atik) rozvinuté šířky přes 400 do 800 mm</t>
  </si>
  <si>
    <t>486677316</t>
  </si>
  <si>
    <t>5,6*4</t>
  </si>
  <si>
    <t>35</t>
  </si>
  <si>
    <t>764205146</t>
  </si>
  <si>
    <t>Montáž oplechování horních ploch zdí a nadezdívek (atik) Příplatek k cenám za zvýšenou pracnost při provedení rohu nebo koutu přes rš 400 mm</t>
  </si>
  <si>
    <t>1087095512</t>
  </si>
  <si>
    <t>36</t>
  </si>
  <si>
    <t>764212662</t>
  </si>
  <si>
    <t>Oplechování střešních prvků z pozinkovaného plechu s povrchovou úpravou okapu okapovým plechem střechy rovné rš 200 mm</t>
  </si>
  <si>
    <t>-393059056</t>
  </si>
  <si>
    <t>12+13,5+12+11</t>
  </si>
  <si>
    <t>37</t>
  </si>
  <si>
    <t>764212663</t>
  </si>
  <si>
    <t>Oplechování střešních prvků z pozinkovaného plechu s povrchovou úpravou okapu okapovým plechem střechy rovné rš 250 mm</t>
  </si>
  <si>
    <t>-897390685</t>
  </si>
  <si>
    <t>23,58+24,5+4*2,8+12+10,5+ 2,8*4</t>
  </si>
  <si>
    <t>38</t>
  </si>
  <si>
    <t>764223451</t>
  </si>
  <si>
    <t>Střešní výlez pro krytinu prejzovou nebo vlnitou z Al plechu</t>
  </si>
  <si>
    <t>-2144242678</t>
  </si>
  <si>
    <t>39</t>
  </si>
  <si>
    <t>764301118</t>
  </si>
  <si>
    <t>Montáž  lemování zdí boční nebo horní rovné, střech s krytinou skládanou mimo prejzovou, rozvinuté šířky přes 400 mm</t>
  </si>
  <si>
    <t>405953642</t>
  </si>
  <si>
    <t>5,7*4+3*4+13*1,27*2+2,5*2+1,7*2+2*2+05+3*(1,4+0,47)+2*(1,1+0,47)</t>
  </si>
  <si>
    <t>40</t>
  </si>
  <si>
    <t>764305123</t>
  </si>
  <si>
    <t>Montáž lemování trub, konzol, držáků a ostatních kusových prvků střech s krytinou skládanou mimo prejzovou nebo z plechu, průměr přes 100 do 150 mm</t>
  </si>
  <si>
    <t>-365858206</t>
  </si>
  <si>
    <t>41</t>
  </si>
  <si>
    <t>764305124</t>
  </si>
  <si>
    <t>Montáž lemování trub, konzol, držáků a ostatních kusových prvků střech s krytinou skládanou mimo prejzovou nebo z plechu, průměr přes 150 do 200 mm</t>
  </si>
  <si>
    <t>1705725156</t>
  </si>
  <si>
    <t>42</t>
  </si>
  <si>
    <t>138801030.1</t>
  </si>
  <si>
    <t>plech tabule poplastovaná, ocel. tl. min. o,5mm, pozinkování min. 275g zinku/m2, povlak tl. min. 50 mikronů, pevnost oceli min. 280Pa, plná technická záruka 50 let, estetická záruka na barevnost a povlak min. 25 let</t>
  </si>
  <si>
    <t>57436299</t>
  </si>
  <si>
    <t>Poznámka k položce:
plech tabule poplastovaná, ocel. tl. min. o,5mm, pozinkování min. 275g zinku/m2, povlak tl. min. 50 mikronů, pevnost oceli min. 280Pa, plná technická záruka 50 let, estetická záruka na barevnost a povlak min. 25 let</t>
  </si>
  <si>
    <t>43</t>
  </si>
  <si>
    <t>283410320</t>
  </si>
  <si>
    <t>spojka žlabu okapu plast hnědý 150 mm</t>
  </si>
  <si>
    <t>-2009839344</t>
  </si>
  <si>
    <t>44</t>
  </si>
  <si>
    <t>553501040.2</t>
  </si>
  <si>
    <t>žlab podokapní půlkruhový R, poplast. plech, 190 mm, šedý</t>
  </si>
  <si>
    <t>1210750060</t>
  </si>
  <si>
    <t>45</t>
  </si>
  <si>
    <t>764501103</t>
  </si>
  <si>
    <t>Montáž žlabu podokapního půlkruhového žlabu</t>
  </si>
  <si>
    <t>-678217418</t>
  </si>
  <si>
    <t>46</t>
  </si>
  <si>
    <t>764501104</t>
  </si>
  <si>
    <t>Montáž žlabu podokapního půlkruhového čela</t>
  </si>
  <si>
    <t>-826176820</t>
  </si>
  <si>
    <t>47</t>
  </si>
  <si>
    <t>764501105</t>
  </si>
  <si>
    <t>Montáž žlabu podokapního půlkruhového háku</t>
  </si>
  <si>
    <t>-2062396453</t>
  </si>
  <si>
    <t>48</t>
  </si>
  <si>
    <t>553445760</t>
  </si>
  <si>
    <t>hák žlabový 250/450 mm pozink</t>
  </si>
  <si>
    <t>426774150</t>
  </si>
  <si>
    <t>49</t>
  </si>
  <si>
    <t>764501107</t>
  </si>
  <si>
    <t>Montáž žlabu podokapního půlkruhového rohu</t>
  </si>
  <si>
    <t>1326474539</t>
  </si>
  <si>
    <t>50</t>
  </si>
  <si>
    <t>553445460.1</t>
  </si>
  <si>
    <t>čelo  půlkulatého žlabu 250 mm poplast. plech, šedý</t>
  </si>
  <si>
    <t>811450367</t>
  </si>
  <si>
    <t>51</t>
  </si>
  <si>
    <t>553445290.1</t>
  </si>
  <si>
    <t>roh žlabový lisovaný 90°,r.š. 400 mm poplast.plech, šedý</t>
  </si>
  <si>
    <t>1830562324</t>
  </si>
  <si>
    <t>52</t>
  </si>
  <si>
    <t>764501108</t>
  </si>
  <si>
    <t>Montáž žlabu podokapního půlkruhového kotlíku</t>
  </si>
  <si>
    <t>-2126943207</t>
  </si>
  <si>
    <t>53</t>
  </si>
  <si>
    <t>553442730.1</t>
  </si>
  <si>
    <t>kotlík závěsný půlkulatý 250/100, poplast. plech, šedý</t>
  </si>
  <si>
    <t>3848094</t>
  </si>
  <si>
    <t>54</t>
  </si>
  <si>
    <t>998764103</t>
  </si>
  <si>
    <t>Přesun hmot pro konstrukce klempířské stanovený z hmotnosti přesunovaného materiálu vodorovná dopravní vzdálenost do 50 m v objektech výšky přes 12 do 24 m</t>
  </si>
  <si>
    <t>-478006858</t>
  </si>
  <si>
    <t>765</t>
  </si>
  <si>
    <t>Krytina skládaná</t>
  </si>
  <si>
    <t>55</t>
  </si>
  <si>
    <t>765151801.1</t>
  </si>
  <si>
    <t>Demontáž krytiny bitumenové ze šindelů do suti ,včetně podkladní lepenky</t>
  </si>
  <si>
    <t>2116693796</t>
  </si>
  <si>
    <t>56</t>
  </si>
  <si>
    <t>765151805</t>
  </si>
  <si>
    <t>Demontáž krytiny bitumenové ze šindelů sklonu do 30 st. hřebene nebo nároží do suti</t>
  </si>
  <si>
    <t>613591514</t>
  </si>
  <si>
    <t>18,1+17+3,5</t>
  </si>
  <si>
    <t>57</t>
  </si>
  <si>
    <t>765191031</t>
  </si>
  <si>
    <t>Montáž pojistné hydroizolační fólie lepení těsnících pásků pod kontralatě</t>
  </si>
  <si>
    <t>-265461024</t>
  </si>
  <si>
    <t>58</t>
  </si>
  <si>
    <t>283292950</t>
  </si>
  <si>
    <t>membrána podstřešní (reakce na oheň - třída E) 150 g/m2 s aplikovanou spojovací páskou</t>
  </si>
  <si>
    <t>287325394</t>
  </si>
  <si>
    <t>408,101*1,1</t>
  </si>
  <si>
    <t>59</t>
  </si>
  <si>
    <t>998765103</t>
  </si>
  <si>
    <t>Přesun hmot pro krytiny skládané stanovený z hmotnosti přesunovaného materiálu vodorovná dopravní vzdálenost do 50 m na objektech výšky přes 12 do 24 m</t>
  </si>
  <si>
    <t>-2096735610</t>
  </si>
  <si>
    <t>766</t>
  </si>
  <si>
    <t>Konstrukce truhlářské</t>
  </si>
  <si>
    <t>60</t>
  </si>
  <si>
    <t>611240260.1</t>
  </si>
  <si>
    <t>okno střešní kyvné, s horním úchytem, dřevěné,bílá PUR vrsva, trojitě zasklené, 78x160 cm s hliníkovým oplechováním pro falcovanou plechovou krytinu</t>
  </si>
  <si>
    <t>-1248726255</t>
  </si>
  <si>
    <t>61</t>
  </si>
  <si>
    <t>766671006.1</t>
  </si>
  <si>
    <t xml:space="preserve">Montáž střešního okna do krytiny ploch,78x140 cm, včetně  prodloužení a napojení parozábrany na okenní rám, včetně montáže okenního oplechování a vč.opravy a doplnění stáv. SDK konstrukce a jeho zapravení, vč. doplnění tepelně-izolační rohože_x000D_
</t>
  </si>
  <si>
    <t>254312008</t>
  </si>
  <si>
    <t>62</t>
  </si>
  <si>
    <t>766674812</t>
  </si>
  <si>
    <t>Demontáž střešních oken na krytině hladké a drážkové, sklonu přes 45 st.</t>
  </si>
  <si>
    <t>1467846254</t>
  </si>
  <si>
    <t>63</t>
  </si>
  <si>
    <t>998766103</t>
  </si>
  <si>
    <t>Přesun hmot pro konstrukce truhlářské stanovený z hmotnosti přesunovaného materiálu vodorovná dopravní vzdálenost do 50 m v objektech výšky přes 12 do 24 m</t>
  </si>
  <si>
    <t>1283197063</t>
  </si>
  <si>
    <t>HZS</t>
  </si>
  <si>
    <t>Hodinové zúčtovací sazby</t>
  </si>
  <si>
    <t>64</t>
  </si>
  <si>
    <t>HZS4211</t>
  </si>
  <si>
    <t>Hodinové zúčtovací sazby ostatních profesí revizní a kontrolní činnost revizní technik</t>
  </si>
  <si>
    <t>hod</t>
  </si>
  <si>
    <t>512</t>
  </si>
  <si>
    <t>-1188248810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</si>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</sst>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37" fillId="0" borderId="0" applyAlignment="0">
      <alignment vertical="top" wrapText="1"/>
      <protection locked="0"/>
    </xf>
  </cellStyleXfs>
  <cellXfs count="3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8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" fontId="23" fillId="0" borderId="22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166" fontId="23" fillId="0" borderId="23" xfId="0" applyNumberFormat="1" applyFont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3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5" xfId="0" applyNumberFormat="1" applyFont="1" applyBorder="1" applyAlignment="1"/>
    <xf numFmtId="166" fontId="26" fillId="0" borderId="16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8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9" fillId="0" borderId="27" xfId="0" applyFont="1" applyBorder="1" applyAlignment="1" applyProtection="1">
      <alignment horizontal="center" vertical="center"/>
      <protection locked="0"/>
    </xf>
    <xf numFmtId="49" fontId="29" fillId="0" borderId="27" xfId="0" applyNumberFormat="1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167" fontId="29" fillId="0" borderId="27" xfId="0" applyNumberFormat="1" applyFont="1" applyBorder="1" applyAlignment="1" applyProtection="1">
      <alignment vertical="center"/>
      <protection locked="0"/>
    </xf>
    <xf numFmtId="4" fontId="29" fillId="4" borderId="27" xfId="0" applyNumberFormat="1" applyFont="1" applyFill="1" applyBorder="1" applyAlignment="1" applyProtection="1">
      <alignment vertical="center"/>
      <protection locked="0"/>
    </xf>
    <xf numFmtId="4" fontId="29" fillId="0" borderId="27" xfId="0" applyNumberFormat="1" applyFont="1" applyBorder="1" applyAlignment="1" applyProtection="1">
      <alignment vertical="center"/>
      <protection locked="0"/>
    </xf>
    <xf numFmtId="0" fontId="29" fillId="0" borderId="4" xfId="0" applyFont="1" applyBorder="1" applyAlignment="1">
      <alignment vertical="center"/>
    </xf>
    <xf numFmtId="0" fontId="29" fillId="4" borderId="2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2" fillId="2" borderId="0" xfId="1" applyFill="1"/>
    <xf numFmtId="0" fontId="33" fillId="0" borderId="0" xfId="1" applyFont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1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36" fillId="2" borderId="0" xfId="1" applyFont="1" applyFill="1" applyAlignment="1">
      <alignment vertical="center"/>
    </xf>
    <xf numFmtId="0" fontId="35" fillId="2" borderId="0" xfId="0" applyFont="1" applyFill="1" applyAlignment="1" applyProtection="1">
      <alignment vertical="center"/>
      <protection locked="0"/>
    </xf>
    <xf numFmtId="0" fontId="37" fillId="0" borderId="0" xfId="2" applyAlignment="1">
      <alignment vertical="top"/>
      <protection locked="0"/>
    </xf>
    <xf numFmtId="0" fontId="38" fillId="0" borderId="28" xfId="2" applyFont="1" applyBorder="1" applyAlignment="1">
      <alignment vertical="center" wrapText="1"/>
      <protection locked="0"/>
    </xf>
    <xf numFmtId="0" fontId="38" fillId="0" borderId="29" xfId="2" applyFont="1" applyBorder="1" applyAlignment="1">
      <alignment vertical="center" wrapText="1"/>
      <protection locked="0"/>
    </xf>
    <xf numFmtId="0" fontId="38" fillId="0" borderId="30" xfId="2" applyFont="1" applyBorder="1" applyAlignment="1">
      <alignment vertical="center" wrapText="1"/>
      <protection locked="0"/>
    </xf>
    <xf numFmtId="0" fontId="38" fillId="0" borderId="31" xfId="2" applyFont="1" applyBorder="1" applyAlignment="1">
      <alignment horizontal="center" vertical="center" wrapText="1"/>
      <protection locked="0"/>
    </xf>
    <xf numFmtId="0" fontId="39" fillId="0" borderId="0" xfId="2" applyFont="1" applyBorder="1" applyAlignment="1">
      <alignment horizontal="center" vertical="center" wrapText="1"/>
      <protection locked="0"/>
    </xf>
    <xf numFmtId="0" fontId="38" fillId="0" borderId="32" xfId="2" applyFont="1" applyBorder="1" applyAlignment="1">
      <alignment horizontal="center" vertical="center" wrapText="1"/>
      <protection locked="0"/>
    </xf>
    <xf numFmtId="0" fontId="37" fillId="0" borderId="0" xfId="2" applyAlignment="1">
      <alignment horizontal="center" vertical="center"/>
      <protection locked="0"/>
    </xf>
    <xf numFmtId="0" fontId="38" fillId="0" borderId="31" xfId="2" applyFont="1" applyBorder="1" applyAlignment="1">
      <alignment vertical="center" wrapText="1"/>
      <protection locked="0"/>
    </xf>
    <xf numFmtId="0" fontId="40" fillId="0" borderId="33" xfId="2" applyFont="1" applyBorder="1" applyAlignment="1">
      <alignment horizontal="left" wrapText="1"/>
      <protection locked="0"/>
    </xf>
    <xf numFmtId="0" fontId="38" fillId="0" borderId="32" xfId="2" applyFont="1" applyBorder="1" applyAlignment="1">
      <alignment vertical="center" wrapText="1"/>
      <protection locked="0"/>
    </xf>
    <xf numFmtId="0" fontId="40" fillId="0" borderId="0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49" fontId="41" fillId="0" borderId="0" xfId="2" applyNumberFormat="1" applyFont="1" applyBorder="1" applyAlignment="1">
      <alignment horizontal="left" vertical="center" wrapText="1"/>
      <protection locked="0"/>
    </xf>
    <xf numFmtId="49" fontId="41" fillId="0" borderId="0" xfId="2" applyNumberFormat="1" applyFont="1" applyBorder="1" applyAlignment="1">
      <alignment vertical="center" wrapText="1"/>
      <protection locked="0"/>
    </xf>
    <xf numFmtId="0" fontId="38" fillId="0" borderId="34" xfId="2" applyFont="1" applyBorder="1" applyAlignment="1">
      <alignment vertical="center" wrapText="1"/>
      <protection locked="0"/>
    </xf>
    <xf numFmtId="0" fontId="44" fillId="0" borderId="33" xfId="2" applyFont="1" applyBorder="1" applyAlignment="1">
      <alignment vertical="center" wrapText="1"/>
      <protection locked="0"/>
    </xf>
    <xf numFmtId="0" fontId="38" fillId="0" borderId="35" xfId="2" applyFont="1" applyBorder="1" applyAlignment="1">
      <alignment vertical="center" wrapText="1"/>
      <protection locked="0"/>
    </xf>
    <xf numFmtId="0" fontId="38" fillId="0" borderId="0" xfId="2" applyFont="1" applyBorder="1" applyAlignment="1">
      <alignment vertical="top"/>
      <protection locked="0"/>
    </xf>
    <xf numFmtId="0" fontId="38" fillId="0" borderId="0" xfId="2" applyFont="1" applyAlignment="1">
      <alignment vertical="top"/>
      <protection locked="0"/>
    </xf>
    <xf numFmtId="0" fontId="38" fillId="0" borderId="28" xfId="2" applyFont="1" applyBorder="1" applyAlignment="1">
      <alignment horizontal="left" vertical="center"/>
      <protection locked="0"/>
    </xf>
    <xf numFmtId="0" fontId="38" fillId="0" borderId="29" xfId="2" applyFont="1" applyBorder="1" applyAlignment="1">
      <alignment horizontal="left" vertical="center"/>
      <protection locked="0"/>
    </xf>
    <xf numFmtId="0" fontId="38" fillId="0" borderId="30" xfId="2" applyFont="1" applyBorder="1" applyAlignment="1">
      <alignment horizontal="left" vertical="center"/>
      <protection locked="0"/>
    </xf>
    <xf numFmtId="0" fontId="38" fillId="0" borderId="31" xfId="2" applyFont="1" applyBorder="1" applyAlignment="1">
      <alignment horizontal="left" vertical="center"/>
      <protection locked="0"/>
    </xf>
    <xf numFmtId="0" fontId="39" fillId="0" borderId="0" xfId="2" applyFont="1" applyBorder="1" applyAlignment="1">
      <alignment horizontal="center" vertical="center"/>
      <protection locked="0"/>
    </xf>
    <xf numFmtId="0" fontId="38" fillId="0" borderId="32" xfId="2" applyFont="1" applyBorder="1" applyAlignment="1">
      <alignment horizontal="left" vertical="center"/>
      <protection locked="0"/>
    </xf>
    <xf numFmtId="0" fontId="40" fillId="0" borderId="0" xfId="2" applyFont="1" applyBorder="1" applyAlignment="1">
      <alignment horizontal="left" vertical="center"/>
      <protection locked="0"/>
    </xf>
    <xf numFmtId="0" fontId="45" fillId="0" borderId="0" xfId="2" applyFont="1" applyAlignment="1">
      <alignment horizontal="left" vertical="center"/>
      <protection locked="0"/>
    </xf>
    <xf numFmtId="0" fontId="40" fillId="0" borderId="33" xfId="2" applyFont="1" applyBorder="1" applyAlignment="1">
      <alignment horizontal="left" vertical="center"/>
      <protection locked="0"/>
    </xf>
    <xf numFmtId="0" fontId="40" fillId="0" borderId="33" xfId="2" applyFont="1" applyBorder="1" applyAlignment="1">
      <alignment horizontal="center" vertical="center"/>
      <protection locked="0"/>
    </xf>
    <xf numFmtId="0" fontId="45" fillId="0" borderId="33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1" fillId="0" borderId="0" xfId="2" applyFont="1" applyAlignment="1">
      <alignment horizontal="left" vertical="center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1" fillId="0" borderId="0" xfId="2" applyFont="1" applyFill="1" applyBorder="1" applyAlignment="1">
      <alignment horizontal="left" vertical="center"/>
      <protection locked="0"/>
    </xf>
    <xf numFmtId="0" fontId="41" fillId="0" borderId="0" xfId="2" applyFont="1" applyFill="1" applyBorder="1" applyAlignment="1">
      <alignment horizontal="center" vertical="center"/>
      <protection locked="0"/>
    </xf>
    <xf numFmtId="0" fontId="38" fillId="0" borderId="34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38" fillId="0" borderId="35" xfId="2" applyFont="1" applyBorder="1" applyAlignment="1">
      <alignment horizontal="left" vertical="center"/>
      <protection locked="0"/>
    </xf>
    <xf numFmtId="0" fontId="38" fillId="0" borderId="0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41" fillId="0" borderId="33" xfId="2" applyFont="1" applyBorder="1" applyAlignment="1">
      <alignment horizontal="left" vertical="center"/>
      <protection locked="0"/>
    </xf>
    <xf numFmtId="0" fontId="38" fillId="0" borderId="0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horizontal="center" vertical="center" wrapText="1"/>
      <protection locked="0"/>
    </xf>
    <xf numFmtId="0" fontId="38" fillId="0" borderId="28" xfId="2" applyFont="1" applyBorder="1" applyAlignment="1">
      <alignment horizontal="left" vertical="center" wrapText="1"/>
      <protection locked="0"/>
    </xf>
    <xf numFmtId="0" fontId="38" fillId="0" borderId="29" xfId="2" applyFont="1" applyBorder="1" applyAlignment="1">
      <alignment horizontal="left" vertical="center" wrapText="1"/>
      <protection locked="0"/>
    </xf>
    <xf numFmtId="0" fontId="38" fillId="0" borderId="30" xfId="2" applyFont="1" applyBorder="1" applyAlignment="1">
      <alignment horizontal="left" vertical="center" wrapText="1"/>
      <protection locked="0"/>
    </xf>
    <xf numFmtId="0" fontId="38" fillId="0" borderId="31" xfId="2" applyFont="1" applyBorder="1" applyAlignment="1">
      <alignment horizontal="left" vertical="center" wrapText="1"/>
      <protection locked="0"/>
    </xf>
    <xf numFmtId="0" fontId="38" fillId="0" borderId="32" xfId="2" applyFont="1" applyBorder="1" applyAlignment="1">
      <alignment horizontal="left" vertical="center" wrapText="1"/>
      <protection locked="0"/>
    </xf>
    <xf numFmtId="0" fontId="45" fillId="0" borderId="31" xfId="2" applyFont="1" applyBorder="1" applyAlignment="1">
      <alignment horizontal="left" vertical="center" wrapText="1"/>
      <protection locked="0"/>
    </xf>
    <xf numFmtId="0" fontId="45" fillId="0" borderId="32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1" fillId="0" borderId="34" xfId="2" applyFont="1" applyBorder="1" applyAlignment="1">
      <alignment horizontal="left" vertical="center" wrapText="1"/>
      <protection locked="0"/>
    </xf>
    <xf numFmtId="0" fontId="41" fillId="0" borderId="33" xfId="2" applyFont="1" applyBorder="1" applyAlignment="1">
      <alignment horizontal="left" vertical="center" wrapText="1"/>
      <protection locked="0"/>
    </xf>
    <xf numFmtId="0" fontId="41" fillId="0" borderId="35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0" xfId="2" applyFont="1" applyBorder="1" applyAlignment="1">
      <alignment horizontal="center" vertical="top"/>
      <protection locked="0"/>
    </xf>
    <xf numFmtId="0" fontId="41" fillId="0" borderId="34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5" fillId="0" borderId="0" xfId="2" applyFont="1" applyAlignment="1">
      <alignment vertical="center"/>
      <protection locked="0"/>
    </xf>
    <xf numFmtId="0" fontId="40" fillId="0" borderId="0" xfId="2" applyFont="1" applyBorder="1" applyAlignment="1">
      <alignment vertical="center"/>
      <protection locked="0"/>
    </xf>
    <xf numFmtId="0" fontId="45" fillId="0" borderId="33" xfId="2" applyFont="1" applyBorder="1" applyAlignment="1">
      <alignment vertical="center"/>
      <protection locked="0"/>
    </xf>
    <xf numFmtId="0" fontId="40" fillId="0" borderId="33" xfId="2" applyFont="1" applyBorder="1" applyAlignment="1">
      <alignment vertical="center"/>
      <protection locked="0"/>
    </xf>
    <xf numFmtId="0" fontId="37" fillId="0" borderId="0" xfId="2" applyBorder="1" applyAlignment="1">
      <alignment vertical="top"/>
      <protection locked="0"/>
    </xf>
    <xf numFmtId="49" fontId="41" fillId="0" borderId="0" xfId="2" applyNumberFormat="1" applyFont="1" applyBorder="1" applyAlignment="1">
      <alignment horizontal="left" vertical="center"/>
      <protection locked="0"/>
    </xf>
    <xf numFmtId="0" fontId="37" fillId="0" borderId="33" xfId="2" applyBorder="1" applyAlignment="1">
      <alignment vertical="top"/>
      <protection locked="0"/>
    </xf>
    <xf numFmtId="0" fontId="40" fillId="0" borderId="33" xfId="2" applyFont="1" applyBorder="1" applyAlignment="1">
      <alignment horizontal="left"/>
      <protection locked="0"/>
    </xf>
    <xf numFmtId="0" fontId="45" fillId="0" borderId="33" xfId="2" applyFont="1" applyBorder="1" applyAlignment="1">
      <protection locked="0"/>
    </xf>
    <xf numFmtId="0" fontId="40" fillId="0" borderId="33" xfId="2" applyFont="1" applyBorder="1" applyAlignment="1">
      <alignment horizontal="left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38" fillId="0" borderId="31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38" fillId="0" borderId="32" xfId="2" applyFont="1" applyBorder="1" applyAlignment="1">
      <alignment vertical="top"/>
      <protection locked="0"/>
    </xf>
    <xf numFmtId="0" fontId="38" fillId="0" borderId="0" xfId="2" applyFont="1" applyBorder="1" applyAlignment="1">
      <alignment horizontal="center" vertical="center"/>
      <protection locked="0"/>
    </xf>
    <xf numFmtId="0" fontId="38" fillId="0" borderId="0" xfId="2" applyFont="1" applyBorder="1" applyAlignment="1">
      <alignment horizontal="left" vertical="top"/>
      <protection locked="0"/>
    </xf>
    <xf numFmtId="0" fontId="38" fillId="0" borderId="34" xfId="2" applyFont="1" applyBorder="1" applyAlignment="1">
      <alignment vertical="top"/>
      <protection locked="0"/>
    </xf>
    <xf numFmtId="0" fontId="38" fillId="0" borderId="33" xfId="2" applyFont="1" applyBorder="1" applyAlignment="1">
      <alignment vertical="top"/>
      <protection locked="0"/>
    </xf>
    <xf numFmtId="0" fontId="38" fillId="0" borderId="35" xfId="2" applyFont="1" applyBorder="1" applyAlignment="1">
      <alignment vertical="top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KROS2016-DATA\System\Temp\rad94AC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KROS2016-DATA\System\Temp\radD35FF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255" t="s">
        <v>0</v>
      </c>
      <c r="B1" s="256"/>
      <c r="C1" s="256"/>
      <c r="D1" s="257" t="s">
        <v>1</v>
      </c>
      <c r="E1" s="256"/>
      <c r="F1" s="256"/>
      <c r="G1" s="256"/>
      <c r="H1" s="256"/>
      <c r="I1" s="256"/>
      <c r="J1" s="256"/>
      <c r="K1" s="258" t="s">
        <v>424</v>
      </c>
      <c r="L1" s="258"/>
      <c r="M1" s="258"/>
      <c r="N1" s="258"/>
      <c r="O1" s="258"/>
      <c r="P1" s="258"/>
      <c r="Q1" s="258"/>
      <c r="R1" s="258"/>
      <c r="S1" s="258"/>
      <c r="T1" s="256"/>
      <c r="U1" s="256"/>
      <c r="V1" s="256"/>
      <c r="W1" s="258" t="s">
        <v>425</v>
      </c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0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1:74" ht="36.950000000000003" customHeight="1" x14ac:dyDescent="0.3">
      <c r="AR2" s="247" t="s">
        <v>6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7</v>
      </c>
      <c r="BT2" s="16" t="s">
        <v>8</v>
      </c>
    </row>
    <row r="3" spans="1:74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1:74" ht="36.950000000000003" customHeight="1" x14ac:dyDescent="0.3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1:74" ht="14.45" customHeight="1" x14ac:dyDescent="0.3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215" t="s">
        <v>15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"/>
      <c r="AQ5" s="23"/>
      <c r="BE5" s="211" t="s">
        <v>16</v>
      </c>
      <c r="BS5" s="16" t="s">
        <v>7</v>
      </c>
    </row>
    <row r="6" spans="1:74" ht="36.950000000000003" customHeight="1" x14ac:dyDescent="0.3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17" t="s">
        <v>18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"/>
      <c r="AQ6" s="23"/>
      <c r="BE6" s="212"/>
      <c r="BS6" s="16" t="s">
        <v>19</v>
      </c>
    </row>
    <row r="7" spans="1:74" ht="14.45" customHeight="1" x14ac:dyDescent="0.3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212"/>
      <c r="BS7" s="16" t="s">
        <v>22</v>
      </c>
    </row>
    <row r="8" spans="1:74" ht="14.45" customHeight="1" x14ac:dyDescent="0.3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2"/>
      <c r="BS8" s="16" t="s">
        <v>27</v>
      </c>
    </row>
    <row r="9" spans="1:74" ht="14.45" customHeight="1" x14ac:dyDescent="0.3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2"/>
      <c r="BS9" s="16" t="s">
        <v>28</v>
      </c>
    </row>
    <row r="10" spans="1:74" ht="14.45" customHeight="1" x14ac:dyDescent="0.3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</v>
      </c>
      <c r="AO10" s="21"/>
      <c r="AP10" s="21"/>
      <c r="AQ10" s="23"/>
      <c r="BE10" s="212"/>
      <c r="BS10" s="16" t="s">
        <v>19</v>
      </c>
    </row>
    <row r="11" spans="1:74" ht="18.399999999999999" customHeight="1" x14ac:dyDescent="0.3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</v>
      </c>
      <c r="AO11" s="21"/>
      <c r="AP11" s="21"/>
      <c r="AQ11" s="23"/>
      <c r="BE11" s="212"/>
      <c r="BS11" s="16" t="s">
        <v>19</v>
      </c>
    </row>
    <row r="12" spans="1:74" ht="6.95" customHeight="1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2"/>
      <c r="BS12" s="16" t="s">
        <v>19</v>
      </c>
    </row>
    <row r="13" spans="1:74" ht="14.45" customHeight="1" x14ac:dyDescent="0.3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12"/>
      <c r="BS13" s="16" t="s">
        <v>19</v>
      </c>
    </row>
    <row r="14" spans="1:74" x14ac:dyDescent="0.3">
      <c r="B14" s="20"/>
      <c r="C14" s="21"/>
      <c r="D14" s="21"/>
      <c r="E14" s="218" t="s">
        <v>34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12"/>
      <c r="BS14" s="16" t="s">
        <v>19</v>
      </c>
    </row>
    <row r="15" spans="1:74" ht="6.95" customHeight="1" x14ac:dyDescent="0.3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2"/>
      <c r="BS15" s="16" t="s">
        <v>4</v>
      </c>
    </row>
    <row r="16" spans="1:74" ht="14.45" customHeight="1" x14ac:dyDescent="0.3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3</v>
      </c>
      <c r="AO16" s="21"/>
      <c r="AP16" s="21"/>
      <c r="AQ16" s="23"/>
      <c r="BE16" s="212"/>
      <c r="BS16" s="16" t="s">
        <v>4</v>
      </c>
    </row>
    <row r="17" spans="2:71" ht="18.399999999999999" customHeight="1" x14ac:dyDescent="0.3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3</v>
      </c>
      <c r="AO17" s="21"/>
      <c r="AP17" s="21"/>
      <c r="AQ17" s="23"/>
      <c r="BE17" s="212"/>
      <c r="BS17" s="16" t="s">
        <v>37</v>
      </c>
    </row>
    <row r="18" spans="2:71" ht="6.95" customHeigh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2"/>
      <c r="BS18" s="16" t="s">
        <v>7</v>
      </c>
    </row>
    <row r="19" spans="2:71" ht="14.45" customHeight="1" x14ac:dyDescent="0.3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2"/>
      <c r="BS19" s="16" t="s">
        <v>7</v>
      </c>
    </row>
    <row r="20" spans="2:71" ht="22.5" customHeight="1" x14ac:dyDescent="0.3">
      <c r="B20" s="20"/>
      <c r="C20" s="21"/>
      <c r="D20" s="21"/>
      <c r="E20" s="219" t="s">
        <v>3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"/>
      <c r="AP20" s="21"/>
      <c r="AQ20" s="23"/>
      <c r="BE20" s="212"/>
      <c r="BS20" s="16" t="s">
        <v>4</v>
      </c>
    </row>
    <row r="21" spans="2:71" ht="6.95" customHeight="1" x14ac:dyDescent="0.3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2"/>
    </row>
    <row r="22" spans="2:71" ht="6.95" customHeight="1" x14ac:dyDescent="0.3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2"/>
    </row>
    <row r="23" spans="2:71" s="1" customFormat="1" ht="25.9" customHeight="1" x14ac:dyDescent="0.3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0">
        <f>ROUND(AG51,2)</f>
        <v>0</v>
      </c>
      <c r="AL23" s="221"/>
      <c r="AM23" s="221"/>
      <c r="AN23" s="221"/>
      <c r="AO23" s="221"/>
      <c r="AP23" s="34"/>
      <c r="AQ23" s="37"/>
      <c r="BE23" s="213"/>
    </row>
    <row r="24" spans="2:71" s="1" customFormat="1" ht="6.95" customHeigh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3"/>
    </row>
    <row r="25" spans="2:71" s="1" customFormat="1" ht="13.5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2" t="s">
        <v>40</v>
      </c>
      <c r="M25" s="223"/>
      <c r="N25" s="223"/>
      <c r="O25" s="223"/>
      <c r="P25" s="34"/>
      <c r="Q25" s="34"/>
      <c r="R25" s="34"/>
      <c r="S25" s="34"/>
      <c r="T25" s="34"/>
      <c r="U25" s="34"/>
      <c r="V25" s="34"/>
      <c r="W25" s="222" t="s">
        <v>41</v>
      </c>
      <c r="X25" s="223"/>
      <c r="Y25" s="223"/>
      <c r="Z25" s="223"/>
      <c r="AA25" s="223"/>
      <c r="AB25" s="223"/>
      <c r="AC25" s="223"/>
      <c r="AD25" s="223"/>
      <c r="AE25" s="223"/>
      <c r="AF25" s="34"/>
      <c r="AG25" s="34"/>
      <c r="AH25" s="34"/>
      <c r="AI25" s="34"/>
      <c r="AJ25" s="34"/>
      <c r="AK25" s="222" t="s">
        <v>42</v>
      </c>
      <c r="AL25" s="223"/>
      <c r="AM25" s="223"/>
      <c r="AN25" s="223"/>
      <c r="AO25" s="223"/>
      <c r="AP25" s="34"/>
      <c r="AQ25" s="37"/>
      <c r="BE25" s="213"/>
    </row>
    <row r="26" spans="2:71" s="2" customFormat="1" ht="14.45" customHeight="1" x14ac:dyDescent="0.3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224">
        <v>0.21</v>
      </c>
      <c r="M26" s="225"/>
      <c r="N26" s="225"/>
      <c r="O26" s="225"/>
      <c r="P26" s="40"/>
      <c r="Q26" s="40"/>
      <c r="R26" s="40"/>
      <c r="S26" s="40"/>
      <c r="T26" s="40"/>
      <c r="U26" s="40"/>
      <c r="V26" s="40"/>
      <c r="W26" s="226">
        <f>ROUND(AZ51,2)</f>
        <v>0</v>
      </c>
      <c r="X26" s="225"/>
      <c r="Y26" s="225"/>
      <c r="Z26" s="225"/>
      <c r="AA26" s="225"/>
      <c r="AB26" s="225"/>
      <c r="AC26" s="225"/>
      <c r="AD26" s="225"/>
      <c r="AE26" s="225"/>
      <c r="AF26" s="40"/>
      <c r="AG26" s="40"/>
      <c r="AH26" s="40"/>
      <c r="AI26" s="40"/>
      <c r="AJ26" s="40"/>
      <c r="AK26" s="226">
        <f>ROUND(AV51,2)</f>
        <v>0</v>
      </c>
      <c r="AL26" s="225"/>
      <c r="AM26" s="225"/>
      <c r="AN26" s="225"/>
      <c r="AO26" s="225"/>
      <c r="AP26" s="40"/>
      <c r="AQ26" s="42"/>
      <c r="BE26" s="214"/>
    </row>
    <row r="27" spans="2:71" s="2" customFormat="1" ht="14.45" customHeight="1" x14ac:dyDescent="0.3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224">
        <v>0.15</v>
      </c>
      <c r="M27" s="225"/>
      <c r="N27" s="225"/>
      <c r="O27" s="225"/>
      <c r="P27" s="40"/>
      <c r="Q27" s="40"/>
      <c r="R27" s="40"/>
      <c r="S27" s="40"/>
      <c r="T27" s="40"/>
      <c r="U27" s="40"/>
      <c r="V27" s="40"/>
      <c r="W27" s="226">
        <f>ROUND(BA51,2)</f>
        <v>0</v>
      </c>
      <c r="X27" s="225"/>
      <c r="Y27" s="225"/>
      <c r="Z27" s="225"/>
      <c r="AA27" s="225"/>
      <c r="AB27" s="225"/>
      <c r="AC27" s="225"/>
      <c r="AD27" s="225"/>
      <c r="AE27" s="225"/>
      <c r="AF27" s="40"/>
      <c r="AG27" s="40"/>
      <c r="AH27" s="40"/>
      <c r="AI27" s="40"/>
      <c r="AJ27" s="40"/>
      <c r="AK27" s="226">
        <f>ROUND(AW51,2)</f>
        <v>0</v>
      </c>
      <c r="AL27" s="225"/>
      <c r="AM27" s="225"/>
      <c r="AN27" s="225"/>
      <c r="AO27" s="225"/>
      <c r="AP27" s="40"/>
      <c r="AQ27" s="42"/>
      <c r="BE27" s="214"/>
    </row>
    <row r="28" spans="2:71" s="2" customFormat="1" ht="14.45" hidden="1" customHeight="1" x14ac:dyDescent="0.3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224">
        <v>0.21</v>
      </c>
      <c r="M28" s="225"/>
      <c r="N28" s="225"/>
      <c r="O28" s="225"/>
      <c r="P28" s="40"/>
      <c r="Q28" s="40"/>
      <c r="R28" s="40"/>
      <c r="S28" s="40"/>
      <c r="T28" s="40"/>
      <c r="U28" s="40"/>
      <c r="V28" s="40"/>
      <c r="W28" s="226">
        <f>ROUND(BB51,2)</f>
        <v>0</v>
      </c>
      <c r="X28" s="225"/>
      <c r="Y28" s="225"/>
      <c r="Z28" s="225"/>
      <c r="AA28" s="225"/>
      <c r="AB28" s="225"/>
      <c r="AC28" s="225"/>
      <c r="AD28" s="225"/>
      <c r="AE28" s="225"/>
      <c r="AF28" s="40"/>
      <c r="AG28" s="40"/>
      <c r="AH28" s="40"/>
      <c r="AI28" s="40"/>
      <c r="AJ28" s="40"/>
      <c r="AK28" s="226">
        <v>0</v>
      </c>
      <c r="AL28" s="225"/>
      <c r="AM28" s="225"/>
      <c r="AN28" s="225"/>
      <c r="AO28" s="225"/>
      <c r="AP28" s="40"/>
      <c r="AQ28" s="42"/>
      <c r="BE28" s="214"/>
    </row>
    <row r="29" spans="2:71" s="2" customFormat="1" ht="14.45" hidden="1" customHeight="1" x14ac:dyDescent="0.3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224">
        <v>0.15</v>
      </c>
      <c r="M29" s="225"/>
      <c r="N29" s="225"/>
      <c r="O29" s="225"/>
      <c r="P29" s="40"/>
      <c r="Q29" s="40"/>
      <c r="R29" s="40"/>
      <c r="S29" s="40"/>
      <c r="T29" s="40"/>
      <c r="U29" s="40"/>
      <c r="V29" s="40"/>
      <c r="W29" s="226">
        <f>ROUND(BC51,2)</f>
        <v>0</v>
      </c>
      <c r="X29" s="225"/>
      <c r="Y29" s="225"/>
      <c r="Z29" s="225"/>
      <c r="AA29" s="225"/>
      <c r="AB29" s="225"/>
      <c r="AC29" s="225"/>
      <c r="AD29" s="225"/>
      <c r="AE29" s="225"/>
      <c r="AF29" s="40"/>
      <c r="AG29" s="40"/>
      <c r="AH29" s="40"/>
      <c r="AI29" s="40"/>
      <c r="AJ29" s="40"/>
      <c r="AK29" s="226">
        <v>0</v>
      </c>
      <c r="AL29" s="225"/>
      <c r="AM29" s="225"/>
      <c r="AN29" s="225"/>
      <c r="AO29" s="225"/>
      <c r="AP29" s="40"/>
      <c r="AQ29" s="42"/>
      <c r="BE29" s="214"/>
    </row>
    <row r="30" spans="2:71" s="2" customFormat="1" ht="14.45" hidden="1" customHeight="1" x14ac:dyDescent="0.3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224">
        <v>0</v>
      </c>
      <c r="M30" s="225"/>
      <c r="N30" s="225"/>
      <c r="O30" s="225"/>
      <c r="P30" s="40"/>
      <c r="Q30" s="40"/>
      <c r="R30" s="40"/>
      <c r="S30" s="40"/>
      <c r="T30" s="40"/>
      <c r="U30" s="40"/>
      <c r="V30" s="40"/>
      <c r="W30" s="226">
        <f>ROUND(BD51,2)</f>
        <v>0</v>
      </c>
      <c r="X30" s="225"/>
      <c r="Y30" s="225"/>
      <c r="Z30" s="225"/>
      <c r="AA30" s="225"/>
      <c r="AB30" s="225"/>
      <c r="AC30" s="225"/>
      <c r="AD30" s="225"/>
      <c r="AE30" s="225"/>
      <c r="AF30" s="40"/>
      <c r="AG30" s="40"/>
      <c r="AH30" s="40"/>
      <c r="AI30" s="40"/>
      <c r="AJ30" s="40"/>
      <c r="AK30" s="226">
        <v>0</v>
      </c>
      <c r="AL30" s="225"/>
      <c r="AM30" s="225"/>
      <c r="AN30" s="225"/>
      <c r="AO30" s="225"/>
      <c r="AP30" s="40"/>
      <c r="AQ30" s="42"/>
      <c r="BE30" s="214"/>
    </row>
    <row r="31" spans="2:71" s="1" customFormat="1" ht="6.95" customHeigh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3"/>
    </row>
    <row r="32" spans="2:71" s="1" customFormat="1" ht="25.9" customHeight="1" x14ac:dyDescent="0.3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227" t="s">
        <v>51</v>
      </c>
      <c r="Y32" s="228"/>
      <c r="Z32" s="228"/>
      <c r="AA32" s="228"/>
      <c r="AB32" s="228"/>
      <c r="AC32" s="45"/>
      <c r="AD32" s="45"/>
      <c r="AE32" s="45"/>
      <c r="AF32" s="45"/>
      <c r="AG32" s="45"/>
      <c r="AH32" s="45"/>
      <c r="AI32" s="45"/>
      <c r="AJ32" s="45"/>
      <c r="AK32" s="229">
        <f>SUM(AK23:AK30)</f>
        <v>0</v>
      </c>
      <c r="AL32" s="228"/>
      <c r="AM32" s="228"/>
      <c r="AN32" s="228"/>
      <c r="AO32" s="230"/>
      <c r="AP32" s="43"/>
      <c r="AQ32" s="47"/>
      <c r="BE32" s="213"/>
    </row>
    <row r="33" spans="2:56" s="1" customFormat="1" ht="6.95" customHeigh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56" s="1" customFormat="1" ht="6.95" customHeight="1" x14ac:dyDescent="0.3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56" s="1" customFormat="1" ht="6.95" customHeight="1" x14ac:dyDescent="0.3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56" s="1" customFormat="1" ht="36.950000000000003" customHeight="1" x14ac:dyDescent="0.3">
      <c r="B39" s="33"/>
      <c r="C39" s="53" t="s">
        <v>52</v>
      </c>
      <c r="AR39" s="33"/>
    </row>
    <row r="40" spans="2:56" s="1" customFormat="1" ht="6.95" customHeight="1" x14ac:dyDescent="0.3">
      <c r="B40" s="33"/>
      <c r="AR40" s="33"/>
    </row>
    <row r="41" spans="2:56" s="3" customFormat="1" ht="14.45" customHeight="1" x14ac:dyDescent="0.3">
      <c r="B41" s="54"/>
      <c r="C41" s="55" t="s">
        <v>14</v>
      </c>
      <c r="L41" s="3" t="str">
        <f>K5</f>
        <v>5-2021</v>
      </c>
      <c r="AR41" s="54"/>
    </row>
    <row r="42" spans="2:56" s="4" customFormat="1" ht="36.950000000000003" customHeight="1" x14ac:dyDescent="0.3">
      <c r="B42" s="56"/>
      <c r="C42" s="57" t="s">
        <v>17</v>
      </c>
      <c r="L42" s="231" t="str">
        <f>K6</f>
        <v>Oprava  střechy Masarykova 1101</v>
      </c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R42" s="56"/>
    </row>
    <row r="43" spans="2:56" s="1" customFormat="1" ht="6.95" customHeight="1" x14ac:dyDescent="0.3">
      <c r="B43" s="33"/>
      <c r="AR43" s="33"/>
    </row>
    <row r="44" spans="2:56" s="1" customFormat="1" x14ac:dyDescent="0.3">
      <c r="B44" s="33"/>
      <c r="C44" s="55" t="s">
        <v>23</v>
      </c>
      <c r="L44" s="58" t="str">
        <f>IF(K8="","",K8)</f>
        <v>Česká Třebová</v>
      </c>
      <c r="AI44" s="55" t="s">
        <v>25</v>
      </c>
      <c r="AM44" s="233" t="str">
        <f>IF(AN8= "","",AN8)</f>
        <v>22. 6. 2021</v>
      </c>
      <c r="AN44" s="213"/>
      <c r="AR44" s="33"/>
    </row>
    <row r="45" spans="2:56" s="1" customFormat="1" ht="6.95" customHeight="1" x14ac:dyDescent="0.3">
      <c r="B45" s="33"/>
      <c r="AR45" s="33"/>
    </row>
    <row r="46" spans="2:56" s="1" customFormat="1" x14ac:dyDescent="0.3">
      <c r="B46" s="33"/>
      <c r="C46" s="55" t="s">
        <v>29</v>
      </c>
      <c r="L46" s="3" t="str">
        <f>IF(E11= "","",E11)</f>
        <v>Teza s.r.o.</v>
      </c>
      <c r="AI46" s="55" t="s">
        <v>35</v>
      </c>
      <c r="AM46" s="234" t="str">
        <f>IF(E17="","",E17)</f>
        <v xml:space="preserve"> </v>
      </c>
      <c r="AN46" s="213"/>
      <c r="AO46" s="213"/>
      <c r="AP46" s="213"/>
      <c r="AR46" s="33"/>
      <c r="AS46" s="235" t="s">
        <v>53</v>
      </c>
      <c r="AT46" s="236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x14ac:dyDescent="0.3">
      <c r="B47" s="33"/>
      <c r="C47" s="55" t="s">
        <v>33</v>
      </c>
      <c r="L47" s="3" t="str">
        <f>IF(E14= "Vyplň údaj","",E14)</f>
        <v/>
      </c>
      <c r="AR47" s="33"/>
      <c r="AS47" s="237"/>
      <c r="AT47" s="223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9" customHeight="1" x14ac:dyDescent="0.3">
      <c r="B48" s="33"/>
      <c r="AR48" s="33"/>
      <c r="AS48" s="237"/>
      <c r="AT48" s="223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1:90" s="1" customFormat="1" ht="29.25" customHeight="1" x14ac:dyDescent="0.3">
      <c r="B49" s="33"/>
      <c r="C49" s="238" t="s">
        <v>54</v>
      </c>
      <c r="D49" s="239"/>
      <c r="E49" s="239"/>
      <c r="F49" s="239"/>
      <c r="G49" s="239"/>
      <c r="H49" s="64"/>
      <c r="I49" s="240" t="s">
        <v>55</v>
      </c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41" t="s">
        <v>56</v>
      </c>
      <c r="AH49" s="239"/>
      <c r="AI49" s="239"/>
      <c r="AJ49" s="239"/>
      <c r="AK49" s="239"/>
      <c r="AL49" s="239"/>
      <c r="AM49" s="239"/>
      <c r="AN49" s="240" t="s">
        <v>57</v>
      </c>
      <c r="AO49" s="239"/>
      <c r="AP49" s="239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1:90" s="1" customFormat="1" ht="10.9" customHeight="1" x14ac:dyDescent="0.3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1:90" s="4" customFormat="1" ht="32.450000000000003" customHeight="1" x14ac:dyDescent="0.3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5">
        <f>ROUND(AG52,2)</f>
        <v>0</v>
      </c>
      <c r="AH51" s="245"/>
      <c r="AI51" s="245"/>
      <c r="AJ51" s="245"/>
      <c r="AK51" s="245"/>
      <c r="AL51" s="245"/>
      <c r="AM51" s="245"/>
      <c r="AN51" s="246">
        <f>SUM(AG51,AT51)</f>
        <v>0</v>
      </c>
      <c r="AO51" s="246"/>
      <c r="AP51" s="246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72</v>
      </c>
      <c r="BT51" s="57" t="s">
        <v>73</v>
      </c>
      <c r="BV51" s="57" t="s">
        <v>74</v>
      </c>
      <c r="BW51" s="57" t="s">
        <v>5</v>
      </c>
      <c r="BX51" s="57" t="s">
        <v>75</v>
      </c>
      <c r="CL51" s="57" t="s">
        <v>3</v>
      </c>
    </row>
    <row r="52" spans="1:90" s="5" customFormat="1" ht="22.5" customHeight="1" x14ac:dyDescent="0.3">
      <c r="A52" s="251" t="s">
        <v>426</v>
      </c>
      <c r="B52" s="77"/>
      <c r="C52" s="78"/>
      <c r="D52" s="244" t="s">
        <v>15</v>
      </c>
      <c r="E52" s="243"/>
      <c r="F52" s="243"/>
      <c r="G52" s="243"/>
      <c r="H52" s="243"/>
      <c r="I52" s="79"/>
      <c r="J52" s="244" t="s">
        <v>18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2">
        <f>'5-2021 - Oprava  střechy ...'!J25</f>
        <v>0</v>
      </c>
      <c r="AH52" s="243"/>
      <c r="AI52" s="243"/>
      <c r="AJ52" s="243"/>
      <c r="AK52" s="243"/>
      <c r="AL52" s="243"/>
      <c r="AM52" s="243"/>
      <c r="AN52" s="242">
        <f>SUM(AG52,AT52)</f>
        <v>0</v>
      </c>
      <c r="AO52" s="243"/>
      <c r="AP52" s="243"/>
      <c r="AQ52" s="80" t="s">
        <v>76</v>
      </c>
      <c r="AR52" s="77"/>
      <c r="AS52" s="81">
        <v>0</v>
      </c>
      <c r="AT52" s="82">
        <f>ROUND(SUM(AV52:AW52),2)</f>
        <v>0</v>
      </c>
      <c r="AU52" s="83">
        <f>'5-2021 - Oprava  střechy ...'!P81</f>
        <v>0</v>
      </c>
      <c r="AV52" s="82">
        <f>'5-2021 - Oprava  střechy ...'!J28</f>
        <v>0</v>
      </c>
      <c r="AW52" s="82">
        <f>'5-2021 - Oprava  střechy ...'!J29</f>
        <v>0</v>
      </c>
      <c r="AX52" s="82">
        <f>'5-2021 - Oprava  střechy ...'!J30</f>
        <v>0</v>
      </c>
      <c r="AY52" s="82">
        <f>'5-2021 - Oprava  střechy ...'!J31</f>
        <v>0</v>
      </c>
      <c r="AZ52" s="82">
        <f>'5-2021 - Oprava  střechy ...'!F28</f>
        <v>0</v>
      </c>
      <c r="BA52" s="82">
        <f>'5-2021 - Oprava  střechy ...'!F29</f>
        <v>0</v>
      </c>
      <c r="BB52" s="82">
        <f>'5-2021 - Oprava  střechy ...'!F30</f>
        <v>0</v>
      </c>
      <c r="BC52" s="82">
        <f>'5-2021 - Oprava  střechy ...'!F31</f>
        <v>0</v>
      </c>
      <c r="BD52" s="84">
        <f>'5-2021 - Oprava  střechy ...'!F32</f>
        <v>0</v>
      </c>
      <c r="BT52" s="85" t="s">
        <v>22</v>
      </c>
      <c r="BU52" s="85" t="s">
        <v>77</v>
      </c>
      <c r="BV52" s="85" t="s">
        <v>74</v>
      </c>
      <c r="BW52" s="85" t="s">
        <v>5</v>
      </c>
      <c r="BX52" s="85" t="s">
        <v>75</v>
      </c>
      <c r="CL52" s="85" t="s">
        <v>3</v>
      </c>
    </row>
    <row r="53" spans="1:90" s="1" customFormat="1" ht="30" customHeight="1" x14ac:dyDescent="0.3">
      <c r="B53" s="33"/>
      <c r="AR53" s="33"/>
    </row>
    <row r="54" spans="1:90" s="1" customFormat="1" ht="6.95" customHeight="1" x14ac:dyDescent="0.3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5-2021 - Oprava  střechy ...'!C2" tooltip="5-2021 - Oprava  střechy 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8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4"/>
      <c r="B1" s="253"/>
      <c r="C1" s="253"/>
      <c r="D1" s="252" t="s">
        <v>1</v>
      </c>
      <c r="E1" s="253"/>
      <c r="F1" s="254" t="s">
        <v>427</v>
      </c>
      <c r="G1" s="259" t="s">
        <v>428</v>
      </c>
      <c r="H1" s="259"/>
      <c r="I1" s="260"/>
      <c r="J1" s="254" t="s">
        <v>429</v>
      </c>
      <c r="K1" s="252" t="s">
        <v>78</v>
      </c>
      <c r="L1" s="254" t="s">
        <v>430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 x14ac:dyDescent="0.3">
      <c r="L2" s="247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5</v>
      </c>
    </row>
    <row r="3" spans="1:70" ht="6.95" customHeight="1" x14ac:dyDescent="0.3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79</v>
      </c>
    </row>
    <row r="4" spans="1:70" ht="36.950000000000003" customHeight="1" x14ac:dyDescent="0.3">
      <c r="B4" s="20"/>
      <c r="C4" s="21"/>
      <c r="D4" s="22" t="s">
        <v>80</v>
      </c>
      <c r="E4" s="21"/>
      <c r="F4" s="21"/>
      <c r="G4" s="21"/>
      <c r="H4" s="21"/>
      <c r="I4" s="88"/>
      <c r="J4" s="21"/>
      <c r="K4" s="23"/>
      <c r="M4" s="24" t="s">
        <v>11</v>
      </c>
      <c r="AT4" s="16" t="s">
        <v>4</v>
      </c>
    </row>
    <row r="5" spans="1:70" ht="6.95" customHeight="1" x14ac:dyDescent="0.3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1:70" s="1" customFormat="1" x14ac:dyDescent="0.3">
      <c r="B6" s="33"/>
      <c r="C6" s="34"/>
      <c r="D6" s="29" t="s">
        <v>17</v>
      </c>
      <c r="E6" s="34"/>
      <c r="F6" s="34"/>
      <c r="G6" s="34"/>
      <c r="H6" s="34"/>
      <c r="I6" s="89"/>
      <c r="J6" s="34"/>
      <c r="K6" s="37"/>
    </row>
    <row r="7" spans="1:70" s="1" customFormat="1" ht="36.950000000000003" customHeight="1" x14ac:dyDescent="0.3">
      <c r="B7" s="33"/>
      <c r="C7" s="34"/>
      <c r="D7" s="34"/>
      <c r="E7" s="248" t="s">
        <v>18</v>
      </c>
      <c r="F7" s="223"/>
      <c r="G7" s="223"/>
      <c r="H7" s="223"/>
      <c r="I7" s="89"/>
      <c r="J7" s="34"/>
      <c r="K7" s="37"/>
    </row>
    <row r="8" spans="1:70" s="1" customFormat="1" ht="13.5" x14ac:dyDescent="0.3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1:70" s="1" customFormat="1" ht="14.45" customHeight="1" x14ac:dyDescent="0.3">
      <c r="B9" s="33"/>
      <c r="C9" s="34"/>
      <c r="D9" s="29" t="s">
        <v>20</v>
      </c>
      <c r="E9" s="34"/>
      <c r="F9" s="27" t="s">
        <v>3</v>
      </c>
      <c r="G9" s="34"/>
      <c r="H9" s="34"/>
      <c r="I9" s="90" t="s">
        <v>21</v>
      </c>
      <c r="J9" s="27" t="s">
        <v>3</v>
      </c>
      <c r="K9" s="37"/>
    </row>
    <row r="10" spans="1:70" s="1" customFormat="1" ht="14.45" customHeight="1" x14ac:dyDescent="0.3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22. 6. 2021</v>
      </c>
      <c r="K10" s="37"/>
    </row>
    <row r="11" spans="1:70" s="1" customFormat="1" ht="10.9" customHeight="1" x14ac:dyDescent="0.3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1:70" s="1" customFormat="1" ht="14.45" customHeight="1" x14ac:dyDescent="0.3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</v>
      </c>
      <c r="K12" s="37"/>
    </row>
    <row r="13" spans="1:70" s="1" customFormat="1" ht="18" customHeight="1" x14ac:dyDescent="0.3">
      <c r="B13" s="33"/>
      <c r="C13" s="34"/>
      <c r="D13" s="34"/>
      <c r="E13" s="27" t="s">
        <v>31</v>
      </c>
      <c r="F13" s="34"/>
      <c r="G13" s="34"/>
      <c r="H13" s="34"/>
      <c r="I13" s="90" t="s">
        <v>32</v>
      </c>
      <c r="J13" s="27" t="s">
        <v>3</v>
      </c>
      <c r="K13" s="37"/>
    </row>
    <row r="14" spans="1:70" s="1" customFormat="1" ht="6.95" customHeight="1" x14ac:dyDescent="0.3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1:70" s="1" customFormat="1" ht="14.45" customHeight="1" x14ac:dyDescent="0.3">
      <c r="B15" s="33"/>
      <c r="C15" s="34"/>
      <c r="D15" s="29" t="s">
        <v>33</v>
      </c>
      <c r="E15" s="34"/>
      <c r="F15" s="34"/>
      <c r="G15" s="34"/>
      <c r="H15" s="34"/>
      <c r="I15" s="90" t="s">
        <v>30</v>
      </c>
      <c r="J15" s="27" t="str">
        <f>IF('Rekapitulace stavby'!AN13="Vyplň údaj","",IF('Rekapitulace stavby'!AN13="","",'Rekapitulace stavby'!AN13))</f>
        <v/>
      </c>
      <c r="K15" s="37"/>
    </row>
    <row r="16" spans="1:70" s="1" customFormat="1" ht="18" customHeight="1" x14ac:dyDescent="0.3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90" t="s">
        <v>32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5" customHeight="1" x14ac:dyDescent="0.3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45" customHeight="1" x14ac:dyDescent="0.3">
      <c r="B18" s="33"/>
      <c r="C18" s="34"/>
      <c r="D18" s="29" t="s">
        <v>35</v>
      </c>
      <c r="E18" s="34"/>
      <c r="F18" s="34"/>
      <c r="G18" s="34"/>
      <c r="H18" s="34"/>
      <c r="I18" s="90" t="s">
        <v>30</v>
      </c>
      <c r="J18" s="27" t="str">
        <f>IF('Rekapitulace stavby'!AN16="","",'Rekapitulace stavby'!AN16)</f>
        <v/>
      </c>
      <c r="K18" s="37"/>
    </row>
    <row r="19" spans="2:11" s="1" customFormat="1" ht="18" customHeight="1" x14ac:dyDescent="0.3">
      <c r="B19" s="33"/>
      <c r="C19" s="34"/>
      <c r="D19" s="34"/>
      <c r="E19" s="27" t="str">
        <f>IF('Rekapitulace stavby'!E17="","",'Rekapitulace stavby'!E17)</f>
        <v xml:space="preserve"> </v>
      </c>
      <c r="F19" s="34"/>
      <c r="G19" s="34"/>
      <c r="H19" s="34"/>
      <c r="I19" s="90" t="s">
        <v>32</v>
      </c>
      <c r="J19" s="27" t="str">
        <f>IF('Rekapitulace stavby'!AN17="","",'Rekapitulace stavby'!AN17)</f>
        <v/>
      </c>
      <c r="K19" s="37"/>
    </row>
    <row r="20" spans="2:11" s="1" customFormat="1" ht="6.95" customHeight="1" x14ac:dyDescent="0.3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45" customHeight="1" x14ac:dyDescent="0.3">
      <c r="B21" s="33"/>
      <c r="C21" s="34"/>
      <c r="D21" s="29" t="s">
        <v>38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 x14ac:dyDescent="0.3">
      <c r="B22" s="92"/>
      <c r="C22" s="93"/>
      <c r="D22" s="93"/>
      <c r="E22" s="219" t="s">
        <v>3</v>
      </c>
      <c r="F22" s="249"/>
      <c r="G22" s="249"/>
      <c r="H22" s="249"/>
      <c r="I22" s="94"/>
      <c r="J22" s="93"/>
      <c r="K22" s="95"/>
    </row>
    <row r="23" spans="2:11" s="1" customFormat="1" ht="6.95" customHeight="1" x14ac:dyDescent="0.3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95" customHeight="1" x14ac:dyDescent="0.3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5.35" customHeight="1" x14ac:dyDescent="0.3">
      <c r="B25" s="33"/>
      <c r="C25" s="34"/>
      <c r="D25" s="98" t="s">
        <v>39</v>
      </c>
      <c r="E25" s="34"/>
      <c r="F25" s="34"/>
      <c r="G25" s="34"/>
      <c r="H25" s="34"/>
      <c r="I25" s="89"/>
      <c r="J25" s="99">
        <f>ROUND(J81,2)</f>
        <v>0</v>
      </c>
      <c r="K25" s="37"/>
    </row>
    <row r="26" spans="2:11" s="1" customFormat="1" ht="6.95" customHeight="1" x14ac:dyDescent="0.3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45" customHeight="1" x14ac:dyDescent="0.3">
      <c r="B27" s="33"/>
      <c r="C27" s="34"/>
      <c r="D27" s="34"/>
      <c r="E27" s="34"/>
      <c r="F27" s="38" t="s">
        <v>41</v>
      </c>
      <c r="G27" s="34"/>
      <c r="H27" s="34"/>
      <c r="I27" s="100" t="s">
        <v>40</v>
      </c>
      <c r="J27" s="38" t="s">
        <v>42</v>
      </c>
      <c r="K27" s="37"/>
    </row>
    <row r="28" spans="2:11" s="1" customFormat="1" ht="14.45" customHeight="1" x14ac:dyDescent="0.3">
      <c r="B28" s="33"/>
      <c r="C28" s="34"/>
      <c r="D28" s="41" t="s">
        <v>43</v>
      </c>
      <c r="E28" s="41" t="s">
        <v>44</v>
      </c>
      <c r="F28" s="101">
        <f>ROUND(SUM(BE81:BE200), 2)</f>
        <v>0</v>
      </c>
      <c r="G28" s="34"/>
      <c r="H28" s="34"/>
      <c r="I28" s="102">
        <v>0.21</v>
      </c>
      <c r="J28" s="101">
        <f>ROUND(ROUND((SUM(BE81:BE200)), 2)*I28, 2)</f>
        <v>0</v>
      </c>
      <c r="K28" s="37"/>
    </row>
    <row r="29" spans="2:11" s="1" customFormat="1" ht="14.45" customHeight="1" x14ac:dyDescent="0.3">
      <c r="B29" s="33"/>
      <c r="C29" s="34"/>
      <c r="D29" s="34"/>
      <c r="E29" s="41" t="s">
        <v>45</v>
      </c>
      <c r="F29" s="101">
        <f>ROUND(SUM(BF81:BF200), 2)</f>
        <v>0</v>
      </c>
      <c r="G29" s="34"/>
      <c r="H29" s="34"/>
      <c r="I29" s="102">
        <v>0.15</v>
      </c>
      <c r="J29" s="101">
        <f>ROUND(ROUND((SUM(BF81:BF200)), 2)*I29, 2)</f>
        <v>0</v>
      </c>
      <c r="K29" s="37"/>
    </row>
    <row r="30" spans="2:11" s="1" customFormat="1" ht="14.45" hidden="1" customHeight="1" x14ac:dyDescent="0.3">
      <c r="B30" s="33"/>
      <c r="C30" s="34"/>
      <c r="D30" s="34"/>
      <c r="E30" s="41" t="s">
        <v>46</v>
      </c>
      <c r="F30" s="101">
        <f>ROUND(SUM(BG81:BG200), 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45" hidden="1" customHeight="1" x14ac:dyDescent="0.3">
      <c r="B31" s="33"/>
      <c r="C31" s="34"/>
      <c r="D31" s="34"/>
      <c r="E31" s="41" t="s">
        <v>47</v>
      </c>
      <c r="F31" s="101">
        <f>ROUND(SUM(BH81:BH200), 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45" hidden="1" customHeight="1" x14ac:dyDescent="0.3">
      <c r="B32" s="33"/>
      <c r="C32" s="34"/>
      <c r="D32" s="34"/>
      <c r="E32" s="41" t="s">
        <v>48</v>
      </c>
      <c r="F32" s="101">
        <f>ROUND(SUM(BI81:BI200), 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95" customHeight="1" x14ac:dyDescent="0.3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5.35" customHeight="1" x14ac:dyDescent="0.3">
      <c r="B34" s="33"/>
      <c r="C34" s="103"/>
      <c r="D34" s="104" t="s">
        <v>49</v>
      </c>
      <c r="E34" s="64"/>
      <c r="F34" s="64"/>
      <c r="G34" s="105" t="s">
        <v>50</v>
      </c>
      <c r="H34" s="106" t="s">
        <v>51</v>
      </c>
      <c r="I34" s="107"/>
      <c r="J34" s="108">
        <f>SUM(J25:J32)</f>
        <v>0</v>
      </c>
      <c r="K34" s="109"/>
    </row>
    <row r="35" spans="2:11" s="1" customFormat="1" ht="14.45" customHeight="1" x14ac:dyDescent="0.3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95" customHeight="1" x14ac:dyDescent="0.3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950000000000003" customHeight="1" x14ac:dyDescent="0.3">
      <c r="B40" s="33"/>
      <c r="C40" s="22" t="s">
        <v>81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95" customHeight="1" x14ac:dyDescent="0.3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45" customHeight="1" x14ac:dyDescent="0.3">
      <c r="B42" s="33"/>
      <c r="C42" s="29" t="s">
        <v>17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 x14ac:dyDescent="0.3">
      <c r="B43" s="33"/>
      <c r="C43" s="34"/>
      <c r="D43" s="34"/>
      <c r="E43" s="248" t="str">
        <f>E7</f>
        <v>Oprava  střechy Masarykova 1101</v>
      </c>
      <c r="F43" s="223"/>
      <c r="G43" s="223"/>
      <c r="H43" s="223"/>
      <c r="I43" s="89"/>
      <c r="J43" s="34"/>
      <c r="K43" s="37"/>
    </row>
    <row r="44" spans="2:11" s="1" customFormat="1" ht="6.95" customHeight="1" x14ac:dyDescent="0.3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 x14ac:dyDescent="0.3">
      <c r="B45" s="33"/>
      <c r="C45" s="29" t="s">
        <v>23</v>
      </c>
      <c r="D45" s="34"/>
      <c r="E45" s="34"/>
      <c r="F45" s="27" t="str">
        <f>F10</f>
        <v>Česká Třebová</v>
      </c>
      <c r="G45" s="34"/>
      <c r="H45" s="34"/>
      <c r="I45" s="90" t="s">
        <v>25</v>
      </c>
      <c r="J45" s="91" t="str">
        <f>IF(J10="","",J10)</f>
        <v>22. 6. 2021</v>
      </c>
      <c r="K45" s="37"/>
    </row>
    <row r="46" spans="2:11" s="1" customFormat="1" ht="6.95" customHeight="1" x14ac:dyDescent="0.3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x14ac:dyDescent="0.3">
      <c r="B47" s="33"/>
      <c r="C47" s="29" t="s">
        <v>29</v>
      </c>
      <c r="D47" s="34"/>
      <c r="E47" s="34"/>
      <c r="F47" s="27" t="str">
        <f>E13</f>
        <v>Teza s.r.o.</v>
      </c>
      <c r="G47" s="34"/>
      <c r="H47" s="34"/>
      <c r="I47" s="90" t="s">
        <v>35</v>
      </c>
      <c r="J47" s="27" t="str">
        <f>E19</f>
        <v xml:space="preserve"> </v>
      </c>
      <c r="K47" s="37"/>
    </row>
    <row r="48" spans="2:11" s="1" customFormat="1" ht="14.45" customHeight="1" x14ac:dyDescent="0.3">
      <c r="B48" s="33"/>
      <c r="C48" s="29" t="s">
        <v>33</v>
      </c>
      <c r="D48" s="34"/>
      <c r="E48" s="34"/>
      <c r="F48" s="27" t="str">
        <f>IF(E16="","",E16)</f>
        <v/>
      </c>
      <c r="G48" s="34"/>
      <c r="H48" s="34"/>
      <c r="I48" s="89"/>
      <c r="J48" s="34"/>
      <c r="K48" s="37"/>
    </row>
    <row r="49" spans="2:47" s="1" customFormat="1" ht="10.35" customHeight="1" x14ac:dyDescent="0.3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47" s="1" customFormat="1" ht="29.25" customHeight="1" x14ac:dyDescent="0.3">
      <c r="B50" s="33"/>
      <c r="C50" s="113" t="s">
        <v>82</v>
      </c>
      <c r="D50" s="103"/>
      <c r="E50" s="103"/>
      <c r="F50" s="103"/>
      <c r="G50" s="103"/>
      <c r="H50" s="103"/>
      <c r="I50" s="114"/>
      <c r="J50" s="115" t="s">
        <v>83</v>
      </c>
      <c r="K50" s="116"/>
    </row>
    <row r="51" spans="2:47" s="1" customFormat="1" ht="10.35" customHeight="1" x14ac:dyDescent="0.3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 x14ac:dyDescent="0.3">
      <c r="B52" s="33"/>
      <c r="C52" s="117" t="s">
        <v>84</v>
      </c>
      <c r="D52" s="34"/>
      <c r="E52" s="34"/>
      <c r="F52" s="34"/>
      <c r="G52" s="34"/>
      <c r="H52" s="34"/>
      <c r="I52" s="89"/>
      <c r="J52" s="99">
        <f>J81</f>
        <v>0</v>
      </c>
      <c r="K52" s="37"/>
      <c r="AU52" s="16" t="s">
        <v>85</v>
      </c>
    </row>
    <row r="53" spans="2:47" s="7" customFormat="1" ht="24.95" customHeight="1" x14ac:dyDescent="0.3">
      <c r="B53" s="118"/>
      <c r="C53" s="119"/>
      <c r="D53" s="120" t="s">
        <v>86</v>
      </c>
      <c r="E53" s="121"/>
      <c r="F53" s="121"/>
      <c r="G53" s="121"/>
      <c r="H53" s="121"/>
      <c r="I53" s="122"/>
      <c r="J53" s="123">
        <f>J82</f>
        <v>0</v>
      </c>
      <c r="K53" s="124"/>
    </row>
    <row r="54" spans="2:47" s="8" customFormat="1" ht="19.899999999999999" customHeight="1" x14ac:dyDescent="0.3">
      <c r="B54" s="125"/>
      <c r="C54" s="126"/>
      <c r="D54" s="127" t="s">
        <v>87</v>
      </c>
      <c r="E54" s="128"/>
      <c r="F54" s="128"/>
      <c r="G54" s="128"/>
      <c r="H54" s="128"/>
      <c r="I54" s="129"/>
      <c r="J54" s="130">
        <f>J83</f>
        <v>0</v>
      </c>
      <c r="K54" s="131"/>
    </row>
    <row r="55" spans="2:47" s="8" customFormat="1" ht="19.899999999999999" customHeight="1" x14ac:dyDescent="0.3">
      <c r="B55" s="125"/>
      <c r="C55" s="126"/>
      <c r="D55" s="127" t="s">
        <v>88</v>
      </c>
      <c r="E55" s="128"/>
      <c r="F55" s="128"/>
      <c r="G55" s="128"/>
      <c r="H55" s="128"/>
      <c r="I55" s="129"/>
      <c r="J55" s="130">
        <f>J88</f>
        <v>0</v>
      </c>
      <c r="K55" s="131"/>
    </row>
    <row r="56" spans="2:47" s="7" customFormat="1" ht="24.95" customHeight="1" x14ac:dyDescent="0.3">
      <c r="B56" s="118"/>
      <c r="C56" s="119"/>
      <c r="D56" s="120" t="s">
        <v>89</v>
      </c>
      <c r="E56" s="121"/>
      <c r="F56" s="121"/>
      <c r="G56" s="121"/>
      <c r="H56" s="121"/>
      <c r="I56" s="122"/>
      <c r="J56" s="123">
        <f>J95</f>
        <v>0</v>
      </c>
      <c r="K56" s="124"/>
    </row>
    <row r="57" spans="2:47" s="8" customFormat="1" ht="19.899999999999999" customHeight="1" x14ac:dyDescent="0.3">
      <c r="B57" s="125"/>
      <c r="C57" s="126"/>
      <c r="D57" s="127" t="s">
        <v>90</v>
      </c>
      <c r="E57" s="128"/>
      <c r="F57" s="128"/>
      <c r="G57" s="128"/>
      <c r="H57" s="128"/>
      <c r="I57" s="129"/>
      <c r="J57" s="130">
        <f>J96</f>
        <v>0</v>
      </c>
      <c r="K57" s="131"/>
    </row>
    <row r="58" spans="2:47" s="8" customFormat="1" ht="19.899999999999999" customHeight="1" x14ac:dyDescent="0.3">
      <c r="B58" s="125"/>
      <c r="C58" s="126"/>
      <c r="D58" s="127" t="s">
        <v>91</v>
      </c>
      <c r="E58" s="128"/>
      <c r="F58" s="128"/>
      <c r="G58" s="128"/>
      <c r="H58" s="128"/>
      <c r="I58" s="129"/>
      <c r="J58" s="130">
        <f>J104</f>
        <v>0</v>
      </c>
      <c r="K58" s="131"/>
    </row>
    <row r="59" spans="2:47" s="8" customFormat="1" ht="19.899999999999999" customHeight="1" x14ac:dyDescent="0.3">
      <c r="B59" s="125"/>
      <c r="C59" s="126"/>
      <c r="D59" s="127" t="s">
        <v>92</v>
      </c>
      <c r="E59" s="128"/>
      <c r="F59" s="128"/>
      <c r="G59" s="128"/>
      <c r="H59" s="128"/>
      <c r="I59" s="129"/>
      <c r="J59" s="130">
        <f>J107</f>
        <v>0</v>
      </c>
      <c r="K59" s="131"/>
    </row>
    <row r="60" spans="2:47" s="8" customFormat="1" ht="19.899999999999999" customHeight="1" x14ac:dyDescent="0.3">
      <c r="B60" s="125"/>
      <c r="C60" s="126"/>
      <c r="D60" s="127" t="s">
        <v>93</v>
      </c>
      <c r="E60" s="128"/>
      <c r="F60" s="128"/>
      <c r="G60" s="128"/>
      <c r="H60" s="128"/>
      <c r="I60" s="129"/>
      <c r="J60" s="130">
        <f>J117</f>
        <v>0</v>
      </c>
      <c r="K60" s="131"/>
    </row>
    <row r="61" spans="2:47" s="8" customFormat="1" ht="19.899999999999999" customHeight="1" x14ac:dyDescent="0.3">
      <c r="B61" s="125"/>
      <c r="C61" s="126"/>
      <c r="D61" s="127" t="s">
        <v>94</v>
      </c>
      <c r="E61" s="128"/>
      <c r="F61" s="128"/>
      <c r="G61" s="128"/>
      <c r="H61" s="128"/>
      <c r="I61" s="129"/>
      <c r="J61" s="130">
        <f>J170</f>
        <v>0</v>
      </c>
      <c r="K61" s="131"/>
    </row>
    <row r="62" spans="2:47" s="8" customFormat="1" ht="19.899999999999999" customHeight="1" x14ac:dyDescent="0.3">
      <c r="B62" s="125"/>
      <c r="C62" s="126"/>
      <c r="D62" s="127" t="s">
        <v>95</v>
      </c>
      <c r="E62" s="128"/>
      <c r="F62" s="128"/>
      <c r="G62" s="128"/>
      <c r="H62" s="128"/>
      <c r="I62" s="129"/>
      <c r="J62" s="130">
        <f>J194</f>
        <v>0</v>
      </c>
      <c r="K62" s="131"/>
    </row>
    <row r="63" spans="2:47" s="7" customFormat="1" ht="24.95" customHeight="1" x14ac:dyDescent="0.3">
      <c r="B63" s="118"/>
      <c r="C63" s="119"/>
      <c r="D63" s="120" t="s">
        <v>96</v>
      </c>
      <c r="E63" s="121"/>
      <c r="F63" s="121"/>
      <c r="G63" s="121"/>
      <c r="H63" s="121"/>
      <c r="I63" s="122"/>
      <c r="J63" s="123">
        <f>J199</f>
        <v>0</v>
      </c>
      <c r="K63" s="124"/>
    </row>
    <row r="64" spans="2:47" s="1" customFormat="1" ht="21.75" customHeight="1" x14ac:dyDescent="0.3">
      <c r="B64" s="33"/>
      <c r="C64" s="34"/>
      <c r="D64" s="34"/>
      <c r="E64" s="34"/>
      <c r="F64" s="34"/>
      <c r="G64" s="34"/>
      <c r="H64" s="34"/>
      <c r="I64" s="89"/>
      <c r="J64" s="34"/>
      <c r="K64" s="37"/>
    </row>
    <row r="65" spans="2:20" s="1" customFormat="1" ht="6.95" customHeight="1" x14ac:dyDescent="0.3">
      <c r="B65" s="48"/>
      <c r="C65" s="49"/>
      <c r="D65" s="49"/>
      <c r="E65" s="49"/>
      <c r="F65" s="49"/>
      <c r="G65" s="49"/>
      <c r="H65" s="49"/>
      <c r="I65" s="110"/>
      <c r="J65" s="49"/>
      <c r="K65" s="50"/>
    </row>
    <row r="69" spans="2:20" s="1" customFormat="1" ht="6.95" customHeight="1" x14ac:dyDescent="0.3">
      <c r="B69" s="51"/>
      <c r="C69" s="52"/>
      <c r="D69" s="52"/>
      <c r="E69" s="52"/>
      <c r="F69" s="52"/>
      <c r="G69" s="52"/>
      <c r="H69" s="52"/>
      <c r="I69" s="111"/>
      <c r="J69" s="52"/>
      <c r="K69" s="52"/>
      <c r="L69" s="33"/>
    </row>
    <row r="70" spans="2:20" s="1" customFormat="1" ht="36.950000000000003" customHeight="1" x14ac:dyDescent="0.3">
      <c r="B70" s="33"/>
      <c r="C70" s="53" t="s">
        <v>97</v>
      </c>
      <c r="L70" s="33"/>
    </row>
    <row r="71" spans="2:20" s="1" customFormat="1" ht="6.95" customHeight="1" x14ac:dyDescent="0.3">
      <c r="B71" s="33"/>
      <c r="L71" s="33"/>
    </row>
    <row r="72" spans="2:20" s="1" customFormat="1" ht="14.45" customHeight="1" x14ac:dyDescent="0.3">
      <c r="B72" s="33"/>
      <c r="C72" s="55" t="s">
        <v>17</v>
      </c>
      <c r="L72" s="33"/>
    </row>
    <row r="73" spans="2:20" s="1" customFormat="1" ht="23.25" customHeight="1" x14ac:dyDescent="0.3">
      <c r="B73" s="33"/>
      <c r="E73" s="231" t="str">
        <f>E7</f>
        <v>Oprava  střechy Masarykova 1101</v>
      </c>
      <c r="F73" s="213"/>
      <c r="G73" s="213"/>
      <c r="H73" s="213"/>
      <c r="L73" s="33"/>
    </row>
    <row r="74" spans="2:20" s="1" customFormat="1" ht="6.95" customHeight="1" x14ac:dyDescent="0.3">
      <c r="B74" s="33"/>
      <c r="L74" s="33"/>
    </row>
    <row r="75" spans="2:20" s="1" customFormat="1" ht="18" customHeight="1" x14ac:dyDescent="0.3">
      <c r="B75" s="33"/>
      <c r="C75" s="55" t="s">
        <v>23</v>
      </c>
      <c r="F75" s="132" t="str">
        <f>F10</f>
        <v>Česká Třebová</v>
      </c>
      <c r="I75" s="133" t="s">
        <v>25</v>
      </c>
      <c r="J75" s="59" t="str">
        <f>IF(J10="","",J10)</f>
        <v>22. 6. 2021</v>
      </c>
      <c r="L75" s="33"/>
    </row>
    <row r="76" spans="2:20" s="1" customFormat="1" ht="6.95" customHeight="1" x14ac:dyDescent="0.3">
      <c r="B76" s="33"/>
      <c r="L76" s="33"/>
    </row>
    <row r="77" spans="2:20" s="1" customFormat="1" x14ac:dyDescent="0.3">
      <c r="B77" s="33"/>
      <c r="C77" s="55" t="s">
        <v>29</v>
      </c>
      <c r="F77" s="132" t="str">
        <f>E13</f>
        <v>Teza s.r.o.</v>
      </c>
      <c r="I77" s="133" t="s">
        <v>35</v>
      </c>
      <c r="J77" s="132" t="str">
        <f>E19</f>
        <v xml:space="preserve"> </v>
      </c>
      <c r="L77" s="33"/>
    </row>
    <row r="78" spans="2:20" s="1" customFormat="1" ht="14.45" customHeight="1" x14ac:dyDescent="0.3">
      <c r="B78" s="33"/>
      <c r="C78" s="55" t="s">
        <v>33</v>
      </c>
      <c r="F78" s="132" t="str">
        <f>IF(E16="","",E16)</f>
        <v/>
      </c>
      <c r="L78" s="33"/>
    </row>
    <row r="79" spans="2:20" s="1" customFormat="1" ht="10.35" customHeight="1" x14ac:dyDescent="0.3">
      <c r="B79" s="33"/>
      <c r="L79" s="33"/>
    </row>
    <row r="80" spans="2:20" s="9" customFormat="1" ht="29.25" customHeight="1" x14ac:dyDescent="0.3">
      <c r="B80" s="134"/>
      <c r="C80" s="135" t="s">
        <v>98</v>
      </c>
      <c r="D80" s="136" t="s">
        <v>58</v>
      </c>
      <c r="E80" s="136" t="s">
        <v>54</v>
      </c>
      <c r="F80" s="136" t="s">
        <v>99</v>
      </c>
      <c r="G80" s="136" t="s">
        <v>100</v>
      </c>
      <c r="H80" s="136" t="s">
        <v>101</v>
      </c>
      <c r="I80" s="137" t="s">
        <v>102</v>
      </c>
      <c r="J80" s="136" t="s">
        <v>83</v>
      </c>
      <c r="K80" s="138" t="s">
        <v>103</v>
      </c>
      <c r="L80" s="134"/>
      <c r="M80" s="66" t="s">
        <v>104</v>
      </c>
      <c r="N80" s="67" t="s">
        <v>43</v>
      </c>
      <c r="O80" s="67" t="s">
        <v>105</v>
      </c>
      <c r="P80" s="67" t="s">
        <v>106</v>
      </c>
      <c r="Q80" s="67" t="s">
        <v>107</v>
      </c>
      <c r="R80" s="67" t="s">
        <v>108</v>
      </c>
      <c r="S80" s="67" t="s">
        <v>109</v>
      </c>
      <c r="T80" s="68" t="s">
        <v>110</v>
      </c>
    </row>
    <row r="81" spans="2:65" s="1" customFormat="1" ht="29.25" customHeight="1" x14ac:dyDescent="0.35">
      <c r="B81" s="33"/>
      <c r="C81" s="70" t="s">
        <v>84</v>
      </c>
      <c r="J81" s="139">
        <f>BK81</f>
        <v>0</v>
      </c>
      <c r="L81" s="33"/>
      <c r="M81" s="69"/>
      <c r="N81" s="60"/>
      <c r="O81" s="60"/>
      <c r="P81" s="140">
        <f>P82+P95+P199</f>
        <v>0</v>
      </c>
      <c r="Q81" s="60"/>
      <c r="R81" s="140">
        <f>R82+R95+R199</f>
        <v>8.2605696000000002</v>
      </c>
      <c r="S81" s="60"/>
      <c r="T81" s="141">
        <f>T82+T95+T199</f>
        <v>5.0185744999999997</v>
      </c>
      <c r="AT81" s="16" t="s">
        <v>72</v>
      </c>
      <c r="AU81" s="16" t="s">
        <v>85</v>
      </c>
      <c r="BK81" s="142">
        <f>BK82+BK95+BK199</f>
        <v>0</v>
      </c>
    </row>
    <row r="82" spans="2:65" s="10" customFormat="1" ht="37.35" customHeight="1" x14ac:dyDescent="0.35">
      <c r="B82" s="143"/>
      <c r="D82" s="144" t="s">
        <v>72</v>
      </c>
      <c r="E82" s="145" t="s">
        <v>111</v>
      </c>
      <c r="F82" s="145" t="s">
        <v>112</v>
      </c>
      <c r="I82" s="146"/>
      <c r="J82" s="147">
        <f>BK82</f>
        <v>0</v>
      </c>
      <c r="L82" s="143"/>
      <c r="M82" s="148"/>
      <c r="N82" s="149"/>
      <c r="O82" s="149"/>
      <c r="P82" s="150">
        <f>P83+P88</f>
        <v>0</v>
      </c>
      <c r="Q82" s="149"/>
      <c r="R82" s="150">
        <f>R83+R88</f>
        <v>0</v>
      </c>
      <c r="S82" s="149"/>
      <c r="T82" s="151">
        <f>T83+T88</f>
        <v>0</v>
      </c>
      <c r="AR82" s="144" t="s">
        <v>22</v>
      </c>
      <c r="AT82" s="152" t="s">
        <v>72</v>
      </c>
      <c r="AU82" s="152" t="s">
        <v>73</v>
      </c>
      <c r="AY82" s="144" t="s">
        <v>113</v>
      </c>
      <c r="BK82" s="153">
        <f>BK83+BK88</f>
        <v>0</v>
      </c>
    </row>
    <row r="83" spans="2:65" s="10" customFormat="1" ht="19.899999999999999" customHeight="1" x14ac:dyDescent="0.3">
      <c r="B83" s="143"/>
      <c r="D83" s="154" t="s">
        <v>72</v>
      </c>
      <c r="E83" s="155" t="s">
        <v>114</v>
      </c>
      <c r="F83" s="155" t="s">
        <v>115</v>
      </c>
      <c r="I83" s="146"/>
      <c r="J83" s="156">
        <f>BK83</f>
        <v>0</v>
      </c>
      <c r="L83" s="143"/>
      <c r="M83" s="148"/>
      <c r="N83" s="149"/>
      <c r="O83" s="149"/>
      <c r="P83" s="150">
        <f>SUM(P84:P87)</f>
        <v>0</v>
      </c>
      <c r="Q83" s="149"/>
      <c r="R83" s="150">
        <f>SUM(R84:R87)</f>
        <v>0</v>
      </c>
      <c r="S83" s="149"/>
      <c r="T83" s="151">
        <f>SUM(T84:T87)</f>
        <v>0</v>
      </c>
      <c r="AR83" s="144" t="s">
        <v>22</v>
      </c>
      <c r="AT83" s="152" t="s">
        <v>72</v>
      </c>
      <c r="AU83" s="152" t="s">
        <v>22</v>
      </c>
      <c r="AY83" s="144" t="s">
        <v>113</v>
      </c>
      <c r="BK83" s="153">
        <f>SUM(BK84:BK87)</f>
        <v>0</v>
      </c>
    </row>
    <row r="84" spans="2:65" s="1" customFormat="1" ht="31.5" customHeight="1" x14ac:dyDescent="0.3">
      <c r="B84" s="157"/>
      <c r="C84" s="158" t="s">
        <v>22</v>
      </c>
      <c r="D84" s="158" t="s">
        <v>116</v>
      </c>
      <c r="E84" s="159" t="s">
        <v>117</v>
      </c>
      <c r="F84" s="160" t="s">
        <v>118</v>
      </c>
      <c r="G84" s="161" t="s">
        <v>119</v>
      </c>
      <c r="H84" s="162">
        <v>725</v>
      </c>
      <c r="I84" s="163"/>
      <c r="J84" s="164">
        <f>ROUND(I84*H84,2)</f>
        <v>0</v>
      </c>
      <c r="K84" s="160" t="s">
        <v>120</v>
      </c>
      <c r="L84" s="33"/>
      <c r="M84" s="165" t="s">
        <v>3</v>
      </c>
      <c r="N84" s="166" t="s">
        <v>44</v>
      </c>
      <c r="O84" s="34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6" t="s">
        <v>121</v>
      </c>
      <c r="AT84" s="16" t="s">
        <v>116</v>
      </c>
      <c r="AU84" s="16" t="s">
        <v>79</v>
      </c>
      <c r="AY84" s="16" t="s">
        <v>113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6" t="s">
        <v>22</v>
      </c>
      <c r="BK84" s="169">
        <f>ROUND(I84*H84,2)</f>
        <v>0</v>
      </c>
      <c r="BL84" s="16" t="s">
        <v>121</v>
      </c>
      <c r="BM84" s="16" t="s">
        <v>122</v>
      </c>
    </row>
    <row r="85" spans="2:65" s="11" customFormat="1" ht="13.5" x14ac:dyDescent="0.3">
      <c r="B85" s="170"/>
      <c r="D85" s="171" t="s">
        <v>123</v>
      </c>
      <c r="E85" s="172" t="s">
        <v>3</v>
      </c>
      <c r="F85" s="173" t="s">
        <v>124</v>
      </c>
      <c r="H85" s="174">
        <v>725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123</v>
      </c>
      <c r="AU85" s="179" t="s">
        <v>79</v>
      </c>
      <c r="AV85" s="11" t="s">
        <v>79</v>
      </c>
      <c r="AW85" s="11" t="s">
        <v>37</v>
      </c>
      <c r="AX85" s="11" t="s">
        <v>22</v>
      </c>
      <c r="AY85" s="179" t="s">
        <v>113</v>
      </c>
    </row>
    <row r="86" spans="2:65" s="1" customFormat="1" ht="44.25" customHeight="1" x14ac:dyDescent="0.3">
      <c r="B86" s="157"/>
      <c r="C86" s="158" t="s">
        <v>79</v>
      </c>
      <c r="D86" s="158" t="s">
        <v>116</v>
      </c>
      <c r="E86" s="159" t="s">
        <v>125</v>
      </c>
      <c r="F86" s="160" t="s">
        <v>126</v>
      </c>
      <c r="G86" s="161" t="s">
        <v>119</v>
      </c>
      <c r="H86" s="162">
        <v>725</v>
      </c>
      <c r="I86" s="163"/>
      <c r="J86" s="164">
        <f>ROUND(I86*H86,2)</f>
        <v>0</v>
      </c>
      <c r="K86" s="160" t="s">
        <v>120</v>
      </c>
      <c r="L86" s="33"/>
      <c r="M86" s="165" t="s">
        <v>3</v>
      </c>
      <c r="N86" s="166" t="s">
        <v>44</v>
      </c>
      <c r="O86" s="34"/>
      <c r="P86" s="167">
        <f>O86*H86</f>
        <v>0</v>
      </c>
      <c r="Q86" s="167">
        <v>0</v>
      </c>
      <c r="R86" s="167">
        <f>Q86*H86</f>
        <v>0</v>
      </c>
      <c r="S86" s="167">
        <v>0</v>
      </c>
      <c r="T86" s="168">
        <f>S86*H86</f>
        <v>0</v>
      </c>
      <c r="AR86" s="16" t="s">
        <v>121</v>
      </c>
      <c r="AT86" s="16" t="s">
        <v>116</v>
      </c>
      <c r="AU86" s="16" t="s">
        <v>79</v>
      </c>
      <c r="AY86" s="16" t="s">
        <v>113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6" t="s">
        <v>22</v>
      </c>
      <c r="BK86" s="169">
        <f>ROUND(I86*H86,2)</f>
        <v>0</v>
      </c>
      <c r="BL86" s="16" t="s">
        <v>121</v>
      </c>
      <c r="BM86" s="16" t="s">
        <v>127</v>
      </c>
    </row>
    <row r="87" spans="2:65" s="1" customFormat="1" ht="31.5" customHeight="1" x14ac:dyDescent="0.3">
      <c r="B87" s="157"/>
      <c r="C87" s="158" t="s">
        <v>128</v>
      </c>
      <c r="D87" s="158" t="s">
        <v>116</v>
      </c>
      <c r="E87" s="159" t="s">
        <v>129</v>
      </c>
      <c r="F87" s="160" t="s">
        <v>130</v>
      </c>
      <c r="G87" s="161" t="s">
        <v>119</v>
      </c>
      <c r="H87" s="162">
        <v>725</v>
      </c>
      <c r="I87" s="163"/>
      <c r="J87" s="164">
        <f>ROUND(I87*H87,2)</f>
        <v>0</v>
      </c>
      <c r="K87" s="160" t="s">
        <v>120</v>
      </c>
      <c r="L87" s="33"/>
      <c r="M87" s="165" t="s">
        <v>3</v>
      </c>
      <c r="N87" s="166" t="s">
        <v>44</v>
      </c>
      <c r="O87" s="34"/>
      <c r="P87" s="167">
        <f>O87*H87</f>
        <v>0</v>
      </c>
      <c r="Q87" s="167">
        <v>0</v>
      </c>
      <c r="R87" s="167">
        <f>Q87*H87</f>
        <v>0</v>
      </c>
      <c r="S87" s="167">
        <v>0</v>
      </c>
      <c r="T87" s="168">
        <f>S87*H87</f>
        <v>0</v>
      </c>
      <c r="AR87" s="16" t="s">
        <v>121</v>
      </c>
      <c r="AT87" s="16" t="s">
        <v>116</v>
      </c>
      <c r="AU87" s="16" t="s">
        <v>79</v>
      </c>
      <c r="AY87" s="16" t="s">
        <v>113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6" t="s">
        <v>22</v>
      </c>
      <c r="BK87" s="169">
        <f>ROUND(I87*H87,2)</f>
        <v>0</v>
      </c>
      <c r="BL87" s="16" t="s">
        <v>121</v>
      </c>
      <c r="BM87" s="16" t="s">
        <v>131</v>
      </c>
    </row>
    <row r="88" spans="2:65" s="10" customFormat="1" ht="29.85" customHeight="1" x14ac:dyDescent="0.3">
      <c r="B88" s="143"/>
      <c r="D88" s="154" t="s">
        <v>72</v>
      </c>
      <c r="E88" s="155" t="s">
        <v>132</v>
      </c>
      <c r="F88" s="155" t="s">
        <v>133</v>
      </c>
      <c r="I88" s="146"/>
      <c r="J88" s="156">
        <f>BK88</f>
        <v>0</v>
      </c>
      <c r="L88" s="143"/>
      <c r="M88" s="148"/>
      <c r="N88" s="149"/>
      <c r="O88" s="149"/>
      <c r="P88" s="150">
        <f>SUM(P89:P94)</f>
        <v>0</v>
      </c>
      <c r="Q88" s="149"/>
      <c r="R88" s="150">
        <f>SUM(R89:R94)</f>
        <v>0</v>
      </c>
      <c r="S88" s="149"/>
      <c r="T88" s="151">
        <f>SUM(T89:T94)</f>
        <v>0</v>
      </c>
      <c r="AR88" s="144" t="s">
        <v>22</v>
      </c>
      <c r="AT88" s="152" t="s">
        <v>72</v>
      </c>
      <c r="AU88" s="152" t="s">
        <v>22</v>
      </c>
      <c r="AY88" s="144" t="s">
        <v>113</v>
      </c>
      <c r="BK88" s="153">
        <f>SUM(BK89:BK94)</f>
        <v>0</v>
      </c>
    </row>
    <row r="89" spans="2:65" s="1" customFormat="1" ht="31.5" customHeight="1" x14ac:dyDescent="0.3">
      <c r="B89" s="157"/>
      <c r="C89" s="158" t="s">
        <v>121</v>
      </c>
      <c r="D89" s="158" t="s">
        <v>116</v>
      </c>
      <c r="E89" s="159" t="s">
        <v>134</v>
      </c>
      <c r="F89" s="160" t="s">
        <v>135</v>
      </c>
      <c r="G89" s="161" t="s">
        <v>136</v>
      </c>
      <c r="H89" s="162">
        <v>4.944</v>
      </c>
      <c r="I89" s="163"/>
      <c r="J89" s="164">
        <f t="shared" ref="J89:J94" si="0">ROUND(I89*H89,2)</f>
        <v>0</v>
      </c>
      <c r="K89" s="160" t="s">
        <v>120</v>
      </c>
      <c r="L89" s="33"/>
      <c r="M89" s="165" t="s">
        <v>3</v>
      </c>
      <c r="N89" s="166" t="s">
        <v>44</v>
      </c>
      <c r="O89" s="34"/>
      <c r="P89" s="167">
        <f t="shared" ref="P89:P94" si="1">O89*H89</f>
        <v>0</v>
      </c>
      <c r="Q89" s="167">
        <v>0</v>
      </c>
      <c r="R89" s="167">
        <f t="shared" ref="R89:R94" si="2">Q89*H89</f>
        <v>0</v>
      </c>
      <c r="S89" s="167">
        <v>0</v>
      </c>
      <c r="T89" s="168">
        <f t="shared" ref="T89:T94" si="3">S89*H89</f>
        <v>0</v>
      </c>
      <c r="AR89" s="16" t="s">
        <v>121</v>
      </c>
      <c r="AT89" s="16" t="s">
        <v>116</v>
      </c>
      <c r="AU89" s="16" t="s">
        <v>79</v>
      </c>
      <c r="AY89" s="16" t="s">
        <v>113</v>
      </c>
      <c r="BE89" s="169">
        <f t="shared" ref="BE89:BE94" si="4">IF(N89="základní",J89,0)</f>
        <v>0</v>
      </c>
      <c r="BF89" s="169">
        <f t="shared" ref="BF89:BF94" si="5">IF(N89="snížená",J89,0)</f>
        <v>0</v>
      </c>
      <c r="BG89" s="169">
        <f t="shared" ref="BG89:BG94" si="6">IF(N89="zákl. přenesená",J89,0)</f>
        <v>0</v>
      </c>
      <c r="BH89" s="169">
        <f t="shared" ref="BH89:BH94" si="7">IF(N89="sníž. přenesená",J89,0)</f>
        <v>0</v>
      </c>
      <c r="BI89" s="169">
        <f t="shared" ref="BI89:BI94" si="8">IF(N89="nulová",J89,0)</f>
        <v>0</v>
      </c>
      <c r="BJ89" s="16" t="s">
        <v>22</v>
      </c>
      <c r="BK89" s="169">
        <f t="shared" ref="BK89:BK94" si="9">ROUND(I89*H89,2)</f>
        <v>0</v>
      </c>
      <c r="BL89" s="16" t="s">
        <v>121</v>
      </c>
      <c r="BM89" s="16" t="s">
        <v>137</v>
      </c>
    </row>
    <row r="90" spans="2:65" s="1" customFormat="1" ht="31.5" customHeight="1" x14ac:dyDescent="0.3">
      <c r="B90" s="157"/>
      <c r="C90" s="158" t="s">
        <v>138</v>
      </c>
      <c r="D90" s="158" t="s">
        <v>116</v>
      </c>
      <c r="E90" s="159" t="s">
        <v>139</v>
      </c>
      <c r="F90" s="160" t="s">
        <v>140</v>
      </c>
      <c r="G90" s="161" t="s">
        <v>141</v>
      </c>
      <c r="H90" s="162">
        <v>15</v>
      </c>
      <c r="I90" s="163"/>
      <c r="J90" s="164">
        <f t="shared" si="0"/>
        <v>0</v>
      </c>
      <c r="K90" s="160" t="s">
        <v>120</v>
      </c>
      <c r="L90" s="33"/>
      <c r="M90" s="165" t="s">
        <v>3</v>
      </c>
      <c r="N90" s="166" t="s">
        <v>44</v>
      </c>
      <c r="O90" s="34"/>
      <c r="P90" s="167">
        <f t="shared" si="1"/>
        <v>0</v>
      </c>
      <c r="Q90" s="167">
        <v>0</v>
      </c>
      <c r="R90" s="167">
        <f t="shared" si="2"/>
        <v>0</v>
      </c>
      <c r="S90" s="167">
        <v>0</v>
      </c>
      <c r="T90" s="168">
        <f t="shared" si="3"/>
        <v>0</v>
      </c>
      <c r="AR90" s="16" t="s">
        <v>121</v>
      </c>
      <c r="AT90" s="16" t="s">
        <v>116</v>
      </c>
      <c r="AU90" s="16" t="s">
        <v>79</v>
      </c>
      <c r="AY90" s="16" t="s">
        <v>113</v>
      </c>
      <c r="BE90" s="169">
        <f t="shared" si="4"/>
        <v>0</v>
      </c>
      <c r="BF90" s="169">
        <f t="shared" si="5"/>
        <v>0</v>
      </c>
      <c r="BG90" s="169">
        <f t="shared" si="6"/>
        <v>0</v>
      </c>
      <c r="BH90" s="169">
        <f t="shared" si="7"/>
        <v>0</v>
      </c>
      <c r="BI90" s="169">
        <f t="shared" si="8"/>
        <v>0</v>
      </c>
      <c r="BJ90" s="16" t="s">
        <v>22</v>
      </c>
      <c r="BK90" s="169">
        <f t="shared" si="9"/>
        <v>0</v>
      </c>
      <c r="BL90" s="16" t="s">
        <v>121</v>
      </c>
      <c r="BM90" s="16" t="s">
        <v>142</v>
      </c>
    </row>
    <row r="91" spans="2:65" s="1" customFormat="1" ht="31.5" customHeight="1" x14ac:dyDescent="0.3">
      <c r="B91" s="157"/>
      <c r="C91" s="158" t="s">
        <v>143</v>
      </c>
      <c r="D91" s="158" t="s">
        <v>116</v>
      </c>
      <c r="E91" s="159" t="s">
        <v>144</v>
      </c>
      <c r="F91" s="160" t="s">
        <v>145</v>
      </c>
      <c r="G91" s="161" t="s">
        <v>136</v>
      </c>
      <c r="H91" s="162">
        <v>4.944</v>
      </c>
      <c r="I91" s="163"/>
      <c r="J91" s="164">
        <f t="shared" si="0"/>
        <v>0</v>
      </c>
      <c r="K91" s="160" t="s">
        <v>120</v>
      </c>
      <c r="L91" s="33"/>
      <c r="M91" s="165" t="s">
        <v>3</v>
      </c>
      <c r="N91" s="166" t="s">
        <v>44</v>
      </c>
      <c r="O91" s="34"/>
      <c r="P91" s="167">
        <f t="shared" si="1"/>
        <v>0</v>
      </c>
      <c r="Q91" s="167">
        <v>0</v>
      </c>
      <c r="R91" s="167">
        <f t="shared" si="2"/>
        <v>0</v>
      </c>
      <c r="S91" s="167">
        <v>0</v>
      </c>
      <c r="T91" s="168">
        <f t="shared" si="3"/>
        <v>0</v>
      </c>
      <c r="AR91" s="16" t="s">
        <v>121</v>
      </c>
      <c r="AT91" s="16" t="s">
        <v>116</v>
      </c>
      <c r="AU91" s="16" t="s">
        <v>79</v>
      </c>
      <c r="AY91" s="16" t="s">
        <v>113</v>
      </c>
      <c r="BE91" s="169">
        <f t="shared" si="4"/>
        <v>0</v>
      </c>
      <c r="BF91" s="169">
        <f t="shared" si="5"/>
        <v>0</v>
      </c>
      <c r="BG91" s="169">
        <f t="shared" si="6"/>
        <v>0</v>
      </c>
      <c r="BH91" s="169">
        <f t="shared" si="7"/>
        <v>0</v>
      </c>
      <c r="BI91" s="169">
        <f t="shared" si="8"/>
        <v>0</v>
      </c>
      <c r="BJ91" s="16" t="s">
        <v>22</v>
      </c>
      <c r="BK91" s="169">
        <f t="shared" si="9"/>
        <v>0</v>
      </c>
      <c r="BL91" s="16" t="s">
        <v>121</v>
      </c>
      <c r="BM91" s="16" t="s">
        <v>146</v>
      </c>
    </row>
    <row r="92" spans="2:65" s="1" customFormat="1" ht="31.5" customHeight="1" x14ac:dyDescent="0.3">
      <c r="B92" s="157"/>
      <c r="C92" s="158" t="s">
        <v>147</v>
      </c>
      <c r="D92" s="158" t="s">
        <v>116</v>
      </c>
      <c r="E92" s="159" t="s">
        <v>148</v>
      </c>
      <c r="F92" s="160" t="s">
        <v>149</v>
      </c>
      <c r="G92" s="161" t="s">
        <v>136</v>
      </c>
      <c r="H92" s="162">
        <v>4.944</v>
      </c>
      <c r="I92" s="163"/>
      <c r="J92" s="164">
        <f t="shared" si="0"/>
        <v>0</v>
      </c>
      <c r="K92" s="160" t="s">
        <v>120</v>
      </c>
      <c r="L92" s="33"/>
      <c r="M92" s="165" t="s">
        <v>3</v>
      </c>
      <c r="N92" s="166" t="s">
        <v>44</v>
      </c>
      <c r="O92" s="34"/>
      <c r="P92" s="167">
        <f t="shared" si="1"/>
        <v>0</v>
      </c>
      <c r="Q92" s="167">
        <v>0</v>
      </c>
      <c r="R92" s="167">
        <f t="shared" si="2"/>
        <v>0</v>
      </c>
      <c r="S92" s="167">
        <v>0</v>
      </c>
      <c r="T92" s="168">
        <f t="shared" si="3"/>
        <v>0</v>
      </c>
      <c r="AR92" s="16" t="s">
        <v>121</v>
      </c>
      <c r="AT92" s="16" t="s">
        <v>116</v>
      </c>
      <c r="AU92" s="16" t="s">
        <v>79</v>
      </c>
      <c r="AY92" s="16" t="s">
        <v>113</v>
      </c>
      <c r="BE92" s="169">
        <f t="shared" si="4"/>
        <v>0</v>
      </c>
      <c r="BF92" s="169">
        <f t="shared" si="5"/>
        <v>0</v>
      </c>
      <c r="BG92" s="169">
        <f t="shared" si="6"/>
        <v>0</v>
      </c>
      <c r="BH92" s="169">
        <f t="shared" si="7"/>
        <v>0</v>
      </c>
      <c r="BI92" s="169">
        <f t="shared" si="8"/>
        <v>0</v>
      </c>
      <c r="BJ92" s="16" t="s">
        <v>22</v>
      </c>
      <c r="BK92" s="169">
        <f t="shared" si="9"/>
        <v>0</v>
      </c>
      <c r="BL92" s="16" t="s">
        <v>121</v>
      </c>
      <c r="BM92" s="16" t="s">
        <v>150</v>
      </c>
    </row>
    <row r="93" spans="2:65" s="1" customFormat="1" ht="22.5" customHeight="1" x14ac:dyDescent="0.3">
      <c r="B93" s="157"/>
      <c r="C93" s="158" t="s">
        <v>151</v>
      </c>
      <c r="D93" s="158" t="s">
        <v>116</v>
      </c>
      <c r="E93" s="159" t="s">
        <v>152</v>
      </c>
      <c r="F93" s="160" t="s">
        <v>153</v>
      </c>
      <c r="G93" s="161" t="s">
        <v>136</v>
      </c>
      <c r="H93" s="162">
        <v>1.0669999999999999</v>
      </c>
      <c r="I93" s="163"/>
      <c r="J93" s="164">
        <f t="shared" si="0"/>
        <v>0</v>
      </c>
      <c r="K93" s="160" t="s">
        <v>120</v>
      </c>
      <c r="L93" s="33"/>
      <c r="M93" s="165" t="s">
        <v>3</v>
      </c>
      <c r="N93" s="166" t="s">
        <v>44</v>
      </c>
      <c r="O93" s="34"/>
      <c r="P93" s="167">
        <f t="shared" si="1"/>
        <v>0</v>
      </c>
      <c r="Q93" s="167">
        <v>0</v>
      </c>
      <c r="R93" s="167">
        <f t="shared" si="2"/>
        <v>0</v>
      </c>
      <c r="S93" s="167">
        <v>0</v>
      </c>
      <c r="T93" s="168">
        <f t="shared" si="3"/>
        <v>0</v>
      </c>
      <c r="AR93" s="16" t="s">
        <v>121</v>
      </c>
      <c r="AT93" s="16" t="s">
        <v>116</v>
      </c>
      <c r="AU93" s="16" t="s">
        <v>79</v>
      </c>
      <c r="AY93" s="16" t="s">
        <v>113</v>
      </c>
      <c r="BE93" s="169">
        <f t="shared" si="4"/>
        <v>0</v>
      </c>
      <c r="BF93" s="169">
        <f t="shared" si="5"/>
        <v>0</v>
      </c>
      <c r="BG93" s="169">
        <f t="shared" si="6"/>
        <v>0</v>
      </c>
      <c r="BH93" s="169">
        <f t="shared" si="7"/>
        <v>0</v>
      </c>
      <c r="BI93" s="169">
        <f t="shared" si="8"/>
        <v>0</v>
      </c>
      <c r="BJ93" s="16" t="s">
        <v>22</v>
      </c>
      <c r="BK93" s="169">
        <f t="shared" si="9"/>
        <v>0</v>
      </c>
      <c r="BL93" s="16" t="s">
        <v>121</v>
      </c>
      <c r="BM93" s="16" t="s">
        <v>154</v>
      </c>
    </row>
    <row r="94" spans="2:65" s="1" customFormat="1" ht="31.5" customHeight="1" x14ac:dyDescent="0.3">
      <c r="B94" s="157"/>
      <c r="C94" s="158" t="s">
        <v>114</v>
      </c>
      <c r="D94" s="158" t="s">
        <v>116</v>
      </c>
      <c r="E94" s="159" t="s">
        <v>155</v>
      </c>
      <c r="F94" s="160" t="s">
        <v>156</v>
      </c>
      <c r="G94" s="161" t="s">
        <v>136</v>
      </c>
      <c r="H94" s="162">
        <v>3.8769999999999998</v>
      </c>
      <c r="I94" s="163"/>
      <c r="J94" s="164">
        <f t="shared" si="0"/>
        <v>0</v>
      </c>
      <c r="K94" s="160" t="s">
        <v>120</v>
      </c>
      <c r="L94" s="33"/>
      <c r="M94" s="165" t="s">
        <v>3</v>
      </c>
      <c r="N94" s="166" t="s">
        <v>44</v>
      </c>
      <c r="O94" s="34"/>
      <c r="P94" s="167">
        <f t="shared" si="1"/>
        <v>0</v>
      </c>
      <c r="Q94" s="167">
        <v>0</v>
      </c>
      <c r="R94" s="167">
        <f t="shared" si="2"/>
        <v>0</v>
      </c>
      <c r="S94" s="167">
        <v>0</v>
      </c>
      <c r="T94" s="168">
        <f t="shared" si="3"/>
        <v>0</v>
      </c>
      <c r="AR94" s="16" t="s">
        <v>121</v>
      </c>
      <c r="AT94" s="16" t="s">
        <v>116</v>
      </c>
      <c r="AU94" s="16" t="s">
        <v>79</v>
      </c>
      <c r="AY94" s="16" t="s">
        <v>113</v>
      </c>
      <c r="BE94" s="169">
        <f t="shared" si="4"/>
        <v>0</v>
      </c>
      <c r="BF94" s="169">
        <f t="shared" si="5"/>
        <v>0</v>
      </c>
      <c r="BG94" s="169">
        <f t="shared" si="6"/>
        <v>0</v>
      </c>
      <c r="BH94" s="169">
        <f t="shared" si="7"/>
        <v>0</v>
      </c>
      <c r="BI94" s="169">
        <f t="shared" si="8"/>
        <v>0</v>
      </c>
      <c r="BJ94" s="16" t="s">
        <v>22</v>
      </c>
      <c r="BK94" s="169">
        <f t="shared" si="9"/>
        <v>0</v>
      </c>
      <c r="BL94" s="16" t="s">
        <v>121</v>
      </c>
      <c r="BM94" s="16" t="s">
        <v>157</v>
      </c>
    </row>
    <row r="95" spans="2:65" s="10" customFormat="1" ht="37.35" customHeight="1" x14ac:dyDescent="0.35">
      <c r="B95" s="143"/>
      <c r="D95" s="144" t="s">
        <v>72</v>
      </c>
      <c r="E95" s="145" t="s">
        <v>158</v>
      </c>
      <c r="F95" s="145" t="s">
        <v>159</v>
      </c>
      <c r="I95" s="146"/>
      <c r="J95" s="147">
        <f>BK95</f>
        <v>0</v>
      </c>
      <c r="L95" s="143"/>
      <c r="M95" s="148"/>
      <c r="N95" s="149"/>
      <c r="O95" s="149"/>
      <c r="P95" s="150">
        <f>P96+P104+P107+P117+P170+P194</f>
        <v>0</v>
      </c>
      <c r="Q95" s="149"/>
      <c r="R95" s="150">
        <f>R96+R104+R107+R117+R170+R194</f>
        <v>8.2605696000000002</v>
      </c>
      <c r="S95" s="149"/>
      <c r="T95" s="151">
        <f>T96+T104+T107+T117+T170+T194</f>
        <v>5.0185744999999997</v>
      </c>
      <c r="AR95" s="144" t="s">
        <v>79</v>
      </c>
      <c r="AT95" s="152" t="s">
        <v>72</v>
      </c>
      <c r="AU95" s="152" t="s">
        <v>73</v>
      </c>
      <c r="AY95" s="144" t="s">
        <v>113</v>
      </c>
      <c r="BK95" s="153">
        <f>BK96+BK104+BK107+BK117+BK170+BK194</f>
        <v>0</v>
      </c>
    </row>
    <row r="96" spans="2:65" s="10" customFormat="1" ht="19.899999999999999" customHeight="1" x14ac:dyDescent="0.3">
      <c r="B96" s="143"/>
      <c r="D96" s="154" t="s">
        <v>72</v>
      </c>
      <c r="E96" s="155" t="s">
        <v>160</v>
      </c>
      <c r="F96" s="155" t="s">
        <v>161</v>
      </c>
      <c r="I96" s="146"/>
      <c r="J96" s="156">
        <f>BK96</f>
        <v>0</v>
      </c>
      <c r="L96" s="143"/>
      <c r="M96" s="148"/>
      <c r="N96" s="149"/>
      <c r="O96" s="149"/>
      <c r="P96" s="150">
        <f>SUM(P97:P103)</f>
        <v>0</v>
      </c>
      <c r="Q96" s="149"/>
      <c r="R96" s="150">
        <f>SUM(R97:R103)</f>
        <v>0.64624700000000002</v>
      </c>
      <c r="S96" s="149"/>
      <c r="T96" s="151">
        <f>SUM(T97:T103)</f>
        <v>0</v>
      </c>
      <c r="AR96" s="144" t="s">
        <v>79</v>
      </c>
      <c r="AT96" s="152" t="s">
        <v>72</v>
      </c>
      <c r="AU96" s="152" t="s">
        <v>22</v>
      </c>
      <c r="AY96" s="144" t="s">
        <v>113</v>
      </c>
      <c r="BK96" s="153">
        <f>SUM(BK97:BK103)</f>
        <v>0</v>
      </c>
    </row>
    <row r="97" spans="2:65" s="1" customFormat="1" ht="22.5" customHeight="1" x14ac:dyDescent="0.3">
      <c r="B97" s="157"/>
      <c r="C97" s="158" t="s">
        <v>27</v>
      </c>
      <c r="D97" s="158" t="s">
        <v>116</v>
      </c>
      <c r="E97" s="159" t="s">
        <v>162</v>
      </c>
      <c r="F97" s="160" t="s">
        <v>163</v>
      </c>
      <c r="G97" s="161" t="s">
        <v>119</v>
      </c>
      <c r="H97" s="162">
        <v>57.25</v>
      </c>
      <c r="I97" s="163"/>
      <c r="J97" s="164">
        <f>ROUND(I97*H97,2)</f>
        <v>0</v>
      </c>
      <c r="K97" s="160" t="s">
        <v>120</v>
      </c>
      <c r="L97" s="33"/>
      <c r="M97" s="165" t="s">
        <v>3</v>
      </c>
      <c r="N97" s="166" t="s">
        <v>44</v>
      </c>
      <c r="O97" s="34"/>
      <c r="P97" s="167">
        <f>O97*H97</f>
        <v>0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6" t="s">
        <v>164</v>
      </c>
      <c r="AT97" s="16" t="s">
        <v>116</v>
      </c>
      <c r="AU97" s="16" t="s">
        <v>79</v>
      </c>
      <c r="AY97" s="16" t="s">
        <v>113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6" t="s">
        <v>22</v>
      </c>
      <c r="BK97" s="169">
        <f>ROUND(I97*H97,2)</f>
        <v>0</v>
      </c>
      <c r="BL97" s="16" t="s">
        <v>164</v>
      </c>
      <c r="BM97" s="16" t="s">
        <v>165</v>
      </c>
    </row>
    <row r="98" spans="2:65" s="1" customFormat="1" ht="22.5" customHeight="1" x14ac:dyDescent="0.3">
      <c r="B98" s="157"/>
      <c r="C98" s="180" t="s">
        <v>166</v>
      </c>
      <c r="D98" s="180" t="s">
        <v>167</v>
      </c>
      <c r="E98" s="181" t="s">
        <v>168</v>
      </c>
      <c r="F98" s="182" t="s">
        <v>169</v>
      </c>
      <c r="G98" s="183" t="s">
        <v>119</v>
      </c>
      <c r="H98" s="184">
        <v>71.599999999999994</v>
      </c>
      <c r="I98" s="185"/>
      <c r="J98" s="186">
        <f>ROUND(I98*H98,2)</f>
        <v>0</v>
      </c>
      <c r="K98" s="182" t="s">
        <v>120</v>
      </c>
      <c r="L98" s="187"/>
      <c r="M98" s="188" t="s">
        <v>3</v>
      </c>
      <c r="N98" s="189" t="s">
        <v>44</v>
      </c>
      <c r="O98" s="34"/>
      <c r="P98" s="167">
        <f>O98*H98</f>
        <v>0</v>
      </c>
      <c r="Q98" s="167">
        <v>3.8800000000000002E-3</v>
      </c>
      <c r="R98" s="167">
        <f>Q98*H98</f>
        <v>0.277808</v>
      </c>
      <c r="S98" s="167">
        <v>0</v>
      </c>
      <c r="T98" s="168">
        <f>S98*H98</f>
        <v>0</v>
      </c>
      <c r="AR98" s="16" t="s">
        <v>170</v>
      </c>
      <c r="AT98" s="16" t="s">
        <v>167</v>
      </c>
      <c r="AU98" s="16" t="s">
        <v>79</v>
      </c>
      <c r="AY98" s="16" t="s">
        <v>113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6" t="s">
        <v>22</v>
      </c>
      <c r="BK98" s="169">
        <f>ROUND(I98*H98,2)</f>
        <v>0</v>
      </c>
      <c r="BL98" s="16" t="s">
        <v>164</v>
      </c>
      <c r="BM98" s="16" t="s">
        <v>171</v>
      </c>
    </row>
    <row r="99" spans="2:65" s="11" customFormat="1" ht="13.5" x14ac:dyDescent="0.3">
      <c r="B99" s="170"/>
      <c r="D99" s="171" t="s">
        <v>123</v>
      </c>
      <c r="F99" s="173" t="s">
        <v>172</v>
      </c>
      <c r="H99" s="174">
        <v>71.599999999999994</v>
      </c>
      <c r="I99" s="175"/>
      <c r="L99" s="170"/>
      <c r="M99" s="176"/>
      <c r="N99" s="177"/>
      <c r="O99" s="177"/>
      <c r="P99" s="177"/>
      <c r="Q99" s="177"/>
      <c r="R99" s="177"/>
      <c r="S99" s="177"/>
      <c r="T99" s="178"/>
      <c r="AT99" s="179" t="s">
        <v>123</v>
      </c>
      <c r="AU99" s="179" t="s">
        <v>79</v>
      </c>
      <c r="AV99" s="11" t="s">
        <v>79</v>
      </c>
      <c r="AW99" s="11" t="s">
        <v>4</v>
      </c>
      <c r="AX99" s="11" t="s">
        <v>22</v>
      </c>
      <c r="AY99" s="179" t="s">
        <v>113</v>
      </c>
    </row>
    <row r="100" spans="2:65" s="1" customFormat="1" ht="22.5" customHeight="1" x14ac:dyDescent="0.3">
      <c r="B100" s="157"/>
      <c r="C100" s="158" t="s">
        <v>173</v>
      </c>
      <c r="D100" s="158" t="s">
        <v>116</v>
      </c>
      <c r="E100" s="159" t="s">
        <v>174</v>
      </c>
      <c r="F100" s="160" t="s">
        <v>175</v>
      </c>
      <c r="G100" s="161" t="s">
        <v>119</v>
      </c>
      <c r="H100" s="162">
        <v>64.3</v>
      </c>
      <c r="I100" s="163"/>
      <c r="J100" s="164">
        <f>ROUND(I100*H100,2)</f>
        <v>0</v>
      </c>
      <c r="K100" s="160" t="s">
        <v>120</v>
      </c>
      <c r="L100" s="33"/>
      <c r="M100" s="165" t="s">
        <v>3</v>
      </c>
      <c r="N100" s="166" t="s">
        <v>44</v>
      </c>
      <c r="O100" s="34"/>
      <c r="P100" s="167">
        <f>O100*H100</f>
        <v>0</v>
      </c>
      <c r="Q100" s="167">
        <v>8.8000000000000003E-4</v>
      </c>
      <c r="R100" s="167">
        <f>Q100*H100</f>
        <v>5.6584000000000002E-2</v>
      </c>
      <c r="S100" s="167">
        <v>0</v>
      </c>
      <c r="T100" s="168">
        <f>S100*H100</f>
        <v>0</v>
      </c>
      <c r="AR100" s="16" t="s">
        <v>164</v>
      </c>
      <c r="AT100" s="16" t="s">
        <v>116</v>
      </c>
      <c r="AU100" s="16" t="s">
        <v>79</v>
      </c>
      <c r="AY100" s="16" t="s">
        <v>113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6" t="s">
        <v>22</v>
      </c>
      <c r="BK100" s="169">
        <f>ROUND(I100*H100,2)</f>
        <v>0</v>
      </c>
      <c r="BL100" s="16" t="s">
        <v>164</v>
      </c>
      <c r="BM100" s="16" t="s">
        <v>176</v>
      </c>
    </row>
    <row r="101" spans="2:65" s="1" customFormat="1" ht="31.5" customHeight="1" x14ac:dyDescent="0.3">
      <c r="B101" s="157"/>
      <c r="C101" s="180" t="s">
        <v>177</v>
      </c>
      <c r="D101" s="180" t="s">
        <v>167</v>
      </c>
      <c r="E101" s="181" t="s">
        <v>178</v>
      </c>
      <c r="F101" s="182" t="s">
        <v>179</v>
      </c>
      <c r="G101" s="183" t="s">
        <v>119</v>
      </c>
      <c r="H101" s="184">
        <v>80.375</v>
      </c>
      <c r="I101" s="185"/>
      <c r="J101" s="186">
        <f>ROUND(I101*H101,2)</f>
        <v>0</v>
      </c>
      <c r="K101" s="182" t="s">
        <v>120</v>
      </c>
      <c r="L101" s="187"/>
      <c r="M101" s="188" t="s">
        <v>3</v>
      </c>
      <c r="N101" s="189" t="s">
        <v>44</v>
      </c>
      <c r="O101" s="34"/>
      <c r="P101" s="167">
        <f>O101*H101</f>
        <v>0</v>
      </c>
      <c r="Q101" s="167">
        <v>3.8800000000000002E-3</v>
      </c>
      <c r="R101" s="167">
        <f>Q101*H101</f>
        <v>0.31185499999999999</v>
      </c>
      <c r="S101" s="167">
        <v>0</v>
      </c>
      <c r="T101" s="168">
        <f>S101*H101</f>
        <v>0</v>
      </c>
      <c r="AR101" s="16" t="s">
        <v>170</v>
      </c>
      <c r="AT101" s="16" t="s">
        <v>167</v>
      </c>
      <c r="AU101" s="16" t="s">
        <v>79</v>
      </c>
      <c r="AY101" s="16" t="s">
        <v>113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6" t="s">
        <v>22</v>
      </c>
      <c r="BK101" s="169">
        <f>ROUND(I101*H101,2)</f>
        <v>0</v>
      </c>
      <c r="BL101" s="16" t="s">
        <v>164</v>
      </c>
      <c r="BM101" s="16" t="s">
        <v>180</v>
      </c>
    </row>
    <row r="102" spans="2:65" s="11" customFormat="1" ht="13.5" x14ac:dyDescent="0.3">
      <c r="B102" s="170"/>
      <c r="D102" s="171" t="s">
        <v>123</v>
      </c>
      <c r="E102" s="172" t="s">
        <v>3</v>
      </c>
      <c r="F102" s="173" t="s">
        <v>181</v>
      </c>
      <c r="H102" s="174">
        <v>80.375</v>
      </c>
      <c r="I102" s="175"/>
      <c r="L102" s="170"/>
      <c r="M102" s="176"/>
      <c r="N102" s="177"/>
      <c r="O102" s="177"/>
      <c r="P102" s="177"/>
      <c r="Q102" s="177"/>
      <c r="R102" s="177"/>
      <c r="S102" s="177"/>
      <c r="T102" s="178"/>
      <c r="AT102" s="179" t="s">
        <v>123</v>
      </c>
      <c r="AU102" s="179" t="s">
        <v>79</v>
      </c>
      <c r="AV102" s="11" t="s">
        <v>79</v>
      </c>
      <c r="AW102" s="11" t="s">
        <v>37</v>
      </c>
      <c r="AX102" s="11" t="s">
        <v>22</v>
      </c>
      <c r="AY102" s="179" t="s">
        <v>113</v>
      </c>
    </row>
    <row r="103" spans="2:65" s="1" customFormat="1" ht="31.5" customHeight="1" x14ac:dyDescent="0.3">
      <c r="B103" s="157"/>
      <c r="C103" s="158" t="s">
        <v>182</v>
      </c>
      <c r="D103" s="158" t="s">
        <v>116</v>
      </c>
      <c r="E103" s="159" t="s">
        <v>183</v>
      </c>
      <c r="F103" s="160" t="s">
        <v>184</v>
      </c>
      <c r="G103" s="161" t="s">
        <v>136</v>
      </c>
      <c r="H103" s="162">
        <v>0.64600000000000002</v>
      </c>
      <c r="I103" s="163"/>
      <c r="J103" s="164">
        <f>ROUND(I103*H103,2)</f>
        <v>0</v>
      </c>
      <c r="K103" s="160" t="s">
        <v>120</v>
      </c>
      <c r="L103" s="33"/>
      <c r="M103" s="165" t="s">
        <v>3</v>
      </c>
      <c r="N103" s="166" t="s">
        <v>44</v>
      </c>
      <c r="O103" s="34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6" t="s">
        <v>164</v>
      </c>
      <c r="AT103" s="16" t="s">
        <v>116</v>
      </c>
      <c r="AU103" s="16" t="s">
        <v>79</v>
      </c>
      <c r="AY103" s="16" t="s">
        <v>113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6" t="s">
        <v>22</v>
      </c>
      <c r="BK103" s="169">
        <f>ROUND(I103*H103,2)</f>
        <v>0</v>
      </c>
      <c r="BL103" s="16" t="s">
        <v>164</v>
      </c>
      <c r="BM103" s="16" t="s">
        <v>185</v>
      </c>
    </row>
    <row r="104" spans="2:65" s="10" customFormat="1" ht="29.85" customHeight="1" x14ac:dyDescent="0.3">
      <c r="B104" s="143"/>
      <c r="D104" s="154" t="s">
        <v>72</v>
      </c>
      <c r="E104" s="155" t="s">
        <v>186</v>
      </c>
      <c r="F104" s="155" t="s">
        <v>187</v>
      </c>
      <c r="I104" s="146"/>
      <c r="J104" s="156">
        <f>BK104</f>
        <v>0</v>
      </c>
      <c r="L104" s="143"/>
      <c r="M104" s="148"/>
      <c r="N104" s="149"/>
      <c r="O104" s="149"/>
      <c r="P104" s="150">
        <f>SUM(P105:P106)</f>
        <v>0</v>
      </c>
      <c r="Q104" s="149"/>
      <c r="R104" s="150">
        <f>SUM(R105:R106)</f>
        <v>0</v>
      </c>
      <c r="S104" s="149"/>
      <c r="T104" s="151">
        <f>SUM(T105:T106)</f>
        <v>0</v>
      </c>
      <c r="AR104" s="144" t="s">
        <v>79</v>
      </c>
      <c r="AT104" s="152" t="s">
        <v>72</v>
      </c>
      <c r="AU104" s="152" t="s">
        <v>22</v>
      </c>
      <c r="AY104" s="144" t="s">
        <v>113</v>
      </c>
      <c r="BK104" s="153">
        <f>SUM(BK105:BK106)</f>
        <v>0</v>
      </c>
    </row>
    <row r="105" spans="2:65" s="1" customFormat="1" ht="31.5" customHeight="1" x14ac:dyDescent="0.3">
      <c r="B105" s="157"/>
      <c r="C105" s="158" t="s">
        <v>9</v>
      </c>
      <c r="D105" s="158" t="s">
        <v>116</v>
      </c>
      <c r="E105" s="159" t="s">
        <v>188</v>
      </c>
      <c r="F105" s="160" t="s">
        <v>189</v>
      </c>
      <c r="G105" s="161" t="s">
        <v>190</v>
      </c>
      <c r="H105" s="162">
        <v>1</v>
      </c>
      <c r="I105" s="163"/>
      <c r="J105" s="164">
        <f>ROUND(I105*H105,2)</f>
        <v>0</v>
      </c>
      <c r="K105" s="160" t="s">
        <v>3</v>
      </c>
      <c r="L105" s="33"/>
      <c r="M105" s="165" t="s">
        <v>3</v>
      </c>
      <c r="N105" s="166" t="s">
        <v>44</v>
      </c>
      <c r="O105" s="34"/>
      <c r="P105" s="167">
        <f>O105*H105</f>
        <v>0</v>
      </c>
      <c r="Q105" s="167">
        <v>0</v>
      </c>
      <c r="R105" s="167">
        <f>Q105*H105</f>
        <v>0</v>
      </c>
      <c r="S105" s="167">
        <v>0</v>
      </c>
      <c r="T105" s="168">
        <f>S105*H105</f>
        <v>0</v>
      </c>
      <c r="AR105" s="16" t="s">
        <v>164</v>
      </c>
      <c r="AT105" s="16" t="s">
        <v>116</v>
      </c>
      <c r="AU105" s="16" t="s">
        <v>79</v>
      </c>
      <c r="AY105" s="16" t="s">
        <v>113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6" t="s">
        <v>22</v>
      </c>
      <c r="BK105" s="169">
        <f>ROUND(I105*H105,2)</f>
        <v>0</v>
      </c>
      <c r="BL105" s="16" t="s">
        <v>164</v>
      </c>
      <c r="BM105" s="16" t="s">
        <v>191</v>
      </c>
    </row>
    <row r="106" spans="2:65" s="1" customFormat="1" ht="22.5" customHeight="1" x14ac:dyDescent="0.3">
      <c r="B106" s="157"/>
      <c r="C106" s="158" t="s">
        <v>164</v>
      </c>
      <c r="D106" s="158" t="s">
        <v>116</v>
      </c>
      <c r="E106" s="159" t="s">
        <v>192</v>
      </c>
      <c r="F106" s="160" t="s">
        <v>193</v>
      </c>
      <c r="G106" s="161" t="s">
        <v>190</v>
      </c>
      <c r="H106" s="162">
        <v>1</v>
      </c>
      <c r="I106" s="163"/>
      <c r="J106" s="164">
        <f>ROUND(I106*H106,2)</f>
        <v>0</v>
      </c>
      <c r="K106" s="160" t="s">
        <v>3</v>
      </c>
      <c r="L106" s="33"/>
      <c r="M106" s="165" t="s">
        <v>3</v>
      </c>
      <c r="N106" s="166" t="s">
        <v>44</v>
      </c>
      <c r="O106" s="34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6" t="s">
        <v>164</v>
      </c>
      <c r="AT106" s="16" t="s">
        <v>116</v>
      </c>
      <c r="AU106" s="16" t="s">
        <v>79</v>
      </c>
      <c r="AY106" s="16" t="s">
        <v>113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6" t="s">
        <v>22</v>
      </c>
      <c r="BK106" s="169">
        <f>ROUND(I106*H106,2)</f>
        <v>0</v>
      </c>
      <c r="BL106" s="16" t="s">
        <v>164</v>
      </c>
      <c r="BM106" s="16" t="s">
        <v>194</v>
      </c>
    </row>
    <row r="107" spans="2:65" s="10" customFormat="1" ht="29.85" customHeight="1" x14ac:dyDescent="0.3">
      <c r="B107" s="143"/>
      <c r="D107" s="154" t="s">
        <v>72</v>
      </c>
      <c r="E107" s="155" t="s">
        <v>195</v>
      </c>
      <c r="F107" s="155" t="s">
        <v>196</v>
      </c>
      <c r="I107" s="146"/>
      <c r="J107" s="156">
        <f>BK107</f>
        <v>0</v>
      </c>
      <c r="L107" s="143"/>
      <c r="M107" s="148"/>
      <c r="N107" s="149"/>
      <c r="O107" s="149"/>
      <c r="P107" s="150">
        <f>SUM(P108:P116)</f>
        <v>0</v>
      </c>
      <c r="Q107" s="149"/>
      <c r="R107" s="150">
        <f>SUM(R108:R116)</f>
        <v>3.7062636800000006</v>
      </c>
      <c r="S107" s="149"/>
      <c r="T107" s="151">
        <f>SUM(T108:T116)</f>
        <v>0</v>
      </c>
      <c r="AR107" s="144" t="s">
        <v>79</v>
      </c>
      <c r="AT107" s="152" t="s">
        <v>72</v>
      </c>
      <c r="AU107" s="152" t="s">
        <v>22</v>
      </c>
      <c r="AY107" s="144" t="s">
        <v>113</v>
      </c>
      <c r="BK107" s="153">
        <f>SUM(BK108:BK116)</f>
        <v>0</v>
      </c>
    </row>
    <row r="108" spans="2:65" s="1" customFormat="1" ht="31.5" customHeight="1" x14ac:dyDescent="0.3">
      <c r="B108" s="157"/>
      <c r="C108" s="158" t="s">
        <v>197</v>
      </c>
      <c r="D108" s="158" t="s">
        <v>116</v>
      </c>
      <c r="E108" s="159" t="s">
        <v>198</v>
      </c>
      <c r="F108" s="160" t="s">
        <v>199</v>
      </c>
      <c r="G108" s="161" t="s">
        <v>119</v>
      </c>
      <c r="H108" s="162">
        <v>408.101</v>
      </c>
      <c r="I108" s="163"/>
      <c r="J108" s="164">
        <f>ROUND(I108*H108,2)</f>
        <v>0</v>
      </c>
      <c r="K108" s="160" t="s">
        <v>120</v>
      </c>
      <c r="L108" s="33"/>
      <c r="M108" s="165" t="s">
        <v>3</v>
      </c>
      <c r="N108" s="166" t="s">
        <v>44</v>
      </c>
      <c r="O108" s="34"/>
      <c r="P108" s="167">
        <f>O108*H108</f>
        <v>0</v>
      </c>
      <c r="Q108" s="167">
        <v>0</v>
      </c>
      <c r="R108" s="167">
        <f>Q108*H108</f>
        <v>0</v>
      </c>
      <c r="S108" s="167">
        <v>0</v>
      </c>
      <c r="T108" s="168">
        <f>S108*H108</f>
        <v>0</v>
      </c>
      <c r="AR108" s="16" t="s">
        <v>164</v>
      </c>
      <c r="AT108" s="16" t="s">
        <v>116</v>
      </c>
      <c r="AU108" s="16" t="s">
        <v>79</v>
      </c>
      <c r="AY108" s="16" t="s">
        <v>113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6" t="s">
        <v>22</v>
      </c>
      <c r="BK108" s="169">
        <f>ROUND(I108*H108,2)</f>
        <v>0</v>
      </c>
      <c r="BL108" s="16" t="s">
        <v>164</v>
      </c>
      <c r="BM108" s="16" t="s">
        <v>200</v>
      </c>
    </row>
    <row r="109" spans="2:65" s="1" customFormat="1" ht="31.5" customHeight="1" x14ac:dyDescent="0.3">
      <c r="B109" s="157"/>
      <c r="C109" s="180" t="s">
        <v>201</v>
      </c>
      <c r="D109" s="180" t="s">
        <v>167</v>
      </c>
      <c r="E109" s="181" t="s">
        <v>202</v>
      </c>
      <c r="F109" s="182" t="s">
        <v>203</v>
      </c>
      <c r="G109" s="183" t="s">
        <v>204</v>
      </c>
      <c r="H109" s="184">
        <v>6.4640000000000004</v>
      </c>
      <c r="I109" s="185"/>
      <c r="J109" s="186">
        <f>ROUND(I109*H109,2)</f>
        <v>0</v>
      </c>
      <c r="K109" s="182" t="s">
        <v>120</v>
      </c>
      <c r="L109" s="187"/>
      <c r="M109" s="188" t="s">
        <v>3</v>
      </c>
      <c r="N109" s="189" t="s">
        <v>44</v>
      </c>
      <c r="O109" s="34"/>
      <c r="P109" s="167">
        <f>O109*H109</f>
        <v>0</v>
      </c>
      <c r="Q109" s="167">
        <v>0.55000000000000004</v>
      </c>
      <c r="R109" s="167">
        <f>Q109*H109</f>
        <v>3.5552000000000006</v>
      </c>
      <c r="S109" s="167">
        <v>0</v>
      </c>
      <c r="T109" s="168">
        <f>S109*H109</f>
        <v>0</v>
      </c>
      <c r="AR109" s="16" t="s">
        <v>170</v>
      </c>
      <c r="AT109" s="16" t="s">
        <v>167</v>
      </c>
      <c r="AU109" s="16" t="s">
        <v>79</v>
      </c>
      <c r="AY109" s="16" t="s">
        <v>113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6" t="s">
        <v>22</v>
      </c>
      <c r="BK109" s="169">
        <f>ROUND(I109*H109,2)</f>
        <v>0</v>
      </c>
      <c r="BL109" s="16" t="s">
        <v>164</v>
      </c>
      <c r="BM109" s="16" t="s">
        <v>205</v>
      </c>
    </row>
    <row r="110" spans="2:65" s="1" customFormat="1" ht="40.5" x14ac:dyDescent="0.3">
      <c r="B110" s="33"/>
      <c r="D110" s="190" t="s">
        <v>206</v>
      </c>
      <c r="F110" s="191" t="s">
        <v>207</v>
      </c>
      <c r="I110" s="192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206</v>
      </c>
      <c r="AU110" s="16" t="s">
        <v>79</v>
      </c>
    </row>
    <row r="111" spans="2:65" s="11" customFormat="1" ht="13.5" x14ac:dyDescent="0.3">
      <c r="B111" s="170"/>
      <c r="D111" s="190" t="s">
        <v>123</v>
      </c>
      <c r="E111" s="179" t="s">
        <v>3</v>
      </c>
      <c r="F111" s="193" t="s">
        <v>208</v>
      </c>
      <c r="H111" s="194">
        <v>5.7460000000000004</v>
      </c>
      <c r="I111" s="175"/>
      <c r="L111" s="170"/>
      <c r="M111" s="176"/>
      <c r="N111" s="177"/>
      <c r="O111" s="177"/>
      <c r="P111" s="177"/>
      <c r="Q111" s="177"/>
      <c r="R111" s="177"/>
      <c r="S111" s="177"/>
      <c r="T111" s="178"/>
      <c r="AT111" s="179" t="s">
        <v>123</v>
      </c>
      <c r="AU111" s="179" t="s">
        <v>79</v>
      </c>
      <c r="AV111" s="11" t="s">
        <v>79</v>
      </c>
      <c r="AW111" s="11" t="s">
        <v>37</v>
      </c>
      <c r="AX111" s="11" t="s">
        <v>73</v>
      </c>
      <c r="AY111" s="179" t="s">
        <v>113</v>
      </c>
    </row>
    <row r="112" spans="2:65" s="11" customFormat="1" ht="13.5" x14ac:dyDescent="0.3">
      <c r="B112" s="170"/>
      <c r="D112" s="190" t="s">
        <v>123</v>
      </c>
      <c r="E112" s="179" t="s">
        <v>3</v>
      </c>
      <c r="F112" s="193" t="s">
        <v>209</v>
      </c>
      <c r="H112" s="194">
        <v>0.71799999999999997</v>
      </c>
      <c r="I112" s="175"/>
      <c r="L112" s="170"/>
      <c r="M112" s="176"/>
      <c r="N112" s="177"/>
      <c r="O112" s="177"/>
      <c r="P112" s="177"/>
      <c r="Q112" s="177"/>
      <c r="R112" s="177"/>
      <c r="S112" s="177"/>
      <c r="T112" s="178"/>
      <c r="AT112" s="179" t="s">
        <v>123</v>
      </c>
      <c r="AU112" s="179" t="s">
        <v>79</v>
      </c>
      <c r="AV112" s="11" t="s">
        <v>79</v>
      </c>
      <c r="AW112" s="11" t="s">
        <v>37</v>
      </c>
      <c r="AX112" s="11" t="s">
        <v>73</v>
      </c>
      <c r="AY112" s="179" t="s">
        <v>113</v>
      </c>
    </row>
    <row r="113" spans="2:65" s="12" customFormat="1" ht="13.5" x14ac:dyDescent="0.3">
      <c r="B113" s="195"/>
      <c r="D113" s="171" t="s">
        <v>123</v>
      </c>
      <c r="E113" s="196" t="s">
        <v>3</v>
      </c>
      <c r="F113" s="197" t="s">
        <v>210</v>
      </c>
      <c r="H113" s="198">
        <v>6.4640000000000004</v>
      </c>
      <c r="I113" s="199"/>
      <c r="L113" s="195"/>
      <c r="M113" s="200"/>
      <c r="N113" s="201"/>
      <c r="O113" s="201"/>
      <c r="P113" s="201"/>
      <c r="Q113" s="201"/>
      <c r="R113" s="201"/>
      <c r="S113" s="201"/>
      <c r="T113" s="202"/>
      <c r="AT113" s="203" t="s">
        <v>123</v>
      </c>
      <c r="AU113" s="203" t="s">
        <v>79</v>
      </c>
      <c r="AV113" s="12" t="s">
        <v>121</v>
      </c>
      <c r="AW113" s="12" t="s">
        <v>37</v>
      </c>
      <c r="AX113" s="12" t="s">
        <v>22</v>
      </c>
      <c r="AY113" s="203" t="s">
        <v>113</v>
      </c>
    </row>
    <row r="114" spans="2:65" s="1" customFormat="1" ht="31.5" customHeight="1" x14ac:dyDescent="0.3">
      <c r="B114" s="157"/>
      <c r="C114" s="158" t="s">
        <v>211</v>
      </c>
      <c r="D114" s="158" t="s">
        <v>116</v>
      </c>
      <c r="E114" s="159" t="s">
        <v>212</v>
      </c>
      <c r="F114" s="160" t="s">
        <v>213</v>
      </c>
      <c r="G114" s="161" t="s">
        <v>119</v>
      </c>
      <c r="H114" s="162">
        <v>408.101</v>
      </c>
      <c r="I114" s="163"/>
      <c r="J114" s="164">
        <f>ROUND(I114*H114,2)</f>
        <v>0</v>
      </c>
      <c r="K114" s="160" t="s">
        <v>3</v>
      </c>
      <c r="L114" s="33"/>
      <c r="M114" s="165" t="s">
        <v>3</v>
      </c>
      <c r="N114" s="166" t="s">
        <v>44</v>
      </c>
      <c r="O114" s="34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6" t="s">
        <v>164</v>
      </c>
      <c r="AT114" s="16" t="s">
        <v>116</v>
      </c>
      <c r="AU114" s="16" t="s">
        <v>79</v>
      </c>
      <c r="AY114" s="16" t="s">
        <v>113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6" t="s">
        <v>22</v>
      </c>
      <c r="BK114" s="169">
        <f>ROUND(I114*H114,2)</f>
        <v>0</v>
      </c>
      <c r="BL114" s="16" t="s">
        <v>164</v>
      </c>
      <c r="BM114" s="16" t="s">
        <v>214</v>
      </c>
    </row>
    <row r="115" spans="2:65" s="1" customFormat="1" ht="31.5" customHeight="1" x14ac:dyDescent="0.3">
      <c r="B115" s="157"/>
      <c r="C115" s="158" t="s">
        <v>215</v>
      </c>
      <c r="D115" s="158" t="s">
        <v>116</v>
      </c>
      <c r="E115" s="159" t="s">
        <v>216</v>
      </c>
      <c r="F115" s="160" t="s">
        <v>217</v>
      </c>
      <c r="G115" s="161" t="s">
        <v>204</v>
      </c>
      <c r="H115" s="162">
        <v>6.4640000000000004</v>
      </c>
      <c r="I115" s="163"/>
      <c r="J115" s="164">
        <f>ROUND(I115*H115,2)</f>
        <v>0</v>
      </c>
      <c r="K115" s="160" t="s">
        <v>120</v>
      </c>
      <c r="L115" s="33"/>
      <c r="M115" s="165" t="s">
        <v>3</v>
      </c>
      <c r="N115" s="166" t="s">
        <v>44</v>
      </c>
      <c r="O115" s="34"/>
      <c r="P115" s="167">
        <f>O115*H115</f>
        <v>0</v>
      </c>
      <c r="Q115" s="167">
        <v>2.3369999999999998E-2</v>
      </c>
      <c r="R115" s="167">
        <f>Q115*H115</f>
        <v>0.15106368000000001</v>
      </c>
      <c r="S115" s="167">
        <v>0</v>
      </c>
      <c r="T115" s="168">
        <f>S115*H115</f>
        <v>0</v>
      </c>
      <c r="AR115" s="16" t="s">
        <v>164</v>
      </c>
      <c r="AT115" s="16" t="s">
        <v>116</v>
      </c>
      <c r="AU115" s="16" t="s">
        <v>79</v>
      </c>
      <c r="AY115" s="16" t="s">
        <v>113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6" t="s">
        <v>22</v>
      </c>
      <c r="BK115" s="169">
        <f>ROUND(I115*H115,2)</f>
        <v>0</v>
      </c>
      <c r="BL115" s="16" t="s">
        <v>164</v>
      </c>
      <c r="BM115" s="16" t="s">
        <v>218</v>
      </c>
    </row>
    <row r="116" spans="2:65" s="1" customFormat="1" ht="31.5" customHeight="1" x14ac:dyDescent="0.3">
      <c r="B116" s="157"/>
      <c r="C116" s="158" t="s">
        <v>8</v>
      </c>
      <c r="D116" s="158" t="s">
        <v>116</v>
      </c>
      <c r="E116" s="159" t="s">
        <v>219</v>
      </c>
      <c r="F116" s="160" t="s">
        <v>220</v>
      </c>
      <c r="G116" s="161" t="s">
        <v>136</v>
      </c>
      <c r="H116" s="162">
        <v>3.706</v>
      </c>
      <c r="I116" s="163"/>
      <c r="J116" s="164">
        <f>ROUND(I116*H116,2)</f>
        <v>0</v>
      </c>
      <c r="K116" s="160" t="s">
        <v>120</v>
      </c>
      <c r="L116" s="33"/>
      <c r="M116" s="165" t="s">
        <v>3</v>
      </c>
      <c r="N116" s="166" t="s">
        <v>44</v>
      </c>
      <c r="O116" s="34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6" t="s">
        <v>164</v>
      </c>
      <c r="AT116" s="16" t="s">
        <v>116</v>
      </c>
      <c r="AU116" s="16" t="s">
        <v>79</v>
      </c>
      <c r="AY116" s="16" t="s">
        <v>113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6" t="s">
        <v>22</v>
      </c>
      <c r="BK116" s="169">
        <f>ROUND(I116*H116,2)</f>
        <v>0</v>
      </c>
      <c r="BL116" s="16" t="s">
        <v>164</v>
      </c>
      <c r="BM116" s="16" t="s">
        <v>221</v>
      </c>
    </row>
    <row r="117" spans="2:65" s="10" customFormat="1" ht="29.85" customHeight="1" x14ac:dyDescent="0.3">
      <c r="B117" s="143"/>
      <c r="D117" s="154" t="s">
        <v>72</v>
      </c>
      <c r="E117" s="155" t="s">
        <v>222</v>
      </c>
      <c r="F117" s="155" t="s">
        <v>223</v>
      </c>
      <c r="I117" s="146"/>
      <c r="J117" s="156">
        <f>BK117</f>
        <v>0</v>
      </c>
      <c r="L117" s="143"/>
      <c r="M117" s="148"/>
      <c r="N117" s="149"/>
      <c r="O117" s="149"/>
      <c r="P117" s="150">
        <f>SUM(P118:P169)</f>
        <v>0</v>
      </c>
      <c r="Q117" s="149"/>
      <c r="R117" s="150">
        <f>SUM(R118:R169)</f>
        <v>3.2684096</v>
      </c>
      <c r="S117" s="149"/>
      <c r="T117" s="151">
        <f>SUM(T118:T169)</f>
        <v>0.59951499999999991</v>
      </c>
      <c r="AR117" s="144" t="s">
        <v>79</v>
      </c>
      <c r="AT117" s="152" t="s">
        <v>72</v>
      </c>
      <c r="AU117" s="152" t="s">
        <v>22</v>
      </c>
      <c r="AY117" s="144" t="s">
        <v>113</v>
      </c>
      <c r="BK117" s="153">
        <f>SUM(BK118:BK169)</f>
        <v>0</v>
      </c>
    </row>
    <row r="118" spans="2:65" s="1" customFormat="1" ht="22.5" customHeight="1" x14ac:dyDescent="0.3">
      <c r="B118" s="157"/>
      <c r="C118" s="158" t="s">
        <v>224</v>
      </c>
      <c r="D118" s="158" t="s">
        <v>116</v>
      </c>
      <c r="E118" s="159" t="s">
        <v>225</v>
      </c>
      <c r="F118" s="160" t="s">
        <v>226</v>
      </c>
      <c r="G118" s="161" t="s">
        <v>119</v>
      </c>
      <c r="H118" s="162">
        <v>64.3</v>
      </c>
      <c r="I118" s="163"/>
      <c r="J118" s="164">
        <f>ROUND(I118*H118,2)</f>
        <v>0</v>
      </c>
      <c r="K118" s="160" t="s">
        <v>120</v>
      </c>
      <c r="L118" s="33"/>
      <c r="M118" s="165" t="s">
        <v>3</v>
      </c>
      <c r="N118" s="166" t="s">
        <v>44</v>
      </c>
      <c r="O118" s="34"/>
      <c r="P118" s="167">
        <f>O118*H118</f>
        <v>0</v>
      </c>
      <c r="Q118" s="167">
        <v>0</v>
      </c>
      <c r="R118" s="167">
        <f>Q118*H118</f>
        <v>0</v>
      </c>
      <c r="S118" s="167">
        <v>5.94E-3</v>
      </c>
      <c r="T118" s="168">
        <f>S118*H118</f>
        <v>0.381942</v>
      </c>
      <c r="AR118" s="16" t="s">
        <v>164</v>
      </c>
      <c r="AT118" s="16" t="s">
        <v>116</v>
      </c>
      <c r="AU118" s="16" t="s">
        <v>79</v>
      </c>
      <c r="AY118" s="16" t="s">
        <v>113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6" t="s">
        <v>22</v>
      </c>
      <c r="BK118" s="169">
        <f>ROUND(I118*H118,2)</f>
        <v>0</v>
      </c>
      <c r="BL118" s="16" t="s">
        <v>164</v>
      </c>
      <c r="BM118" s="16" t="s">
        <v>227</v>
      </c>
    </row>
    <row r="119" spans="2:65" s="11" customFormat="1" ht="13.5" x14ac:dyDescent="0.3">
      <c r="B119" s="170"/>
      <c r="D119" s="171" t="s">
        <v>123</v>
      </c>
      <c r="E119" s="172" t="s">
        <v>3</v>
      </c>
      <c r="F119" s="173" t="s">
        <v>228</v>
      </c>
      <c r="H119" s="174">
        <v>64.3</v>
      </c>
      <c r="I119" s="175"/>
      <c r="L119" s="170"/>
      <c r="M119" s="176"/>
      <c r="N119" s="177"/>
      <c r="O119" s="177"/>
      <c r="P119" s="177"/>
      <c r="Q119" s="177"/>
      <c r="R119" s="177"/>
      <c r="S119" s="177"/>
      <c r="T119" s="178"/>
      <c r="AT119" s="179" t="s">
        <v>123</v>
      </c>
      <c r="AU119" s="179" t="s">
        <v>79</v>
      </c>
      <c r="AV119" s="11" t="s">
        <v>79</v>
      </c>
      <c r="AW119" s="11" t="s">
        <v>37</v>
      </c>
      <c r="AX119" s="11" t="s">
        <v>22</v>
      </c>
      <c r="AY119" s="179" t="s">
        <v>113</v>
      </c>
    </row>
    <row r="120" spans="2:65" s="1" customFormat="1" ht="22.5" customHeight="1" x14ac:dyDescent="0.3">
      <c r="B120" s="157"/>
      <c r="C120" s="158" t="s">
        <v>229</v>
      </c>
      <c r="D120" s="158" t="s">
        <v>116</v>
      </c>
      <c r="E120" s="159" t="s">
        <v>230</v>
      </c>
      <c r="F120" s="160" t="s">
        <v>231</v>
      </c>
      <c r="G120" s="161" t="s">
        <v>141</v>
      </c>
      <c r="H120" s="162">
        <v>86.9</v>
      </c>
      <c r="I120" s="163"/>
      <c r="J120" s="164">
        <f>ROUND(I120*H120,2)</f>
        <v>0</v>
      </c>
      <c r="K120" s="160" t="s">
        <v>120</v>
      </c>
      <c r="L120" s="33"/>
      <c r="M120" s="165" t="s">
        <v>3</v>
      </c>
      <c r="N120" s="166" t="s">
        <v>44</v>
      </c>
      <c r="O120" s="34"/>
      <c r="P120" s="167">
        <f>O120*H120</f>
        <v>0</v>
      </c>
      <c r="Q120" s="167">
        <v>0</v>
      </c>
      <c r="R120" s="167">
        <f>Q120*H120</f>
        <v>0</v>
      </c>
      <c r="S120" s="167">
        <v>1.7700000000000001E-3</v>
      </c>
      <c r="T120" s="168">
        <f>S120*H120</f>
        <v>0.15381300000000001</v>
      </c>
      <c r="AR120" s="16" t="s">
        <v>164</v>
      </c>
      <c r="AT120" s="16" t="s">
        <v>116</v>
      </c>
      <c r="AU120" s="16" t="s">
        <v>79</v>
      </c>
      <c r="AY120" s="16" t="s">
        <v>113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6" t="s">
        <v>22</v>
      </c>
      <c r="BK120" s="169">
        <f>ROUND(I120*H120,2)</f>
        <v>0</v>
      </c>
      <c r="BL120" s="16" t="s">
        <v>164</v>
      </c>
      <c r="BM120" s="16" t="s">
        <v>232</v>
      </c>
    </row>
    <row r="121" spans="2:65" s="11" customFormat="1" ht="13.5" x14ac:dyDescent="0.3">
      <c r="B121" s="170"/>
      <c r="D121" s="171" t="s">
        <v>123</v>
      </c>
      <c r="E121" s="172" t="s">
        <v>3</v>
      </c>
      <c r="F121" s="173" t="s">
        <v>233</v>
      </c>
      <c r="H121" s="174">
        <v>86.9</v>
      </c>
      <c r="I121" s="175"/>
      <c r="L121" s="170"/>
      <c r="M121" s="176"/>
      <c r="N121" s="177"/>
      <c r="O121" s="177"/>
      <c r="P121" s="177"/>
      <c r="Q121" s="177"/>
      <c r="R121" s="177"/>
      <c r="S121" s="177"/>
      <c r="T121" s="178"/>
      <c r="AT121" s="179" t="s">
        <v>123</v>
      </c>
      <c r="AU121" s="179" t="s">
        <v>79</v>
      </c>
      <c r="AV121" s="11" t="s">
        <v>79</v>
      </c>
      <c r="AW121" s="11" t="s">
        <v>37</v>
      </c>
      <c r="AX121" s="11" t="s">
        <v>22</v>
      </c>
      <c r="AY121" s="179" t="s">
        <v>113</v>
      </c>
    </row>
    <row r="122" spans="2:65" s="1" customFormat="1" ht="22.5" customHeight="1" x14ac:dyDescent="0.3">
      <c r="B122" s="157"/>
      <c r="C122" s="158" t="s">
        <v>234</v>
      </c>
      <c r="D122" s="158" t="s">
        <v>116</v>
      </c>
      <c r="E122" s="159" t="s">
        <v>235</v>
      </c>
      <c r="F122" s="160" t="s">
        <v>236</v>
      </c>
      <c r="G122" s="161" t="s">
        <v>237</v>
      </c>
      <c r="H122" s="162">
        <v>6</v>
      </c>
      <c r="I122" s="163"/>
      <c r="J122" s="164">
        <f>ROUND(I122*H122,2)</f>
        <v>0</v>
      </c>
      <c r="K122" s="160" t="s">
        <v>120</v>
      </c>
      <c r="L122" s="33"/>
      <c r="M122" s="165" t="s">
        <v>3</v>
      </c>
      <c r="N122" s="166" t="s">
        <v>44</v>
      </c>
      <c r="O122" s="34"/>
      <c r="P122" s="167">
        <f>O122*H122</f>
        <v>0</v>
      </c>
      <c r="Q122" s="167">
        <v>0</v>
      </c>
      <c r="R122" s="167">
        <f>Q122*H122</f>
        <v>0</v>
      </c>
      <c r="S122" s="167">
        <v>9.0600000000000003E-3</v>
      </c>
      <c r="T122" s="168">
        <f>S122*H122</f>
        <v>5.4360000000000006E-2</v>
      </c>
      <c r="AR122" s="16" t="s">
        <v>164</v>
      </c>
      <c r="AT122" s="16" t="s">
        <v>116</v>
      </c>
      <c r="AU122" s="16" t="s">
        <v>79</v>
      </c>
      <c r="AY122" s="16" t="s">
        <v>113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6" t="s">
        <v>22</v>
      </c>
      <c r="BK122" s="169">
        <f>ROUND(I122*H122,2)</f>
        <v>0</v>
      </c>
      <c r="BL122" s="16" t="s">
        <v>164</v>
      </c>
      <c r="BM122" s="16" t="s">
        <v>238</v>
      </c>
    </row>
    <row r="123" spans="2:65" s="1" customFormat="1" ht="31.5" customHeight="1" x14ac:dyDescent="0.3">
      <c r="B123" s="157"/>
      <c r="C123" s="158" t="s">
        <v>239</v>
      </c>
      <c r="D123" s="158" t="s">
        <v>116</v>
      </c>
      <c r="E123" s="159" t="s">
        <v>240</v>
      </c>
      <c r="F123" s="160" t="s">
        <v>241</v>
      </c>
      <c r="G123" s="161" t="s">
        <v>237</v>
      </c>
      <c r="H123" s="162">
        <v>5</v>
      </c>
      <c r="I123" s="163"/>
      <c r="J123" s="164">
        <f>ROUND(I123*H123,2)</f>
        <v>0</v>
      </c>
      <c r="K123" s="160" t="s">
        <v>120</v>
      </c>
      <c r="L123" s="33"/>
      <c r="M123" s="165" t="s">
        <v>3</v>
      </c>
      <c r="N123" s="166" t="s">
        <v>44</v>
      </c>
      <c r="O123" s="34"/>
      <c r="P123" s="167">
        <f>O123*H123</f>
        <v>0</v>
      </c>
      <c r="Q123" s="167">
        <v>0</v>
      </c>
      <c r="R123" s="167">
        <f>Q123*H123</f>
        <v>0</v>
      </c>
      <c r="S123" s="167">
        <v>1.8799999999999999E-3</v>
      </c>
      <c r="T123" s="168">
        <f>S123*H123</f>
        <v>9.4000000000000004E-3</v>
      </c>
      <c r="AR123" s="16" t="s">
        <v>164</v>
      </c>
      <c r="AT123" s="16" t="s">
        <v>116</v>
      </c>
      <c r="AU123" s="16" t="s">
        <v>79</v>
      </c>
      <c r="AY123" s="16" t="s">
        <v>113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6" t="s">
        <v>22</v>
      </c>
      <c r="BK123" s="169">
        <f>ROUND(I123*H123,2)</f>
        <v>0</v>
      </c>
      <c r="BL123" s="16" t="s">
        <v>164</v>
      </c>
      <c r="BM123" s="16" t="s">
        <v>242</v>
      </c>
    </row>
    <row r="124" spans="2:65" s="1" customFormat="1" ht="31.5" customHeight="1" x14ac:dyDescent="0.3">
      <c r="B124" s="157"/>
      <c r="C124" s="158" t="s">
        <v>243</v>
      </c>
      <c r="D124" s="158" t="s">
        <v>116</v>
      </c>
      <c r="E124" s="159" t="s">
        <v>244</v>
      </c>
      <c r="F124" s="160" t="s">
        <v>245</v>
      </c>
      <c r="G124" s="161" t="s">
        <v>119</v>
      </c>
      <c r="H124" s="162">
        <v>408.101</v>
      </c>
      <c r="I124" s="163"/>
      <c r="J124" s="164">
        <f>ROUND(I124*H124,2)</f>
        <v>0</v>
      </c>
      <c r="K124" s="160" t="s">
        <v>120</v>
      </c>
      <c r="L124" s="33"/>
      <c r="M124" s="165" t="s">
        <v>3</v>
      </c>
      <c r="N124" s="166" t="s">
        <v>44</v>
      </c>
      <c r="O124" s="34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6" t="s">
        <v>164</v>
      </c>
      <c r="AT124" s="16" t="s">
        <v>116</v>
      </c>
      <c r="AU124" s="16" t="s">
        <v>79</v>
      </c>
      <c r="AY124" s="16" t="s">
        <v>113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6" t="s">
        <v>22</v>
      </c>
      <c r="BK124" s="169">
        <f>ROUND(I124*H124,2)</f>
        <v>0</v>
      </c>
      <c r="BL124" s="16" t="s">
        <v>164</v>
      </c>
      <c r="BM124" s="16" t="s">
        <v>246</v>
      </c>
    </row>
    <row r="125" spans="2:65" s="11" customFormat="1" ht="13.5" x14ac:dyDescent="0.3">
      <c r="B125" s="170"/>
      <c r="D125" s="190" t="s">
        <v>123</v>
      </c>
      <c r="E125" s="179" t="s">
        <v>3</v>
      </c>
      <c r="F125" s="193" t="s">
        <v>247</v>
      </c>
      <c r="H125" s="194">
        <v>15.749000000000001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123</v>
      </c>
      <c r="AU125" s="179" t="s">
        <v>79</v>
      </c>
      <c r="AV125" s="11" t="s">
        <v>79</v>
      </c>
      <c r="AW125" s="11" t="s">
        <v>37</v>
      </c>
      <c r="AX125" s="11" t="s">
        <v>73</v>
      </c>
      <c r="AY125" s="179" t="s">
        <v>113</v>
      </c>
    </row>
    <row r="126" spans="2:65" s="11" customFormat="1" ht="13.5" x14ac:dyDescent="0.3">
      <c r="B126" s="170"/>
      <c r="D126" s="190" t="s">
        <v>123</v>
      </c>
      <c r="E126" s="179" t="s">
        <v>3</v>
      </c>
      <c r="F126" s="193" t="s">
        <v>248</v>
      </c>
      <c r="H126" s="194">
        <v>47.6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123</v>
      </c>
      <c r="AU126" s="179" t="s">
        <v>79</v>
      </c>
      <c r="AV126" s="11" t="s">
        <v>79</v>
      </c>
      <c r="AW126" s="11" t="s">
        <v>37</v>
      </c>
      <c r="AX126" s="11" t="s">
        <v>73</v>
      </c>
      <c r="AY126" s="179" t="s">
        <v>113</v>
      </c>
    </row>
    <row r="127" spans="2:65" s="11" customFormat="1" ht="13.5" x14ac:dyDescent="0.3">
      <c r="B127" s="170"/>
      <c r="D127" s="190" t="s">
        <v>123</v>
      </c>
      <c r="E127" s="179" t="s">
        <v>3</v>
      </c>
      <c r="F127" s="193" t="s">
        <v>249</v>
      </c>
      <c r="H127" s="194">
        <v>19.716000000000001</v>
      </c>
      <c r="I127" s="175"/>
      <c r="L127" s="170"/>
      <c r="M127" s="176"/>
      <c r="N127" s="177"/>
      <c r="O127" s="177"/>
      <c r="P127" s="177"/>
      <c r="Q127" s="177"/>
      <c r="R127" s="177"/>
      <c r="S127" s="177"/>
      <c r="T127" s="178"/>
      <c r="AT127" s="179" t="s">
        <v>123</v>
      </c>
      <c r="AU127" s="179" t="s">
        <v>79</v>
      </c>
      <c r="AV127" s="11" t="s">
        <v>79</v>
      </c>
      <c r="AW127" s="11" t="s">
        <v>37</v>
      </c>
      <c r="AX127" s="11" t="s">
        <v>73</v>
      </c>
      <c r="AY127" s="179" t="s">
        <v>113</v>
      </c>
    </row>
    <row r="128" spans="2:65" s="11" customFormat="1" ht="13.5" x14ac:dyDescent="0.3">
      <c r="B128" s="170"/>
      <c r="D128" s="190" t="s">
        <v>123</v>
      </c>
      <c r="E128" s="179" t="s">
        <v>3</v>
      </c>
      <c r="F128" s="193" t="s">
        <v>250</v>
      </c>
      <c r="H128" s="194">
        <v>59.311999999999998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123</v>
      </c>
      <c r="AU128" s="179" t="s">
        <v>79</v>
      </c>
      <c r="AV128" s="11" t="s">
        <v>79</v>
      </c>
      <c r="AW128" s="11" t="s">
        <v>37</v>
      </c>
      <c r="AX128" s="11" t="s">
        <v>73</v>
      </c>
      <c r="AY128" s="179" t="s">
        <v>113</v>
      </c>
    </row>
    <row r="129" spans="2:65" s="11" customFormat="1" ht="13.5" x14ac:dyDescent="0.3">
      <c r="B129" s="170"/>
      <c r="D129" s="190" t="s">
        <v>123</v>
      </c>
      <c r="E129" s="179" t="s">
        <v>3</v>
      </c>
      <c r="F129" s="193" t="s">
        <v>251</v>
      </c>
      <c r="H129" s="194">
        <v>46.139000000000003</v>
      </c>
      <c r="I129" s="175"/>
      <c r="L129" s="170"/>
      <c r="M129" s="176"/>
      <c r="N129" s="177"/>
      <c r="O129" s="177"/>
      <c r="P129" s="177"/>
      <c r="Q129" s="177"/>
      <c r="R129" s="177"/>
      <c r="S129" s="177"/>
      <c r="T129" s="178"/>
      <c r="AT129" s="179" t="s">
        <v>123</v>
      </c>
      <c r="AU129" s="179" t="s">
        <v>79</v>
      </c>
      <c r="AV129" s="11" t="s">
        <v>79</v>
      </c>
      <c r="AW129" s="11" t="s">
        <v>37</v>
      </c>
      <c r="AX129" s="11" t="s">
        <v>73</v>
      </c>
      <c r="AY129" s="179" t="s">
        <v>113</v>
      </c>
    </row>
    <row r="130" spans="2:65" s="11" customFormat="1" ht="13.5" x14ac:dyDescent="0.3">
      <c r="B130" s="170"/>
      <c r="D130" s="190" t="s">
        <v>123</v>
      </c>
      <c r="E130" s="179" t="s">
        <v>3</v>
      </c>
      <c r="F130" s="193" t="s">
        <v>252</v>
      </c>
      <c r="H130" s="194">
        <v>113.077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123</v>
      </c>
      <c r="AU130" s="179" t="s">
        <v>79</v>
      </c>
      <c r="AV130" s="11" t="s">
        <v>79</v>
      </c>
      <c r="AW130" s="11" t="s">
        <v>37</v>
      </c>
      <c r="AX130" s="11" t="s">
        <v>73</v>
      </c>
      <c r="AY130" s="179" t="s">
        <v>113</v>
      </c>
    </row>
    <row r="131" spans="2:65" s="11" customFormat="1" ht="13.5" x14ac:dyDescent="0.3">
      <c r="B131" s="170"/>
      <c r="D131" s="190" t="s">
        <v>123</v>
      </c>
      <c r="E131" s="179" t="s">
        <v>3</v>
      </c>
      <c r="F131" s="193" t="s">
        <v>253</v>
      </c>
      <c r="H131" s="194">
        <v>106.508</v>
      </c>
      <c r="I131" s="175"/>
      <c r="L131" s="170"/>
      <c r="M131" s="176"/>
      <c r="N131" s="177"/>
      <c r="O131" s="177"/>
      <c r="P131" s="177"/>
      <c r="Q131" s="177"/>
      <c r="R131" s="177"/>
      <c r="S131" s="177"/>
      <c r="T131" s="178"/>
      <c r="AT131" s="179" t="s">
        <v>123</v>
      </c>
      <c r="AU131" s="179" t="s">
        <v>79</v>
      </c>
      <c r="AV131" s="11" t="s">
        <v>79</v>
      </c>
      <c r="AW131" s="11" t="s">
        <v>37</v>
      </c>
      <c r="AX131" s="11" t="s">
        <v>73</v>
      </c>
      <c r="AY131" s="179" t="s">
        <v>113</v>
      </c>
    </row>
    <row r="132" spans="2:65" s="12" customFormat="1" ht="13.5" x14ac:dyDescent="0.3">
      <c r="B132" s="195"/>
      <c r="D132" s="171" t="s">
        <v>123</v>
      </c>
      <c r="E132" s="196" t="s">
        <v>3</v>
      </c>
      <c r="F132" s="197" t="s">
        <v>210</v>
      </c>
      <c r="H132" s="198">
        <v>408.101</v>
      </c>
      <c r="I132" s="199"/>
      <c r="L132" s="195"/>
      <c r="M132" s="200"/>
      <c r="N132" s="201"/>
      <c r="O132" s="201"/>
      <c r="P132" s="201"/>
      <c r="Q132" s="201"/>
      <c r="R132" s="201"/>
      <c r="S132" s="201"/>
      <c r="T132" s="202"/>
      <c r="AT132" s="203" t="s">
        <v>123</v>
      </c>
      <c r="AU132" s="203" t="s">
        <v>79</v>
      </c>
      <c r="AV132" s="12" t="s">
        <v>121</v>
      </c>
      <c r="AW132" s="12" t="s">
        <v>37</v>
      </c>
      <c r="AX132" s="12" t="s">
        <v>22</v>
      </c>
      <c r="AY132" s="203" t="s">
        <v>113</v>
      </c>
    </row>
    <row r="133" spans="2:65" s="1" customFormat="1" ht="44.25" customHeight="1" x14ac:dyDescent="0.3">
      <c r="B133" s="157"/>
      <c r="C133" s="180" t="s">
        <v>254</v>
      </c>
      <c r="D133" s="180" t="s">
        <v>167</v>
      </c>
      <c r="E133" s="181" t="s">
        <v>255</v>
      </c>
      <c r="F133" s="182" t="s">
        <v>256</v>
      </c>
      <c r="G133" s="183" t="s">
        <v>119</v>
      </c>
      <c r="H133" s="184">
        <v>450</v>
      </c>
      <c r="I133" s="185"/>
      <c r="J133" s="186">
        <f>ROUND(I133*H133,2)</f>
        <v>0</v>
      </c>
      <c r="K133" s="182" t="s">
        <v>3</v>
      </c>
      <c r="L133" s="187"/>
      <c r="M133" s="188" t="s">
        <v>3</v>
      </c>
      <c r="N133" s="189" t="s">
        <v>44</v>
      </c>
      <c r="O133" s="34"/>
      <c r="P133" s="167">
        <f>O133*H133</f>
        <v>0</v>
      </c>
      <c r="Q133" s="167">
        <v>5.0000000000000001E-3</v>
      </c>
      <c r="R133" s="167">
        <f>Q133*H133</f>
        <v>2.25</v>
      </c>
      <c r="S133" s="167">
        <v>0</v>
      </c>
      <c r="T133" s="168">
        <f>S133*H133</f>
        <v>0</v>
      </c>
      <c r="AR133" s="16" t="s">
        <v>170</v>
      </c>
      <c r="AT133" s="16" t="s">
        <v>167</v>
      </c>
      <c r="AU133" s="16" t="s">
        <v>79</v>
      </c>
      <c r="AY133" s="16" t="s">
        <v>113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6" t="s">
        <v>22</v>
      </c>
      <c r="BK133" s="169">
        <f>ROUND(I133*H133,2)</f>
        <v>0</v>
      </c>
      <c r="BL133" s="16" t="s">
        <v>164</v>
      </c>
      <c r="BM133" s="16" t="s">
        <v>257</v>
      </c>
    </row>
    <row r="134" spans="2:65" s="1" customFormat="1" ht="54" x14ac:dyDescent="0.3">
      <c r="B134" s="33"/>
      <c r="D134" s="171" t="s">
        <v>206</v>
      </c>
      <c r="F134" s="204" t="s">
        <v>258</v>
      </c>
      <c r="I134" s="192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206</v>
      </c>
      <c r="AU134" s="16" t="s">
        <v>79</v>
      </c>
    </row>
    <row r="135" spans="2:65" s="1" customFormat="1" ht="31.5" customHeight="1" x14ac:dyDescent="0.3">
      <c r="B135" s="157"/>
      <c r="C135" s="158" t="s">
        <v>259</v>
      </c>
      <c r="D135" s="158" t="s">
        <v>116</v>
      </c>
      <c r="E135" s="159" t="s">
        <v>260</v>
      </c>
      <c r="F135" s="160" t="s">
        <v>261</v>
      </c>
      <c r="G135" s="161" t="s">
        <v>119</v>
      </c>
      <c r="H135" s="162">
        <v>12.5</v>
      </c>
      <c r="I135" s="163"/>
      <c r="J135" s="164">
        <f>ROUND(I135*H135,2)</f>
        <v>0</v>
      </c>
      <c r="K135" s="160" t="s">
        <v>120</v>
      </c>
      <c r="L135" s="33"/>
      <c r="M135" s="165" t="s">
        <v>3</v>
      </c>
      <c r="N135" s="166" t="s">
        <v>44</v>
      </c>
      <c r="O135" s="34"/>
      <c r="P135" s="167">
        <f>O135*H135</f>
        <v>0</v>
      </c>
      <c r="Q135" s="167">
        <v>5.9899999999999997E-3</v>
      </c>
      <c r="R135" s="167">
        <f>Q135*H135</f>
        <v>7.4874999999999997E-2</v>
      </c>
      <c r="S135" s="167">
        <v>0</v>
      </c>
      <c r="T135" s="168">
        <f>S135*H135</f>
        <v>0</v>
      </c>
      <c r="AR135" s="16" t="s">
        <v>164</v>
      </c>
      <c r="AT135" s="16" t="s">
        <v>116</v>
      </c>
      <c r="AU135" s="16" t="s">
        <v>79</v>
      </c>
      <c r="AY135" s="16" t="s">
        <v>113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6" t="s">
        <v>22</v>
      </c>
      <c r="BK135" s="169">
        <f>ROUND(I135*H135,2)</f>
        <v>0</v>
      </c>
      <c r="BL135" s="16" t="s">
        <v>164</v>
      </c>
      <c r="BM135" s="16" t="s">
        <v>262</v>
      </c>
    </row>
    <row r="136" spans="2:65" s="11" customFormat="1" ht="13.5" x14ac:dyDescent="0.3">
      <c r="B136" s="170"/>
      <c r="D136" s="171" t="s">
        <v>123</v>
      </c>
      <c r="E136" s="172" t="s">
        <v>3</v>
      </c>
      <c r="F136" s="173" t="s">
        <v>263</v>
      </c>
      <c r="H136" s="174">
        <v>12.5</v>
      </c>
      <c r="I136" s="175"/>
      <c r="L136" s="170"/>
      <c r="M136" s="176"/>
      <c r="N136" s="177"/>
      <c r="O136" s="177"/>
      <c r="P136" s="177"/>
      <c r="Q136" s="177"/>
      <c r="R136" s="177"/>
      <c r="S136" s="177"/>
      <c r="T136" s="178"/>
      <c r="AT136" s="179" t="s">
        <v>123</v>
      </c>
      <c r="AU136" s="179" t="s">
        <v>79</v>
      </c>
      <c r="AV136" s="11" t="s">
        <v>79</v>
      </c>
      <c r="AW136" s="11" t="s">
        <v>37</v>
      </c>
      <c r="AX136" s="11" t="s">
        <v>22</v>
      </c>
      <c r="AY136" s="179" t="s">
        <v>113</v>
      </c>
    </row>
    <row r="137" spans="2:65" s="1" customFormat="1" ht="22.5" customHeight="1" x14ac:dyDescent="0.3">
      <c r="B137" s="157"/>
      <c r="C137" s="158" t="s">
        <v>264</v>
      </c>
      <c r="D137" s="158" t="s">
        <v>116</v>
      </c>
      <c r="E137" s="159" t="s">
        <v>265</v>
      </c>
      <c r="F137" s="160" t="s">
        <v>266</v>
      </c>
      <c r="G137" s="161" t="s">
        <v>141</v>
      </c>
      <c r="H137" s="162">
        <v>52.5</v>
      </c>
      <c r="I137" s="163"/>
      <c r="J137" s="164">
        <f>ROUND(I137*H137,2)</f>
        <v>0</v>
      </c>
      <c r="K137" s="160" t="s">
        <v>120</v>
      </c>
      <c r="L137" s="33"/>
      <c r="M137" s="165" t="s">
        <v>3</v>
      </c>
      <c r="N137" s="166" t="s">
        <v>44</v>
      </c>
      <c r="O137" s="34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6" t="s">
        <v>164</v>
      </c>
      <c r="AT137" s="16" t="s">
        <v>116</v>
      </c>
      <c r="AU137" s="16" t="s">
        <v>79</v>
      </c>
      <c r="AY137" s="16" t="s">
        <v>113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6" t="s">
        <v>22</v>
      </c>
      <c r="BK137" s="169">
        <f>ROUND(I137*H137,2)</f>
        <v>0</v>
      </c>
      <c r="BL137" s="16" t="s">
        <v>164</v>
      </c>
      <c r="BM137" s="16" t="s">
        <v>267</v>
      </c>
    </row>
    <row r="138" spans="2:65" s="11" customFormat="1" ht="13.5" x14ac:dyDescent="0.3">
      <c r="B138" s="170"/>
      <c r="D138" s="171" t="s">
        <v>123</v>
      </c>
      <c r="E138" s="172" t="s">
        <v>3</v>
      </c>
      <c r="F138" s="173" t="s">
        <v>268</v>
      </c>
      <c r="H138" s="174">
        <v>52.5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123</v>
      </c>
      <c r="AU138" s="179" t="s">
        <v>79</v>
      </c>
      <c r="AV138" s="11" t="s">
        <v>79</v>
      </c>
      <c r="AW138" s="11" t="s">
        <v>37</v>
      </c>
      <c r="AX138" s="11" t="s">
        <v>22</v>
      </c>
      <c r="AY138" s="179" t="s">
        <v>113</v>
      </c>
    </row>
    <row r="139" spans="2:65" s="1" customFormat="1" ht="31.5" customHeight="1" x14ac:dyDescent="0.3">
      <c r="B139" s="157"/>
      <c r="C139" s="158" t="s">
        <v>269</v>
      </c>
      <c r="D139" s="158" t="s">
        <v>116</v>
      </c>
      <c r="E139" s="159" t="s">
        <v>270</v>
      </c>
      <c r="F139" s="160" t="s">
        <v>271</v>
      </c>
      <c r="G139" s="161" t="s">
        <v>237</v>
      </c>
      <c r="H139" s="162">
        <v>6</v>
      </c>
      <c r="I139" s="163"/>
      <c r="J139" s="164">
        <f>ROUND(I139*H139,2)</f>
        <v>0</v>
      </c>
      <c r="K139" s="160" t="s">
        <v>120</v>
      </c>
      <c r="L139" s="33"/>
      <c r="M139" s="165" t="s">
        <v>3</v>
      </c>
      <c r="N139" s="166" t="s">
        <v>44</v>
      </c>
      <c r="O139" s="34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AR139" s="16" t="s">
        <v>121</v>
      </c>
      <c r="AT139" s="16" t="s">
        <v>116</v>
      </c>
      <c r="AU139" s="16" t="s">
        <v>79</v>
      </c>
      <c r="AY139" s="16" t="s">
        <v>113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6" t="s">
        <v>22</v>
      </c>
      <c r="BK139" s="169">
        <f>ROUND(I139*H139,2)</f>
        <v>0</v>
      </c>
      <c r="BL139" s="16" t="s">
        <v>121</v>
      </c>
      <c r="BM139" s="16" t="s">
        <v>272</v>
      </c>
    </row>
    <row r="140" spans="2:65" s="1" customFormat="1" ht="31.5" customHeight="1" x14ac:dyDescent="0.3">
      <c r="B140" s="157"/>
      <c r="C140" s="158" t="s">
        <v>273</v>
      </c>
      <c r="D140" s="158" t="s">
        <v>116</v>
      </c>
      <c r="E140" s="159" t="s">
        <v>274</v>
      </c>
      <c r="F140" s="160" t="s">
        <v>275</v>
      </c>
      <c r="G140" s="161" t="s">
        <v>141</v>
      </c>
      <c r="H140" s="162">
        <v>45</v>
      </c>
      <c r="I140" s="163"/>
      <c r="J140" s="164">
        <f>ROUND(I140*H140,2)</f>
        <v>0</v>
      </c>
      <c r="K140" s="160" t="s">
        <v>120</v>
      </c>
      <c r="L140" s="33"/>
      <c r="M140" s="165" t="s">
        <v>3</v>
      </c>
      <c r="N140" s="166" t="s">
        <v>44</v>
      </c>
      <c r="O140" s="34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6" t="s">
        <v>164</v>
      </c>
      <c r="AT140" s="16" t="s">
        <v>116</v>
      </c>
      <c r="AU140" s="16" t="s">
        <v>79</v>
      </c>
      <c r="AY140" s="16" t="s">
        <v>113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6" t="s">
        <v>22</v>
      </c>
      <c r="BK140" s="169">
        <f>ROUND(I140*H140,2)</f>
        <v>0</v>
      </c>
      <c r="BL140" s="16" t="s">
        <v>164</v>
      </c>
      <c r="BM140" s="16" t="s">
        <v>276</v>
      </c>
    </row>
    <row r="141" spans="2:65" s="11" customFormat="1" ht="13.5" x14ac:dyDescent="0.3">
      <c r="B141" s="170"/>
      <c r="D141" s="171" t="s">
        <v>123</v>
      </c>
      <c r="E141" s="172" t="s">
        <v>3</v>
      </c>
      <c r="F141" s="173" t="s">
        <v>277</v>
      </c>
      <c r="H141" s="174">
        <v>45</v>
      </c>
      <c r="I141" s="175"/>
      <c r="L141" s="170"/>
      <c r="M141" s="176"/>
      <c r="N141" s="177"/>
      <c r="O141" s="177"/>
      <c r="P141" s="177"/>
      <c r="Q141" s="177"/>
      <c r="R141" s="177"/>
      <c r="S141" s="177"/>
      <c r="T141" s="178"/>
      <c r="AT141" s="179" t="s">
        <v>123</v>
      </c>
      <c r="AU141" s="179" t="s">
        <v>79</v>
      </c>
      <c r="AV141" s="11" t="s">
        <v>79</v>
      </c>
      <c r="AW141" s="11" t="s">
        <v>37</v>
      </c>
      <c r="AX141" s="11" t="s">
        <v>22</v>
      </c>
      <c r="AY141" s="179" t="s">
        <v>113</v>
      </c>
    </row>
    <row r="142" spans="2:65" s="1" customFormat="1" ht="22.5" customHeight="1" x14ac:dyDescent="0.3">
      <c r="B142" s="157"/>
      <c r="C142" s="180" t="s">
        <v>170</v>
      </c>
      <c r="D142" s="180" t="s">
        <v>167</v>
      </c>
      <c r="E142" s="181" t="s">
        <v>278</v>
      </c>
      <c r="F142" s="182" t="s">
        <v>279</v>
      </c>
      <c r="G142" s="183" t="s">
        <v>237</v>
      </c>
      <c r="H142" s="184">
        <v>48</v>
      </c>
      <c r="I142" s="185"/>
      <c r="J142" s="186">
        <f>ROUND(I142*H142,2)</f>
        <v>0</v>
      </c>
      <c r="K142" s="182" t="s">
        <v>120</v>
      </c>
      <c r="L142" s="187"/>
      <c r="M142" s="188" t="s">
        <v>3</v>
      </c>
      <c r="N142" s="189" t="s">
        <v>44</v>
      </c>
      <c r="O142" s="34"/>
      <c r="P142" s="167">
        <f>O142*H142</f>
        <v>0</v>
      </c>
      <c r="Q142" s="167">
        <v>5.0000000000000001E-4</v>
      </c>
      <c r="R142" s="167">
        <f>Q142*H142</f>
        <v>2.4E-2</v>
      </c>
      <c r="S142" s="167">
        <v>0</v>
      </c>
      <c r="T142" s="168">
        <f>S142*H142</f>
        <v>0</v>
      </c>
      <c r="AR142" s="16" t="s">
        <v>170</v>
      </c>
      <c r="AT142" s="16" t="s">
        <v>167</v>
      </c>
      <c r="AU142" s="16" t="s">
        <v>79</v>
      </c>
      <c r="AY142" s="16" t="s">
        <v>113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6" t="s">
        <v>22</v>
      </c>
      <c r="BK142" s="169">
        <f>ROUND(I142*H142,2)</f>
        <v>0</v>
      </c>
      <c r="BL142" s="16" t="s">
        <v>164</v>
      </c>
      <c r="BM142" s="16" t="s">
        <v>280</v>
      </c>
    </row>
    <row r="143" spans="2:65" s="1" customFormat="1" ht="22.5" customHeight="1" x14ac:dyDescent="0.3">
      <c r="B143" s="157"/>
      <c r="C143" s="180" t="s">
        <v>281</v>
      </c>
      <c r="D143" s="180" t="s">
        <v>167</v>
      </c>
      <c r="E143" s="181" t="s">
        <v>282</v>
      </c>
      <c r="F143" s="182" t="s">
        <v>283</v>
      </c>
      <c r="G143" s="183" t="s">
        <v>141</v>
      </c>
      <c r="H143" s="184">
        <v>90</v>
      </c>
      <c r="I143" s="185"/>
      <c r="J143" s="186">
        <f>ROUND(I143*H143,2)</f>
        <v>0</v>
      </c>
      <c r="K143" s="182" t="s">
        <v>120</v>
      </c>
      <c r="L143" s="187"/>
      <c r="M143" s="188" t="s">
        <v>3</v>
      </c>
      <c r="N143" s="189" t="s">
        <v>44</v>
      </c>
      <c r="O143" s="34"/>
      <c r="P143" s="167">
        <f>O143*H143</f>
        <v>0</v>
      </c>
      <c r="Q143" s="167">
        <v>5.0000000000000001E-4</v>
      </c>
      <c r="R143" s="167">
        <f>Q143*H143</f>
        <v>4.4999999999999998E-2</v>
      </c>
      <c r="S143" s="167">
        <v>0</v>
      </c>
      <c r="T143" s="168">
        <f>S143*H143</f>
        <v>0</v>
      </c>
      <c r="AR143" s="16" t="s">
        <v>170</v>
      </c>
      <c r="AT143" s="16" t="s">
        <v>167</v>
      </c>
      <c r="AU143" s="16" t="s">
        <v>79</v>
      </c>
      <c r="AY143" s="16" t="s">
        <v>113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6" t="s">
        <v>22</v>
      </c>
      <c r="BK143" s="169">
        <f>ROUND(I143*H143,2)</f>
        <v>0</v>
      </c>
      <c r="BL143" s="16" t="s">
        <v>164</v>
      </c>
      <c r="BM143" s="16" t="s">
        <v>284</v>
      </c>
    </row>
    <row r="144" spans="2:65" s="1" customFormat="1" ht="31.5" customHeight="1" x14ac:dyDescent="0.3">
      <c r="B144" s="157"/>
      <c r="C144" s="158" t="s">
        <v>285</v>
      </c>
      <c r="D144" s="158" t="s">
        <v>116</v>
      </c>
      <c r="E144" s="159" t="s">
        <v>286</v>
      </c>
      <c r="F144" s="160" t="s">
        <v>287</v>
      </c>
      <c r="G144" s="161" t="s">
        <v>141</v>
      </c>
      <c r="H144" s="162">
        <v>22.4</v>
      </c>
      <c r="I144" s="163"/>
      <c r="J144" s="164">
        <f>ROUND(I144*H144,2)</f>
        <v>0</v>
      </c>
      <c r="K144" s="160" t="s">
        <v>120</v>
      </c>
      <c r="L144" s="33"/>
      <c r="M144" s="165" t="s">
        <v>3</v>
      </c>
      <c r="N144" s="166" t="s">
        <v>44</v>
      </c>
      <c r="O144" s="34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AR144" s="16" t="s">
        <v>164</v>
      </c>
      <c r="AT144" s="16" t="s">
        <v>116</v>
      </c>
      <c r="AU144" s="16" t="s">
        <v>79</v>
      </c>
      <c r="AY144" s="16" t="s">
        <v>113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6" t="s">
        <v>22</v>
      </c>
      <c r="BK144" s="169">
        <f>ROUND(I144*H144,2)</f>
        <v>0</v>
      </c>
      <c r="BL144" s="16" t="s">
        <v>164</v>
      </c>
      <c r="BM144" s="16" t="s">
        <v>288</v>
      </c>
    </row>
    <row r="145" spans="2:65" s="11" customFormat="1" ht="13.5" x14ac:dyDescent="0.3">
      <c r="B145" s="170"/>
      <c r="D145" s="171" t="s">
        <v>123</v>
      </c>
      <c r="E145" s="172" t="s">
        <v>3</v>
      </c>
      <c r="F145" s="173" t="s">
        <v>289</v>
      </c>
      <c r="H145" s="174">
        <v>22.4</v>
      </c>
      <c r="I145" s="175"/>
      <c r="L145" s="170"/>
      <c r="M145" s="176"/>
      <c r="N145" s="177"/>
      <c r="O145" s="177"/>
      <c r="P145" s="177"/>
      <c r="Q145" s="177"/>
      <c r="R145" s="177"/>
      <c r="S145" s="177"/>
      <c r="T145" s="178"/>
      <c r="AT145" s="179" t="s">
        <v>123</v>
      </c>
      <c r="AU145" s="179" t="s">
        <v>79</v>
      </c>
      <c r="AV145" s="11" t="s">
        <v>79</v>
      </c>
      <c r="AW145" s="11" t="s">
        <v>37</v>
      </c>
      <c r="AX145" s="11" t="s">
        <v>22</v>
      </c>
      <c r="AY145" s="179" t="s">
        <v>113</v>
      </c>
    </row>
    <row r="146" spans="2:65" s="1" customFormat="1" ht="31.5" customHeight="1" x14ac:dyDescent="0.3">
      <c r="B146" s="157"/>
      <c r="C146" s="158" t="s">
        <v>290</v>
      </c>
      <c r="D146" s="158" t="s">
        <v>116</v>
      </c>
      <c r="E146" s="159" t="s">
        <v>291</v>
      </c>
      <c r="F146" s="160" t="s">
        <v>292</v>
      </c>
      <c r="G146" s="161" t="s">
        <v>237</v>
      </c>
      <c r="H146" s="162">
        <v>1</v>
      </c>
      <c r="I146" s="163"/>
      <c r="J146" s="164">
        <f>ROUND(I146*H146,2)</f>
        <v>0</v>
      </c>
      <c r="K146" s="160" t="s">
        <v>120</v>
      </c>
      <c r="L146" s="33"/>
      <c r="M146" s="165" t="s">
        <v>3</v>
      </c>
      <c r="N146" s="166" t="s">
        <v>44</v>
      </c>
      <c r="O146" s="34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AR146" s="16" t="s">
        <v>164</v>
      </c>
      <c r="AT146" s="16" t="s">
        <v>116</v>
      </c>
      <c r="AU146" s="16" t="s">
        <v>79</v>
      </c>
      <c r="AY146" s="16" t="s">
        <v>113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6" t="s">
        <v>22</v>
      </c>
      <c r="BK146" s="169">
        <f>ROUND(I146*H146,2)</f>
        <v>0</v>
      </c>
      <c r="BL146" s="16" t="s">
        <v>164</v>
      </c>
      <c r="BM146" s="16" t="s">
        <v>293</v>
      </c>
    </row>
    <row r="147" spans="2:65" s="1" customFormat="1" ht="31.5" customHeight="1" x14ac:dyDescent="0.3">
      <c r="B147" s="157"/>
      <c r="C147" s="158" t="s">
        <v>294</v>
      </c>
      <c r="D147" s="158" t="s">
        <v>116</v>
      </c>
      <c r="E147" s="159" t="s">
        <v>295</v>
      </c>
      <c r="F147" s="160" t="s">
        <v>296</v>
      </c>
      <c r="G147" s="161" t="s">
        <v>141</v>
      </c>
      <c r="H147" s="162">
        <v>48.5</v>
      </c>
      <c r="I147" s="163"/>
      <c r="J147" s="164">
        <f>ROUND(I147*H147,2)</f>
        <v>0</v>
      </c>
      <c r="K147" s="160" t="s">
        <v>120</v>
      </c>
      <c r="L147" s="33"/>
      <c r="M147" s="165" t="s">
        <v>3</v>
      </c>
      <c r="N147" s="166" t="s">
        <v>44</v>
      </c>
      <c r="O147" s="34"/>
      <c r="P147" s="167">
        <f>O147*H147</f>
        <v>0</v>
      </c>
      <c r="Q147" s="167">
        <v>1.8400000000000001E-3</v>
      </c>
      <c r="R147" s="167">
        <f>Q147*H147</f>
        <v>8.924E-2</v>
      </c>
      <c r="S147" s="167">
        <v>0</v>
      </c>
      <c r="T147" s="168">
        <f>S147*H147</f>
        <v>0</v>
      </c>
      <c r="AR147" s="16" t="s">
        <v>164</v>
      </c>
      <c r="AT147" s="16" t="s">
        <v>116</v>
      </c>
      <c r="AU147" s="16" t="s">
        <v>79</v>
      </c>
      <c r="AY147" s="16" t="s">
        <v>113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6" t="s">
        <v>22</v>
      </c>
      <c r="BK147" s="169">
        <f>ROUND(I147*H147,2)</f>
        <v>0</v>
      </c>
      <c r="BL147" s="16" t="s">
        <v>164</v>
      </c>
      <c r="BM147" s="16" t="s">
        <v>297</v>
      </c>
    </row>
    <row r="148" spans="2:65" s="11" customFormat="1" ht="13.5" x14ac:dyDescent="0.3">
      <c r="B148" s="170"/>
      <c r="D148" s="171" t="s">
        <v>123</v>
      </c>
      <c r="E148" s="172" t="s">
        <v>3</v>
      </c>
      <c r="F148" s="173" t="s">
        <v>298</v>
      </c>
      <c r="H148" s="174">
        <v>48.5</v>
      </c>
      <c r="I148" s="175"/>
      <c r="L148" s="170"/>
      <c r="M148" s="176"/>
      <c r="N148" s="177"/>
      <c r="O148" s="177"/>
      <c r="P148" s="177"/>
      <c r="Q148" s="177"/>
      <c r="R148" s="177"/>
      <c r="S148" s="177"/>
      <c r="T148" s="178"/>
      <c r="AT148" s="179" t="s">
        <v>123</v>
      </c>
      <c r="AU148" s="179" t="s">
        <v>79</v>
      </c>
      <c r="AV148" s="11" t="s">
        <v>79</v>
      </c>
      <c r="AW148" s="11" t="s">
        <v>37</v>
      </c>
      <c r="AX148" s="11" t="s">
        <v>22</v>
      </c>
      <c r="AY148" s="179" t="s">
        <v>113</v>
      </c>
    </row>
    <row r="149" spans="2:65" s="1" customFormat="1" ht="31.5" customHeight="1" x14ac:dyDescent="0.3">
      <c r="B149" s="157"/>
      <c r="C149" s="158" t="s">
        <v>299</v>
      </c>
      <c r="D149" s="158" t="s">
        <v>116</v>
      </c>
      <c r="E149" s="159" t="s">
        <v>300</v>
      </c>
      <c r="F149" s="160" t="s">
        <v>301</v>
      </c>
      <c r="G149" s="161" t="s">
        <v>141</v>
      </c>
      <c r="H149" s="162">
        <v>92.98</v>
      </c>
      <c r="I149" s="163"/>
      <c r="J149" s="164">
        <f>ROUND(I149*H149,2)</f>
        <v>0</v>
      </c>
      <c r="K149" s="160" t="s">
        <v>120</v>
      </c>
      <c r="L149" s="33"/>
      <c r="M149" s="165" t="s">
        <v>3</v>
      </c>
      <c r="N149" s="166" t="s">
        <v>44</v>
      </c>
      <c r="O149" s="34"/>
      <c r="P149" s="167">
        <f>O149*H149</f>
        <v>0</v>
      </c>
      <c r="Q149" s="167">
        <v>2.2699999999999999E-3</v>
      </c>
      <c r="R149" s="167">
        <f>Q149*H149</f>
        <v>0.21106459999999999</v>
      </c>
      <c r="S149" s="167">
        <v>0</v>
      </c>
      <c r="T149" s="168">
        <f>S149*H149</f>
        <v>0</v>
      </c>
      <c r="AR149" s="16" t="s">
        <v>164</v>
      </c>
      <c r="AT149" s="16" t="s">
        <v>116</v>
      </c>
      <c r="AU149" s="16" t="s">
        <v>79</v>
      </c>
      <c r="AY149" s="16" t="s">
        <v>113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6" t="s">
        <v>22</v>
      </c>
      <c r="BK149" s="169">
        <f>ROUND(I149*H149,2)</f>
        <v>0</v>
      </c>
      <c r="BL149" s="16" t="s">
        <v>164</v>
      </c>
      <c r="BM149" s="16" t="s">
        <v>302</v>
      </c>
    </row>
    <row r="150" spans="2:65" s="11" customFormat="1" ht="13.5" x14ac:dyDescent="0.3">
      <c r="B150" s="170"/>
      <c r="D150" s="171" t="s">
        <v>123</v>
      </c>
      <c r="E150" s="172" t="s">
        <v>3</v>
      </c>
      <c r="F150" s="173" t="s">
        <v>303</v>
      </c>
      <c r="H150" s="174">
        <v>92.98</v>
      </c>
      <c r="I150" s="175"/>
      <c r="L150" s="170"/>
      <c r="M150" s="176"/>
      <c r="N150" s="177"/>
      <c r="O150" s="177"/>
      <c r="P150" s="177"/>
      <c r="Q150" s="177"/>
      <c r="R150" s="177"/>
      <c r="S150" s="177"/>
      <c r="T150" s="178"/>
      <c r="AT150" s="179" t="s">
        <v>123</v>
      </c>
      <c r="AU150" s="179" t="s">
        <v>79</v>
      </c>
      <c r="AV150" s="11" t="s">
        <v>79</v>
      </c>
      <c r="AW150" s="11" t="s">
        <v>37</v>
      </c>
      <c r="AX150" s="11" t="s">
        <v>22</v>
      </c>
      <c r="AY150" s="179" t="s">
        <v>113</v>
      </c>
    </row>
    <row r="151" spans="2:65" s="1" customFormat="1" ht="22.5" customHeight="1" x14ac:dyDescent="0.3">
      <c r="B151" s="157"/>
      <c r="C151" s="158" t="s">
        <v>304</v>
      </c>
      <c r="D151" s="158" t="s">
        <v>116</v>
      </c>
      <c r="E151" s="159" t="s">
        <v>305</v>
      </c>
      <c r="F151" s="160" t="s">
        <v>306</v>
      </c>
      <c r="G151" s="161" t="s">
        <v>237</v>
      </c>
      <c r="H151" s="162">
        <v>6</v>
      </c>
      <c r="I151" s="163"/>
      <c r="J151" s="164">
        <f>ROUND(I151*H151,2)</f>
        <v>0</v>
      </c>
      <c r="K151" s="160" t="s">
        <v>120</v>
      </c>
      <c r="L151" s="33"/>
      <c r="M151" s="165" t="s">
        <v>3</v>
      </c>
      <c r="N151" s="166" t="s">
        <v>44</v>
      </c>
      <c r="O151" s="34"/>
      <c r="P151" s="167">
        <f>O151*H151</f>
        <v>0</v>
      </c>
      <c r="Q151" s="167">
        <v>8.7600000000000004E-3</v>
      </c>
      <c r="R151" s="167">
        <f>Q151*H151</f>
        <v>5.2560000000000003E-2</v>
      </c>
      <c r="S151" s="167">
        <v>0</v>
      </c>
      <c r="T151" s="168">
        <f>S151*H151</f>
        <v>0</v>
      </c>
      <c r="AR151" s="16" t="s">
        <v>164</v>
      </c>
      <c r="AT151" s="16" t="s">
        <v>116</v>
      </c>
      <c r="AU151" s="16" t="s">
        <v>79</v>
      </c>
      <c r="AY151" s="16" t="s">
        <v>113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6" t="s">
        <v>22</v>
      </c>
      <c r="BK151" s="169">
        <f>ROUND(I151*H151,2)</f>
        <v>0</v>
      </c>
      <c r="BL151" s="16" t="s">
        <v>164</v>
      </c>
      <c r="BM151" s="16" t="s">
        <v>307</v>
      </c>
    </row>
    <row r="152" spans="2:65" s="1" customFormat="1" ht="31.5" customHeight="1" x14ac:dyDescent="0.3">
      <c r="B152" s="157"/>
      <c r="C152" s="158" t="s">
        <v>308</v>
      </c>
      <c r="D152" s="158" t="s">
        <v>116</v>
      </c>
      <c r="E152" s="159" t="s">
        <v>309</v>
      </c>
      <c r="F152" s="160" t="s">
        <v>310</v>
      </c>
      <c r="G152" s="161" t="s">
        <v>141</v>
      </c>
      <c r="H152" s="162">
        <v>93.97</v>
      </c>
      <c r="I152" s="163"/>
      <c r="J152" s="164">
        <f>ROUND(I152*H152,2)</f>
        <v>0</v>
      </c>
      <c r="K152" s="160" t="s">
        <v>120</v>
      </c>
      <c r="L152" s="33"/>
      <c r="M152" s="165" t="s">
        <v>3</v>
      </c>
      <c r="N152" s="166" t="s">
        <v>44</v>
      </c>
      <c r="O152" s="34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AR152" s="16" t="s">
        <v>164</v>
      </c>
      <c r="AT152" s="16" t="s">
        <v>116</v>
      </c>
      <c r="AU152" s="16" t="s">
        <v>79</v>
      </c>
      <c r="AY152" s="16" t="s">
        <v>113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6" t="s">
        <v>22</v>
      </c>
      <c r="BK152" s="169">
        <f>ROUND(I152*H152,2)</f>
        <v>0</v>
      </c>
      <c r="BL152" s="16" t="s">
        <v>164</v>
      </c>
      <c r="BM152" s="16" t="s">
        <v>311</v>
      </c>
    </row>
    <row r="153" spans="2:65" s="11" customFormat="1" ht="13.5" x14ac:dyDescent="0.3">
      <c r="B153" s="170"/>
      <c r="D153" s="171" t="s">
        <v>123</v>
      </c>
      <c r="E153" s="172" t="s">
        <v>3</v>
      </c>
      <c r="F153" s="173" t="s">
        <v>312</v>
      </c>
      <c r="H153" s="174">
        <v>93.97</v>
      </c>
      <c r="I153" s="175"/>
      <c r="L153" s="170"/>
      <c r="M153" s="176"/>
      <c r="N153" s="177"/>
      <c r="O153" s="177"/>
      <c r="P153" s="177"/>
      <c r="Q153" s="177"/>
      <c r="R153" s="177"/>
      <c r="S153" s="177"/>
      <c r="T153" s="178"/>
      <c r="AT153" s="179" t="s">
        <v>123</v>
      </c>
      <c r="AU153" s="179" t="s">
        <v>79</v>
      </c>
      <c r="AV153" s="11" t="s">
        <v>79</v>
      </c>
      <c r="AW153" s="11" t="s">
        <v>37</v>
      </c>
      <c r="AX153" s="11" t="s">
        <v>22</v>
      </c>
      <c r="AY153" s="179" t="s">
        <v>113</v>
      </c>
    </row>
    <row r="154" spans="2:65" s="1" customFormat="1" ht="31.5" customHeight="1" x14ac:dyDescent="0.3">
      <c r="B154" s="157"/>
      <c r="C154" s="158" t="s">
        <v>313</v>
      </c>
      <c r="D154" s="158" t="s">
        <v>116</v>
      </c>
      <c r="E154" s="159" t="s">
        <v>314</v>
      </c>
      <c r="F154" s="160" t="s">
        <v>315</v>
      </c>
      <c r="G154" s="161" t="s">
        <v>237</v>
      </c>
      <c r="H154" s="162">
        <v>5</v>
      </c>
      <c r="I154" s="163"/>
      <c r="J154" s="164">
        <f>ROUND(I154*H154,2)</f>
        <v>0</v>
      </c>
      <c r="K154" s="160" t="s">
        <v>120</v>
      </c>
      <c r="L154" s="33"/>
      <c r="M154" s="165" t="s">
        <v>3</v>
      </c>
      <c r="N154" s="166" t="s">
        <v>44</v>
      </c>
      <c r="O154" s="34"/>
      <c r="P154" s="167">
        <f>O154*H154</f>
        <v>0</v>
      </c>
      <c r="Q154" s="167">
        <v>0</v>
      </c>
      <c r="R154" s="167">
        <f>Q154*H154</f>
        <v>0</v>
      </c>
      <c r="S154" s="167">
        <v>0</v>
      </c>
      <c r="T154" s="168">
        <f>S154*H154</f>
        <v>0</v>
      </c>
      <c r="AR154" s="16" t="s">
        <v>164</v>
      </c>
      <c r="AT154" s="16" t="s">
        <v>116</v>
      </c>
      <c r="AU154" s="16" t="s">
        <v>79</v>
      </c>
      <c r="AY154" s="16" t="s">
        <v>113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6" t="s">
        <v>22</v>
      </c>
      <c r="BK154" s="169">
        <f>ROUND(I154*H154,2)</f>
        <v>0</v>
      </c>
      <c r="BL154" s="16" t="s">
        <v>164</v>
      </c>
      <c r="BM154" s="16" t="s">
        <v>316</v>
      </c>
    </row>
    <row r="155" spans="2:65" s="1" customFormat="1" ht="31.5" customHeight="1" x14ac:dyDescent="0.3">
      <c r="B155" s="157"/>
      <c r="C155" s="158" t="s">
        <v>317</v>
      </c>
      <c r="D155" s="158" t="s">
        <v>116</v>
      </c>
      <c r="E155" s="159" t="s">
        <v>318</v>
      </c>
      <c r="F155" s="160" t="s">
        <v>319</v>
      </c>
      <c r="G155" s="161" t="s">
        <v>237</v>
      </c>
      <c r="H155" s="162">
        <v>1</v>
      </c>
      <c r="I155" s="163"/>
      <c r="J155" s="164">
        <f>ROUND(I155*H155,2)</f>
        <v>0</v>
      </c>
      <c r="K155" s="160" t="s">
        <v>120</v>
      </c>
      <c r="L155" s="33"/>
      <c r="M155" s="165" t="s">
        <v>3</v>
      </c>
      <c r="N155" s="166" t="s">
        <v>44</v>
      </c>
      <c r="O155" s="34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AR155" s="16" t="s">
        <v>164</v>
      </c>
      <c r="AT155" s="16" t="s">
        <v>116</v>
      </c>
      <c r="AU155" s="16" t="s">
        <v>79</v>
      </c>
      <c r="AY155" s="16" t="s">
        <v>113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6" t="s">
        <v>22</v>
      </c>
      <c r="BK155" s="169">
        <f>ROUND(I155*H155,2)</f>
        <v>0</v>
      </c>
      <c r="BL155" s="16" t="s">
        <v>164</v>
      </c>
      <c r="BM155" s="16" t="s">
        <v>320</v>
      </c>
    </row>
    <row r="156" spans="2:65" s="1" customFormat="1" ht="44.25" customHeight="1" x14ac:dyDescent="0.3">
      <c r="B156" s="157"/>
      <c r="C156" s="180" t="s">
        <v>321</v>
      </c>
      <c r="D156" s="180" t="s">
        <v>167</v>
      </c>
      <c r="E156" s="181" t="s">
        <v>322</v>
      </c>
      <c r="F156" s="182" t="s">
        <v>323</v>
      </c>
      <c r="G156" s="183" t="s">
        <v>119</v>
      </c>
      <c r="H156" s="184">
        <v>74</v>
      </c>
      <c r="I156" s="185"/>
      <c r="J156" s="186">
        <f>ROUND(I156*H156,2)</f>
        <v>0</v>
      </c>
      <c r="K156" s="182" t="s">
        <v>3</v>
      </c>
      <c r="L156" s="187"/>
      <c r="M156" s="188" t="s">
        <v>3</v>
      </c>
      <c r="N156" s="189" t="s">
        <v>44</v>
      </c>
      <c r="O156" s="34"/>
      <c r="P156" s="167">
        <f>O156*H156</f>
        <v>0</v>
      </c>
      <c r="Q156" s="167">
        <v>3.4499999999999999E-3</v>
      </c>
      <c r="R156" s="167">
        <f>Q156*H156</f>
        <v>0.25529999999999997</v>
      </c>
      <c r="S156" s="167">
        <v>0</v>
      </c>
      <c r="T156" s="168">
        <f>S156*H156</f>
        <v>0</v>
      </c>
      <c r="AR156" s="16" t="s">
        <v>170</v>
      </c>
      <c r="AT156" s="16" t="s">
        <v>167</v>
      </c>
      <c r="AU156" s="16" t="s">
        <v>79</v>
      </c>
      <c r="AY156" s="16" t="s">
        <v>113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6" t="s">
        <v>22</v>
      </c>
      <c r="BK156" s="169">
        <f>ROUND(I156*H156,2)</f>
        <v>0</v>
      </c>
      <c r="BL156" s="16" t="s">
        <v>164</v>
      </c>
      <c r="BM156" s="16" t="s">
        <v>324</v>
      </c>
    </row>
    <row r="157" spans="2:65" s="1" customFormat="1" ht="54" x14ac:dyDescent="0.3">
      <c r="B157" s="33"/>
      <c r="D157" s="171" t="s">
        <v>206</v>
      </c>
      <c r="F157" s="204" t="s">
        <v>325</v>
      </c>
      <c r="I157" s="192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206</v>
      </c>
      <c r="AU157" s="16" t="s">
        <v>79</v>
      </c>
    </row>
    <row r="158" spans="2:65" s="1" customFormat="1" ht="22.5" customHeight="1" x14ac:dyDescent="0.3">
      <c r="B158" s="157"/>
      <c r="C158" s="180" t="s">
        <v>326</v>
      </c>
      <c r="D158" s="180" t="s">
        <v>167</v>
      </c>
      <c r="E158" s="181" t="s">
        <v>327</v>
      </c>
      <c r="F158" s="182" t="s">
        <v>328</v>
      </c>
      <c r="G158" s="183" t="s">
        <v>237</v>
      </c>
      <c r="H158" s="184">
        <v>30</v>
      </c>
      <c r="I158" s="185"/>
      <c r="J158" s="186">
        <f t="shared" ref="J158:J169" si="10">ROUND(I158*H158,2)</f>
        <v>0</v>
      </c>
      <c r="K158" s="182" t="s">
        <v>120</v>
      </c>
      <c r="L158" s="187"/>
      <c r="M158" s="188" t="s">
        <v>3</v>
      </c>
      <c r="N158" s="189" t="s">
        <v>44</v>
      </c>
      <c r="O158" s="34"/>
      <c r="P158" s="167">
        <f t="shared" ref="P158:P169" si="11">O158*H158</f>
        <v>0</v>
      </c>
      <c r="Q158" s="167">
        <v>3.1E-4</v>
      </c>
      <c r="R158" s="167">
        <f t="shared" ref="R158:R169" si="12">Q158*H158</f>
        <v>9.2999999999999992E-3</v>
      </c>
      <c r="S158" s="167">
        <v>0</v>
      </c>
      <c r="T158" s="168">
        <f t="shared" ref="T158:T169" si="13">S158*H158</f>
        <v>0</v>
      </c>
      <c r="AR158" s="16" t="s">
        <v>170</v>
      </c>
      <c r="AT158" s="16" t="s">
        <v>167</v>
      </c>
      <c r="AU158" s="16" t="s">
        <v>79</v>
      </c>
      <c r="AY158" s="16" t="s">
        <v>113</v>
      </c>
      <c r="BE158" s="169">
        <f t="shared" ref="BE158:BE169" si="14">IF(N158="základní",J158,0)</f>
        <v>0</v>
      </c>
      <c r="BF158" s="169">
        <f t="shared" ref="BF158:BF169" si="15">IF(N158="snížená",J158,0)</f>
        <v>0</v>
      </c>
      <c r="BG158" s="169">
        <f t="shared" ref="BG158:BG169" si="16">IF(N158="zákl. přenesená",J158,0)</f>
        <v>0</v>
      </c>
      <c r="BH158" s="169">
        <f t="shared" ref="BH158:BH169" si="17">IF(N158="sníž. přenesená",J158,0)</f>
        <v>0</v>
      </c>
      <c r="BI158" s="169">
        <f t="shared" ref="BI158:BI169" si="18">IF(N158="nulová",J158,0)</f>
        <v>0</v>
      </c>
      <c r="BJ158" s="16" t="s">
        <v>22</v>
      </c>
      <c r="BK158" s="169">
        <f t="shared" ref="BK158:BK169" si="19">ROUND(I158*H158,2)</f>
        <v>0</v>
      </c>
      <c r="BL158" s="16" t="s">
        <v>164</v>
      </c>
      <c r="BM158" s="16" t="s">
        <v>329</v>
      </c>
    </row>
    <row r="159" spans="2:65" s="1" customFormat="1" ht="22.5" customHeight="1" x14ac:dyDescent="0.3">
      <c r="B159" s="157"/>
      <c r="C159" s="180" t="s">
        <v>330</v>
      </c>
      <c r="D159" s="180" t="s">
        <v>167</v>
      </c>
      <c r="E159" s="181" t="s">
        <v>331</v>
      </c>
      <c r="F159" s="182" t="s">
        <v>332</v>
      </c>
      <c r="G159" s="183" t="s">
        <v>141</v>
      </c>
      <c r="H159" s="184">
        <v>97</v>
      </c>
      <c r="I159" s="185"/>
      <c r="J159" s="186">
        <f t="shared" si="10"/>
        <v>0</v>
      </c>
      <c r="K159" s="182" t="s">
        <v>3</v>
      </c>
      <c r="L159" s="187"/>
      <c r="M159" s="188" t="s">
        <v>3</v>
      </c>
      <c r="N159" s="189" t="s">
        <v>44</v>
      </c>
      <c r="O159" s="34"/>
      <c r="P159" s="167">
        <f t="shared" si="11"/>
        <v>0</v>
      </c>
      <c r="Q159" s="167">
        <v>1.49E-3</v>
      </c>
      <c r="R159" s="167">
        <f t="shared" si="12"/>
        <v>0.14452999999999999</v>
      </c>
      <c r="S159" s="167">
        <v>0</v>
      </c>
      <c r="T159" s="168">
        <f t="shared" si="13"/>
        <v>0</v>
      </c>
      <c r="AR159" s="16" t="s">
        <v>170</v>
      </c>
      <c r="AT159" s="16" t="s">
        <v>167</v>
      </c>
      <c r="AU159" s="16" t="s">
        <v>79</v>
      </c>
      <c r="AY159" s="16" t="s">
        <v>113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6" t="s">
        <v>22</v>
      </c>
      <c r="BK159" s="169">
        <f t="shared" si="19"/>
        <v>0</v>
      </c>
      <c r="BL159" s="16" t="s">
        <v>164</v>
      </c>
      <c r="BM159" s="16" t="s">
        <v>333</v>
      </c>
    </row>
    <row r="160" spans="2:65" s="1" customFormat="1" ht="22.5" customHeight="1" x14ac:dyDescent="0.3">
      <c r="B160" s="157"/>
      <c r="C160" s="158" t="s">
        <v>334</v>
      </c>
      <c r="D160" s="158" t="s">
        <v>116</v>
      </c>
      <c r="E160" s="159" t="s">
        <v>335</v>
      </c>
      <c r="F160" s="160" t="s">
        <v>336</v>
      </c>
      <c r="G160" s="161" t="s">
        <v>141</v>
      </c>
      <c r="H160" s="162">
        <v>94</v>
      </c>
      <c r="I160" s="163"/>
      <c r="J160" s="164">
        <f t="shared" si="10"/>
        <v>0</v>
      </c>
      <c r="K160" s="160" t="s">
        <v>120</v>
      </c>
      <c r="L160" s="33"/>
      <c r="M160" s="165" t="s">
        <v>3</v>
      </c>
      <c r="N160" s="166" t="s">
        <v>44</v>
      </c>
      <c r="O160" s="34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AR160" s="16" t="s">
        <v>164</v>
      </c>
      <c r="AT160" s="16" t="s">
        <v>116</v>
      </c>
      <c r="AU160" s="16" t="s">
        <v>79</v>
      </c>
      <c r="AY160" s="16" t="s">
        <v>113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6" t="s">
        <v>22</v>
      </c>
      <c r="BK160" s="169">
        <f t="shared" si="19"/>
        <v>0</v>
      </c>
      <c r="BL160" s="16" t="s">
        <v>164</v>
      </c>
      <c r="BM160" s="16" t="s">
        <v>337</v>
      </c>
    </row>
    <row r="161" spans="2:65" s="1" customFormat="1" ht="22.5" customHeight="1" x14ac:dyDescent="0.3">
      <c r="B161" s="157"/>
      <c r="C161" s="158" t="s">
        <v>338</v>
      </c>
      <c r="D161" s="158" t="s">
        <v>116</v>
      </c>
      <c r="E161" s="159" t="s">
        <v>339</v>
      </c>
      <c r="F161" s="160" t="s">
        <v>340</v>
      </c>
      <c r="G161" s="161" t="s">
        <v>237</v>
      </c>
      <c r="H161" s="162">
        <v>8</v>
      </c>
      <c r="I161" s="163"/>
      <c r="J161" s="164">
        <f t="shared" si="10"/>
        <v>0</v>
      </c>
      <c r="K161" s="160" t="s">
        <v>120</v>
      </c>
      <c r="L161" s="33"/>
      <c r="M161" s="165" t="s">
        <v>3</v>
      </c>
      <c r="N161" s="166" t="s">
        <v>44</v>
      </c>
      <c r="O161" s="34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AR161" s="16" t="s">
        <v>164</v>
      </c>
      <c r="AT161" s="16" t="s">
        <v>116</v>
      </c>
      <c r="AU161" s="16" t="s">
        <v>79</v>
      </c>
      <c r="AY161" s="16" t="s">
        <v>113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6" t="s">
        <v>22</v>
      </c>
      <c r="BK161" s="169">
        <f t="shared" si="19"/>
        <v>0</v>
      </c>
      <c r="BL161" s="16" t="s">
        <v>164</v>
      </c>
      <c r="BM161" s="16" t="s">
        <v>341</v>
      </c>
    </row>
    <row r="162" spans="2:65" s="1" customFormat="1" ht="22.5" customHeight="1" x14ac:dyDescent="0.3">
      <c r="B162" s="157"/>
      <c r="C162" s="158" t="s">
        <v>342</v>
      </c>
      <c r="D162" s="158" t="s">
        <v>116</v>
      </c>
      <c r="E162" s="159" t="s">
        <v>343</v>
      </c>
      <c r="F162" s="160" t="s">
        <v>344</v>
      </c>
      <c r="G162" s="161" t="s">
        <v>237</v>
      </c>
      <c r="H162" s="162">
        <v>98</v>
      </c>
      <c r="I162" s="163"/>
      <c r="J162" s="164">
        <f t="shared" si="10"/>
        <v>0</v>
      </c>
      <c r="K162" s="160" t="s">
        <v>120</v>
      </c>
      <c r="L162" s="33"/>
      <c r="M162" s="165" t="s">
        <v>3</v>
      </c>
      <c r="N162" s="166" t="s">
        <v>44</v>
      </c>
      <c r="O162" s="34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AR162" s="16" t="s">
        <v>164</v>
      </c>
      <c r="AT162" s="16" t="s">
        <v>116</v>
      </c>
      <c r="AU162" s="16" t="s">
        <v>79</v>
      </c>
      <c r="AY162" s="16" t="s">
        <v>113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6" t="s">
        <v>22</v>
      </c>
      <c r="BK162" s="169">
        <f t="shared" si="19"/>
        <v>0</v>
      </c>
      <c r="BL162" s="16" t="s">
        <v>164</v>
      </c>
      <c r="BM162" s="16" t="s">
        <v>345</v>
      </c>
    </row>
    <row r="163" spans="2:65" s="1" customFormat="1" ht="22.5" customHeight="1" x14ac:dyDescent="0.3">
      <c r="B163" s="157"/>
      <c r="C163" s="180" t="s">
        <v>346</v>
      </c>
      <c r="D163" s="180" t="s">
        <v>167</v>
      </c>
      <c r="E163" s="181" t="s">
        <v>347</v>
      </c>
      <c r="F163" s="182" t="s">
        <v>348</v>
      </c>
      <c r="G163" s="183" t="s">
        <v>237</v>
      </c>
      <c r="H163" s="184">
        <v>98</v>
      </c>
      <c r="I163" s="185"/>
      <c r="J163" s="186">
        <f t="shared" si="10"/>
        <v>0</v>
      </c>
      <c r="K163" s="182" t="s">
        <v>120</v>
      </c>
      <c r="L163" s="187"/>
      <c r="M163" s="188" t="s">
        <v>3</v>
      </c>
      <c r="N163" s="189" t="s">
        <v>44</v>
      </c>
      <c r="O163" s="34"/>
      <c r="P163" s="167">
        <f t="shared" si="11"/>
        <v>0</v>
      </c>
      <c r="Q163" s="167">
        <v>8.4999999999999995E-4</v>
      </c>
      <c r="R163" s="167">
        <f t="shared" si="12"/>
        <v>8.3299999999999999E-2</v>
      </c>
      <c r="S163" s="167">
        <v>0</v>
      </c>
      <c r="T163" s="168">
        <f t="shared" si="13"/>
        <v>0</v>
      </c>
      <c r="AR163" s="16" t="s">
        <v>170</v>
      </c>
      <c r="AT163" s="16" t="s">
        <v>167</v>
      </c>
      <c r="AU163" s="16" t="s">
        <v>79</v>
      </c>
      <c r="AY163" s="16" t="s">
        <v>113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6" t="s">
        <v>22</v>
      </c>
      <c r="BK163" s="169">
        <f t="shared" si="19"/>
        <v>0</v>
      </c>
      <c r="BL163" s="16" t="s">
        <v>164</v>
      </c>
      <c r="BM163" s="16" t="s">
        <v>349</v>
      </c>
    </row>
    <row r="164" spans="2:65" s="1" customFormat="1" ht="22.5" customHeight="1" x14ac:dyDescent="0.3">
      <c r="B164" s="157"/>
      <c r="C164" s="158" t="s">
        <v>350</v>
      </c>
      <c r="D164" s="158" t="s">
        <v>116</v>
      </c>
      <c r="E164" s="159" t="s">
        <v>351</v>
      </c>
      <c r="F164" s="160" t="s">
        <v>352</v>
      </c>
      <c r="G164" s="161" t="s">
        <v>237</v>
      </c>
      <c r="H164" s="162">
        <v>2</v>
      </c>
      <c r="I164" s="163"/>
      <c r="J164" s="164">
        <f t="shared" si="10"/>
        <v>0</v>
      </c>
      <c r="K164" s="160" t="s">
        <v>120</v>
      </c>
      <c r="L164" s="33"/>
      <c r="M164" s="165" t="s">
        <v>3</v>
      </c>
      <c r="N164" s="166" t="s">
        <v>44</v>
      </c>
      <c r="O164" s="34"/>
      <c r="P164" s="167">
        <f t="shared" si="11"/>
        <v>0</v>
      </c>
      <c r="Q164" s="167">
        <v>0</v>
      </c>
      <c r="R164" s="167">
        <f t="shared" si="12"/>
        <v>0</v>
      </c>
      <c r="S164" s="167">
        <v>0</v>
      </c>
      <c r="T164" s="168">
        <f t="shared" si="13"/>
        <v>0</v>
      </c>
      <c r="AR164" s="16" t="s">
        <v>164</v>
      </c>
      <c r="AT164" s="16" t="s">
        <v>116</v>
      </c>
      <c r="AU164" s="16" t="s">
        <v>79</v>
      </c>
      <c r="AY164" s="16" t="s">
        <v>113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6" t="s">
        <v>22</v>
      </c>
      <c r="BK164" s="169">
        <f t="shared" si="19"/>
        <v>0</v>
      </c>
      <c r="BL164" s="16" t="s">
        <v>164</v>
      </c>
      <c r="BM164" s="16" t="s">
        <v>353</v>
      </c>
    </row>
    <row r="165" spans="2:65" s="1" customFormat="1" ht="22.5" customHeight="1" x14ac:dyDescent="0.3">
      <c r="B165" s="157"/>
      <c r="C165" s="180" t="s">
        <v>354</v>
      </c>
      <c r="D165" s="180" t="s">
        <v>167</v>
      </c>
      <c r="E165" s="181" t="s">
        <v>355</v>
      </c>
      <c r="F165" s="182" t="s">
        <v>356</v>
      </c>
      <c r="G165" s="183" t="s">
        <v>237</v>
      </c>
      <c r="H165" s="184">
        <v>8</v>
      </c>
      <c r="I165" s="185"/>
      <c r="J165" s="186">
        <f t="shared" si="10"/>
        <v>0</v>
      </c>
      <c r="K165" s="182" t="s">
        <v>3</v>
      </c>
      <c r="L165" s="187"/>
      <c r="M165" s="188" t="s">
        <v>3</v>
      </c>
      <c r="N165" s="189" t="s">
        <v>44</v>
      </c>
      <c r="O165" s="34"/>
      <c r="P165" s="167">
        <f t="shared" si="11"/>
        <v>0</v>
      </c>
      <c r="Q165" s="167">
        <v>1.3999999999999999E-4</v>
      </c>
      <c r="R165" s="167">
        <f t="shared" si="12"/>
        <v>1.1199999999999999E-3</v>
      </c>
      <c r="S165" s="167">
        <v>0</v>
      </c>
      <c r="T165" s="168">
        <f t="shared" si="13"/>
        <v>0</v>
      </c>
      <c r="AR165" s="16" t="s">
        <v>170</v>
      </c>
      <c r="AT165" s="16" t="s">
        <v>167</v>
      </c>
      <c r="AU165" s="16" t="s">
        <v>79</v>
      </c>
      <c r="AY165" s="16" t="s">
        <v>113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6" t="s">
        <v>22</v>
      </c>
      <c r="BK165" s="169">
        <f t="shared" si="19"/>
        <v>0</v>
      </c>
      <c r="BL165" s="16" t="s">
        <v>164</v>
      </c>
      <c r="BM165" s="16" t="s">
        <v>357</v>
      </c>
    </row>
    <row r="166" spans="2:65" s="1" customFormat="1" ht="22.5" customHeight="1" x14ac:dyDescent="0.3">
      <c r="B166" s="157"/>
      <c r="C166" s="180" t="s">
        <v>358</v>
      </c>
      <c r="D166" s="180" t="s">
        <v>167</v>
      </c>
      <c r="E166" s="181" t="s">
        <v>359</v>
      </c>
      <c r="F166" s="182" t="s">
        <v>360</v>
      </c>
      <c r="G166" s="183" t="s">
        <v>237</v>
      </c>
      <c r="H166" s="184">
        <v>2</v>
      </c>
      <c r="I166" s="185"/>
      <c r="J166" s="186">
        <f t="shared" si="10"/>
        <v>0</v>
      </c>
      <c r="K166" s="182" t="s">
        <v>3</v>
      </c>
      <c r="L166" s="187"/>
      <c r="M166" s="188" t="s">
        <v>3</v>
      </c>
      <c r="N166" s="189" t="s">
        <v>44</v>
      </c>
      <c r="O166" s="34"/>
      <c r="P166" s="167">
        <f t="shared" si="11"/>
        <v>0</v>
      </c>
      <c r="Q166" s="167">
        <v>2.3900000000000002E-3</v>
      </c>
      <c r="R166" s="167">
        <f t="shared" si="12"/>
        <v>4.7800000000000004E-3</v>
      </c>
      <c r="S166" s="167">
        <v>0</v>
      </c>
      <c r="T166" s="168">
        <f t="shared" si="13"/>
        <v>0</v>
      </c>
      <c r="AR166" s="16" t="s">
        <v>170</v>
      </c>
      <c r="AT166" s="16" t="s">
        <v>167</v>
      </c>
      <c r="AU166" s="16" t="s">
        <v>79</v>
      </c>
      <c r="AY166" s="16" t="s">
        <v>113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6" t="s">
        <v>22</v>
      </c>
      <c r="BK166" s="169">
        <f t="shared" si="19"/>
        <v>0</v>
      </c>
      <c r="BL166" s="16" t="s">
        <v>164</v>
      </c>
      <c r="BM166" s="16" t="s">
        <v>361</v>
      </c>
    </row>
    <row r="167" spans="2:65" s="1" customFormat="1" ht="22.5" customHeight="1" x14ac:dyDescent="0.3">
      <c r="B167" s="157"/>
      <c r="C167" s="158" t="s">
        <v>362</v>
      </c>
      <c r="D167" s="158" t="s">
        <v>116</v>
      </c>
      <c r="E167" s="159" t="s">
        <v>363</v>
      </c>
      <c r="F167" s="160" t="s">
        <v>364</v>
      </c>
      <c r="G167" s="161" t="s">
        <v>237</v>
      </c>
      <c r="H167" s="162">
        <v>6</v>
      </c>
      <c r="I167" s="163"/>
      <c r="J167" s="164">
        <f t="shared" si="10"/>
        <v>0</v>
      </c>
      <c r="K167" s="160" t="s">
        <v>120</v>
      </c>
      <c r="L167" s="33"/>
      <c r="M167" s="165" t="s">
        <v>3</v>
      </c>
      <c r="N167" s="166" t="s">
        <v>44</v>
      </c>
      <c r="O167" s="34"/>
      <c r="P167" s="167">
        <f t="shared" si="11"/>
        <v>0</v>
      </c>
      <c r="Q167" s="167">
        <v>0</v>
      </c>
      <c r="R167" s="167">
        <f t="shared" si="12"/>
        <v>0</v>
      </c>
      <c r="S167" s="167">
        <v>0</v>
      </c>
      <c r="T167" s="168">
        <f t="shared" si="13"/>
        <v>0</v>
      </c>
      <c r="AR167" s="16" t="s">
        <v>164</v>
      </c>
      <c r="AT167" s="16" t="s">
        <v>116</v>
      </c>
      <c r="AU167" s="16" t="s">
        <v>79</v>
      </c>
      <c r="AY167" s="16" t="s">
        <v>113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6" t="s">
        <v>22</v>
      </c>
      <c r="BK167" s="169">
        <f t="shared" si="19"/>
        <v>0</v>
      </c>
      <c r="BL167" s="16" t="s">
        <v>164</v>
      </c>
      <c r="BM167" s="16" t="s">
        <v>365</v>
      </c>
    </row>
    <row r="168" spans="2:65" s="1" customFormat="1" ht="22.5" customHeight="1" x14ac:dyDescent="0.3">
      <c r="B168" s="157"/>
      <c r="C168" s="180" t="s">
        <v>366</v>
      </c>
      <c r="D168" s="180" t="s">
        <v>167</v>
      </c>
      <c r="E168" s="181" t="s">
        <v>367</v>
      </c>
      <c r="F168" s="182" t="s">
        <v>368</v>
      </c>
      <c r="G168" s="183" t="s">
        <v>237</v>
      </c>
      <c r="H168" s="184">
        <v>6</v>
      </c>
      <c r="I168" s="185"/>
      <c r="J168" s="186">
        <f t="shared" si="10"/>
        <v>0</v>
      </c>
      <c r="K168" s="182" t="s">
        <v>3</v>
      </c>
      <c r="L168" s="187"/>
      <c r="M168" s="188" t="s">
        <v>3</v>
      </c>
      <c r="N168" s="189" t="s">
        <v>44</v>
      </c>
      <c r="O168" s="34"/>
      <c r="P168" s="167">
        <f t="shared" si="11"/>
        <v>0</v>
      </c>
      <c r="Q168" s="167">
        <v>3.8899999999999998E-3</v>
      </c>
      <c r="R168" s="167">
        <f t="shared" si="12"/>
        <v>2.334E-2</v>
      </c>
      <c r="S168" s="167">
        <v>0</v>
      </c>
      <c r="T168" s="168">
        <f t="shared" si="13"/>
        <v>0</v>
      </c>
      <c r="AR168" s="16" t="s">
        <v>170</v>
      </c>
      <c r="AT168" s="16" t="s">
        <v>167</v>
      </c>
      <c r="AU168" s="16" t="s">
        <v>79</v>
      </c>
      <c r="AY168" s="16" t="s">
        <v>113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6" t="s">
        <v>22</v>
      </c>
      <c r="BK168" s="169">
        <f t="shared" si="19"/>
        <v>0</v>
      </c>
      <c r="BL168" s="16" t="s">
        <v>164</v>
      </c>
      <c r="BM168" s="16" t="s">
        <v>369</v>
      </c>
    </row>
    <row r="169" spans="2:65" s="1" customFormat="1" ht="31.5" customHeight="1" x14ac:dyDescent="0.3">
      <c r="B169" s="157"/>
      <c r="C169" s="158" t="s">
        <v>370</v>
      </c>
      <c r="D169" s="158" t="s">
        <v>116</v>
      </c>
      <c r="E169" s="159" t="s">
        <v>371</v>
      </c>
      <c r="F169" s="160" t="s">
        <v>372</v>
      </c>
      <c r="G169" s="161" t="s">
        <v>136</v>
      </c>
      <c r="H169" s="162">
        <v>3.2679999999999998</v>
      </c>
      <c r="I169" s="163"/>
      <c r="J169" s="164">
        <f t="shared" si="10"/>
        <v>0</v>
      </c>
      <c r="K169" s="160" t="s">
        <v>120</v>
      </c>
      <c r="L169" s="33"/>
      <c r="M169" s="165" t="s">
        <v>3</v>
      </c>
      <c r="N169" s="166" t="s">
        <v>44</v>
      </c>
      <c r="O169" s="34"/>
      <c r="P169" s="167">
        <f t="shared" si="11"/>
        <v>0</v>
      </c>
      <c r="Q169" s="167">
        <v>0</v>
      </c>
      <c r="R169" s="167">
        <f t="shared" si="12"/>
        <v>0</v>
      </c>
      <c r="S169" s="167">
        <v>0</v>
      </c>
      <c r="T169" s="168">
        <f t="shared" si="13"/>
        <v>0</v>
      </c>
      <c r="AR169" s="16" t="s">
        <v>164</v>
      </c>
      <c r="AT169" s="16" t="s">
        <v>116</v>
      </c>
      <c r="AU169" s="16" t="s">
        <v>79</v>
      </c>
      <c r="AY169" s="16" t="s">
        <v>113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6" t="s">
        <v>22</v>
      </c>
      <c r="BK169" s="169">
        <f t="shared" si="19"/>
        <v>0</v>
      </c>
      <c r="BL169" s="16" t="s">
        <v>164</v>
      </c>
      <c r="BM169" s="16" t="s">
        <v>373</v>
      </c>
    </row>
    <row r="170" spans="2:65" s="10" customFormat="1" ht="29.85" customHeight="1" x14ac:dyDescent="0.3">
      <c r="B170" s="143"/>
      <c r="D170" s="154" t="s">
        <v>72</v>
      </c>
      <c r="E170" s="155" t="s">
        <v>374</v>
      </c>
      <c r="F170" s="155" t="s">
        <v>375</v>
      </c>
      <c r="I170" s="146"/>
      <c r="J170" s="156">
        <f>BK170</f>
        <v>0</v>
      </c>
      <c r="L170" s="143"/>
      <c r="M170" s="148"/>
      <c r="N170" s="149"/>
      <c r="O170" s="149"/>
      <c r="P170" s="150">
        <f>SUM(P171:P193)</f>
        <v>0</v>
      </c>
      <c r="Q170" s="149"/>
      <c r="R170" s="150">
        <f>SUM(R171:R193)</f>
        <v>5.3869319999999998E-2</v>
      </c>
      <c r="S170" s="149"/>
      <c r="T170" s="151">
        <f>SUM(T171:T193)</f>
        <v>3.8769594999999999</v>
      </c>
      <c r="AR170" s="144" t="s">
        <v>79</v>
      </c>
      <c r="AT170" s="152" t="s">
        <v>72</v>
      </c>
      <c r="AU170" s="152" t="s">
        <v>22</v>
      </c>
      <c r="AY170" s="144" t="s">
        <v>113</v>
      </c>
      <c r="BK170" s="153">
        <f>SUM(BK171:BK193)</f>
        <v>0</v>
      </c>
    </row>
    <row r="171" spans="2:65" s="1" customFormat="1" ht="22.5" customHeight="1" x14ac:dyDescent="0.3">
      <c r="B171" s="157"/>
      <c r="C171" s="158" t="s">
        <v>376</v>
      </c>
      <c r="D171" s="158" t="s">
        <v>116</v>
      </c>
      <c r="E171" s="159" t="s">
        <v>377</v>
      </c>
      <c r="F171" s="160" t="s">
        <v>378</v>
      </c>
      <c r="G171" s="161" t="s">
        <v>119</v>
      </c>
      <c r="H171" s="162">
        <v>408.101</v>
      </c>
      <c r="I171" s="163"/>
      <c r="J171" s="164">
        <f>ROUND(I171*H171,2)</f>
        <v>0</v>
      </c>
      <c r="K171" s="160" t="s">
        <v>3</v>
      </c>
      <c r="L171" s="33"/>
      <c r="M171" s="165" t="s">
        <v>3</v>
      </c>
      <c r="N171" s="166" t="s">
        <v>44</v>
      </c>
      <c r="O171" s="34"/>
      <c r="P171" s="167">
        <f>O171*H171</f>
        <v>0</v>
      </c>
      <c r="Q171" s="167">
        <v>0</v>
      </c>
      <c r="R171" s="167">
        <f>Q171*H171</f>
        <v>0</v>
      </c>
      <c r="S171" s="167">
        <v>9.4999999999999998E-3</v>
      </c>
      <c r="T171" s="168">
        <f>S171*H171</f>
        <v>3.8769594999999999</v>
      </c>
      <c r="AR171" s="16" t="s">
        <v>164</v>
      </c>
      <c r="AT171" s="16" t="s">
        <v>116</v>
      </c>
      <c r="AU171" s="16" t="s">
        <v>79</v>
      </c>
      <c r="AY171" s="16" t="s">
        <v>113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6" t="s">
        <v>22</v>
      </c>
      <c r="BK171" s="169">
        <f>ROUND(I171*H171,2)</f>
        <v>0</v>
      </c>
      <c r="BL171" s="16" t="s">
        <v>164</v>
      </c>
      <c r="BM171" s="16" t="s">
        <v>379</v>
      </c>
    </row>
    <row r="172" spans="2:65" s="11" customFormat="1" ht="13.5" x14ac:dyDescent="0.3">
      <c r="B172" s="170"/>
      <c r="D172" s="190" t="s">
        <v>123</v>
      </c>
      <c r="E172" s="179" t="s">
        <v>3</v>
      </c>
      <c r="F172" s="193" t="s">
        <v>247</v>
      </c>
      <c r="H172" s="194">
        <v>15.749000000000001</v>
      </c>
      <c r="I172" s="175"/>
      <c r="L172" s="170"/>
      <c r="M172" s="176"/>
      <c r="N172" s="177"/>
      <c r="O172" s="177"/>
      <c r="P172" s="177"/>
      <c r="Q172" s="177"/>
      <c r="R172" s="177"/>
      <c r="S172" s="177"/>
      <c r="T172" s="178"/>
      <c r="AT172" s="179" t="s">
        <v>123</v>
      </c>
      <c r="AU172" s="179" t="s">
        <v>79</v>
      </c>
      <c r="AV172" s="11" t="s">
        <v>79</v>
      </c>
      <c r="AW172" s="11" t="s">
        <v>37</v>
      </c>
      <c r="AX172" s="11" t="s">
        <v>73</v>
      </c>
      <c r="AY172" s="179" t="s">
        <v>113</v>
      </c>
    </row>
    <row r="173" spans="2:65" s="11" customFormat="1" ht="13.5" x14ac:dyDescent="0.3">
      <c r="B173" s="170"/>
      <c r="D173" s="190" t="s">
        <v>123</v>
      </c>
      <c r="E173" s="179" t="s">
        <v>3</v>
      </c>
      <c r="F173" s="193" t="s">
        <v>248</v>
      </c>
      <c r="H173" s="194">
        <v>47.6</v>
      </c>
      <c r="I173" s="175"/>
      <c r="L173" s="170"/>
      <c r="M173" s="176"/>
      <c r="N173" s="177"/>
      <c r="O173" s="177"/>
      <c r="P173" s="177"/>
      <c r="Q173" s="177"/>
      <c r="R173" s="177"/>
      <c r="S173" s="177"/>
      <c r="T173" s="178"/>
      <c r="AT173" s="179" t="s">
        <v>123</v>
      </c>
      <c r="AU173" s="179" t="s">
        <v>79</v>
      </c>
      <c r="AV173" s="11" t="s">
        <v>79</v>
      </c>
      <c r="AW173" s="11" t="s">
        <v>37</v>
      </c>
      <c r="AX173" s="11" t="s">
        <v>73</v>
      </c>
      <c r="AY173" s="179" t="s">
        <v>113</v>
      </c>
    </row>
    <row r="174" spans="2:65" s="11" customFormat="1" ht="13.5" x14ac:dyDescent="0.3">
      <c r="B174" s="170"/>
      <c r="D174" s="190" t="s">
        <v>123</v>
      </c>
      <c r="E174" s="179" t="s">
        <v>3</v>
      </c>
      <c r="F174" s="193" t="s">
        <v>249</v>
      </c>
      <c r="H174" s="194">
        <v>19.716000000000001</v>
      </c>
      <c r="I174" s="175"/>
      <c r="L174" s="170"/>
      <c r="M174" s="176"/>
      <c r="N174" s="177"/>
      <c r="O174" s="177"/>
      <c r="P174" s="177"/>
      <c r="Q174" s="177"/>
      <c r="R174" s="177"/>
      <c r="S174" s="177"/>
      <c r="T174" s="178"/>
      <c r="AT174" s="179" t="s">
        <v>123</v>
      </c>
      <c r="AU174" s="179" t="s">
        <v>79</v>
      </c>
      <c r="AV174" s="11" t="s">
        <v>79</v>
      </c>
      <c r="AW174" s="11" t="s">
        <v>37</v>
      </c>
      <c r="AX174" s="11" t="s">
        <v>73</v>
      </c>
      <c r="AY174" s="179" t="s">
        <v>113</v>
      </c>
    </row>
    <row r="175" spans="2:65" s="11" customFormat="1" ht="13.5" x14ac:dyDescent="0.3">
      <c r="B175" s="170"/>
      <c r="D175" s="190" t="s">
        <v>123</v>
      </c>
      <c r="E175" s="179" t="s">
        <v>3</v>
      </c>
      <c r="F175" s="193" t="s">
        <v>250</v>
      </c>
      <c r="H175" s="194">
        <v>59.311999999999998</v>
      </c>
      <c r="I175" s="175"/>
      <c r="L175" s="170"/>
      <c r="M175" s="176"/>
      <c r="N175" s="177"/>
      <c r="O175" s="177"/>
      <c r="P175" s="177"/>
      <c r="Q175" s="177"/>
      <c r="R175" s="177"/>
      <c r="S175" s="177"/>
      <c r="T175" s="178"/>
      <c r="AT175" s="179" t="s">
        <v>123</v>
      </c>
      <c r="AU175" s="179" t="s">
        <v>79</v>
      </c>
      <c r="AV175" s="11" t="s">
        <v>79</v>
      </c>
      <c r="AW175" s="11" t="s">
        <v>37</v>
      </c>
      <c r="AX175" s="11" t="s">
        <v>73</v>
      </c>
      <c r="AY175" s="179" t="s">
        <v>113</v>
      </c>
    </row>
    <row r="176" spans="2:65" s="11" customFormat="1" ht="13.5" x14ac:dyDescent="0.3">
      <c r="B176" s="170"/>
      <c r="D176" s="190" t="s">
        <v>123</v>
      </c>
      <c r="E176" s="179" t="s">
        <v>3</v>
      </c>
      <c r="F176" s="193" t="s">
        <v>251</v>
      </c>
      <c r="H176" s="194">
        <v>46.139000000000003</v>
      </c>
      <c r="I176" s="175"/>
      <c r="L176" s="170"/>
      <c r="M176" s="176"/>
      <c r="N176" s="177"/>
      <c r="O176" s="177"/>
      <c r="P176" s="177"/>
      <c r="Q176" s="177"/>
      <c r="R176" s="177"/>
      <c r="S176" s="177"/>
      <c r="T176" s="178"/>
      <c r="AT176" s="179" t="s">
        <v>123</v>
      </c>
      <c r="AU176" s="179" t="s">
        <v>79</v>
      </c>
      <c r="AV176" s="11" t="s">
        <v>79</v>
      </c>
      <c r="AW176" s="11" t="s">
        <v>37</v>
      </c>
      <c r="AX176" s="11" t="s">
        <v>73</v>
      </c>
      <c r="AY176" s="179" t="s">
        <v>113</v>
      </c>
    </row>
    <row r="177" spans="2:65" s="11" customFormat="1" ht="13.5" x14ac:dyDescent="0.3">
      <c r="B177" s="170"/>
      <c r="D177" s="190" t="s">
        <v>123</v>
      </c>
      <c r="E177" s="179" t="s">
        <v>3</v>
      </c>
      <c r="F177" s="193" t="s">
        <v>252</v>
      </c>
      <c r="H177" s="194">
        <v>113.077</v>
      </c>
      <c r="I177" s="175"/>
      <c r="L177" s="170"/>
      <c r="M177" s="176"/>
      <c r="N177" s="177"/>
      <c r="O177" s="177"/>
      <c r="P177" s="177"/>
      <c r="Q177" s="177"/>
      <c r="R177" s="177"/>
      <c r="S177" s="177"/>
      <c r="T177" s="178"/>
      <c r="AT177" s="179" t="s">
        <v>123</v>
      </c>
      <c r="AU177" s="179" t="s">
        <v>79</v>
      </c>
      <c r="AV177" s="11" t="s">
        <v>79</v>
      </c>
      <c r="AW177" s="11" t="s">
        <v>37</v>
      </c>
      <c r="AX177" s="11" t="s">
        <v>73</v>
      </c>
      <c r="AY177" s="179" t="s">
        <v>113</v>
      </c>
    </row>
    <row r="178" spans="2:65" s="11" customFormat="1" ht="13.5" x14ac:dyDescent="0.3">
      <c r="B178" s="170"/>
      <c r="D178" s="190" t="s">
        <v>123</v>
      </c>
      <c r="E178" s="179" t="s">
        <v>3</v>
      </c>
      <c r="F178" s="193" t="s">
        <v>253</v>
      </c>
      <c r="H178" s="194">
        <v>106.508</v>
      </c>
      <c r="I178" s="175"/>
      <c r="L178" s="170"/>
      <c r="M178" s="176"/>
      <c r="N178" s="177"/>
      <c r="O178" s="177"/>
      <c r="P178" s="177"/>
      <c r="Q178" s="177"/>
      <c r="R178" s="177"/>
      <c r="S178" s="177"/>
      <c r="T178" s="178"/>
      <c r="AT178" s="179" t="s">
        <v>123</v>
      </c>
      <c r="AU178" s="179" t="s">
        <v>79</v>
      </c>
      <c r="AV178" s="11" t="s">
        <v>79</v>
      </c>
      <c r="AW178" s="11" t="s">
        <v>37</v>
      </c>
      <c r="AX178" s="11" t="s">
        <v>73</v>
      </c>
      <c r="AY178" s="179" t="s">
        <v>113</v>
      </c>
    </row>
    <row r="179" spans="2:65" s="12" customFormat="1" ht="13.5" x14ac:dyDescent="0.3">
      <c r="B179" s="195"/>
      <c r="D179" s="171" t="s">
        <v>123</v>
      </c>
      <c r="E179" s="196" t="s">
        <v>3</v>
      </c>
      <c r="F179" s="197" t="s">
        <v>210</v>
      </c>
      <c r="H179" s="198">
        <v>408.101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203" t="s">
        <v>123</v>
      </c>
      <c r="AU179" s="203" t="s">
        <v>79</v>
      </c>
      <c r="AV179" s="12" t="s">
        <v>121</v>
      </c>
      <c r="AW179" s="12" t="s">
        <v>37</v>
      </c>
      <c r="AX179" s="12" t="s">
        <v>22</v>
      </c>
      <c r="AY179" s="203" t="s">
        <v>113</v>
      </c>
    </row>
    <row r="180" spans="2:65" s="1" customFormat="1" ht="22.5" customHeight="1" x14ac:dyDescent="0.3">
      <c r="B180" s="157"/>
      <c r="C180" s="158" t="s">
        <v>380</v>
      </c>
      <c r="D180" s="158" t="s">
        <v>116</v>
      </c>
      <c r="E180" s="159" t="s">
        <v>381</v>
      </c>
      <c r="F180" s="160" t="s">
        <v>382</v>
      </c>
      <c r="G180" s="161" t="s">
        <v>141</v>
      </c>
      <c r="H180" s="162">
        <v>38.6</v>
      </c>
      <c r="I180" s="163"/>
      <c r="J180" s="164">
        <f>ROUND(I180*H180,2)</f>
        <v>0</v>
      </c>
      <c r="K180" s="160" t="s">
        <v>120</v>
      </c>
      <c r="L180" s="33"/>
      <c r="M180" s="165" t="s">
        <v>3</v>
      </c>
      <c r="N180" s="166" t="s">
        <v>44</v>
      </c>
      <c r="O180" s="34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AR180" s="16" t="s">
        <v>164</v>
      </c>
      <c r="AT180" s="16" t="s">
        <v>116</v>
      </c>
      <c r="AU180" s="16" t="s">
        <v>79</v>
      </c>
      <c r="AY180" s="16" t="s">
        <v>113</v>
      </c>
      <c r="BE180" s="169">
        <f>IF(N180="základní",J180,0)</f>
        <v>0</v>
      </c>
      <c r="BF180" s="169">
        <f>IF(N180="snížená",J180,0)</f>
        <v>0</v>
      </c>
      <c r="BG180" s="169">
        <f>IF(N180="zákl. přenesená",J180,0)</f>
        <v>0</v>
      </c>
      <c r="BH180" s="169">
        <f>IF(N180="sníž. přenesená",J180,0)</f>
        <v>0</v>
      </c>
      <c r="BI180" s="169">
        <f>IF(N180="nulová",J180,0)</f>
        <v>0</v>
      </c>
      <c r="BJ180" s="16" t="s">
        <v>22</v>
      </c>
      <c r="BK180" s="169">
        <f>ROUND(I180*H180,2)</f>
        <v>0</v>
      </c>
      <c r="BL180" s="16" t="s">
        <v>164</v>
      </c>
      <c r="BM180" s="16" t="s">
        <v>383</v>
      </c>
    </row>
    <row r="181" spans="2:65" s="11" customFormat="1" ht="13.5" x14ac:dyDescent="0.3">
      <c r="B181" s="170"/>
      <c r="D181" s="171" t="s">
        <v>123</v>
      </c>
      <c r="E181" s="172" t="s">
        <v>3</v>
      </c>
      <c r="F181" s="173" t="s">
        <v>384</v>
      </c>
      <c r="H181" s="174">
        <v>38.6</v>
      </c>
      <c r="I181" s="175"/>
      <c r="L181" s="170"/>
      <c r="M181" s="176"/>
      <c r="N181" s="177"/>
      <c r="O181" s="177"/>
      <c r="P181" s="177"/>
      <c r="Q181" s="177"/>
      <c r="R181" s="177"/>
      <c r="S181" s="177"/>
      <c r="T181" s="178"/>
      <c r="AT181" s="179" t="s">
        <v>123</v>
      </c>
      <c r="AU181" s="179" t="s">
        <v>79</v>
      </c>
      <c r="AV181" s="11" t="s">
        <v>79</v>
      </c>
      <c r="AW181" s="11" t="s">
        <v>37</v>
      </c>
      <c r="AX181" s="11" t="s">
        <v>22</v>
      </c>
      <c r="AY181" s="179" t="s">
        <v>113</v>
      </c>
    </row>
    <row r="182" spans="2:65" s="1" customFormat="1" ht="22.5" customHeight="1" x14ac:dyDescent="0.3">
      <c r="B182" s="157"/>
      <c r="C182" s="158" t="s">
        <v>385</v>
      </c>
      <c r="D182" s="158" t="s">
        <v>116</v>
      </c>
      <c r="E182" s="159" t="s">
        <v>386</v>
      </c>
      <c r="F182" s="160" t="s">
        <v>387</v>
      </c>
      <c r="G182" s="161" t="s">
        <v>141</v>
      </c>
      <c r="H182" s="162">
        <v>408.101</v>
      </c>
      <c r="I182" s="163"/>
      <c r="J182" s="164">
        <f>ROUND(I182*H182,2)</f>
        <v>0</v>
      </c>
      <c r="K182" s="160" t="s">
        <v>120</v>
      </c>
      <c r="L182" s="33"/>
      <c r="M182" s="165" t="s">
        <v>3</v>
      </c>
      <c r="N182" s="166" t="s">
        <v>44</v>
      </c>
      <c r="O182" s="34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AR182" s="16" t="s">
        <v>164</v>
      </c>
      <c r="AT182" s="16" t="s">
        <v>116</v>
      </c>
      <c r="AU182" s="16" t="s">
        <v>79</v>
      </c>
      <c r="AY182" s="16" t="s">
        <v>113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6" t="s">
        <v>22</v>
      </c>
      <c r="BK182" s="169">
        <f>ROUND(I182*H182,2)</f>
        <v>0</v>
      </c>
      <c r="BL182" s="16" t="s">
        <v>164</v>
      </c>
      <c r="BM182" s="16" t="s">
        <v>388</v>
      </c>
    </row>
    <row r="183" spans="2:65" s="11" customFormat="1" ht="13.5" x14ac:dyDescent="0.3">
      <c r="B183" s="170"/>
      <c r="D183" s="190" t="s">
        <v>123</v>
      </c>
      <c r="E183" s="179" t="s">
        <v>3</v>
      </c>
      <c r="F183" s="193" t="s">
        <v>247</v>
      </c>
      <c r="H183" s="194">
        <v>15.749000000000001</v>
      </c>
      <c r="I183" s="175"/>
      <c r="L183" s="170"/>
      <c r="M183" s="176"/>
      <c r="N183" s="177"/>
      <c r="O183" s="177"/>
      <c r="P183" s="177"/>
      <c r="Q183" s="177"/>
      <c r="R183" s="177"/>
      <c r="S183" s="177"/>
      <c r="T183" s="178"/>
      <c r="AT183" s="179" t="s">
        <v>123</v>
      </c>
      <c r="AU183" s="179" t="s">
        <v>79</v>
      </c>
      <c r="AV183" s="11" t="s">
        <v>79</v>
      </c>
      <c r="AW183" s="11" t="s">
        <v>37</v>
      </c>
      <c r="AX183" s="11" t="s">
        <v>73</v>
      </c>
      <c r="AY183" s="179" t="s">
        <v>113</v>
      </c>
    </row>
    <row r="184" spans="2:65" s="11" customFormat="1" ht="13.5" x14ac:dyDescent="0.3">
      <c r="B184" s="170"/>
      <c r="D184" s="190" t="s">
        <v>123</v>
      </c>
      <c r="E184" s="179" t="s">
        <v>3</v>
      </c>
      <c r="F184" s="193" t="s">
        <v>248</v>
      </c>
      <c r="H184" s="194">
        <v>47.6</v>
      </c>
      <c r="I184" s="175"/>
      <c r="L184" s="170"/>
      <c r="M184" s="176"/>
      <c r="N184" s="177"/>
      <c r="O184" s="177"/>
      <c r="P184" s="177"/>
      <c r="Q184" s="177"/>
      <c r="R184" s="177"/>
      <c r="S184" s="177"/>
      <c r="T184" s="178"/>
      <c r="AT184" s="179" t="s">
        <v>123</v>
      </c>
      <c r="AU184" s="179" t="s">
        <v>79</v>
      </c>
      <c r="AV184" s="11" t="s">
        <v>79</v>
      </c>
      <c r="AW184" s="11" t="s">
        <v>37</v>
      </c>
      <c r="AX184" s="11" t="s">
        <v>73</v>
      </c>
      <c r="AY184" s="179" t="s">
        <v>113</v>
      </c>
    </row>
    <row r="185" spans="2:65" s="11" customFormat="1" ht="13.5" x14ac:dyDescent="0.3">
      <c r="B185" s="170"/>
      <c r="D185" s="190" t="s">
        <v>123</v>
      </c>
      <c r="E185" s="179" t="s">
        <v>3</v>
      </c>
      <c r="F185" s="193" t="s">
        <v>249</v>
      </c>
      <c r="H185" s="194">
        <v>19.716000000000001</v>
      </c>
      <c r="I185" s="175"/>
      <c r="L185" s="170"/>
      <c r="M185" s="176"/>
      <c r="N185" s="177"/>
      <c r="O185" s="177"/>
      <c r="P185" s="177"/>
      <c r="Q185" s="177"/>
      <c r="R185" s="177"/>
      <c r="S185" s="177"/>
      <c r="T185" s="178"/>
      <c r="AT185" s="179" t="s">
        <v>123</v>
      </c>
      <c r="AU185" s="179" t="s">
        <v>79</v>
      </c>
      <c r="AV185" s="11" t="s">
        <v>79</v>
      </c>
      <c r="AW185" s="11" t="s">
        <v>37</v>
      </c>
      <c r="AX185" s="11" t="s">
        <v>73</v>
      </c>
      <c r="AY185" s="179" t="s">
        <v>113</v>
      </c>
    </row>
    <row r="186" spans="2:65" s="11" customFormat="1" ht="13.5" x14ac:dyDescent="0.3">
      <c r="B186" s="170"/>
      <c r="D186" s="190" t="s">
        <v>123</v>
      </c>
      <c r="E186" s="179" t="s">
        <v>3</v>
      </c>
      <c r="F186" s="193" t="s">
        <v>250</v>
      </c>
      <c r="H186" s="194">
        <v>59.311999999999998</v>
      </c>
      <c r="I186" s="175"/>
      <c r="L186" s="170"/>
      <c r="M186" s="176"/>
      <c r="N186" s="177"/>
      <c r="O186" s="177"/>
      <c r="P186" s="177"/>
      <c r="Q186" s="177"/>
      <c r="R186" s="177"/>
      <c r="S186" s="177"/>
      <c r="T186" s="178"/>
      <c r="AT186" s="179" t="s">
        <v>123</v>
      </c>
      <c r="AU186" s="179" t="s">
        <v>79</v>
      </c>
      <c r="AV186" s="11" t="s">
        <v>79</v>
      </c>
      <c r="AW186" s="11" t="s">
        <v>37</v>
      </c>
      <c r="AX186" s="11" t="s">
        <v>73</v>
      </c>
      <c r="AY186" s="179" t="s">
        <v>113</v>
      </c>
    </row>
    <row r="187" spans="2:65" s="11" customFormat="1" ht="13.5" x14ac:dyDescent="0.3">
      <c r="B187" s="170"/>
      <c r="D187" s="190" t="s">
        <v>123</v>
      </c>
      <c r="E187" s="179" t="s">
        <v>3</v>
      </c>
      <c r="F187" s="193" t="s">
        <v>251</v>
      </c>
      <c r="H187" s="194">
        <v>46.139000000000003</v>
      </c>
      <c r="I187" s="175"/>
      <c r="L187" s="170"/>
      <c r="M187" s="176"/>
      <c r="N187" s="177"/>
      <c r="O187" s="177"/>
      <c r="P187" s="177"/>
      <c r="Q187" s="177"/>
      <c r="R187" s="177"/>
      <c r="S187" s="177"/>
      <c r="T187" s="178"/>
      <c r="AT187" s="179" t="s">
        <v>123</v>
      </c>
      <c r="AU187" s="179" t="s">
        <v>79</v>
      </c>
      <c r="AV187" s="11" t="s">
        <v>79</v>
      </c>
      <c r="AW187" s="11" t="s">
        <v>37</v>
      </c>
      <c r="AX187" s="11" t="s">
        <v>73</v>
      </c>
      <c r="AY187" s="179" t="s">
        <v>113</v>
      </c>
    </row>
    <row r="188" spans="2:65" s="11" customFormat="1" ht="13.5" x14ac:dyDescent="0.3">
      <c r="B188" s="170"/>
      <c r="D188" s="190" t="s">
        <v>123</v>
      </c>
      <c r="E188" s="179" t="s">
        <v>3</v>
      </c>
      <c r="F188" s="193" t="s">
        <v>252</v>
      </c>
      <c r="H188" s="194">
        <v>113.077</v>
      </c>
      <c r="I188" s="175"/>
      <c r="L188" s="170"/>
      <c r="M188" s="176"/>
      <c r="N188" s="177"/>
      <c r="O188" s="177"/>
      <c r="P188" s="177"/>
      <c r="Q188" s="177"/>
      <c r="R188" s="177"/>
      <c r="S188" s="177"/>
      <c r="T188" s="178"/>
      <c r="AT188" s="179" t="s">
        <v>123</v>
      </c>
      <c r="AU188" s="179" t="s">
        <v>79</v>
      </c>
      <c r="AV188" s="11" t="s">
        <v>79</v>
      </c>
      <c r="AW188" s="11" t="s">
        <v>37</v>
      </c>
      <c r="AX188" s="11" t="s">
        <v>73</v>
      </c>
      <c r="AY188" s="179" t="s">
        <v>113</v>
      </c>
    </row>
    <row r="189" spans="2:65" s="11" customFormat="1" ht="13.5" x14ac:dyDescent="0.3">
      <c r="B189" s="170"/>
      <c r="D189" s="190" t="s">
        <v>123</v>
      </c>
      <c r="E189" s="179" t="s">
        <v>3</v>
      </c>
      <c r="F189" s="193" t="s">
        <v>253</v>
      </c>
      <c r="H189" s="194">
        <v>106.508</v>
      </c>
      <c r="I189" s="175"/>
      <c r="L189" s="170"/>
      <c r="M189" s="176"/>
      <c r="N189" s="177"/>
      <c r="O189" s="177"/>
      <c r="P189" s="177"/>
      <c r="Q189" s="177"/>
      <c r="R189" s="177"/>
      <c r="S189" s="177"/>
      <c r="T189" s="178"/>
      <c r="AT189" s="179" t="s">
        <v>123</v>
      </c>
      <c r="AU189" s="179" t="s">
        <v>79</v>
      </c>
      <c r="AV189" s="11" t="s">
        <v>79</v>
      </c>
      <c r="AW189" s="11" t="s">
        <v>37</v>
      </c>
      <c r="AX189" s="11" t="s">
        <v>73</v>
      </c>
      <c r="AY189" s="179" t="s">
        <v>113</v>
      </c>
    </row>
    <row r="190" spans="2:65" s="12" customFormat="1" ht="13.5" x14ac:dyDescent="0.3">
      <c r="B190" s="195"/>
      <c r="D190" s="171" t="s">
        <v>123</v>
      </c>
      <c r="E190" s="196" t="s">
        <v>3</v>
      </c>
      <c r="F190" s="197" t="s">
        <v>210</v>
      </c>
      <c r="H190" s="198">
        <v>408.101</v>
      </c>
      <c r="I190" s="199"/>
      <c r="L190" s="195"/>
      <c r="M190" s="200"/>
      <c r="N190" s="201"/>
      <c r="O190" s="201"/>
      <c r="P190" s="201"/>
      <c r="Q190" s="201"/>
      <c r="R190" s="201"/>
      <c r="S190" s="201"/>
      <c r="T190" s="202"/>
      <c r="AT190" s="203" t="s">
        <v>123</v>
      </c>
      <c r="AU190" s="203" t="s">
        <v>79</v>
      </c>
      <c r="AV190" s="12" t="s">
        <v>121</v>
      </c>
      <c r="AW190" s="12" t="s">
        <v>37</v>
      </c>
      <c r="AX190" s="12" t="s">
        <v>22</v>
      </c>
      <c r="AY190" s="203" t="s">
        <v>113</v>
      </c>
    </row>
    <row r="191" spans="2:65" s="1" customFormat="1" ht="31.5" customHeight="1" x14ac:dyDescent="0.3">
      <c r="B191" s="157"/>
      <c r="C191" s="180" t="s">
        <v>389</v>
      </c>
      <c r="D191" s="180" t="s">
        <v>167</v>
      </c>
      <c r="E191" s="181" t="s">
        <v>390</v>
      </c>
      <c r="F191" s="182" t="s">
        <v>391</v>
      </c>
      <c r="G191" s="183" t="s">
        <v>119</v>
      </c>
      <c r="H191" s="184">
        <v>448.911</v>
      </c>
      <c r="I191" s="185"/>
      <c r="J191" s="186">
        <f>ROUND(I191*H191,2)</f>
        <v>0</v>
      </c>
      <c r="K191" s="182" t="s">
        <v>120</v>
      </c>
      <c r="L191" s="187"/>
      <c r="M191" s="188" t="s">
        <v>3</v>
      </c>
      <c r="N191" s="189" t="s">
        <v>44</v>
      </c>
      <c r="O191" s="34"/>
      <c r="P191" s="167">
        <f>O191*H191</f>
        <v>0</v>
      </c>
      <c r="Q191" s="167">
        <v>1.2E-4</v>
      </c>
      <c r="R191" s="167">
        <f>Q191*H191</f>
        <v>5.3869319999999998E-2</v>
      </c>
      <c r="S191" s="167">
        <v>0</v>
      </c>
      <c r="T191" s="168">
        <f>S191*H191</f>
        <v>0</v>
      </c>
      <c r="AR191" s="16" t="s">
        <v>170</v>
      </c>
      <c r="AT191" s="16" t="s">
        <v>167</v>
      </c>
      <c r="AU191" s="16" t="s">
        <v>79</v>
      </c>
      <c r="AY191" s="16" t="s">
        <v>113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6" t="s">
        <v>22</v>
      </c>
      <c r="BK191" s="169">
        <f>ROUND(I191*H191,2)</f>
        <v>0</v>
      </c>
      <c r="BL191" s="16" t="s">
        <v>164</v>
      </c>
      <c r="BM191" s="16" t="s">
        <v>392</v>
      </c>
    </row>
    <row r="192" spans="2:65" s="11" customFormat="1" ht="13.5" x14ac:dyDescent="0.3">
      <c r="B192" s="170"/>
      <c r="D192" s="171" t="s">
        <v>123</v>
      </c>
      <c r="E192" s="172" t="s">
        <v>3</v>
      </c>
      <c r="F192" s="173" t="s">
        <v>393</v>
      </c>
      <c r="H192" s="174">
        <v>448.911</v>
      </c>
      <c r="I192" s="175"/>
      <c r="L192" s="170"/>
      <c r="M192" s="176"/>
      <c r="N192" s="177"/>
      <c r="O192" s="177"/>
      <c r="P192" s="177"/>
      <c r="Q192" s="177"/>
      <c r="R192" s="177"/>
      <c r="S192" s="177"/>
      <c r="T192" s="178"/>
      <c r="AT192" s="179" t="s">
        <v>123</v>
      </c>
      <c r="AU192" s="179" t="s">
        <v>79</v>
      </c>
      <c r="AV192" s="11" t="s">
        <v>79</v>
      </c>
      <c r="AW192" s="11" t="s">
        <v>37</v>
      </c>
      <c r="AX192" s="11" t="s">
        <v>22</v>
      </c>
      <c r="AY192" s="179" t="s">
        <v>113</v>
      </c>
    </row>
    <row r="193" spans="2:65" s="1" customFormat="1" ht="31.5" customHeight="1" x14ac:dyDescent="0.3">
      <c r="B193" s="157"/>
      <c r="C193" s="158" t="s">
        <v>394</v>
      </c>
      <c r="D193" s="158" t="s">
        <v>116</v>
      </c>
      <c r="E193" s="159" t="s">
        <v>395</v>
      </c>
      <c r="F193" s="160" t="s">
        <v>396</v>
      </c>
      <c r="G193" s="161" t="s">
        <v>136</v>
      </c>
      <c r="H193" s="162">
        <v>5.3999999999999999E-2</v>
      </c>
      <c r="I193" s="163"/>
      <c r="J193" s="164">
        <f>ROUND(I193*H193,2)</f>
        <v>0</v>
      </c>
      <c r="K193" s="160" t="s">
        <v>120</v>
      </c>
      <c r="L193" s="33"/>
      <c r="M193" s="165" t="s">
        <v>3</v>
      </c>
      <c r="N193" s="166" t="s">
        <v>44</v>
      </c>
      <c r="O193" s="34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6" t="s">
        <v>164</v>
      </c>
      <c r="AT193" s="16" t="s">
        <v>116</v>
      </c>
      <c r="AU193" s="16" t="s">
        <v>79</v>
      </c>
      <c r="AY193" s="16" t="s">
        <v>113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6" t="s">
        <v>22</v>
      </c>
      <c r="BK193" s="169">
        <f>ROUND(I193*H193,2)</f>
        <v>0</v>
      </c>
      <c r="BL193" s="16" t="s">
        <v>164</v>
      </c>
      <c r="BM193" s="16" t="s">
        <v>397</v>
      </c>
    </row>
    <row r="194" spans="2:65" s="10" customFormat="1" ht="29.85" customHeight="1" x14ac:dyDescent="0.3">
      <c r="B194" s="143"/>
      <c r="D194" s="154" t="s">
        <v>72</v>
      </c>
      <c r="E194" s="155" t="s">
        <v>398</v>
      </c>
      <c r="F194" s="155" t="s">
        <v>399</v>
      </c>
      <c r="I194" s="146"/>
      <c r="J194" s="156">
        <f>BK194</f>
        <v>0</v>
      </c>
      <c r="L194" s="143"/>
      <c r="M194" s="148"/>
      <c r="N194" s="149"/>
      <c r="O194" s="149"/>
      <c r="P194" s="150">
        <f>SUM(P195:P198)</f>
        <v>0</v>
      </c>
      <c r="Q194" s="149"/>
      <c r="R194" s="150">
        <f>SUM(R195:R198)</f>
        <v>0.58577999999999997</v>
      </c>
      <c r="S194" s="149"/>
      <c r="T194" s="151">
        <f>SUM(T195:T198)</f>
        <v>0.54210000000000003</v>
      </c>
      <c r="AR194" s="144" t="s">
        <v>79</v>
      </c>
      <c r="AT194" s="152" t="s">
        <v>72</v>
      </c>
      <c r="AU194" s="152" t="s">
        <v>22</v>
      </c>
      <c r="AY194" s="144" t="s">
        <v>113</v>
      </c>
      <c r="BK194" s="153">
        <f>SUM(BK195:BK198)</f>
        <v>0</v>
      </c>
    </row>
    <row r="195" spans="2:65" s="1" customFormat="1" ht="31.5" customHeight="1" x14ac:dyDescent="0.3">
      <c r="B195" s="157"/>
      <c r="C195" s="180" t="s">
        <v>400</v>
      </c>
      <c r="D195" s="180" t="s">
        <v>167</v>
      </c>
      <c r="E195" s="181" t="s">
        <v>401</v>
      </c>
      <c r="F195" s="182" t="s">
        <v>402</v>
      </c>
      <c r="G195" s="183" t="s">
        <v>237</v>
      </c>
      <c r="H195" s="184">
        <v>13</v>
      </c>
      <c r="I195" s="185"/>
      <c r="J195" s="186">
        <f>ROUND(I195*H195,2)</f>
        <v>0</v>
      </c>
      <c r="K195" s="182" t="s">
        <v>3</v>
      </c>
      <c r="L195" s="187"/>
      <c r="M195" s="188" t="s">
        <v>3</v>
      </c>
      <c r="N195" s="189" t="s">
        <v>44</v>
      </c>
      <c r="O195" s="34"/>
      <c r="P195" s="167">
        <f>O195*H195</f>
        <v>0</v>
      </c>
      <c r="Q195" s="167">
        <v>4.4810000000000003E-2</v>
      </c>
      <c r="R195" s="167">
        <f>Q195*H195</f>
        <v>0.58252999999999999</v>
      </c>
      <c r="S195" s="167">
        <v>0</v>
      </c>
      <c r="T195" s="168">
        <f>S195*H195</f>
        <v>0</v>
      </c>
      <c r="AR195" s="16" t="s">
        <v>170</v>
      </c>
      <c r="AT195" s="16" t="s">
        <v>167</v>
      </c>
      <c r="AU195" s="16" t="s">
        <v>79</v>
      </c>
      <c r="AY195" s="16" t="s">
        <v>113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6" t="s">
        <v>22</v>
      </c>
      <c r="BK195" s="169">
        <f>ROUND(I195*H195,2)</f>
        <v>0</v>
      </c>
      <c r="BL195" s="16" t="s">
        <v>164</v>
      </c>
      <c r="BM195" s="16" t="s">
        <v>403</v>
      </c>
    </row>
    <row r="196" spans="2:65" s="1" customFormat="1" ht="57" customHeight="1" x14ac:dyDescent="0.3">
      <c r="B196" s="157"/>
      <c r="C196" s="158" t="s">
        <v>404</v>
      </c>
      <c r="D196" s="158" t="s">
        <v>116</v>
      </c>
      <c r="E196" s="159" t="s">
        <v>405</v>
      </c>
      <c r="F196" s="160" t="s">
        <v>406</v>
      </c>
      <c r="G196" s="161" t="s">
        <v>237</v>
      </c>
      <c r="H196" s="162">
        <v>13</v>
      </c>
      <c r="I196" s="163"/>
      <c r="J196" s="164">
        <f>ROUND(I196*H196,2)</f>
        <v>0</v>
      </c>
      <c r="K196" s="160" t="s">
        <v>3</v>
      </c>
      <c r="L196" s="33"/>
      <c r="M196" s="165" t="s">
        <v>3</v>
      </c>
      <c r="N196" s="166" t="s">
        <v>44</v>
      </c>
      <c r="O196" s="34"/>
      <c r="P196" s="167">
        <f>O196*H196</f>
        <v>0</v>
      </c>
      <c r="Q196" s="167">
        <v>2.5000000000000001E-4</v>
      </c>
      <c r="R196" s="167">
        <f>Q196*H196</f>
        <v>3.2500000000000003E-3</v>
      </c>
      <c r="S196" s="167">
        <v>0</v>
      </c>
      <c r="T196" s="168">
        <f>S196*H196</f>
        <v>0</v>
      </c>
      <c r="AR196" s="16" t="s">
        <v>164</v>
      </c>
      <c r="AT196" s="16" t="s">
        <v>116</v>
      </c>
      <c r="AU196" s="16" t="s">
        <v>79</v>
      </c>
      <c r="AY196" s="16" t="s">
        <v>113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6" t="s">
        <v>22</v>
      </c>
      <c r="BK196" s="169">
        <f>ROUND(I196*H196,2)</f>
        <v>0</v>
      </c>
      <c r="BL196" s="16" t="s">
        <v>164</v>
      </c>
      <c r="BM196" s="16" t="s">
        <v>407</v>
      </c>
    </row>
    <row r="197" spans="2:65" s="1" customFormat="1" ht="22.5" customHeight="1" x14ac:dyDescent="0.3">
      <c r="B197" s="157"/>
      <c r="C197" s="158" t="s">
        <v>408</v>
      </c>
      <c r="D197" s="158" t="s">
        <v>116</v>
      </c>
      <c r="E197" s="159" t="s">
        <v>409</v>
      </c>
      <c r="F197" s="160" t="s">
        <v>410</v>
      </c>
      <c r="G197" s="161" t="s">
        <v>237</v>
      </c>
      <c r="H197" s="162">
        <v>13</v>
      </c>
      <c r="I197" s="163"/>
      <c r="J197" s="164">
        <f>ROUND(I197*H197,2)</f>
        <v>0</v>
      </c>
      <c r="K197" s="160" t="s">
        <v>120</v>
      </c>
      <c r="L197" s="33"/>
      <c r="M197" s="165" t="s">
        <v>3</v>
      </c>
      <c r="N197" s="166" t="s">
        <v>44</v>
      </c>
      <c r="O197" s="34"/>
      <c r="P197" s="167">
        <f>O197*H197</f>
        <v>0</v>
      </c>
      <c r="Q197" s="167">
        <v>0</v>
      </c>
      <c r="R197" s="167">
        <f>Q197*H197</f>
        <v>0</v>
      </c>
      <c r="S197" s="167">
        <v>4.1700000000000001E-2</v>
      </c>
      <c r="T197" s="168">
        <f>S197*H197</f>
        <v>0.54210000000000003</v>
      </c>
      <c r="AR197" s="16" t="s">
        <v>164</v>
      </c>
      <c r="AT197" s="16" t="s">
        <v>116</v>
      </c>
      <c r="AU197" s="16" t="s">
        <v>79</v>
      </c>
      <c r="AY197" s="16" t="s">
        <v>113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6" t="s">
        <v>22</v>
      </c>
      <c r="BK197" s="169">
        <f>ROUND(I197*H197,2)</f>
        <v>0</v>
      </c>
      <c r="BL197" s="16" t="s">
        <v>164</v>
      </c>
      <c r="BM197" s="16" t="s">
        <v>411</v>
      </c>
    </row>
    <row r="198" spans="2:65" s="1" customFormat="1" ht="31.5" customHeight="1" x14ac:dyDescent="0.3">
      <c r="B198" s="157"/>
      <c r="C198" s="158" t="s">
        <v>412</v>
      </c>
      <c r="D198" s="158" t="s">
        <v>116</v>
      </c>
      <c r="E198" s="159" t="s">
        <v>413</v>
      </c>
      <c r="F198" s="160" t="s">
        <v>414</v>
      </c>
      <c r="G198" s="161" t="s">
        <v>136</v>
      </c>
      <c r="H198" s="162">
        <v>0.58599999999999997</v>
      </c>
      <c r="I198" s="163"/>
      <c r="J198" s="164">
        <f>ROUND(I198*H198,2)</f>
        <v>0</v>
      </c>
      <c r="K198" s="160" t="s">
        <v>120</v>
      </c>
      <c r="L198" s="33"/>
      <c r="M198" s="165" t="s">
        <v>3</v>
      </c>
      <c r="N198" s="166" t="s">
        <v>44</v>
      </c>
      <c r="O198" s="34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6" t="s">
        <v>164</v>
      </c>
      <c r="AT198" s="16" t="s">
        <v>116</v>
      </c>
      <c r="AU198" s="16" t="s">
        <v>79</v>
      </c>
      <c r="AY198" s="16" t="s">
        <v>113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6" t="s">
        <v>22</v>
      </c>
      <c r="BK198" s="169">
        <f>ROUND(I198*H198,2)</f>
        <v>0</v>
      </c>
      <c r="BL198" s="16" t="s">
        <v>164</v>
      </c>
      <c r="BM198" s="16" t="s">
        <v>415</v>
      </c>
    </row>
    <row r="199" spans="2:65" s="10" customFormat="1" ht="37.35" customHeight="1" x14ac:dyDescent="0.35">
      <c r="B199" s="143"/>
      <c r="D199" s="154" t="s">
        <v>72</v>
      </c>
      <c r="E199" s="205" t="s">
        <v>416</v>
      </c>
      <c r="F199" s="205" t="s">
        <v>417</v>
      </c>
      <c r="I199" s="146"/>
      <c r="J199" s="206">
        <f>BK199</f>
        <v>0</v>
      </c>
      <c r="L199" s="143"/>
      <c r="M199" s="148"/>
      <c r="N199" s="149"/>
      <c r="O199" s="149"/>
      <c r="P199" s="150">
        <f>P200</f>
        <v>0</v>
      </c>
      <c r="Q199" s="149"/>
      <c r="R199" s="150">
        <f>R200</f>
        <v>0</v>
      </c>
      <c r="S199" s="149"/>
      <c r="T199" s="151">
        <f>T200</f>
        <v>0</v>
      </c>
      <c r="AR199" s="144" t="s">
        <v>121</v>
      </c>
      <c r="AT199" s="152" t="s">
        <v>72</v>
      </c>
      <c r="AU199" s="152" t="s">
        <v>73</v>
      </c>
      <c r="AY199" s="144" t="s">
        <v>113</v>
      </c>
      <c r="BK199" s="153">
        <f>BK200</f>
        <v>0</v>
      </c>
    </row>
    <row r="200" spans="2:65" s="1" customFormat="1" ht="22.5" customHeight="1" x14ac:dyDescent="0.3">
      <c r="B200" s="157"/>
      <c r="C200" s="158" t="s">
        <v>418</v>
      </c>
      <c r="D200" s="158" t="s">
        <v>116</v>
      </c>
      <c r="E200" s="159" t="s">
        <v>419</v>
      </c>
      <c r="F200" s="160" t="s">
        <v>420</v>
      </c>
      <c r="G200" s="161" t="s">
        <v>421</v>
      </c>
      <c r="H200" s="162">
        <v>3</v>
      </c>
      <c r="I200" s="163"/>
      <c r="J200" s="164">
        <f>ROUND(I200*H200,2)</f>
        <v>0</v>
      </c>
      <c r="K200" s="160" t="s">
        <v>120</v>
      </c>
      <c r="L200" s="33"/>
      <c r="M200" s="165" t="s">
        <v>3</v>
      </c>
      <c r="N200" s="207" t="s">
        <v>44</v>
      </c>
      <c r="O200" s="208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AR200" s="16" t="s">
        <v>422</v>
      </c>
      <c r="AT200" s="16" t="s">
        <v>116</v>
      </c>
      <c r="AU200" s="16" t="s">
        <v>22</v>
      </c>
      <c r="AY200" s="16" t="s">
        <v>113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6" t="s">
        <v>22</v>
      </c>
      <c r="BK200" s="169">
        <f>ROUND(I200*H200,2)</f>
        <v>0</v>
      </c>
      <c r="BL200" s="16" t="s">
        <v>422</v>
      </c>
      <c r="BM200" s="16" t="s">
        <v>423</v>
      </c>
    </row>
    <row r="201" spans="2:65" s="1" customFormat="1" ht="6.95" customHeight="1" x14ac:dyDescent="0.3">
      <c r="B201" s="48"/>
      <c r="C201" s="49"/>
      <c r="D201" s="49"/>
      <c r="E201" s="49"/>
      <c r="F201" s="49"/>
      <c r="G201" s="49"/>
      <c r="H201" s="49"/>
      <c r="I201" s="110"/>
      <c r="J201" s="49"/>
      <c r="K201" s="49"/>
      <c r="L201" s="33"/>
    </row>
  </sheetData>
  <autoFilter ref="C80:K80"/>
  <mergeCells count="6">
    <mergeCell ref="L2:V2"/>
    <mergeCell ref="E7:H7"/>
    <mergeCell ref="E22:H22"/>
    <mergeCell ref="E43:H43"/>
    <mergeCell ref="E73:H73"/>
    <mergeCell ref="G1:H1"/>
  </mergeCells>
  <hyperlinks>
    <hyperlink ref="F1:G1" location="C2" tooltip="Krycí list soupisu" display="1) Krycí list soupisu"/>
    <hyperlink ref="G1:H1" location="C50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261" customWidth="1"/>
    <col min="2" max="2" width="1.6640625" style="261" customWidth="1"/>
    <col min="3" max="4" width="5" style="261" customWidth="1"/>
    <col min="5" max="5" width="11.6640625" style="261" customWidth="1"/>
    <col min="6" max="6" width="9.1640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40625" style="261" customWidth="1"/>
    <col min="12" max="256" width="9.33203125" style="261"/>
    <col min="257" max="257" width="8.33203125" style="261" customWidth="1"/>
    <col min="258" max="258" width="1.6640625" style="261" customWidth="1"/>
    <col min="259" max="260" width="5" style="261" customWidth="1"/>
    <col min="261" max="261" width="11.6640625" style="261" customWidth="1"/>
    <col min="262" max="262" width="9.1640625" style="261" customWidth="1"/>
    <col min="263" max="263" width="5" style="261" customWidth="1"/>
    <col min="264" max="264" width="77.83203125" style="261" customWidth="1"/>
    <col min="265" max="266" width="20" style="261" customWidth="1"/>
    <col min="267" max="267" width="1.6640625" style="261" customWidth="1"/>
    <col min="268" max="512" width="9.33203125" style="261"/>
    <col min="513" max="513" width="8.33203125" style="261" customWidth="1"/>
    <col min="514" max="514" width="1.6640625" style="261" customWidth="1"/>
    <col min="515" max="516" width="5" style="261" customWidth="1"/>
    <col min="517" max="517" width="11.6640625" style="261" customWidth="1"/>
    <col min="518" max="518" width="9.1640625" style="261" customWidth="1"/>
    <col min="519" max="519" width="5" style="261" customWidth="1"/>
    <col min="520" max="520" width="77.83203125" style="261" customWidth="1"/>
    <col min="521" max="522" width="20" style="261" customWidth="1"/>
    <col min="523" max="523" width="1.6640625" style="261" customWidth="1"/>
    <col min="524" max="768" width="9.33203125" style="261"/>
    <col min="769" max="769" width="8.33203125" style="261" customWidth="1"/>
    <col min="770" max="770" width="1.6640625" style="261" customWidth="1"/>
    <col min="771" max="772" width="5" style="261" customWidth="1"/>
    <col min="773" max="773" width="11.6640625" style="261" customWidth="1"/>
    <col min="774" max="774" width="9.1640625" style="261" customWidth="1"/>
    <col min="775" max="775" width="5" style="261" customWidth="1"/>
    <col min="776" max="776" width="77.83203125" style="261" customWidth="1"/>
    <col min="777" max="778" width="20" style="261" customWidth="1"/>
    <col min="779" max="779" width="1.6640625" style="261" customWidth="1"/>
    <col min="780" max="1024" width="9.33203125" style="261"/>
    <col min="1025" max="1025" width="8.33203125" style="261" customWidth="1"/>
    <col min="1026" max="1026" width="1.6640625" style="261" customWidth="1"/>
    <col min="1027" max="1028" width="5" style="261" customWidth="1"/>
    <col min="1029" max="1029" width="11.6640625" style="261" customWidth="1"/>
    <col min="1030" max="1030" width="9.1640625" style="261" customWidth="1"/>
    <col min="1031" max="1031" width="5" style="261" customWidth="1"/>
    <col min="1032" max="1032" width="77.83203125" style="261" customWidth="1"/>
    <col min="1033" max="1034" width="20" style="261" customWidth="1"/>
    <col min="1035" max="1035" width="1.6640625" style="261" customWidth="1"/>
    <col min="1036" max="1280" width="9.33203125" style="261"/>
    <col min="1281" max="1281" width="8.33203125" style="261" customWidth="1"/>
    <col min="1282" max="1282" width="1.6640625" style="261" customWidth="1"/>
    <col min="1283" max="1284" width="5" style="261" customWidth="1"/>
    <col min="1285" max="1285" width="11.6640625" style="261" customWidth="1"/>
    <col min="1286" max="1286" width="9.1640625" style="261" customWidth="1"/>
    <col min="1287" max="1287" width="5" style="261" customWidth="1"/>
    <col min="1288" max="1288" width="77.83203125" style="261" customWidth="1"/>
    <col min="1289" max="1290" width="20" style="261" customWidth="1"/>
    <col min="1291" max="1291" width="1.6640625" style="261" customWidth="1"/>
    <col min="1292" max="1536" width="9.33203125" style="261"/>
    <col min="1537" max="1537" width="8.33203125" style="261" customWidth="1"/>
    <col min="1538" max="1538" width="1.6640625" style="261" customWidth="1"/>
    <col min="1539" max="1540" width="5" style="261" customWidth="1"/>
    <col min="1541" max="1541" width="11.6640625" style="261" customWidth="1"/>
    <col min="1542" max="1542" width="9.1640625" style="261" customWidth="1"/>
    <col min="1543" max="1543" width="5" style="261" customWidth="1"/>
    <col min="1544" max="1544" width="77.83203125" style="261" customWidth="1"/>
    <col min="1545" max="1546" width="20" style="261" customWidth="1"/>
    <col min="1547" max="1547" width="1.6640625" style="261" customWidth="1"/>
    <col min="1548" max="1792" width="9.33203125" style="261"/>
    <col min="1793" max="1793" width="8.33203125" style="261" customWidth="1"/>
    <col min="1794" max="1794" width="1.6640625" style="261" customWidth="1"/>
    <col min="1795" max="1796" width="5" style="261" customWidth="1"/>
    <col min="1797" max="1797" width="11.6640625" style="261" customWidth="1"/>
    <col min="1798" max="1798" width="9.1640625" style="261" customWidth="1"/>
    <col min="1799" max="1799" width="5" style="261" customWidth="1"/>
    <col min="1800" max="1800" width="77.83203125" style="261" customWidth="1"/>
    <col min="1801" max="1802" width="20" style="261" customWidth="1"/>
    <col min="1803" max="1803" width="1.6640625" style="261" customWidth="1"/>
    <col min="1804" max="2048" width="9.33203125" style="261"/>
    <col min="2049" max="2049" width="8.33203125" style="261" customWidth="1"/>
    <col min="2050" max="2050" width="1.6640625" style="261" customWidth="1"/>
    <col min="2051" max="2052" width="5" style="261" customWidth="1"/>
    <col min="2053" max="2053" width="11.6640625" style="261" customWidth="1"/>
    <col min="2054" max="2054" width="9.1640625" style="261" customWidth="1"/>
    <col min="2055" max="2055" width="5" style="261" customWidth="1"/>
    <col min="2056" max="2056" width="77.83203125" style="261" customWidth="1"/>
    <col min="2057" max="2058" width="20" style="261" customWidth="1"/>
    <col min="2059" max="2059" width="1.6640625" style="261" customWidth="1"/>
    <col min="2060" max="2304" width="9.33203125" style="261"/>
    <col min="2305" max="2305" width="8.33203125" style="261" customWidth="1"/>
    <col min="2306" max="2306" width="1.6640625" style="261" customWidth="1"/>
    <col min="2307" max="2308" width="5" style="261" customWidth="1"/>
    <col min="2309" max="2309" width="11.6640625" style="261" customWidth="1"/>
    <col min="2310" max="2310" width="9.1640625" style="261" customWidth="1"/>
    <col min="2311" max="2311" width="5" style="261" customWidth="1"/>
    <col min="2312" max="2312" width="77.83203125" style="261" customWidth="1"/>
    <col min="2313" max="2314" width="20" style="261" customWidth="1"/>
    <col min="2315" max="2315" width="1.6640625" style="261" customWidth="1"/>
    <col min="2316" max="2560" width="9.33203125" style="261"/>
    <col min="2561" max="2561" width="8.33203125" style="261" customWidth="1"/>
    <col min="2562" max="2562" width="1.6640625" style="261" customWidth="1"/>
    <col min="2563" max="2564" width="5" style="261" customWidth="1"/>
    <col min="2565" max="2565" width="11.6640625" style="261" customWidth="1"/>
    <col min="2566" max="2566" width="9.1640625" style="261" customWidth="1"/>
    <col min="2567" max="2567" width="5" style="261" customWidth="1"/>
    <col min="2568" max="2568" width="77.83203125" style="261" customWidth="1"/>
    <col min="2569" max="2570" width="20" style="261" customWidth="1"/>
    <col min="2571" max="2571" width="1.6640625" style="261" customWidth="1"/>
    <col min="2572" max="2816" width="9.33203125" style="261"/>
    <col min="2817" max="2817" width="8.33203125" style="261" customWidth="1"/>
    <col min="2818" max="2818" width="1.6640625" style="261" customWidth="1"/>
    <col min="2819" max="2820" width="5" style="261" customWidth="1"/>
    <col min="2821" max="2821" width="11.6640625" style="261" customWidth="1"/>
    <col min="2822" max="2822" width="9.1640625" style="261" customWidth="1"/>
    <col min="2823" max="2823" width="5" style="261" customWidth="1"/>
    <col min="2824" max="2824" width="77.83203125" style="261" customWidth="1"/>
    <col min="2825" max="2826" width="20" style="261" customWidth="1"/>
    <col min="2827" max="2827" width="1.6640625" style="261" customWidth="1"/>
    <col min="2828" max="3072" width="9.33203125" style="261"/>
    <col min="3073" max="3073" width="8.33203125" style="261" customWidth="1"/>
    <col min="3074" max="3074" width="1.6640625" style="261" customWidth="1"/>
    <col min="3075" max="3076" width="5" style="261" customWidth="1"/>
    <col min="3077" max="3077" width="11.6640625" style="261" customWidth="1"/>
    <col min="3078" max="3078" width="9.1640625" style="261" customWidth="1"/>
    <col min="3079" max="3079" width="5" style="261" customWidth="1"/>
    <col min="3080" max="3080" width="77.83203125" style="261" customWidth="1"/>
    <col min="3081" max="3082" width="20" style="261" customWidth="1"/>
    <col min="3083" max="3083" width="1.6640625" style="261" customWidth="1"/>
    <col min="3084" max="3328" width="9.33203125" style="261"/>
    <col min="3329" max="3329" width="8.33203125" style="261" customWidth="1"/>
    <col min="3330" max="3330" width="1.6640625" style="261" customWidth="1"/>
    <col min="3331" max="3332" width="5" style="261" customWidth="1"/>
    <col min="3333" max="3333" width="11.6640625" style="261" customWidth="1"/>
    <col min="3334" max="3334" width="9.1640625" style="261" customWidth="1"/>
    <col min="3335" max="3335" width="5" style="261" customWidth="1"/>
    <col min="3336" max="3336" width="77.83203125" style="261" customWidth="1"/>
    <col min="3337" max="3338" width="20" style="261" customWidth="1"/>
    <col min="3339" max="3339" width="1.6640625" style="261" customWidth="1"/>
    <col min="3340" max="3584" width="9.33203125" style="261"/>
    <col min="3585" max="3585" width="8.33203125" style="261" customWidth="1"/>
    <col min="3586" max="3586" width="1.6640625" style="261" customWidth="1"/>
    <col min="3587" max="3588" width="5" style="261" customWidth="1"/>
    <col min="3589" max="3589" width="11.6640625" style="261" customWidth="1"/>
    <col min="3590" max="3590" width="9.1640625" style="261" customWidth="1"/>
    <col min="3591" max="3591" width="5" style="261" customWidth="1"/>
    <col min="3592" max="3592" width="77.83203125" style="261" customWidth="1"/>
    <col min="3593" max="3594" width="20" style="261" customWidth="1"/>
    <col min="3595" max="3595" width="1.6640625" style="261" customWidth="1"/>
    <col min="3596" max="3840" width="9.33203125" style="261"/>
    <col min="3841" max="3841" width="8.33203125" style="261" customWidth="1"/>
    <col min="3842" max="3842" width="1.6640625" style="261" customWidth="1"/>
    <col min="3843" max="3844" width="5" style="261" customWidth="1"/>
    <col min="3845" max="3845" width="11.6640625" style="261" customWidth="1"/>
    <col min="3846" max="3846" width="9.1640625" style="261" customWidth="1"/>
    <col min="3847" max="3847" width="5" style="261" customWidth="1"/>
    <col min="3848" max="3848" width="77.83203125" style="261" customWidth="1"/>
    <col min="3849" max="3850" width="20" style="261" customWidth="1"/>
    <col min="3851" max="3851" width="1.6640625" style="261" customWidth="1"/>
    <col min="3852" max="4096" width="9.33203125" style="261"/>
    <col min="4097" max="4097" width="8.33203125" style="261" customWidth="1"/>
    <col min="4098" max="4098" width="1.6640625" style="261" customWidth="1"/>
    <col min="4099" max="4100" width="5" style="261" customWidth="1"/>
    <col min="4101" max="4101" width="11.6640625" style="261" customWidth="1"/>
    <col min="4102" max="4102" width="9.1640625" style="261" customWidth="1"/>
    <col min="4103" max="4103" width="5" style="261" customWidth="1"/>
    <col min="4104" max="4104" width="77.83203125" style="261" customWidth="1"/>
    <col min="4105" max="4106" width="20" style="261" customWidth="1"/>
    <col min="4107" max="4107" width="1.6640625" style="261" customWidth="1"/>
    <col min="4108" max="4352" width="9.33203125" style="261"/>
    <col min="4353" max="4353" width="8.33203125" style="261" customWidth="1"/>
    <col min="4354" max="4354" width="1.6640625" style="261" customWidth="1"/>
    <col min="4355" max="4356" width="5" style="261" customWidth="1"/>
    <col min="4357" max="4357" width="11.6640625" style="261" customWidth="1"/>
    <col min="4358" max="4358" width="9.1640625" style="261" customWidth="1"/>
    <col min="4359" max="4359" width="5" style="261" customWidth="1"/>
    <col min="4360" max="4360" width="77.83203125" style="261" customWidth="1"/>
    <col min="4361" max="4362" width="20" style="261" customWidth="1"/>
    <col min="4363" max="4363" width="1.6640625" style="261" customWidth="1"/>
    <col min="4364" max="4608" width="9.33203125" style="261"/>
    <col min="4609" max="4609" width="8.33203125" style="261" customWidth="1"/>
    <col min="4610" max="4610" width="1.6640625" style="261" customWidth="1"/>
    <col min="4611" max="4612" width="5" style="261" customWidth="1"/>
    <col min="4613" max="4613" width="11.6640625" style="261" customWidth="1"/>
    <col min="4614" max="4614" width="9.1640625" style="261" customWidth="1"/>
    <col min="4615" max="4615" width="5" style="261" customWidth="1"/>
    <col min="4616" max="4616" width="77.83203125" style="261" customWidth="1"/>
    <col min="4617" max="4618" width="20" style="261" customWidth="1"/>
    <col min="4619" max="4619" width="1.6640625" style="261" customWidth="1"/>
    <col min="4620" max="4864" width="9.33203125" style="261"/>
    <col min="4865" max="4865" width="8.33203125" style="261" customWidth="1"/>
    <col min="4866" max="4866" width="1.6640625" style="261" customWidth="1"/>
    <col min="4867" max="4868" width="5" style="261" customWidth="1"/>
    <col min="4869" max="4869" width="11.6640625" style="261" customWidth="1"/>
    <col min="4870" max="4870" width="9.1640625" style="261" customWidth="1"/>
    <col min="4871" max="4871" width="5" style="261" customWidth="1"/>
    <col min="4872" max="4872" width="77.83203125" style="261" customWidth="1"/>
    <col min="4873" max="4874" width="20" style="261" customWidth="1"/>
    <col min="4875" max="4875" width="1.6640625" style="261" customWidth="1"/>
    <col min="4876" max="5120" width="9.33203125" style="261"/>
    <col min="5121" max="5121" width="8.33203125" style="261" customWidth="1"/>
    <col min="5122" max="5122" width="1.6640625" style="261" customWidth="1"/>
    <col min="5123" max="5124" width="5" style="261" customWidth="1"/>
    <col min="5125" max="5125" width="11.6640625" style="261" customWidth="1"/>
    <col min="5126" max="5126" width="9.1640625" style="261" customWidth="1"/>
    <col min="5127" max="5127" width="5" style="261" customWidth="1"/>
    <col min="5128" max="5128" width="77.83203125" style="261" customWidth="1"/>
    <col min="5129" max="5130" width="20" style="261" customWidth="1"/>
    <col min="5131" max="5131" width="1.6640625" style="261" customWidth="1"/>
    <col min="5132" max="5376" width="9.33203125" style="261"/>
    <col min="5377" max="5377" width="8.33203125" style="261" customWidth="1"/>
    <col min="5378" max="5378" width="1.6640625" style="261" customWidth="1"/>
    <col min="5379" max="5380" width="5" style="261" customWidth="1"/>
    <col min="5381" max="5381" width="11.6640625" style="261" customWidth="1"/>
    <col min="5382" max="5382" width="9.1640625" style="261" customWidth="1"/>
    <col min="5383" max="5383" width="5" style="261" customWidth="1"/>
    <col min="5384" max="5384" width="77.83203125" style="261" customWidth="1"/>
    <col min="5385" max="5386" width="20" style="261" customWidth="1"/>
    <col min="5387" max="5387" width="1.6640625" style="261" customWidth="1"/>
    <col min="5388" max="5632" width="9.33203125" style="261"/>
    <col min="5633" max="5633" width="8.33203125" style="261" customWidth="1"/>
    <col min="5634" max="5634" width="1.6640625" style="261" customWidth="1"/>
    <col min="5635" max="5636" width="5" style="261" customWidth="1"/>
    <col min="5637" max="5637" width="11.6640625" style="261" customWidth="1"/>
    <col min="5638" max="5638" width="9.1640625" style="261" customWidth="1"/>
    <col min="5639" max="5639" width="5" style="261" customWidth="1"/>
    <col min="5640" max="5640" width="77.83203125" style="261" customWidth="1"/>
    <col min="5641" max="5642" width="20" style="261" customWidth="1"/>
    <col min="5643" max="5643" width="1.6640625" style="261" customWidth="1"/>
    <col min="5644" max="5888" width="9.33203125" style="261"/>
    <col min="5889" max="5889" width="8.33203125" style="261" customWidth="1"/>
    <col min="5890" max="5890" width="1.6640625" style="261" customWidth="1"/>
    <col min="5891" max="5892" width="5" style="261" customWidth="1"/>
    <col min="5893" max="5893" width="11.6640625" style="261" customWidth="1"/>
    <col min="5894" max="5894" width="9.1640625" style="261" customWidth="1"/>
    <col min="5895" max="5895" width="5" style="261" customWidth="1"/>
    <col min="5896" max="5896" width="77.83203125" style="261" customWidth="1"/>
    <col min="5897" max="5898" width="20" style="261" customWidth="1"/>
    <col min="5899" max="5899" width="1.6640625" style="261" customWidth="1"/>
    <col min="5900" max="6144" width="9.33203125" style="261"/>
    <col min="6145" max="6145" width="8.33203125" style="261" customWidth="1"/>
    <col min="6146" max="6146" width="1.6640625" style="261" customWidth="1"/>
    <col min="6147" max="6148" width="5" style="261" customWidth="1"/>
    <col min="6149" max="6149" width="11.6640625" style="261" customWidth="1"/>
    <col min="6150" max="6150" width="9.1640625" style="261" customWidth="1"/>
    <col min="6151" max="6151" width="5" style="261" customWidth="1"/>
    <col min="6152" max="6152" width="77.83203125" style="261" customWidth="1"/>
    <col min="6153" max="6154" width="20" style="261" customWidth="1"/>
    <col min="6155" max="6155" width="1.6640625" style="261" customWidth="1"/>
    <col min="6156" max="6400" width="9.33203125" style="261"/>
    <col min="6401" max="6401" width="8.33203125" style="261" customWidth="1"/>
    <col min="6402" max="6402" width="1.6640625" style="261" customWidth="1"/>
    <col min="6403" max="6404" width="5" style="261" customWidth="1"/>
    <col min="6405" max="6405" width="11.6640625" style="261" customWidth="1"/>
    <col min="6406" max="6406" width="9.1640625" style="261" customWidth="1"/>
    <col min="6407" max="6407" width="5" style="261" customWidth="1"/>
    <col min="6408" max="6408" width="77.83203125" style="261" customWidth="1"/>
    <col min="6409" max="6410" width="20" style="261" customWidth="1"/>
    <col min="6411" max="6411" width="1.6640625" style="261" customWidth="1"/>
    <col min="6412" max="6656" width="9.33203125" style="261"/>
    <col min="6657" max="6657" width="8.33203125" style="261" customWidth="1"/>
    <col min="6658" max="6658" width="1.6640625" style="261" customWidth="1"/>
    <col min="6659" max="6660" width="5" style="261" customWidth="1"/>
    <col min="6661" max="6661" width="11.6640625" style="261" customWidth="1"/>
    <col min="6662" max="6662" width="9.1640625" style="261" customWidth="1"/>
    <col min="6663" max="6663" width="5" style="261" customWidth="1"/>
    <col min="6664" max="6664" width="77.83203125" style="261" customWidth="1"/>
    <col min="6665" max="6666" width="20" style="261" customWidth="1"/>
    <col min="6667" max="6667" width="1.6640625" style="261" customWidth="1"/>
    <col min="6668" max="6912" width="9.33203125" style="261"/>
    <col min="6913" max="6913" width="8.33203125" style="261" customWidth="1"/>
    <col min="6914" max="6914" width="1.6640625" style="261" customWidth="1"/>
    <col min="6915" max="6916" width="5" style="261" customWidth="1"/>
    <col min="6917" max="6917" width="11.6640625" style="261" customWidth="1"/>
    <col min="6918" max="6918" width="9.1640625" style="261" customWidth="1"/>
    <col min="6919" max="6919" width="5" style="261" customWidth="1"/>
    <col min="6920" max="6920" width="77.83203125" style="261" customWidth="1"/>
    <col min="6921" max="6922" width="20" style="261" customWidth="1"/>
    <col min="6923" max="6923" width="1.6640625" style="261" customWidth="1"/>
    <col min="6924" max="7168" width="9.33203125" style="261"/>
    <col min="7169" max="7169" width="8.33203125" style="261" customWidth="1"/>
    <col min="7170" max="7170" width="1.6640625" style="261" customWidth="1"/>
    <col min="7171" max="7172" width="5" style="261" customWidth="1"/>
    <col min="7173" max="7173" width="11.6640625" style="261" customWidth="1"/>
    <col min="7174" max="7174" width="9.1640625" style="261" customWidth="1"/>
    <col min="7175" max="7175" width="5" style="261" customWidth="1"/>
    <col min="7176" max="7176" width="77.83203125" style="261" customWidth="1"/>
    <col min="7177" max="7178" width="20" style="261" customWidth="1"/>
    <col min="7179" max="7179" width="1.6640625" style="261" customWidth="1"/>
    <col min="7180" max="7424" width="9.33203125" style="261"/>
    <col min="7425" max="7425" width="8.33203125" style="261" customWidth="1"/>
    <col min="7426" max="7426" width="1.6640625" style="261" customWidth="1"/>
    <col min="7427" max="7428" width="5" style="261" customWidth="1"/>
    <col min="7429" max="7429" width="11.6640625" style="261" customWidth="1"/>
    <col min="7430" max="7430" width="9.1640625" style="261" customWidth="1"/>
    <col min="7431" max="7431" width="5" style="261" customWidth="1"/>
    <col min="7432" max="7432" width="77.83203125" style="261" customWidth="1"/>
    <col min="7433" max="7434" width="20" style="261" customWidth="1"/>
    <col min="7435" max="7435" width="1.6640625" style="261" customWidth="1"/>
    <col min="7436" max="7680" width="9.33203125" style="261"/>
    <col min="7681" max="7681" width="8.33203125" style="261" customWidth="1"/>
    <col min="7682" max="7682" width="1.6640625" style="261" customWidth="1"/>
    <col min="7683" max="7684" width="5" style="261" customWidth="1"/>
    <col min="7685" max="7685" width="11.6640625" style="261" customWidth="1"/>
    <col min="7686" max="7686" width="9.1640625" style="261" customWidth="1"/>
    <col min="7687" max="7687" width="5" style="261" customWidth="1"/>
    <col min="7688" max="7688" width="77.83203125" style="261" customWidth="1"/>
    <col min="7689" max="7690" width="20" style="261" customWidth="1"/>
    <col min="7691" max="7691" width="1.6640625" style="261" customWidth="1"/>
    <col min="7692" max="7936" width="9.33203125" style="261"/>
    <col min="7937" max="7937" width="8.33203125" style="261" customWidth="1"/>
    <col min="7938" max="7938" width="1.6640625" style="261" customWidth="1"/>
    <col min="7939" max="7940" width="5" style="261" customWidth="1"/>
    <col min="7941" max="7941" width="11.6640625" style="261" customWidth="1"/>
    <col min="7942" max="7942" width="9.1640625" style="261" customWidth="1"/>
    <col min="7943" max="7943" width="5" style="261" customWidth="1"/>
    <col min="7944" max="7944" width="77.83203125" style="261" customWidth="1"/>
    <col min="7945" max="7946" width="20" style="261" customWidth="1"/>
    <col min="7947" max="7947" width="1.6640625" style="261" customWidth="1"/>
    <col min="7948" max="8192" width="9.33203125" style="261"/>
    <col min="8193" max="8193" width="8.33203125" style="261" customWidth="1"/>
    <col min="8194" max="8194" width="1.6640625" style="261" customWidth="1"/>
    <col min="8195" max="8196" width="5" style="261" customWidth="1"/>
    <col min="8197" max="8197" width="11.6640625" style="261" customWidth="1"/>
    <col min="8198" max="8198" width="9.1640625" style="261" customWidth="1"/>
    <col min="8199" max="8199" width="5" style="261" customWidth="1"/>
    <col min="8200" max="8200" width="77.83203125" style="261" customWidth="1"/>
    <col min="8201" max="8202" width="20" style="261" customWidth="1"/>
    <col min="8203" max="8203" width="1.6640625" style="261" customWidth="1"/>
    <col min="8204" max="8448" width="9.33203125" style="261"/>
    <col min="8449" max="8449" width="8.33203125" style="261" customWidth="1"/>
    <col min="8450" max="8450" width="1.6640625" style="261" customWidth="1"/>
    <col min="8451" max="8452" width="5" style="261" customWidth="1"/>
    <col min="8453" max="8453" width="11.6640625" style="261" customWidth="1"/>
    <col min="8454" max="8454" width="9.1640625" style="261" customWidth="1"/>
    <col min="8455" max="8455" width="5" style="261" customWidth="1"/>
    <col min="8456" max="8456" width="77.83203125" style="261" customWidth="1"/>
    <col min="8457" max="8458" width="20" style="261" customWidth="1"/>
    <col min="8459" max="8459" width="1.6640625" style="261" customWidth="1"/>
    <col min="8460" max="8704" width="9.33203125" style="261"/>
    <col min="8705" max="8705" width="8.33203125" style="261" customWidth="1"/>
    <col min="8706" max="8706" width="1.6640625" style="261" customWidth="1"/>
    <col min="8707" max="8708" width="5" style="261" customWidth="1"/>
    <col min="8709" max="8709" width="11.6640625" style="261" customWidth="1"/>
    <col min="8710" max="8710" width="9.1640625" style="261" customWidth="1"/>
    <col min="8711" max="8711" width="5" style="261" customWidth="1"/>
    <col min="8712" max="8712" width="77.83203125" style="261" customWidth="1"/>
    <col min="8713" max="8714" width="20" style="261" customWidth="1"/>
    <col min="8715" max="8715" width="1.6640625" style="261" customWidth="1"/>
    <col min="8716" max="8960" width="9.33203125" style="261"/>
    <col min="8961" max="8961" width="8.33203125" style="261" customWidth="1"/>
    <col min="8962" max="8962" width="1.6640625" style="261" customWidth="1"/>
    <col min="8963" max="8964" width="5" style="261" customWidth="1"/>
    <col min="8965" max="8965" width="11.6640625" style="261" customWidth="1"/>
    <col min="8966" max="8966" width="9.1640625" style="261" customWidth="1"/>
    <col min="8967" max="8967" width="5" style="261" customWidth="1"/>
    <col min="8968" max="8968" width="77.83203125" style="261" customWidth="1"/>
    <col min="8969" max="8970" width="20" style="261" customWidth="1"/>
    <col min="8971" max="8971" width="1.6640625" style="261" customWidth="1"/>
    <col min="8972" max="9216" width="9.33203125" style="261"/>
    <col min="9217" max="9217" width="8.33203125" style="261" customWidth="1"/>
    <col min="9218" max="9218" width="1.6640625" style="261" customWidth="1"/>
    <col min="9219" max="9220" width="5" style="261" customWidth="1"/>
    <col min="9221" max="9221" width="11.6640625" style="261" customWidth="1"/>
    <col min="9222" max="9222" width="9.1640625" style="261" customWidth="1"/>
    <col min="9223" max="9223" width="5" style="261" customWidth="1"/>
    <col min="9224" max="9224" width="77.83203125" style="261" customWidth="1"/>
    <col min="9225" max="9226" width="20" style="261" customWidth="1"/>
    <col min="9227" max="9227" width="1.6640625" style="261" customWidth="1"/>
    <col min="9228" max="9472" width="9.33203125" style="261"/>
    <col min="9473" max="9473" width="8.33203125" style="261" customWidth="1"/>
    <col min="9474" max="9474" width="1.6640625" style="261" customWidth="1"/>
    <col min="9475" max="9476" width="5" style="261" customWidth="1"/>
    <col min="9477" max="9477" width="11.6640625" style="261" customWidth="1"/>
    <col min="9478" max="9478" width="9.1640625" style="261" customWidth="1"/>
    <col min="9479" max="9479" width="5" style="261" customWidth="1"/>
    <col min="9480" max="9480" width="77.83203125" style="261" customWidth="1"/>
    <col min="9481" max="9482" width="20" style="261" customWidth="1"/>
    <col min="9483" max="9483" width="1.6640625" style="261" customWidth="1"/>
    <col min="9484" max="9728" width="9.33203125" style="261"/>
    <col min="9729" max="9729" width="8.33203125" style="261" customWidth="1"/>
    <col min="9730" max="9730" width="1.6640625" style="261" customWidth="1"/>
    <col min="9731" max="9732" width="5" style="261" customWidth="1"/>
    <col min="9733" max="9733" width="11.6640625" style="261" customWidth="1"/>
    <col min="9734" max="9734" width="9.1640625" style="261" customWidth="1"/>
    <col min="9735" max="9735" width="5" style="261" customWidth="1"/>
    <col min="9736" max="9736" width="77.83203125" style="261" customWidth="1"/>
    <col min="9737" max="9738" width="20" style="261" customWidth="1"/>
    <col min="9739" max="9739" width="1.6640625" style="261" customWidth="1"/>
    <col min="9740" max="9984" width="9.33203125" style="261"/>
    <col min="9985" max="9985" width="8.33203125" style="261" customWidth="1"/>
    <col min="9986" max="9986" width="1.6640625" style="261" customWidth="1"/>
    <col min="9987" max="9988" width="5" style="261" customWidth="1"/>
    <col min="9989" max="9989" width="11.6640625" style="261" customWidth="1"/>
    <col min="9990" max="9990" width="9.1640625" style="261" customWidth="1"/>
    <col min="9991" max="9991" width="5" style="261" customWidth="1"/>
    <col min="9992" max="9992" width="77.83203125" style="261" customWidth="1"/>
    <col min="9993" max="9994" width="20" style="261" customWidth="1"/>
    <col min="9995" max="9995" width="1.6640625" style="261" customWidth="1"/>
    <col min="9996" max="10240" width="9.33203125" style="261"/>
    <col min="10241" max="10241" width="8.33203125" style="261" customWidth="1"/>
    <col min="10242" max="10242" width="1.6640625" style="261" customWidth="1"/>
    <col min="10243" max="10244" width="5" style="261" customWidth="1"/>
    <col min="10245" max="10245" width="11.6640625" style="261" customWidth="1"/>
    <col min="10246" max="10246" width="9.1640625" style="261" customWidth="1"/>
    <col min="10247" max="10247" width="5" style="261" customWidth="1"/>
    <col min="10248" max="10248" width="77.83203125" style="261" customWidth="1"/>
    <col min="10249" max="10250" width="20" style="261" customWidth="1"/>
    <col min="10251" max="10251" width="1.6640625" style="261" customWidth="1"/>
    <col min="10252" max="10496" width="9.33203125" style="261"/>
    <col min="10497" max="10497" width="8.33203125" style="261" customWidth="1"/>
    <col min="10498" max="10498" width="1.6640625" style="261" customWidth="1"/>
    <col min="10499" max="10500" width="5" style="261" customWidth="1"/>
    <col min="10501" max="10501" width="11.6640625" style="261" customWidth="1"/>
    <col min="10502" max="10502" width="9.1640625" style="261" customWidth="1"/>
    <col min="10503" max="10503" width="5" style="261" customWidth="1"/>
    <col min="10504" max="10504" width="77.83203125" style="261" customWidth="1"/>
    <col min="10505" max="10506" width="20" style="261" customWidth="1"/>
    <col min="10507" max="10507" width="1.6640625" style="261" customWidth="1"/>
    <col min="10508" max="10752" width="9.33203125" style="261"/>
    <col min="10753" max="10753" width="8.33203125" style="261" customWidth="1"/>
    <col min="10754" max="10754" width="1.6640625" style="261" customWidth="1"/>
    <col min="10755" max="10756" width="5" style="261" customWidth="1"/>
    <col min="10757" max="10757" width="11.6640625" style="261" customWidth="1"/>
    <col min="10758" max="10758" width="9.1640625" style="261" customWidth="1"/>
    <col min="10759" max="10759" width="5" style="261" customWidth="1"/>
    <col min="10760" max="10760" width="77.83203125" style="261" customWidth="1"/>
    <col min="10761" max="10762" width="20" style="261" customWidth="1"/>
    <col min="10763" max="10763" width="1.6640625" style="261" customWidth="1"/>
    <col min="10764" max="11008" width="9.33203125" style="261"/>
    <col min="11009" max="11009" width="8.33203125" style="261" customWidth="1"/>
    <col min="11010" max="11010" width="1.6640625" style="261" customWidth="1"/>
    <col min="11011" max="11012" width="5" style="261" customWidth="1"/>
    <col min="11013" max="11013" width="11.6640625" style="261" customWidth="1"/>
    <col min="11014" max="11014" width="9.1640625" style="261" customWidth="1"/>
    <col min="11015" max="11015" width="5" style="261" customWidth="1"/>
    <col min="11016" max="11016" width="77.83203125" style="261" customWidth="1"/>
    <col min="11017" max="11018" width="20" style="261" customWidth="1"/>
    <col min="11019" max="11019" width="1.6640625" style="261" customWidth="1"/>
    <col min="11020" max="11264" width="9.33203125" style="261"/>
    <col min="11265" max="11265" width="8.33203125" style="261" customWidth="1"/>
    <col min="11266" max="11266" width="1.6640625" style="261" customWidth="1"/>
    <col min="11267" max="11268" width="5" style="261" customWidth="1"/>
    <col min="11269" max="11269" width="11.6640625" style="261" customWidth="1"/>
    <col min="11270" max="11270" width="9.1640625" style="261" customWidth="1"/>
    <col min="11271" max="11271" width="5" style="261" customWidth="1"/>
    <col min="11272" max="11272" width="77.83203125" style="261" customWidth="1"/>
    <col min="11273" max="11274" width="20" style="261" customWidth="1"/>
    <col min="11275" max="11275" width="1.6640625" style="261" customWidth="1"/>
    <col min="11276" max="11520" width="9.33203125" style="261"/>
    <col min="11521" max="11521" width="8.33203125" style="261" customWidth="1"/>
    <col min="11522" max="11522" width="1.6640625" style="261" customWidth="1"/>
    <col min="11523" max="11524" width="5" style="261" customWidth="1"/>
    <col min="11525" max="11525" width="11.6640625" style="261" customWidth="1"/>
    <col min="11526" max="11526" width="9.1640625" style="261" customWidth="1"/>
    <col min="11527" max="11527" width="5" style="261" customWidth="1"/>
    <col min="11528" max="11528" width="77.83203125" style="261" customWidth="1"/>
    <col min="11529" max="11530" width="20" style="261" customWidth="1"/>
    <col min="11531" max="11531" width="1.6640625" style="261" customWidth="1"/>
    <col min="11532" max="11776" width="9.33203125" style="261"/>
    <col min="11777" max="11777" width="8.33203125" style="261" customWidth="1"/>
    <col min="11778" max="11778" width="1.6640625" style="261" customWidth="1"/>
    <col min="11779" max="11780" width="5" style="261" customWidth="1"/>
    <col min="11781" max="11781" width="11.6640625" style="261" customWidth="1"/>
    <col min="11782" max="11782" width="9.1640625" style="261" customWidth="1"/>
    <col min="11783" max="11783" width="5" style="261" customWidth="1"/>
    <col min="11784" max="11784" width="77.83203125" style="261" customWidth="1"/>
    <col min="11785" max="11786" width="20" style="261" customWidth="1"/>
    <col min="11787" max="11787" width="1.6640625" style="261" customWidth="1"/>
    <col min="11788" max="12032" width="9.33203125" style="261"/>
    <col min="12033" max="12033" width="8.33203125" style="261" customWidth="1"/>
    <col min="12034" max="12034" width="1.6640625" style="261" customWidth="1"/>
    <col min="12035" max="12036" width="5" style="261" customWidth="1"/>
    <col min="12037" max="12037" width="11.6640625" style="261" customWidth="1"/>
    <col min="12038" max="12038" width="9.1640625" style="261" customWidth="1"/>
    <col min="12039" max="12039" width="5" style="261" customWidth="1"/>
    <col min="12040" max="12040" width="77.83203125" style="261" customWidth="1"/>
    <col min="12041" max="12042" width="20" style="261" customWidth="1"/>
    <col min="12043" max="12043" width="1.6640625" style="261" customWidth="1"/>
    <col min="12044" max="12288" width="9.33203125" style="261"/>
    <col min="12289" max="12289" width="8.33203125" style="261" customWidth="1"/>
    <col min="12290" max="12290" width="1.6640625" style="261" customWidth="1"/>
    <col min="12291" max="12292" width="5" style="261" customWidth="1"/>
    <col min="12293" max="12293" width="11.6640625" style="261" customWidth="1"/>
    <col min="12294" max="12294" width="9.1640625" style="261" customWidth="1"/>
    <col min="12295" max="12295" width="5" style="261" customWidth="1"/>
    <col min="12296" max="12296" width="77.83203125" style="261" customWidth="1"/>
    <col min="12297" max="12298" width="20" style="261" customWidth="1"/>
    <col min="12299" max="12299" width="1.6640625" style="261" customWidth="1"/>
    <col min="12300" max="12544" width="9.33203125" style="261"/>
    <col min="12545" max="12545" width="8.33203125" style="261" customWidth="1"/>
    <col min="12546" max="12546" width="1.6640625" style="261" customWidth="1"/>
    <col min="12547" max="12548" width="5" style="261" customWidth="1"/>
    <col min="12549" max="12549" width="11.6640625" style="261" customWidth="1"/>
    <col min="12550" max="12550" width="9.1640625" style="261" customWidth="1"/>
    <col min="12551" max="12551" width="5" style="261" customWidth="1"/>
    <col min="12552" max="12552" width="77.83203125" style="261" customWidth="1"/>
    <col min="12553" max="12554" width="20" style="261" customWidth="1"/>
    <col min="12555" max="12555" width="1.6640625" style="261" customWidth="1"/>
    <col min="12556" max="12800" width="9.33203125" style="261"/>
    <col min="12801" max="12801" width="8.33203125" style="261" customWidth="1"/>
    <col min="12802" max="12802" width="1.6640625" style="261" customWidth="1"/>
    <col min="12803" max="12804" width="5" style="261" customWidth="1"/>
    <col min="12805" max="12805" width="11.6640625" style="261" customWidth="1"/>
    <col min="12806" max="12806" width="9.1640625" style="261" customWidth="1"/>
    <col min="12807" max="12807" width="5" style="261" customWidth="1"/>
    <col min="12808" max="12808" width="77.83203125" style="261" customWidth="1"/>
    <col min="12809" max="12810" width="20" style="261" customWidth="1"/>
    <col min="12811" max="12811" width="1.6640625" style="261" customWidth="1"/>
    <col min="12812" max="13056" width="9.33203125" style="261"/>
    <col min="13057" max="13057" width="8.33203125" style="261" customWidth="1"/>
    <col min="13058" max="13058" width="1.6640625" style="261" customWidth="1"/>
    <col min="13059" max="13060" width="5" style="261" customWidth="1"/>
    <col min="13061" max="13061" width="11.6640625" style="261" customWidth="1"/>
    <col min="13062" max="13062" width="9.1640625" style="261" customWidth="1"/>
    <col min="13063" max="13063" width="5" style="261" customWidth="1"/>
    <col min="13064" max="13064" width="77.83203125" style="261" customWidth="1"/>
    <col min="13065" max="13066" width="20" style="261" customWidth="1"/>
    <col min="13067" max="13067" width="1.6640625" style="261" customWidth="1"/>
    <col min="13068" max="13312" width="9.33203125" style="261"/>
    <col min="13313" max="13313" width="8.33203125" style="261" customWidth="1"/>
    <col min="13314" max="13314" width="1.6640625" style="261" customWidth="1"/>
    <col min="13315" max="13316" width="5" style="261" customWidth="1"/>
    <col min="13317" max="13317" width="11.6640625" style="261" customWidth="1"/>
    <col min="13318" max="13318" width="9.1640625" style="261" customWidth="1"/>
    <col min="13319" max="13319" width="5" style="261" customWidth="1"/>
    <col min="13320" max="13320" width="77.83203125" style="261" customWidth="1"/>
    <col min="13321" max="13322" width="20" style="261" customWidth="1"/>
    <col min="13323" max="13323" width="1.6640625" style="261" customWidth="1"/>
    <col min="13324" max="13568" width="9.33203125" style="261"/>
    <col min="13569" max="13569" width="8.33203125" style="261" customWidth="1"/>
    <col min="13570" max="13570" width="1.6640625" style="261" customWidth="1"/>
    <col min="13571" max="13572" width="5" style="261" customWidth="1"/>
    <col min="13573" max="13573" width="11.6640625" style="261" customWidth="1"/>
    <col min="13574" max="13574" width="9.1640625" style="261" customWidth="1"/>
    <col min="13575" max="13575" width="5" style="261" customWidth="1"/>
    <col min="13576" max="13576" width="77.83203125" style="261" customWidth="1"/>
    <col min="13577" max="13578" width="20" style="261" customWidth="1"/>
    <col min="13579" max="13579" width="1.6640625" style="261" customWidth="1"/>
    <col min="13580" max="13824" width="9.33203125" style="261"/>
    <col min="13825" max="13825" width="8.33203125" style="261" customWidth="1"/>
    <col min="13826" max="13826" width="1.6640625" style="261" customWidth="1"/>
    <col min="13827" max="13828" width="5" style="261" customWidth="1"/>
    <col min="13829" max="13829" width="11.6640625" style="261" customWidth="1"/>
    <col min="13830" max="13830" width="9.1640625" style="261" customWidth="1"/>
    <col min="13831" max="13831" width="5" style="261" customWidth="1"/>
    <col min="13832" max="13832" width="77.83203125" style="261" customWidth="1"/>
    <col min="13833" max="13834" width="20" style="261" customWidth="1"/>
    <col min="13835" max="13835" width="1.6640625" style="261" customWidth="1"/>
    <col min="13836" max="14080" width="9.33203125" style="261"/>
    <col min="14081" max="14081" width="8.33203125" style="261" customWidth="1"/>
    <col min="14082" max="14082" width="1.6640625" style="261" customWidth="1"/>
    <col min="14083" max="14084" width="5" style="261" customWidth="1"/>
    <col min="14085" max="14085" width="11.6640625" style="261" customWidth="1"/>
    <col min="14086" max="14086" width="9.1640625" style="261" customWidth="1"/>
    <col min="14087" max="14087" width="5" style="261" customWidth="1"/>
    <col min="14088" max="14088" width="77.83203125" style="261" customWidth="1"/>
    <col min="14089" max="14090" width="20" style="261" customWidth="1"/>
    <col min="14091" max="14091" width="1.6640625" style="261" customWidth="1"/>
    <col min="14092" max="14336" width="9.33203125" style="261"/>
    <col min="14337" max="14337" width="8.33203125" style="261" customWidth="1"/>
    <col min="14338" max="14338" width="1.6640625" style="261" customWidth="1"/>
    <col min="14339" max="14340" width="5" style="261" customWidth="1"/>
    <col min="14341" max="14341" width="11.6640625" style="261" customWidth="1"/>
    <col min="14342" max="14342" width="9.1640625" style="261" customWidth="1"/>
    <col min="14343" max="14343" width="5" style="261" customWidth="1"/>
    <col min="14344" max="14344" width="77.83203125" style="261" customWidth="1"/>
    <col min="14345" max="14346" width="20" style="261" customWidth="1"/>
    <col min="14347" max="14347" width="1.6640625" style="261" customWidth="1"/>
    <col min="14348" max="14592" width="9.33203125" style="261"/>
    <col min="14593" max="14593" width="8.33203125" style="261" customWidth="1"/>
    <col min="14594" max="14594" width="1.6640625" style="261" customWidth="1"/>
    <col min="14595" max="14596" width="5" style="261" customWidth="1"/>
    <col min="14597" max="14597" width="11.6640625" style="261" customWidth="1"/>
    <col min="14598" max="14598" width="9.1640625" style="261" customWidth="1"/>
    <col min="14599" max="14599" width="5" style="261" customWidth="1"/>
    <col min="14600" max="14600" width="77.83203125" style="261" customWidth="1"/>
    <col min="14601" max="14602" width="20" style="261" customWidth="1"/>
    <col min="14603" max="14603" width="1.6640625" style="261" customWidth="1"/>
    <col min="14604" max="14848" width="9.33203125" style="261"/>
    <col min="14849" max="14849" width="8.33203125" style="261" customWidth="1"/>
    <col min="14850" max="14850" width="1.6640625" style="261" customWidth="1"/>
    <col min="14851" max="14852" width="5" style="261" customWidth="1"/>
    <col min="14853" max="14853" width="11.6640625" style="261" customWidth="1"/>
    <col min="14854" max="14854" width="9.1640625" style="261" customWidth="1"/>
    <col min="14855" max="14855" width="5" style="261" customWidth="1"/>
    <col min="14856" max="14856" width="77.83203125" style="261" customWidth="1"/>
    <col min="14857" max="14858" width="20" style="261" customWidth="1"/>
    <col min="14859" max="14859" width="1.6640625" style="261" customWidth="1"/>
    <col min="14860" max="15104" width="9.33203125" style="261"/>
    <col min="15105" max="15105" width="8.33203125" style="261" customWidth="1"/>
    <col min="15106" max="15106" width="1.6640625" style="261" customWidth="1"/>
    <col min="15107" max="15108" width="5" style="261" customWidth="1"/>
    <col min="15109" max="15109" width="11.6640625" style="261" customWidth="1"/>
    <col min="15110" max="15110" width="9.1640625" style="261" customWidth="1"/>
    <col min="15111" max="15111" width="5" style="261" customWidth="1"/>
    <col min="15112" max="15112" width="77.83203125" style="261" customWidth="1"/>
    <col min="15113" max="15114" width="20" style="261" customWidth="1"/>
    <col min="15115" max="15115" width="1.6640625" style="261" customWidth="1"/>
    <col min="15116" max="15360" width="9.33203125" style="261"/>
    <col min="15361" max="15361" width="8.33203125" style="261" customWidth="1"/>
    <col min="15362" max="15362" width="1.6640625" style="261" customWidth="1"/>
    <col min="15363" max="15364" width="5" style="261" customWidth="1"/>
    <col min="15365" max="15365" width="11.6640625" style="261" customWidth="1"/>
    <col min="15366" max="15366" width="9.1640625" style="261" customWidth="1"/>
    <col min="15367" max="15367" width="5" style="261" customWidth="1"/>
    <col min="15368" max="15368" width="77.83203125" style="261" customWidth="1"/>
    <col min="15369" max="15370" width="20" style="261" customWidth="1"/>
    <col min="15371" max="15371" width="1.6640625" style="261" customWidth="1"/>
    <col min="15372" max="15616" width="9.33203125" style="261"/>
    <col min="15617" max="15617" width="8.33203125" style="261" customWidth="1"/>
    <col min="15618" max="15618" width="1.6640625" style="261" customWidth="1"/>
    <col min="15619" max="15620" width="5" style="261" customWidth="1"/>
    <col min="15621" max="15621" width="11.6640625" style="261" customWidth="1"/>
    <col min="15622" max="15622" width="9.1640625" style="261" customWidth="1"/>
    <col min="15623" max="15623" width="5" style="261" customWidth="1"/>
    <col min="15624" max="15624" width="77.83203125" style="261" customWidth="1"/>
    <col min="15625" max="15626" width="20" style="261" customWidth="1"/>
    <col min="15627" max="15627" width="1.6640625" style="261" customWidth="1"/>
    <col min="15628" max="15872" width="9.33203125" style="261"/>
    <col min="15873" max="15873" width="8.33203125" style="261" customWidth="1"/>
    <col min="15874" max="15874" width="1.6640625" style="261" customWidth="1"/>
    <col min="15875" max="15876" width="5" style="261" customWidth="1"/>
    <col min="15877" max="15877" width="11.6640625" style="261" customWidth="1"/>
    <col min="15878" max="15878" width="9.1640625" style="261" customWidth="1"/>
    <col min="15879" max="15879" width="5" style="261" customWidth="1"/>
    <col min="15880" max="15880" width="77.83203125" style="261" customWidth="1"/>
    <col min="15881" max="15882" width="20" style="261" customWidth="1"/>
    <col min="15883" max="15883" width="1.6640625" style="261" customWidth="1"/>
    <col min="15884" max="16128" width="9.33203125" style="261"/>
    <col min="16129" max="16129" width="8.33203125" style="261" customWidth="1"/>
    <col min="16130" max="16130" width="1.6640625" style="261" customWidth="1"/>
    <col min="16131" max="16132" width="5" style="261" customWidth="1"/>
    <col min="16133" max="16133" width="11.6640625" style="261" customWidth="1"/>
    <col min="16134" max="16134" width="9.1640625" style="261" customWidth="1"/>
    <col min="16135" max="16135" width="5" style="261" customWidth="1"/>
    <col min="16136" max="16136" width="77.83203125" style="261" customWidth="1"/>
    <col min="16137" max="16138" width="20" style="261" customWidth="1"/>
    <col min="16139" max="16139" width="1.6640625" style="261" customWidth="1"/>
    <col min="16140" max="16384" width="9.33203125" style="261"/>
  </cols>
  <sheetData>
    <row r="1" spans="2:11" ht="37.5" customHeight="1" x14ac:dyDescent="0.3"/>
    <row r="2" spans="2:11" ht="7.5" customHeight="1" x14ac:dyDescent="0.3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268" customFormat="1" ht="45" customHeight="1" x14ac:dyDescent="0.3">
      <c r="B3" s="265"/>
      <c r="C3" s="266" t="s">
        <v>431</v>
      </c>
      <c r="D3" s="266"/>
      <c r="E3" s="266"/>
      <c r="F3" s="266"/>
      <c r="G3" s="266"/>
      <c r="H3" s="266"/>
      <c r="I3" s="266"/>
      <c r="J3" s="266"/>
      <c r="K3" s="267"/>
    </row>
    <row r="4" spans="2:11" ht="25.5" customHeight="1" x14ac:dyDescent="0.3">
      <c r="B4" s="269"/>
      <c r="C4" s="270" t="s">
        <v>432</v>
      </c>
      <c r="D4" s="270"/>
      <c r="E4" s="270"/>
      <c r="F4" s="270"/>
      <c r="G4" s="270"/>
      <c r="H4" s="270"/>
      <c r="I4" s="270"/>
      <c r="J4" s="270"/>
      <c r="K4" s="271"/>
    </row>
    <row r="5" spans="2:11" ht="5.25" customHeight="1" x14ac:dyDescent="0.3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 x14ac:dyDescent="0.3">
      <c r="B6" s="269"/>
      <c r="C6" s="273" t="s">
        <v>433</v>
      </c>
      <c r="D6" s="273"/>
      <c r="E6" s="273"/>
      <c r="F6" s="273"/>
      <c r="G6" s="273"/>
      <c r="H6" s="273"/>
      <c r="I6" s="273"/>
      <c r="J6" s="273"/>
      <c r="K6" s="271"/>
    </row>
    <row r="7" spans="2:11" ht="15" customHeight="1" x14ac:dyDescent="0.3">
      <c r="B7" s="274"/>
      <c r="C7" s="273" t="s">
        <v>434</v>
      </c>
      <c r="D7" s="273"/>
      <c r="E7" s="273"/>
      <c r="F7" s="273"/>
      <c r="G7" s="273"/>
      <c r="H7" s="273"/>
      <c r="I7" s="273"/>
      <c r="J7" s="273"/>
      <c r="K7" s="271"/>
    </row>
    <row r="8" spans="2:11" ht="12.75" customHeight="1" x14ac:dyDescent="0.3">
      <c r="B8" s="274"/>
      <c r="C8" s="275"/>
      <c r="D8" s="275"/>
      <c r="E8" s="275"/>
      <c r="F8" s="275"/>
      <c r="G8" s="275"/>
      <c r="H8" s="275"/>
      <c r="I8" s="275"/>
      <c r="J8" s="275"/>
      <c r="K8" s="271"/>
    </row>
    <row r="9" spans="2:11" ht="15" customHeight="1" x14ac:dyDescent="0.3">
      <c r="B9" s="274"/>
      <c r="C9" s="273" t="s">
        <v>435</v>
      </c>
      <c r="D9" s="273"/>
      <c r="E9" s="273"/>
      <c r="F9" s="273"/>
      <c r="G9" s="273"/>
      <c r="H9" s="273"/>
      <c r="I9" s="273"/>
      <c r="J9" s="273"/>
      <c r="K9" s="271"/>
    </row>
    <row r="10" spans="2:11" ht="15" customHeight="1" x14ac:dyDescent="0.3">
      <c r="B10" s="274"/>
      <c r="C10" s="275"/>
      <c r="D10" s="273" t="s">
        <v>436</v>
      </c>
      <c r="E10" s="273"/>
      <c r="F10" s="273"/>
      <c r="G10" s="273"/>
      <c r="H10" s="273"/>
      <c r="I10" s="273"/>
      <c r="J10" s="273"/>
      <c r="K10" s="271"/>
    </row>
    <row r="11" spans="2:11" ht="15" customHeight="1" x14ac:dyDescent="0.3">
      <c r="B11" s="274"/>
      <c r="C11" s="276"/>
      <c r="D11" s="273" t="s">
        <v>437</v>
      </c>
      <c r="E11" s="273"/>
      <c r="F11" s="273"/>
      <c r="G11" s="273"/>
      <c r="H11" s="273"/>
      <c r="I11" s="273"/>
      <c r="J11" s="273"/>
      <c r="K11" s="271"/>
    </row>
    <row r="12" spans="2:11" ht="12.75" customHeight="1" x14ac:dyDescent="0.3">
      <c r="B12" s="274"/>
      <c r="C12" s="276"/>
      <c r="D12" s="276"/>
      <c r="E12" s="276"/>
      <c r="F12" s="276"/>
      <c r="G12" s="276"/>
      <c r="H12" s="276"/>
      <c r="I12" s="276"/>
      <c r="J12" s="276"/>
      <c r="K12" s="271"/>
    </row>
    <row r="13" spans="2:11" ht="15" customHeight="1" x14ac:dyDescent="0.3">
      <c r="B13" s="274"/>
      <c r="C13" s="276"/>
      <c r="D13" s="273" t="s">
        <v>438</v>
      </c>
      <c r="E13" s="273"/>
      <c r="F13" s="273"/>
      <c r="G13" s="273"/>
      <c r="H13" s="273"/>
      <c r="I13" s="273"/>
      <c r="J13" s="273"/>
      <c r="K13" s="271"/>
    </row>
    <row r="14" spans="2:11" ht="15" customHeight="1" x14ac:dyDescent="0.3">
      <c r="B14" s="274"/>
      <c r="C14" s="276"/>
      <c r="D14" s="273" t="s">
        <v>439</v>
      </c>
      <c r="E14" s="273"/>
      <c r="F14" s="273"/>
      <c r="G14" s="273"/>
      <c r="H14" s="273"/>
      <c r="I14" s="273"/>
      <c r="J14" s="273"/>
      <c r="K14" s="271"/>
    </row>
    <row r="15" spans="2:11" ht="15" customHeight="1" x14ac:dyDescent="0.3">
      <c r="B15" s="274"/>
      <c r="C15" s="276"/>
      <c r="D15" s="273" t="s">
        <v>440</v>
      </c>
      <c r="E15" s="273"/>
      <c r="F15" s="273"/>
      <c r="G15" s="273"/>
      <c r="H15" s="273"/>
      <c r="I15" s="273"/>
      <c r="J15" s="273"/>
      <c r="K15" s="271"/>
    </row>
    <row r="16" spans="2:11" ht="15" customHeight="1" x14ac:dyDescent="0.3">
      <c r="B16" s="274"/>
      <c r="C16" s="276"/>
      <c r="D16" s="276"/>
      <c r="E16" s="277" t="s">
        <v>76</v>
      </c>
      <c r="F16" s="273" t="s">
        <v>441</v>
      </c>
      <c r="G16" s="273"/>
      <c r="H16" s="273"/>
      <c r="I16" s="273"/>
      <c r="J16" s="273"/>
      <c r="K16" s="271"/>
    </row>
    <row r="17" spans="2:11" ht="15" customHeight="1" x14ac:dyDescent="0.3">
      <c r="B17" s="274"/>
      <c r="C17" s="276"/>
      <c r="D17" s="276"/>
      <c r="E17" s="277" t="s">
        <v>442</v>
      </c>
      <c r="F17" s="273" t="s">
        <v>443</v>
      </c>
      <c r="G17" s="273"/>
      <c r="H17" s="273"/>
      <c r="I17" s="273"/>
      <c r="J17" s="273"/>
      <c r="K17" s="271"/>
    </row>
    <row r="18" spans="2:11" ht="15" customHeight="1" x14ac:dyDescent="0.3">
      <c r="B18" s="274"/>
      <c r="C18" s="276"/>
      <c r="D18" s="276"/>
      <c r="E18" s="277" t="s">
        <v>444</v>
      </c>
      <c r="F18" s="273" t="s">
        <v>445</v>
      </c>
      <c r="G18" s="273"/>
      <c r="H18" s="273"/>
      <c r="I18" s="273"/>
      <c r="J18" s="273"/>
      <c r="K18" s="271"/>
    </row>
    <row r="19" spans="2:11" ht="15" customHeight="1" x14ac:dyDescent="0.3">
      <c r="B19" s="274"/>
      <c r="C19" s="276"/>
      <c r="D19" s="276"/>
      <c r="E19" s="277" t="s">
        <v>446</v>
      </c>
      <c r="F19" s="273" t="s">
        <v>447</v>
      </c>
      <c r="G19" s="273"/>
      <c r="H19" s="273"/>
      <c r="I19" s="273"/>
      <c r="J19" s="273"/>
      <c r="K19" s="271"/>
    </row>
    <row r="20" spans="2:11" ht="15" customHeight="1" x14ac:dyDescent="0.3">
      <c r="B20" s="274"/>
      <c r="C20" s="276"/>
      <c r="D20" s="276"/>
      <c r="E20" s="277" t="s">
        <v>448</v>
      </c>
      <c r="F20" s="273" t="s">
        <v>449</v>
      </c>
      <c r="G20" s="273"/>
      <c r="H20" s="273"/>
      <c r="I20" s="273"/>
      <c r="J20" s="273"/>
      <c r="K20" s="271"/>
    </row>
    <row r="21" spans="2:11" ht="15" customHeight="1" x14ac:dyDescent="0.3">
      <c r="B21" s="274"/>
      <c r="C21" s="276"/>
      <c r="D21" s="276"/>
      <c r="E21" s="277" t="s">
        <v>450</v>
      </c>
      <c r="F21" s="273" t="s">
        <v>451</v>
      </c>
      <c r="G21" s="273"/>
      <c r="H21" s="273"/>
      <c r="I21" s="273"/>
      <c r="J21" s="273"/>
      <c r="K21" s="271"/>
    </row>
    <row r="22" spans="2:11" ht="12.75" customHeight="1" x14ac:dyDescent="0.3">
      <c r="B22" s="274"/>
      <c r="C22" s="276"/>
      <c r="D22" s="276"/>
      <c r="E22" s="276"/>
      <c r="F22" s="276"/>
      <c r="G22" s="276"/>
      <c r="H22" s="276"/>
      <c r="I22" s="276"/>
      <c r="J22" s="276"/>
      <c r="K22" s="271"/>
    </row>
    <row r="23" spans="2:11" ht="15" customHeight="1" x14ac:dyDescent="0.3">
      <c r="B23" s="274"/>
      <c r="C23" s="273" t="s">
        <v>452</v>
      </c>
      <c r="D23" s="273"/>
      <c r="E23" s="273"/>
      <c r="F23" s="273"/>
      <c r="G23" s="273"/>
      <c r="H23" s="273"/>
      <c r="I23" s="273"/>
      <c r="J23" s="273"/>
      <c r="K23" s="271"/>
    </row>
    <row r="24" spans="2:11" ht="15" customHeight="1" x14ac:dyDescent="0.3">
      <c r="B24" s="274"/>
      <c r="C24" s="273" t="s">
        <v>453</v>
      </c>
      <c r="D24" s="273"/>
      <c r="E24" s="273"/>
      <c r="F24" s="273"/>
      <c r="G24" s="273"/>
      <c r="H24" s="273"/>
      <c r="I24" s="273"/>
      <c r="J24" s="273"/>
      <c r="K24" s="271"/>
    </row>
    <row r="25" spans="2:11" ht="15" customHeight="1" x14ac:dyDescent="0.3">
      <c r="B25" s="274"/>
      <c r="C25" s="275"/>
      <c r="D25" s="273" t="s">
        <v>454</v>
      </c>
      <c r="E25" s="273"/>
      <c r="F25" s="273"/>
      <c r="G25" s="273"/>
      <c r="H25" s="273"/>
      <c r="I25" s="273"/>
      <c r="J25" s="273"/>
      <c r="K25" s="271"/>
    </row>
    <row r="26" spans="2:11" ht="15" customHeight="1" x14ac:dyDescent="0.3">
      <c r="B26" s="274"/>
      <c r="C26" s="276"/>
      <c r="D26" s="273" t="s">
        <v>455</v>
      </c>
      <c r="E26" s="273"/>
      <c r="F26" s="273"/>
      <c r="G26" s="273"/>
      <c r="H26" s="273"/>
      <c r="I26" s="273"/>
      <c r="J26" s="273"/>
      <c r="K26" s="271"/>
    </row>
    <row r="27" spans="2:11" ht="12.75" customHeight="1" x14ac:dyDescent="0.3">
      <c r="B27" s="274"/>
      <c r="C27" s="276"/>
      <c r="D27" s="276"/>
      <c r="E27" s="276"/>
      <c r="F27" s="276"/>
      <c r="G27" s="276"/>
      <c r="H27" s="276"/>
      <c r="I27" s="276"/>
      <c r="J27" s="276"/>
      <c r="K27" s="271"/>
    </row>
    <row r="28" spans="2:11" ht="15" customHeight="1" x14ac:dyDescent="0.3">
      <c r="B28" s="274"/>
      <c r="C28" s="276"/>
      <c r="D28" s="273" t="s">
        <v>456</v>
      </c>
      <c r="E28" s="273"/>
      <c r="F28" s="273"/>
      <c r="G28" s="273"/>
      <c r="H28" s="273"/>
      <c r="I28" s="273"/>
      <c r="J28" s="273"/>
      <c r="K28" s="271"/>
    </row>
    <row r="29" spans="2:11" ht="15" customHeight="1" x14ac:dyDescent="0.3">
      <c r="B29" s="274"/>
      <c r="C29" s="276"/>
      <c r="D29" s="273" t="s">
        <v>457</v>
      </c>
      <c r="E29" s="273"/>
      <c r="F29" s="273"/>
      <c r="G29" s="273"/>
      <c r="H29" s="273"/>
      <c r="I29" s="273"/>
      <c r="J29" s="273"/>
      <c r="K29" s="271"/>
    </row>
    <row r="30" spans="2:11" ht="12.75" customHeight="1" x14ac:dyDescent="0.3">
      <c r="B30" s="274"/>
      <c r="C30" s="276"/>
      <c r="D30" s="276"/>
      <c r="E30" s="276"/>
      <c r="F30" s="276"/>
      <c r="G30" s="276"/>
      <c r="H30" s="276"/>
      <c r="I30" s="276"/>
      <c r="J30" s="276"/>
      <c r="K30" s="271"/>
    </row>
    <row r="31" spans="2:11" ht="15" customHeight="1" x14ac:dyDescent="0.3">
      <c r="B31" s="274"/>
      <c r="C31" s="276"/>
      <c r="D31" s="273" t="s">
        <v>458</v>
      </c>
      <c r="E31" s="273"/>
      <c r="F31" s="273"/>
      <c r="G31" s="273"/>
      <c r="H31" s="273"/>
      <c r="I31" s="273"/>
      <c r="J31" s="273"/>
      <c r="K31" s="271"/>
    </row>
    <row r="32" spans="2:11" ht="15" customHeight="1" x14ac:dyDescent="0.3">
      <c r="B32" s="274"/>
      <c r="C32" s="276"/>
      <c r="D32" s="273" t="s">
        <v>459</v>
      </c>
      <c r="E32" s="273"/>
      <c r="F32" s="273"/>
      <c r="G32" s="273"/>
      <c r="H32" s="273"/>
      <c r="I32" s="273"/>
      <c r="J32" s="273"/>
      <c r="K32" s="271"/>
    </row>
    <row r="33" spans="2:11" ht="15" customHeight="1" x14ac:dyDescent="0.3">
      <c r="B33" s="274"/>
      <c r="C33" s="276"/>
      <c r="D33" s="273" t="s">
        <v>460</v>
      </c>
      <c r="E33" s="273"/>
      <c r="F33" s="273"/>
      <c r="G33" s="273"/>
      <c r="H33" s="273"/>
      <c r="I33" s="273"/>
      <c r="J33" s="273"/>
      <c r="K33" s="271"/>
    </row>
    <row r="34" spans="2:11" ht="15" customHeight="1" x14ac:dyDescent="0.3">
      <c r="B34" s="274"/>
      <c r="C34" s="276"/>
      <c r="D34" s="275"/>
      <c r="E34" s="278" t="s">
        <v>98</v>
      </c>
      <c r="F34" s="275"/>
      <c r="G34" s="273" t="s">
        <v>461</v>
      </c>
      <c r="H34" s="273"/>
      <c r="I34" s="273"/>
      <c r="J34" s="273"/>
      <c r="K34" s="271"/>
    </row>
    <row r="35" spans="2:11" ht="30.75" customHeight="1" x14ac:dyDescent="0.3">
      <c r="B35" s="274"/>
      <c r="C35" s="276"/>
      <c r="D35" s="275"/>
      <c r="E35" s="278" t="s">
        <v>462</v>
      </c>
      <c r="F35" s="275"/>
      <c r="G35" s="273" t="s">
        <v>463</v>
      </c>
      <c r="H35" s="273"/>
      <c r="I35" s="273"/>
      <c r="J35" s="273"/>
      <c r="K35" s="271"/>
    </row>
    <row r="36" spans="2:11" ht="15" customHeight="1" x14ac:dyDescent="0.3">
      <c r="B36" s="274"/>
      <c r="C36" s="276"/>
      <c r="D36" s="275"/>
      <c r="E36" s="278" t="s">
        <v>54</v>
      </c>
      <c r="F36" s="275"/>
      <c r="G36" s="273" t="s">
        <v>464</v>
      </c>
      <c r="H36" s="273"/>
      <c r="I36" s="273"/>
      <c r="J36" s="273"/>
      <c r="K36" s="271"/>
    </row>
    <row r="37" spans="2:11" ht="15" customHeight="1" x14ac:dyDescent="0.3">
      <c r="B37" s="274"/>
      <c r="C37" s="276"/>
      <c r="D37" s="275"/>
      <c r="E37" s="278" t="s">
        <v>99</v>
      </c>
      <c r="F37" s="275"/>
      <c r="G37" s="273" t="s">
        <v>465</v>
      </c>
      <c r="H37" s="273"/>
      <c r="I37" s="273"/>
      <c r="J37" s="273"/>
      <c r="K37" s="271"/>
    </row>
    <row r="38" spans="2:11" ht="15" customHeight="1" x14ac:dyDescent="0.3">
      <c r="B38" s="274"/>
      <c r="C38" s="276"/>
      <c r="D38" s="275"/>
      <c r="E38" s="278" t="s">
        <v>100</v>
      </c>
      <c r="F38" s="275"/>
      <c r="G38" s="273" t="s">
        <v>466</v>
      </c>
      <c r="H38" s="273"/>
      <c r="I38" s="273"/>
      <c r="J38" s="273"/>
      <c r="K38" s="271"/>
    </row>
    <row r="39" spans="2:11" ht="15" customHeight="1" x14ac:dyDescent="0.3">
      <c r="B39" s="274"/>
      <c r="C39" s="276"/>
      <c r="D39" s="275"/>
      <c r="E39" s="278" t="s">
        <v>101</v>
      </c>
      <c r="F39" s="275"/>
      <c r="G39" s="273" t="s">
        <v>467</v>
      </c>
      <c r="H39" s="273"/>
      <c r="I39" s="273"/>
      <c r="J39" s="273"/>
      <c r="K39" s="271"/>
    </row>
    <row r="40" spans="2:11" ht="15" customHeight="1" x14ac:dyDescent="0.3">
      <c r="B40" s="274"/>
      <c r="C40" s="276"/>
      <c r="D40" s="275"/>
      <c r="E40" s="278" t="s">
        <v>468</v>
      </c>
      <c r="F40" s="275"/>
      <c r="G40" s="273" t="s">
        <v>469</v>
      </c>
      <c r="H40" s="273"/>
      <c r="I40" s="273"/>
      <c r="J40" s="273"/>
      <c r="K40" s="271"/>
    </row>
    <row r="41" spans="2:11" ht="15" customHeight="1" x14ac:dyDescent="0.3">
      <c r="B41" s="274"/>
      <c r="C41" s="276"/>
      <c r="D41" s="275"/>
      <c r="E41" s="278"/>
      <c r="F41" s="275"/>
      <c r="G41" s="273" t="s">
        <v>470</v>
      </c>
      <c r="H41" s="273"/>
      <c r="I41" s="273"/>
      <c r="J41" s="273"/>
      <c r="K41" s="271"/>
    </row>
    <row r="42" spans="2:11" ht="15" customHeight="1" x14ac:dyDescent="0.3">
      <c r="B42" s="274"/>
      <c r="C42" s="276"/>
      <c r="D42" s="275"/>
      <c r="E42" s="278" t="s">
        <v>471</v>
      </c>
      <c r="F42" s="275"/>
      <c r="G42" s="273" t="s">
        <v>472</v>
      </c>
      <c r="H42" s="273"/>
      <c r="I42" s="273"/>
      <c r="J42" s="273"/>
      <c r="K42" s="271"/>
    </row>
    <row r="43" spans="2:11" ht="15" customHeight="1" x14ac:dyDescent="0.3">
      <c r="B43" s="274"/>
      <c r="C43" s="276"/>
      <c r="D43" s="275"/>
      <c r="E43" s="278" t="s">
        <v>103</v>
      </c>
      <c r="F43" s="275"/>
      <c r="G43" s="273" t="s">
        <v>473</v>
      </c>
      <c r="H43" s="273"/>
      <c r="I43" s="273"/>
      <c r="J43" s="273"/>
      <c r="K43" s="271"/>
    </row>
    <row r="44" spans="2:11" ht="12.75" customHeight="1" x14ac:dyDescent="0.3">
      <c r="B44" s="274"/>
      <c r="C44" s="276"/>
      <c r="D44" s="275"/>
      <c r="E44" s="275"/>
      <c r="F44" s="275"/>
      <c r="G44" s="275"/>
      <c r="H44" s="275"/>
      <c r="I44" s="275"/>
      <c r="J44" s="275"/>
      <c r="K44" s="271"/>
    </row>
    <row r="45" spans="2:11" ht="15" customHeight="1" x14ac:dyDescent="0.3">
      <c r="B45" s="274"/>
      <c r="C45" s="276"/>
      <c r="D45" s="273" t="s">
        <v>474</v>
      </c>
      <c r="E45" s="273"/>
      <c r="F45" s="273"/>
      <c r="G45" s="273"/>
      <c r="H45" s="273"/>
      <c r="I45" s="273"/>
      <c r="J45" s="273"/>
      <c r="K45" s="271"/>
    </row>
    <row r="46" spans="2:11" ht="15" customHeight="1" x14ac:dyDescent="0.3">
      <c r="B46" s="274"/>
      <c r="C46" s="276"/>
      <c r="D46" s="276"/>
      <c r="E46" s="273" t="s">
        <v>475</v>
      </c>
      <c r="F46" s="273"/>
      <c r="G46" s="273"/>
      <c r="H46" s="273"/>
      <c r="I46" s="273"/>
      <c r="J46" s="273"/>
      <c r="K46" s="271"/>
    </row>
    <row r="47" spans="2:11" ht="15" customHeight="1" x14ac:dyDescent="0.3">
      <c r="B47" s="274"/>
      <c r="C47" s="276"/>
      <c r="D47" s="276"/>
      <c r="E47" s="273" t="s">
        <v>476</v>
      </c>
      <c r="F47" s="273"/>
      <c r="G47" s="273"/>
      <c r="H47" s="273"/>
      <c r="I47" s="273"/>
      <c r="J47" s="273"/>
      <c r="K47" s="271"/>
    </row>
    <row r="48" spans="2:11" ht="15" customHeight="1" x14ac:dyDescent="0.3">
      <c r="B48" s="274"/>
      <c r="C48" s="276"/>
      <c r="D48" s="276"/>
      <c r="E48" s="273" t="s">
        <v>477</v>
      </c>
      <c r="F48" s="273"/>
      <c r="G48" s="273"/>
      <c r="H48" s="273"/>
      <c r="I48" s="273"/>
      <c r="J48" s="273"/>
      <c r="K48" s="271"/>
    </row>
    <row r="49" spans="2:11" ht="15" customHeight="1" x14ac:dyDescent="0.3">
      <c r="B49" s="274"/>
      <c r="C49" s="276"/>
      <c r="D49" s="273" t="s">
        <v>478</v>
      </c>
      <c r="E49" s="273"/>
      <c r="F49" s="273"/>
      <c r="G49" s="273"/>
      <c r="H49" s="273"/>
      <c r="I49" s="273"/>
      <c r="J49" s="273"/>
      <c r="K49" s="271"/>
    </row>
    <row r="50" spans="2:11" ht="25.5" customHeight="1" x14ac:dyDescent="0.3">
      <c r="B50" s="269"/>
      <c r="C50" s="270" t="s">
        <v>479</v>
      </c>
      <c r="D50" s="270"/>
      <c r="E50" s="270"/>
      <c r="F50" s="270"/>
      <c r="G50" s="270"/>
      <c r="H50" s="270"/>
      <c r="I50" s="270"/>
      <c r="J50" s="270"/>
      <c r="K50" s="271"/>
    </row>
    <row r="51" spans="2:11" ht="5.25" customHeight="1" x14ac:dyDescent="0.3">
      <c r="B51" s="269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 x14ac:dyDescent="0.3">
      <c r="B52" s="269"/>
      <c r="C52" s="273" t="s">
        <v>480</v>
      </c>
      <c r="D52" s="273"/>
      <c r="E52" s="273"/>
      <c r="F52" s="273"/>
      <c r="G52" s="273"/>
      <c r="H52" s="273"/>
      <c r="I52" s="273"/>
      <c r="J52" s="273"/>
      <c r="K52" s="271"/>
    </row>
    <row r="53" spans="2:11" ht="15" customHeight="1" x14ac:dyDescent="0.3">
      <c r="B53" s="269"/>
      <c r="C53" s="273" t="s">
        <v>481</v>
      </c>
      <c r="D53" s="273"/>
      <c r="E53" s="273"/>
      <c r="F53" s="273"/>
      <c r="G53" s="273"/>
      <c r="H53" s="273"/>
      <c r="I53" s="273"/>
      <c r="J53" s="273"/>
      <c r="K53" s="271"/>
    </row>
    <row r="54" spans="2:11" ht="12.75" customHeight="1" x14ac:dyDescent="0.3">
      <c r="B54" s="269"/>
      <c r="C54" s="275"/>
      <c r="D54" s="275"/>
      <c r="E54" s="275"/>
      <c r="F54" s="275"/>
      <c r="G54" s="275"/>
      <c r="H54" s="275"/>
      <c r="I54" s="275"/>
      <c r="J54" s="275"/>
      <c r="K54" s="271"/>
    </row>
    <row r="55" spans="2:11" ht="15" customHeight="1" x14ac:dyDescent="0.3">
      <c r="B55" s="269"/>
      <c r="C55" s="273" t="s">
        <v>482</v>
      </c>
      <c r="D55" s="273"/>
      <c r="E55" s="273"/>
      <c r="F55" s="273"/>
      <c r="G55" s="273"/>
      <c r="H55" s="273"/>
      <c r="I55" s="273"/>
      <c r="J55" s="273"/>
      <c r="K55" s="271"/>
    </row>
    <row r="56" spans="2:11" ht="15" customHeight="1" x14ac:dyDescent="0.3">
      <c r="B56" s="269"/>
      <c r="C56" s="276"/>
      <c r="D56" s="273" t="s">
        <v>483</v>
      </c>
      <c r="E56" s="273"/>
      <c r="F56" s="273"/>
      <c r="G56" s="273"/>
      <c r="H56" s="273"/>
      <c r="I56" s="273"/>
      <c r="J56" s="273"/>
      <c r="K56" s="271"/>
    </row>
    <row r="57" spans="2:11" ht="15" customHeight="1" x14ac:dyDescent="0.3">
      <c r="B57" s="269"/>
      <c r="C57" s="276"/>
      <c r="D57" s="273" t="s">
        <v>484</v>
      </c>
      <c r="E57" s="273"/>
      <c r="F57" s="273"/>
      <c r="G57" s="273"/>
      <c r="H57" s="273"/>
      <c r="I57" s="273"/>
      <c r="J57" s="273"/>
      <c r="K57" s="271"/>
    </row>
    <row r="58" spans="2:11" ht="15" customHeight="1" x14ac:dyDescent="0.3">
      <c r="B58" s="269"/>
      <c r="C58" s="276"/>
      <c r="D58" s="273" t="s">
        <v>485</v>
      </c>
      <c r="E58" s="273"/>
      <c r="F58" s="273"/>
      <c r="G58" s="273"/>
      <c r="H58" s="273"/>
      <c r="I58" s="273"/>
      <c r="J58" s="273"/>
      <c r="K58" s="271"/>
    </row>
    <row r="59" spans="2:11" ht="15" customHeight="1" x14ac:dyDescent="0.3">
      <c r="B59" s="269"/>
      <c r="C59" s="276"/>
      <c r="D59" s="273" t="s">
        <v>486</v>
      </c>
      <c r="E59" s="273"/>
      <c r="F59" s="273"/>
      <c r="G59" s="273"/>
      <c r="H59" s="273"/>
      <c r="I59" s="273"/>
      <c r="J59" s="273"/>
      <c r="K59" s="271"/>
    </row>
    <row r="60" spans="2:11" ht="15" customHeight="1" x14ac:dyDescent="0.3">
      <c r="B60" s="269"/>
      <c r="C60" s="276"/>
      <c r="D60" s="279" t="s">
        <v>487</v>
      </c>
      <c r="E60" s="279"/>
      <c r="F60" s="279"/>
      <c r="G60" s="279"/>
      <c r="H60" s="279"/>
      <c r="I60" s="279"/>
      <c r="J60" s="279"/>
      <c r="K60" s="271"/>
    </row>
    <row r="61" spans="2:11" ht="15" customHeight="1" x14ac:dyDescent="0.3">
      <c r="B61" s="269"/>
      <c r="C61" s="276"/>
      <c r="D61" s="273" t="s">
        <v>488</v>
      </c>
      <c r="E61" s="273"/>
      <c r="F61" s="273"/>
      <c r="G61" s="273"/>
      <c r="H61" s="273"/>
      <c r="I61" s="273"/>
      <c r="J61" s="273"/>
      <c r="K61" s="271"/>
    </row>
    <row r="62" spans="2:11" ht="12.75" customHeight="1" x14ac:dyDescent="0.3">
      <c r="B62" s="269"/>
      <c r="C62" s="276"/>
      <c r="D62" s="276"/>
      <c r="E62" s="280"/>
      <c r="F62" s="276"/>
      <c r="G62" s="276"/>
      <c r="H62" s="276"/>
      <c r="I62" s="276"/>
      <c r="J62" s="276"/>
      <c r="K62" s="271"/>
    </row>
    <row r="63" spans="2:11" ht="15" customHeight="1" x14ac:dyDescent="0.3">
      <c r="B63" s="269"/>
      <c r="C63" s="276"/>
      <c r="D63" s="273" t="s">
        <v>489</v>
      </c>
      <c r="E63" s="273"/>
      <c r="F63" s="273"/>
      <c r="G63" s="273"/>
      <c r="H63" s="273"/>
      <c r="I63" s="273"/>
      <c r="J63" s="273"/>
      <c r="K63" s="271"/>
    </row>
    <row r="64" spans="2:11" ht="15" customHeight="1" x14ac:dyDescent="0.3">
      <c r="B64" s="269"/>
      <c r="C64" s="276"/>
      <c r="D64" s="279" t="s">
        <v>490</v>
      </c>
      <c r="E64" s="279"/>
      <c r="F64" s="279"/>
      <c r="G64" s="279"/>
      <c r="H64" s="279"/>
      <c r="I64" s="279"/>
      <c r="J64" s="279"/>
      <c r="K64" s="271"/>
    </row>
    <row r="65" spans="2:11" ht="15" customHeight="1" x14ac:dyDescent="0.3">
      <c r="B65" s="269"/>
      <c r="C65" s="276"/>
      <c r="D65" s="273" t="s">
        <v>491</v>
      </c>
      <c r="E65" s="273"/>
      <c r="F65" s="273"/>
      <c r="G65" s="273"/>
      <c r="H65" s="273"/>
      <c r="I65" s="273"/>
      <c r="J65" s="273"/>
      <c r="K65" s="271"/>
    </row>
    <row r="66" spans="2:11" ht="15" customHeight="1" x14ac:dyDescent="0.3">
      <c r="B66" s="269"/>
      <c r="C66" s="276"/>
      <c r="D66" s="273" t="s">
        <v>492</v>
      </c>
      <c r="E66" s="273"/>
      <c r="F66" s="273"/>
      <c r="G66" s="273"/>
      <c r="H66" s="273"/>
      <c r="I66" s="273"/>
      <c r="J66" s="273"/>
      <c r="K66" s="271"/>
    </row>
    <row r="67" spans="2:11" ht="15" customHeight="1" x14ac:dyDescent="0.3">
      <c r="B67" s="269"/>
      <c r="C67" s="276"/>
      <c r="D67" s="273" t="s">
        <v>493</v>
      </c>
      <c r="E67" s="273"/>
      <c r="F67" s="273"/>
      <c r="G67" s="273"/>
      <c r="H67" s="273"/>
      <c r="I67" s="273"/>
      <c r="J67" s="273"/>
      <c r="K67" s="271"/>
    </row>
    <row r="68" spans="2:11" ht="15" customHeight="1" x14ac:dyDescent="0.3">
      <c r="B68" s="269"/>
      <c r="C68" s="276"/>
      <c r="D68" s="273" t="s">
        <v>494</v>
      </c>
      <c r="E68" s="273"/>
      <c r="F68" s="273"/>
      <c r="G68" s="273"/>
      <c r="H68" s="273"/>
      <c r="I68" s="273"/>
      <c r="J68" s="273"/>
      <c r="K68" s="271"/>
    </row>
    <row r="69" spans="2:11" ht="12.75" customHeight="1" x14ac:dyDescent="0.3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 x14ac:dyDescent="0.3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 x14ac:dyDescent="0.3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 x14ac:dyDescent="0.3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 x14ac:dyDescent="0.3">
      <c r="B73" s="289"/>
      <c r="C73" s="290" t="s">
        <v>430</v>
      </c>
      <c r="D73" s="290"/>
      <c r="E73" s="290"/>
      <c r="F73" s="290"/>
      <c r="G73" s="290"/>
      <c r="H73" s="290"/>
      <c r="I73" s="290"/>
      <c r="J73" s="290"/>
      <c r="K73" s="291"/>
    </row>
    <row r="74" spans="2:11" ht="17.25" customHeight="1" x14ac:dyDescent="0.3">
      <c r="B74" s="289"/>
      <c r="C74" s="292" t="s">
        <v>495</v>
      </c>
      <c r="D74" s="292"/>
      <c r="E74" s="292"/>
      <c r="F74" s="292" t="s">
        <v>496</v>
      </c>
      <c r="G74" s="293"/>
      <c r="H74" s="292" t="s">
        <v>99</v>
      </c>
      <c r="I74" s="292" t="s">
        <v>58</v>
      </c>
      <c r="J74" s="292" t="s">
        <v>497</v>
      </c>
      <c r="K74" s="291"/>
    </row>
    <row r="75" spans="2:11" ht="17.25" customHeight="1" x14ac:dyDescent="0.3">
      <c r="B75" s="289"/>
      <c r="C75" s="294" t="s">
        <v>498</v>
      </c>
      <c r="D75" s="294"/>
      <c r="E75" s="294"/>
      <c r="F75" s="295" t="s">
        <v>499</v>
      </c>
      <c r="G75" s="296"/>
      <c r="H75" s="294"/>
      <c r="I75" s="294"/>
      <c r="J75" s="294" t="s">
        <v>500</v>
      </c>
      <c r="K75" s="291"/>
    </row>
    <row r="76" spans="2:11" ht="5.25" customHeight="1" x14ac:dyDescent="0.3">
      <c r="B76" s="289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 x14ac:dyDescent="0.3">
      <c r="B77" s="289"/>
      <c r="C77" s="278" t="s">
        <v>54</v>
      </c>
      <c r="D77" s="297"/>
      <c r="E77" s="297"/>
      <c r="F77" s="299" t="s">
        <v>501</v>
      </c>
      <c r="G77" s="298"/>
      <c r="H77" s="278" t="s">
        <v>502</v>
      </c>
      <c r="I77" s="278" t="s">
        <v>503</v>
      </c>
      <c r="J77" s="278">
        <v>20</v>
      </c>
      <c r="K77" s="291"/>
    </row>
    <row r="78" spans="2:11" ht="15" customHeight="1" x14ac:dyDescent="0.3">
      <c r="B78" s="289"/>
      <c r="C78" s="278" t="s">
        <v>504</v>
      </c>
      <c r="D78" s="278"/>
      <c r="E78" s="278"/>
      <c r="F78" s="299" t="s">
        <v>501</v>
      </c>
      <c r="G78" s="298"/>
      <c r="H78" s="278" t="s">
        <v>505</v>
      </c>
      <c r="I78" s="278" t="s">
        <v>503</v>
      </c>
      <c r="J78" s="278">
        <v>120</v>
      </c>
      <c r="K78" s="291"/>
    </row>
    <row r="79" spans="2:11" ht="15" customHeight="1" x14ac:dyDescent="0.3">
      <c r="B79" s="300"/>
      <c r="C79" s="278" t="s">
        <v>506</v>
      </c>
      <c r="D79" s="278"/>
      <c r="E79" s="278"/>
      <c r="F79" s="299" t="s">
        <v>507</v>
      </c>
      <c r="G79" s="298"/>
      <c r="H79" s="278" t="s">
        <v>508</v>
      </c>
      <c r="I79" s="278" t="s">
        <v>503</v>
      </c>
      <c r="J79" s="278">
        <v>50</v>
      </c>
      <c r="K79" s="291"/>
    </row>
    <row r="80" spans="2:11" ht="15" customHeight="1" x14ac:dyDescent="0.3">
      <c r="B80" s="300"/>
      <c r="C80" s="278" t="s">
        <v>509</v>
      </c>
      <c r="D80" s="278"/>
      <c r="E80" s="278"/>
      <c r="F80" s="299" t="s">
        <v>501</v>
      </c>
      <c r="G80" s="298"/>
      <c r="H80" s="278" t="s">
        <v>510</v>
      </c>
      <c r="I80" s="278" t="s">
        <v>511</v>
      </c>
      <c r="J80" s="278"/>
      <c r="K80" s="291"/>
    </row>
    <row r="81" spans="2:11" ht="15" customHeight="1" x14ac:dyDescent="0.3">
      <c r="B81" s="300"/>
      <c r="C81" s="301" t="s">
        <v>512</v>
      </c>
      <c r="D81" s="301"/>
      <c r="E81" s="301"/>
      <c r="F81" s="302" t="s">
        <v>507</v>
      </c>
      <c r="G81" s="301"/>
      <c r="H81" s="301" t="s">
        <v>513</v>
      </c>
      <c r="I81" s="301" t="s">
        <v>503</v>
      </c>
      <c r="J81" s="301">
        <v>15</v>
      </c>
      <c r="K81" s="291"/>
    </row>
    <row r="82" spans="2:11" ht="15" customHeight="1" x14ac:dyDescent="0.3">
      <c r="B82" s="300"/>
      <c r="C82" s="301" t="s">
        <v>514</v>
      </c>
      <c r="D82" s="301"/>
      <c r="E82" s="301"/>
      <c r="F82" s="302" t="s">
        <v>507</v>
      </c>
      <c r="G82" s="301"/>
      <c r="H82" s="301" t="s">
        <v>515</v>
      </c>
      <c r="I82" s="301" t="s">
        <v>503</v>
      </c>
      <c r="J82" s="301">
        <v>15</v>
      </c>
      <c r="K82" s="291"/>
    </row>
    <row r="83" spans="2:11" ht="15" customHeight="1" x14ac:dyDescent="0.3">
      <c r="B83" s="300"/>
      <c r="C83" s="301" t="s">
        <v>516</v>
      </c>
      <c r="D83" s="301"/>
      <c r="E83" s="301"/>
      <c r="F83" s="302" t="s">
        <v>507</v>
      </c>
      <c r="G83" s="301"/>
      <c r="H83" s="301" t="s">
        <v>517</v>
      </c>
      <c r="I83" s="301" t="s">
        <v>503</v>
      </c>
      <c r="J83" s="301">
        <v>20</v>
      </c>
      <c r="K83" s="291"/>
    </row>
    <row r="84" spans="2:11" ht="15" customHeight="1" x14ac:dyDescent="0.3">
      <c r="B84" s="300"/>
      <c r="C84" s="301" t="s">
        <v>518</v>
      </c>
      <c r="D84" s="301"/>
      <c r="E84" s="301"/>
      <c r="F84" s="302" t="s">
        <v>507</v>
      </c>
      <c r="G84" s="301"/>
      <c r="H84" s="301" t="s">
        <v>519</v>
      </c>
      <c r="I84" s="301" t="s">
        <v>503</v>
      </c>
      <c r="J84" s="301">
        <v>20</v>
      </c>
      <c r="K84" s="291"/>
    </row>
    <row r="85" spans="2:11" ht="15" customHeight="1" x14ac:dyDescent="0.3">
      <c r="B85" s="300"/>
      <c r="C85" s="278" t="s">
        <v>520</v>
      </c>
      <c r="D85" s="278"/>
      <c r="E85" s="278"/>
      <c r="F85" s="299" t="s">
        <v>507</v>
      </c>
      <c r="G85" s="298"/>
      <c r="H85" s="278" t="s">
        <v>521</v>
      </c>
      <c r="I85" s="278" t="s">
        <v>503</v>
      </c>
      <c r="J85" s="278">
        <v>50</v>
      </c>
      <c r="K85" s="291"/>
    </row>
    <row r="86" spans="2:11" ht="15" customHeight="1" x14ac:dyDescent="0.3">
      <c r="B86" s="300"/>
      <c r="C86" s="278" t="s">
        <v>522</v>
      </c>
      <c r="D86" s="278"/>
      <c r="E86" s="278"/>
      <c r="F86" s="299" t="s">
        <v>507</v>
      </c>
      <c r="G86" s="298"/>
      <c r="H86" s="278" t="s">
        <v>523</v>
      </c>
      <c r="I86" s="278" t="s">
        <v>503</v>
      </c>
      <c r="J86" s="278">
        <v>20</v>
      </c>
      <c r="K86" s="291"/>
    </row>
    <row r="87" spans="2:11" ht="15" customHeight="1" x14ac:dyDescent="0.3">
      <c r="B87" s="300"/>
      <c r="C87" s="278" t="s">
        <v>524</v>
      </c>
      <c r="D87" s="278"/>
      <c r="E87" s="278"/>
      <c r="F87" s="299" t="s">
        <v>507</v>
      </c>
      <c r="G87" s="298"/>
      <c r="H87" s="278" t="s">
        <v>525</v>
      </c>
      <c r="I87" s="278" t="s">
        <v>503</v>
      </c>
      <c r="J87" s="278">
        <v>20</v>
      </c>
      <c r="K87" s="291"/>
    </row>
    <row r="88" spans="2:11" ht="15" customHeight="1" x14ac:dyDescent="0.3">
      <c r="B88" s="300"/>
      <c r="C88" s="278" t="s">
        <v>526</v>
      </c>
      <c r="D88" s="278"/>
      <c r="E88" s="278"/>
      <c r="F88" s="299" t="s">
        <v>507</v>
      </c>
      <c r="G88" s="298"/>
      <c r="H88" s="278" t="s">
        <v>527</v>
      </c>
      <c r="I88" s="278" t="s">
        <v>503</v>
      </c>
      <c r="J88" s="278">
        <v>50</v>
      </c>
      <c r="K88" s="291"/>
    </row>
    <row r="89" spans="2:11" ht="15" customHeight="1" x14ac:dyDescent="0.3">
      <c r="B89" s="300"/>
      <c r="C89" s="278" t="s">
        <v>528</v>
      </c>
      <c r="D89" s="278"/>
      <c r="E89" s="278"/>
      <c r="F89" s="299" t="s">
        <v>507</v>
      </c>
      <c r="G89" s="298"/>
      <c r="H89" s="278" t="s">
        <v>528</v>
      </c>
      <c r="I89" s="278" t="s">
        <v>503</v>
      </c>
      <c r="J89" s="278">
        <v>50</v>
      </c>
      <c r="K89" s="291"/>
    </row>
    <row r="90" spans="2:11" ht="15" customHeight="1" x14ac:dyDescent="0.3">
      <c r="B90" s="300"/>
      <c r="C90" s="278" t="s">
        <v>104</v>
      </c>
      <c r="D90" s="278"/>
      <c r="E90" s="278"/>
      <c r="F90" s="299" t="s">
        <v>507</v>
      </c>
      <c r="G90" s="298"/>
      <c r="H90" s="278" t="s">
        <v>529</v>
      </c>
      <c r="I90" s="278" t="s">
        <v>503</v>
      </c>
      <c r="J90" s="278">
        <v>255</v>
      </c>
      <c r="K90" s="291"/>
    </row>
    <row r="91" spans="2:11" ht="15" customHeight="1" x14ac:dyDescent="0.3">
      <c r="B91" s="300"/>
      <c r="C91" s="278" t="s">
        <v>530</v>
      </c>
      <c r="D91" s="278"/>
      <c r="E91" s="278"/>
      <c r="F91" s="299" t="s">
        <v>501</v>
      </c>
      <c r="G91" s="298"/>
      <c r="H91" s="278" t="s">
        <v>531</v>
      </c>
      <c r="I91" s="278" t="s">
        <v>532</v>
      </c>
      <c r="J91" s="278"/>
      <c r="K91" s="291"/>
    </row>
    <row r="92" spans="2:11" ht="15" customHeight="1" x14ac:dyDescent="0.3">
      <c r="B92" s="300"/>
      <c r="C92" s="278" t="s">
        <v>533</v>
      </c>
      <c r="D92" s="278"/>
      <c r="E92" s="278"/>
      <c r="F92" s="299" t="s">
        <v>501</v>
      </c>
      <c r="G92" s="298"/>
      <c r="H92" s="278" t="s">
        <v>534</v>
      </c>
      <c r="I92" s="278" t="s">
        <v>535</v>
      </c>
      <c r="J92" s="278"/>
      <c r="K92" s="291"/>
    </row>
    <row r="93" spans="2:11" ht="15" customHeight="1" x14ac:dyDescent="0.3">
      <c r="B93" s="300"/>
      <c r="C93" s="278" t="s">
        <v>536</v>
      </c>
      <c r="D93" s="278"/>
      <c r="E93" s="278"/>
      <c r="F93" s="299" t="s">
        <v>501</v>
      </c>
      <c r="G93" s="298"/>
      <c r="H93" s="278" t="s">
        <v>536</v>
      </c>
      <c r="I93" s="278" t="s">
        <v>535</v>
      </c>
      <c r="J93" s="278"/>
      <c r="K93" s="291"/>
    </row>
    <row r="94" spans="2:11" ht="15" customHeight="1" x14ac:dyDescent="0.3">
      <c r="B94" s="300"/>
      <c r="C94" s="278" t="s">
        <v>39</v>
      </c>
      <c r="D94" s="278"/>
      <c r="E94" s="278"/>
      <c r="F94" s="299" t="s">
        <v>501</v>
      </c>
      <c r="G94" s="298"/>
      <c r="H94" s="278" t="s">
        <v>537</v>
      </c>
      <c r="I94" s="278" t="s">
        <v>535</v>
      </c>
      <c r="J94" s="278"/>
      <c r="K94" s="291"/>
    </row>
    <row r="95" spans="2:11" ht="15" customHeight="1" x14ac:dyDescent="0.3">
      <c r="B95" s="300"/>
      <c r="C95" s="278" t="s">
        <v>49</v>
      </c>
      <c r="D95" s="278"/>
      <c r="E95" s="278"/>
      <c r="F95" s="299" t="s">
        <v>501</v>
      </c>
      <c r="G95" s="298"/>
      <c r="H95" s="278" t="s">
        <v>538</v>
      </c>
      <c r="I95" s="278" t="s">
        <v>535</v>
      </c>
      <c r="J95" s="278"/>
      <c r="K95" s="291"/>
    </row>
    <row r="96" spans="2:11" ht="15" customHeight="1" x14ac:dyDescent="0.3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 x14ac:dyDescent="0.3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 x14ac:dyDescent="0.3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 x14ac:dyDescent="0.3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 x14ac:dyDescent="0.3">
      <c r="B100" s="289"/>
      <c r="C100" s="290" t="s">
        <v>539</v>
      </c>
      <c r="D100" s="290"/>
      <c r="E100" s="290"/>
      <c r="F100" s="290"/>
      <c r="G100" s="290"/>
      <c r="H100" s="290"/>
      <c r="I100" s="290"/>
      <c r="J100" s="290"/>
      <c r="K100" s="291"/>
    </row>
    <row r="101" spans="2:11" ht="17.25" customHeight="1" x14ac:dyDescent="0.3">
      <c r="B101" s="289"/>
      <c r="C101" s="292" t="s">
        <v>495</v>
      </c>
      <c r="D101" s="292"/>
      <c r="E101" s="292"/>
      <c r="F101" s="292" t="s">
        <v>496</v>
      </c>
      <c r="G101" s="293"/>
      <c r="H101" s="292" t="s">
        <v>99</v>
      </c>
      <c r="I101" s="292" t="s">
        <v>58</v>
      </c>
      <c r="J101" s="292" t="s">
        <v>497</v>
      </c>
      <c r="K101" s="291"/>
    </row>
    <row r="102" spans="2:11" ht="17.25" customHeight="1" x14ac:dyDescent="0.3">
      <c r="B102" s="289"/>
      <c r="C102" s="294" t="s">
        <v>498</v>
      </c>
      <c r="D102" s="294"/>
      <c r="E102" s="294"/>
      <c r="F102" s="295" t="s">
        <v>499</v>
      </c>
      <c r="G102" s="296"/>
      <c r="H102" s="294"/>
      <c r="I102" s="294"/>
      <c r="J102" s="294" t="s">
        <v>500</v>
      </c>
      <c r="K102" s="291"/>
    </row>
    <row r="103" spans="2:11" ht="5.25" customHeight="1" x14ac:dyDescent="0.3">
      <c r="B103" s="289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 x14ac:dyDescent="0.3">
      <c r="B104" s="289"/>
      <c r="C104" s="278" t="s">
        <v>54</v>
      </c>
      <c r="D104" s="297"/>
      <c r="E104" s="297"/>
      <c r="F104" s="299" t="s">
        <v>501</v>
      </c>
      <c r="G104" s="308"/>
      <c r="H104" s="278" t="s">
        <v>540</v>
      </c>
      <c r="I104" s="278" t="s">
        <v>503</v>
      </c>
      <c r="J104" s="278">
        <v>20</v>
      </c>
      <c r="K104" s="291"/>
    </row>
    <row r="105" spans="2:11" ht="15" customHeight="1" x14ac:dyDescent="0.3">
      <c r="B105" s="289"/>
      <c r="C105" s="278" t="s">
        <v>504</v>
      </c>
      <c r="D105" s="278"/>
      <c r="E105" s="278"/>
      <c r="F105" s="299" t="s">
        <v>501</v>
      </c>
      <c r="G105" s="278"/>
      <c r="H105" s="278" t="s">
        <v>540</v>
      </c>
      <c r="I105" s="278" t="s">
        <v>503</v>
      </c>
      <c r="J105" s="278">
        <v>120</v>
      </c>
      <c r="K105" s="291"/>
    </row>
    <row r="106" spans="2:11" ht="15" customHeight="1" x14ac:dyDescent="0.3">
      <c r="B106" s="300"/>
      <c r="C106" s="278" t="s">
        <v>506</v>
      </c>
      <c r="D106" s="278"/>
      <c r="E106" s="278"/>
      <c r="F106" s="299" t="s">
        <v>507</v>
      </c>
      <c r="G106" s="278"/>
      <c r="H106" s="278" t="s">
        <v>540</v>
      </c>
      <c r="I106" s="278" t="s">
        <v>503</v>
      </c>
      <c r="J106" s="278">
        <v>50</v>
      </c>
      <c r="K106" s="291"/>
    </row>
    <row r="107" spans="2:11" ht="15" customHeight="1" x14ac:dyDescent="0.3">
      <c r="B107" s="300"/>
      <c r="C107" s="278" t="s">
        <v>509</v>
      </c>
      <c r="D107" s="278"/>
      <c r="E107" s="278"/>
      <c r="F107" s="299" t="s">
        <v>501</v>
      </c>
      <c r="G107" s="278"/>
      <c r="H107" s="278" t="s">
        <v>540</v>
      </c>
      <c r="I107" s="278" t="s">
        <v>511</v>
      </c>
      <c r="J107" s="278"/>
      <c r="K107" s="291"/>
    </row>
    <row r="108" spans="2:11" ht="15" customHeight="1" x14ac:dyDescent="0.3">
      <c r="B108" s="300"/>
      <c r="C108" s="278" t="s">
        <v>520</v>
      </c>
      <c r="D108" s="278"/>
      <c r="E108" s="278"/>
      <c r="F108" s="299" t="s">
        <v>507</v>
      </c>
      <c r="G108" s="278"/>
      <c r="H108" s="278" t="s">
        <v>540</v>
      </c>
      <c r="I108" s="278" t="s">
        <v>503</v>
      </c>
      <c r="J108" s="278">
        <v>50</v>
      </c>
      <c r="K108" s="291"/>
    </row>
    <row r="109" spans="2:11" ht="15" customHeight="1" x14ac:dyDescent="0.3">
      <c r="B109" s="300"/>
      <c r="C109" s="278" t="s">
        <v>528</v>
      </c>
      <c r="D109" s="278"/>
      <c r="E109" s="278"/>
      <c r="F109" s="299" t="s">
        <v>507</v>
      </c>
      <c r="G109" s="278"/>
      <c r="H109" s="278" t="s">
        <v>540</v>
      </c>
      <c r="I109" s="278" t="s">
        <v>503</v>
      </c>
      <c r="J109" s="278">
        <v>50</v>
      </c>
      <c r="K109" s="291"/>
    </row>
    <row r="110" spans="2:11" ht="15" customHeight="1" x14ac:dyDescent="0.3">
      <c r="B110" s="300"/>
      <c r="C110" s="278" t="s">
        <v>526</v>
      </c>
      <c r="D110" s="278"/>
      <c r="E110" s="278"/>
      <c r="F110" s="299" t="s">
        <v>507</v>
      </c>
      <c r="G110" s="278"/>
      <c r="H110" s="278" t="s">
        <v>540</v>
      </c>
      <c r="I110" s="278" t="s">
        <v>503</v>
      </c>
      <c r="J110" s="278">
        <v>50</v>
      </c>
      <c r="K110" s="291"/>
    </row>
    <row r="111" spans="2:11" ht="15" customHeight="1" x14ac:dyDescent="0.3">
      <c r="B111" s="300"/>
      <c r="C111" s="278" t="s">
        <v>54</v>
      </c>
      <c r="D111" s="278"/>
      <c r="E111" s="278"/>
      <c r="F111" s="299" t="s">
        <v>501</v>
      </c>
      <c r="G111" s="278"/>
      <c r="H111" s="278" t="s">
        <v>541</v>
      </c>
      <c r="I111" s="278" t="s">
        <v>503</v>
      </c>
      <c r="J111" s="278">
        <v>20</v>
      </c>
      <c r="K111" s="291"/>
    </row>
    <row r="112" spans="2:11" ht="15" customHeight="1" x14ac:dyDescent="0.3">
      <c r="B112" s="300"/>
      <c r="C112" s="278" t="s">
        <v>542</v>
      </c>
      <c r="D112" s="278"/>
      <c r="E112" s="278"/>
      <c r="F112" s="299" t="s">
        <v>501</v>
      </c>
      <c r="G112" s="278"/>
      <c r="H112" s="278" t="s">
        <v>543</v>
      </c>
      <c r="I112" s="278" t="s">
        <v>503</v>
      </c>
      <c r="J112" s="278">
        <v>120</v>
      </c>
      <c r="K112" s="291"/>
    </row>
    <row r="113" spans="2:11" ht="15" customHeight="1" x14ac:dyDescent="0.3">
      <c r="B113" s="300"/>
      <c r="C113" s="278" t="s">
        <v>39</v>
      </c>
      <c r="D113" s="278"/>
      <c r="E113" s="278"/>
      <c r="F113" s="299" t="s">
        <v>501</v>
      </c>
      <c r="G113" s="278"/>
      <c r="H113" s="278" t="s">
        <v>544</v>
      </c>
      <c r="I113" s="278" t="s">
        <v>535</v>
      </c>
      <c r="J113" s="278"/>
      <c r="K113" s="291"/>
    </row>
    <row r="114" spans="2:11" ht="15" customHeight="1" x14ac:dyDescent="0.3">
      <c r="B114" s="300"/>
      <c r="C114" s="278" t="s">
        <v>49</v>
      </c>
      <c r="D114" s="278"/>
      <c r="E114" s="278"/>
      <c r="F114" s="299" t="s">
        <v>501</v>
      </c>
      <c r="G114" s="278"/>
      <c r="H114" s="278" t="s">
        <v>545</v>
      </c>
      <c r="I114" s="278" t="s">
        <v>535</v>
      </c>
      <c r="J114" s="278"/>
      <c r="K114" s="291"/>
    </row>
    <row r="115" spans="2:11" ht="15" customHeight="1" x14ac:dyDescent="0.3">
      <c r="B115" s="300"/>
      <c r="C115" s="278" t="s">
        <v>58</v>
      </c>
      <c r="D115" s="278"/>
      <c r="E115" s="278"/>
      <c r="F115" s="299" t="s">
        <v>501</v>
      </c>
      <c r="G115" s="278"/>
      <c r="H115" s="278" t="s">
        <v>546</v>
      </c>
      <c r="I115" s="278" t="s">
        <v>547</v>
      </c>
      <c r="J115" s="278"/>
      <c r="K115" s="291"/>
    </row>
    <row r="116" spans="2:11" ht="15" customHeight="1" x14ac:dyDescent="0.3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 x14ac:dyDescent="0.3">
      <c r="B117" s="310"/>
      <c r="C117" s="275"/>
      <c r="D117" s="275"/>
      <c r="E117" s="275"/>
      <c r="F117" s="311"/>
      <c r="G117" s="275"/>
      <c r="H117" s="275"/>
      <c r="I117" s="275"/>
      <c r="J117" s="275"/>
      <c r="K117" s="310"/>
    </row>
    <row r="118" spans="2:11" ht="18.75" customHeight="1" x14ac:dyDescent="0.3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 x14ac:dyDescent="0.3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 x14ac:dyDescent="0.3">
      <c r="B120" s="315"/>
      <c r="C120" s="266" t="s">
        <v>548</v>
      </c>
      <c r="D120" s="266"/>
      <c r="E120" s="266"/>
      <c r="F120" s="266"/>
      <c r="G120" s="266"/>
      <c r="H120" s="266"/>
      <c r="I120" s="266"/>
      <c r="J120" s="266"/>
      <c r="K120" s="316"/>
    </row>
    <row r="121" spans="2:11" ht="17.25" customHeight="1" x14ac:dyDescent="0.3">
      <c r="B121" s="317"/>
      <c r="C121" s="292" t="s">
        <v>495</v>
      </c>
      <c r="D121" s="292"/>
      <c r="E121" s="292"/>
      <c r="F121" s="292" t="s">
        <v>496</v>
      </c>
      <c r="G121" s="293"/>
      <c r="H121" s="292" t="s">
        <v>99</v>
      </c>
      <c r="I121" s="292" t="s">
        <v>58</v>
      </c>
      <c r="J121" s="292" t="s">
        <v>497</v>
      </c>
      <c r="K121" s="318"/>
    </row>
    <row r="122" spans="2:11" ht="17.25" customHeight="1" x14ac:dyDescent="0.3">
      <c r="B122" s="317"/>
      <c r="C122" s="294" t="s">
        <v>498</v>
      </c>
      <c r="D122" s="294"/>
      <c r="E122" s="294"/>
      <c r="F122" s="295" t="s">
        <v>499</v>
      </c>
      <c r="G122" s="296"/>
      <c r="H122" s="294"/>
      <c r="I122" s="294"/>
      <c r="J122" s="294" t="s">
        <v>500</v>
      </c>
      <c r="K122" s="318"/>
    </row>
    <row r="123" spans="2:11" ht="5.25" customHeight="1" x14ac:dyDescent="0.3">
      <c r="B123" s="319"/>
      <c r="C123" s="297"/>
      <c r="D123" s="297"/>
      <c r="E123" s="297"/>
      <c r="F123" s="297"/>
      <c r="G123" s="278"/>
      <c r="H123" s="297"/>
      <c r="I123" s="297"/>
      <c r="J123" s="297"/>
      <c r="K123" s="320"/>
    </row>
    <row r="124" spans="2:11" ht="15" customHeight="1" x14ac:dyDescent="0.3">
      <c r="B124" s="319"/>
      <c r="C124" s="278" t="s">
        <v>504</v>
      </c>
      <c r="D124" s="297"/>
      <c r="E124" s="297"/>
      <c r="F124" s="299" t="s">
        <v>501</v>
      </c>
      <c r="G124" s="278"/>
      <c r="H124" s="278" t="s">
        <v>540</v>
      </c>
      <c r="I124" s="278" t="s">
        <v>503</v>
      </c>
      <c r="J124" s="278">
        <v>120</v>
      </c>
      <c r="K124" s="321"/>
    </row>
    <row r="125" spans="2:11" ht="15" customHeight="1" x14ac:dyDescent="0.3">
      <c r="B125" s="319"/>
      <c r="C125" s="278" t="s">
        <v>549</v>
      </c>
      <c r="D125" s="278"/>
      <c r="E125" s="278"/>
      <c r="F125" s="299" t="s">
        <v>501</v>
      </c>
      <c r="G125" s="278"/>
      <c r="H125" s="278" t="s">
        <v>550</v>
      </c>
      <c r="I125" s="278" t="s">
        <v>503</v>
      </c>
      <c r="J125" s="278" t="s">
        <v>551</v>
      </c>
      <c r="K125" s="321"/>
    </row>
    <row r="126" spans="2:11" ht="15" customHeight="1" x14ac:dyDescent="0.3">
      <c r="B126" s="319"/>
      <c r="C126" s="278" t="s">
        <v>450</v>
      </c>
      <c r="D126" s="278"/>
      <c r="E126" s="278"/>
      <c r="F126" s="299" t="s">
        <v>501</v>
      </c>
      <c r="G126" s="278"/>
      <c r="H126" s="278" t="s">
        <v>552</v>
      </c>
      <c r="I126" s="278" t="s">
        <v>503</v>
      </c>
      <c r="J126" s="278" t="s">
        <v>551</v>
      </c>
      <c r="K126" s="321"/>
    </row>
    <row r="127" spans="2:11" ht="15" customHeight="1" x14ac:dyDescent="0.3">
      <c r="B127" s="319"/>
      <c r="C127" s="278" t="s">
        <v>512</v>
      </c>
      <c r="D127" s="278"/>
      <c r="E127" s="278"/>
      <c r="F127" s="299" t="s">
        <v>507</v>
      </c>
      <c r="G127" s="278"/>
      <c r="H127" s="278" t="s">
        <v>513</v>
      </c>
      <c r="I127" s="278" t="s">
        <v>503</v>
      </c>
      <c r="J127" s="278">
        <v>15</v>
      </c>
      <c r="K127" s="321"/>
    </row>
    <row r="128" spans="2:11" ht="15" customHeight="1" x14ac:dyDescent="0.3">
      <c r="B128" s="319"/>
      <c r="C128" s="301" t="s">
        <v>514</v>
      </c>
      <c r="D128" s="301"/>
      <c r="E128" s="301"/>
      <c r="F128" s="302" t="s">
        <v>507</v>
      </c>
      <c r="G128" s="301"/>
      <c r="H128" s="301" t="s">
        <v>515</v>
      </c>
      <c r="I128" s="301" t="s">
        <v>503</v>
      </c>
      <c r="J128" s="301">
        <v>15</v>
      </c>
      <c r="K128" s="321"/>
    </row>
    <row r="129" spans="2:11" ht="15" customHeight="1" x14ac:dyDescent="0.3">
      <c r="B129" s="319"/>
      <c r="C129" s="301" t="s">
        <v>516</v>
      </c>
      <c r="D129" s="301"/>
      <c r="E129" s="301"/>
      <c r="F129" s="302" t="s">
        <v>507</v>
      </c>
      <c r="G129" s="301"/>
      <c r="H129" s="301" t="s">
        <v>517</v>
      </c>
      <c r="I129" s="301" t="s">
        <v>503</v>
      </c>
      <c r="J129" s="301">
        <v>20</v>
      </c>
      <c r="K129" s="321"/>
    </row>
    <row r="130" spans="2:11" ht="15" customHeight="1" x14ac:dyDescent="0.3">
      <c r="B130" s="319"/>
      <c r="C130" s="301" t="s">
        <v>518</v>
      </c>
      <c r="D130" s="301"/>
      <c r="E130" s="301"/>
      <c r="F130" s="302" t="s">
        <v>507</v>
      </c>
      <c r="G130" s="301"/>
      <c r="H130" s="301" t="s">
        <v>519</v>
      </c>
      <c r="I130" s="301" t="s">
        <v>503</v>
      </c>
      <c r="J130" s="301">
        <v>20</v>
      </c>
      <c r="K130" s="321"/>
    </row>
    <row r="131" spans="2:11" ht="15" customHeight="1" x14ac:dyDescent="0.3">
      <c r="B131" s="319"/>
      <c r="C131" s="278" t="s">
        <v>506</v>
      </c>
      <c r="D131" s="278"/>
      <c r="E131" s="278"/>
      <c r="F131" s="299" t="s">
        <v>507</v>
      </c>
      <c r="G131" s="278"/>
      <c r="H131" s="278" t="s">
        <v>540</v>
      </c>
      <c r="I131" s="278" t="s">
        <v>503</v>
      </c>
      <c r="J131" s="278">
        <v>50</v>
      </c>
      <c r="K131" s="321"/>
    </row>
    <row r="132" spans="2:11" ht="15" customHeight="1" x14ac:dyDescent="0.3">
      <c r="B132" s="319"/>
      <c r="C132" s="278" t="s">
        <v>520</v>
      </c>
      <c r="D132" s="278"/>
      <c r="E132" s="278"/>
      <c r="F132" s="299" t="s">
        <v>507</v>
      </c>
      <c r="G132" s="278"/>
      <c r="H132" s="278" t="s">
        <v>540</v>
      </c>
      <c r="I132" s="278" t="s">
        <v>503</v>
      </c>
      <c r="J132" s="278">
        <v>50</v>
      </c>
      <c r="K132" s="321"/>
    </row>
    <row r="133" spans="2:11" ht="15" customHeight="1" x14ac:dyDescent="0.3">
      <c r="B133" s="319"/>
      <c r="C133" s="278" t="s">
        <v>526</v>
      </c>
      <c r="D133" s="278"/>
      <c r="E133" s="278"/>
      <c r="F133" s="299" t="s">
        <v>507</v>
      </c>
      <c r="G133" s="278"/>
      <c r="H133" s="278" t="s">
        <v>540</v>
      </c>
      <c r="I133" s="278" t="s">
        <v>503</v>
      </c>
      <c r="J133" s="278">
        <v>50</v>
      </c>
      <c r="K133" s="321"/>
    </row>
    <row r="134" spans="2:11" ht="15" customHeight="1" x14ac:dyDescent="0.3">
      <c r="B134" s="319"/>
      <c r="C134" s="278" t="s">
        <v>528</v>
      </c>
      <c r="D134" s="278"/>
      <c r="E134" s="278"/>
      <c r="F134" s="299" t="s">
        <v>507</v>
      </c>
      <c r="G134" s="278"/>
      <c r="H134" s="278" t="s">
        <v>540</v>
      </c>
      <c r="I134" s="278" t="s">
        <v>503</v>
      </c>
      <c r="J134" s="278">
        <v>50</v>
      </c>
      <c r="K134" s="321"/>
    </row>
    <row r="135" spans="2:11" ht="15" customHeight="1" x14ac:dyDescent="0.3">
      <c r="B135" s="319"/>
      <c r="C135" s="278" t="s">
        <v>104</v>
      </c>
      <c r="D135" s="278"/>
      <c r="E135" s="278"/>
      <c r="F135" s="299" t="s">
        <v>507</v>
      </c>
      <c r="G135" s="278"/>
      <c r="H135" s="278" t="s">
        <v>553</v>
      </c>
      <c r="I135" s="278" t="s">
        <v>503</v>
      </c>
      <c r="J135" s="278">
        <v>255</v>
      </c>
      <c r="K135" s="321"/>
    </row>
    <row r="136" spans="2:11" ht="15" customHeight="1" x14ac:dyDescent="0.3">
      <c r="B136" s="319"/>
      <c r="C136" s="278" t="s">
        <v>530</v>
      </c>
      <c r="D136" s="278"/>
      <c r="E136" s="278"/>
      <c r="F136" s="299" t="s">
        <v>501</v>
      </c>
      <c r="G136" s="278"/>
      <c r="H136" s="278" t="s">
        <v>554</v>
      </c>
      <c r="I136" s="278" t="s">
        <v>532</v>
      </c>
      <c r="J136" s="278"/>
      <c r="K136" s="321"/>
    </row>
    <row r="137" spans="2:11" ht="15" customHeight="1" x14ac:dyDescent="0.3">
      <c r="B137" s="319"/>
      <c r="C137" s="278" t="s">
        <v>533</v>
      </c>
      <c r="D137" s="278"/>
      <c r="E137" s="278"/>
      <c r="F137" s="299" t="s">
        <v>501</v>
      </c>
      <c r="G137" s="278"/>
      <c r="H137" s="278" t="s">
        <v>555</v>
      </c>
      <c r="I137" s="278" t="s">
        <v>535</v>
      </c>
      <c r="J137" s="278"/>
      <c r="K137" s="321"/>
    </row>
    <row r="138" spans="2:11" ht="15" customHeight="1" x14ac:dyDescent="0.3">
      <c r="B138" s="319"/>
      <c r="C138" s="278" t="s">
        <v>536</v>
      </c>
      <c r="D138" s="278"/>
      <c r="E138" s="278"/>
      <c r="F138" s="299" t="s">
        <v>501</v>
      </c>
      <c r="G138" s="278"/>
      <c r="H138" s="278" t="s">
        <v>536</v>
      </c>
      <c r="I138" s="278" t="s">
        <v>535</v>
      </c>
      <c r="J138" s="278"/>
      <c r="K138" s="321"/>
    </row>
    <row r="139" spans="2:11" ht="15" customHeight="1" x14ac:dyDescent="0.3">
      <c r="B139" s="319"/>
      <c r="C139" s="278" t="s">
        <v>39</v>
      </c>
      <c r="D139" s="278"/>
      <c r="E139" s="278"/>
      <c r="F139" s="299" t="s">
        <v>501</v>
      </c>
      <c r="G139" s="278"/>
      <c r="H139" s="278" t="s">
        <v>556</v>
      </c>
      <c r="I139" s="278" t="s">
        <v>535</v>
      </c>
      <c r="J139" s="278"/>
      <c r="K139" s="321"/>
    </row>
    <row r="140" spans="2:11" ht="15" customHeight="1" x14ac:dyDescent="0.3">
      <c r="B140" s="319"/>
      <c r="C140" s="278" t="s">
        <v>557</v>
      </c>
      <c r="D140" s="278"/>
      <c r="E140" s="278"/>
      <c r="F140" s="299" t="s">
        <v>501</v>
      </c>
      <c r="G140" s="278"/>
      <c r="H140" s="278" t="s">
        <v>558</v>
      </c>
      <c r="I140" s="278" t="s">
        <v>535</v>
      </c>
      <c r="J140" s="278"/>
      <c r="K140" s="321"/>
    </row>
    <row r="141" spans="2:11" ht="15" customHeight="1" x14ac:dyDescent="0.3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 x14ac:dyDescent="0.3">
      <c r="B142" s="275"/>
      <c r="C142" s="275"/>
      <c r="D142" s="275"/>
      <c r="E142" s="275"/>
      <c r="F142" s="311"/>
      <c r="G142" s="275"/>
      <c r="H142" s="275"/>
      <c r="I142" s="275"/>
      <c r="J142" s="275"/>
      <c r="K142" s="275"/>
    </row>
    <row r="143" spans="2:11" ht="18.75" customHeight="1" x14ac:dyDescent="0.3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 x14ac:dyDescent="0.3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 x14ac:dyDescent="0.3">
      <c r="B145" s="289"/>
      <c r="C145" s="290" t="s">
        <v>559</v>
      </c>
      <c r="D145" s="290"/>
      <c r="E145" s="290"/>
      <c r="F145" s="290"/>
      <c r="G145" s="290"/>
      <c r="H145" s="290"/>
      <c r="I145" s="290"/>
      <c r="J145" s="290"/>
      <c r="K145" s="291"/>
    </row>
    <row r="146" spans="2:11" ht="17.25" customHeight="1" x14ac:dyDescent="0.3">
      <c r="B146" s="289"/>
      <c r="C146" s="292" t="s">
        <v>495</v>
      </c>
      <c r="D146" s="292"/>
      <c r="E146" s="292"/>
      <c r="F146" s="292" t="s">
        <v>496</v>
      </c>
      <c r="G146" s="293"/>
      <c r="H146" s="292" t="s">
        <v>99</v>
      </c>
      <c r="I146" s="292" t="s">
        <v>58</v>
      </c>
      <c r="J146" s="292" t="s">
        <v>497</v>
      </c>
      <c r="K146" s="291"/>
    </row>
    <row r="147" spans="2:11" ht="17.25" customHeight="1" x14ac:dyDescent="0.3">
      <c r="B147" s="289"/>
      <c r="C147" s="294" t="s">
        <v>498</v>
      </c>
      <c r="D147" s="294"/>
      <c r="E147" s="294"/>
      <c r="F147" s="295" t="s">
        <v>499</v>
      </c>
      <c r="G147" s="296"/>
      <c r="H147" s="294"/>
      <c r="I147" s="294"/>
      <c r="J147" s="294" t="s">
        <v>500</v>
      </c>
      <c r="K147" s="291"/>
    </row>
    <row r="148" spans="2:11" ht="5.25" customHeight="1" x14ac:dyDescent="0.3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 x14ac:dyDescent="0.3">
      <c r="B149" s="300"/>
      <c r="C149" s="325" t="s">
        <v>504</v>
      </c>
      <c r="D149" s="278"/>
      <c r="E149" s="278"/>
      <c r="F149" s="326" t="s">
        <v>501</v>
      </c>
      <c r="G149" s="278"/>
      <c r="H149" s="325" t="s">
        <v>540</v>
      </c>
      <c r="I149" s="325" t="s">
        <v>503</v>
      </c>
      <c r="J149" s="325">
        <v>120</v>
      </c>
      <c r="K149" s="321"/>
    </row>
    <row r="150" spans="2:11" ht="15" customHeight="1" x14ac:dyDescent="0.3">
      <c r="B150" s="300"/>
      <c r="C150" s="325" t="s">
        <v>549</v>
      </c>
      <c r="D150" s="278"/>
      <c r="E150" s="278"/>
      <c r="F150" s="326" t="s">
        <v>501</v>
      </c>
      <c r="G150" s="278"/>
      <c r="H150" s="325" t="s">
        <v>560</v>
      </c>
      <c r="I150" s="325" t="s">
        <v>503</v>
      </c>
      <c r="J150" s="325" t="s">
        <v>551</v>
      </c>
      <c r="K150" s="321"/>
    </row>
    <row r="151" spans="2:11" ht="15" customHeight="1" x14ac:dyDescent="0.3">
      <c r="B151" s="300"/>
      <c r="C151" s="325" t="s">
        <v>450</v>
      </c>
      <c r="D151" s="278"/>
      <c r="E151" s="278"/>
      <c r="F151" s="326" t="s">
        <v>501</v>
      </c>
      <c r="G151" s="278"/>
      <c r="H151" s="325" t="s">
        <v>561</v>
      </c>
      <c r="I151" s="325" t="s">
        <v>503</v>
      </c>
      <c r="J151" s="325" t="s">
        <v>551</v>
      </c>
      <c r="K151" s="321"/>
    </row>
    <row r="152" spans="2:11" ht="15" customHeight="1" x14ac:dyDescent="0.3">
      <c r="B152" s="300"/>
      <c r="C152" s="325" t="s">
        <v>506</v>
      </c>
      <c r="D152" s="278"/>
      <c r="E152" s="278"/>
      <c r="F152" s="326" t="s">
        <v>507</v>
      </c>
      <c r="G152" s="278"/>
      <c r="H152" s="325" t="s">
        <v>540</v>
      </c>
      <c r="I152" s="325" t="s">
        <v>503</v>
      </c>
      <c r="J152" s="325">
        <v>50</v>
      </c>
      <c r="K152" s="321"/>
    </row>
    <row r="153" spans="2:11" ht="15" customHeight="1" x14ac:dyDescent="0.3">
      <c r="B153" s="300"/>
      <c r="C153" s="325" t="s">
        <v>509</v>
      </c>
      <c r="D153" s="278"/>
      <c r="E153" s="278"/>
      <c r="F153" s="326" t="s">
        <v>501</v>
      </c>
      <c r="G153" s="278"/>
      <c r="H153" s="325" t="s">
        <v>540</v>
      </c>
      <c r="I153" s="325" t="s">
        <v>511</v>
      </c>
      <c r="J153" s="325"/>
      <c r="K153" s="321"/>
    </row>
    <row r="154" spans="2:11" ht="15" customHeight="1" x14ac:dyDescent="0.3">
      <c r="B154" s="300"/>
      <c r="C154" s="325" t="s">
        <v>520</v>
      </c>
      <c r="D154" s="278"/>
      <c r="E154" s="278"/>
      <c r="F154" s="326" t="s">
        <v>507</v>
      </c>
      <c r="G154" s="278"/>
      <c r="H154" s="325" t="s">
        <v>540</v>
      </c>
      <c r="I154" s="325" t="s">
        <v>503</v>
      </c>
      <c r="J154" s="325">
        <v>50</v>
      </c>
      <c r="K154" s="321"/>
    </row>
    <row r="155" spans="2:11" ht="15" customHeight="1" x14ac:dyDescent="0.3">
      <c r="B155" s="300"/>
      <c r="C155" s="325" t="s">
        <v>528</v>
      </c>
      <c r="D155" s="278"/>
      <c r="E155" s="278"/>
      <c r="F155" s="326" t="s">
        <v>507</v>
      </c>
      <c r="G155" s="278"/>
      <c r="H155" s="325" t="s">
        <v>540</v>
      </c>
      <c r="I155" s="325" t="s">
        <v>503</v>
      </c>
      <c r="J155" s="325">
        <v>50</v>
      </c>
      <c r="K155" s="321"/>
    </row>
    <row r="156" spans="2:11" ht="15" customHeight="1" x14ac:dyDescent="0.3">
      <c r="B156" s="300"/>
      <c r="C156" s="325" t="s">
        <v>526</v>
      </c>
      <c r="D156" s="278"/>
      <c r="E156" s="278"/>
      <c r="F156" s="326" t="s">
        <v>507</v>
      </c>
      <c r="G156" s="278"/>
      <c r="H156" s="325" t="s">
        <v>540</v>
      </c>
      <c r="I156" s="325" t="s">
        <v>503</v>
      </c>
      <c r="J156" s="325">
        <v>50</v>
      </c>
      <c r="K156" s="321"/>
    </row>
    <row r="157" spans="2:11" ht="15" customHeight="1" x14ac:dyDescent="0.3">
      <c r="B157" s="300"/>
      <c r="C157" s="325" t="s">
        <v>82</v>
      </c>
      <c r="D157" s="278"/>
      <c r="E157" s="278"/>
      <c r="F157" s="326" t="s">
        <v>501</v>
      </c>
      <c r="G157" s="278"/>
      <c r="H157" s="325" t="s">
        <v>562</v>
      </c>
      <c r="I157" s="325" t="s">
        <v>503</v>
      </c>
      <c r="J157" s="325" t="s">
        <v>563</v>
      </c>
      <c r="K157" s="321"/>
    </row>
    <row r="158" spans="2:11" ht="15" customHeight="1" x14ac:dyDescent="0.3">
      <c r="B158" s="300"/>
      <c r="C158" s="325" t="s">
        <v>564</v>
      </c>
      <c r="D158" s="278"/>
      <c r="E158" s="278"/>
      <c r="F158" s="326" t="s">
        <v>501</v>
      </c>
      <c r="G158" s="278"/>
      <c r="H158" s="325" t="s">
        <v>565</v>
      </c>
      <c r="I158" s="325" t="s">
        <v>535</v>
      </c>
      <c r="J158" s="325"/>
      <c r="K158" s="321"/>
    </row>
    <row r="159" spans="2:11" ht="15" customHeight="1" x14ac:dyDescent="0.3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 x14ac:dyDescent="0.3">
      <c r="B160" s="275"/>
      <c r="C160" s="278"/>
      <c r="D160" s="278"/>
      <c r="E160" s="278"/>
      <c r="F160" s="299"/>
      <c r="G160" s="278"/>
      <c r="H160" s="278"/>
      <c r="I160" s="278"/>
      <c r="J160" s="278"/>
      <c r="K160" s="275"/>
    </row>
    <row r="161" spans="2:11" ht="18.75" customHeight="1" x14ac:dyDescent="0.3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 x14ac:dyDescent="0.3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 x14ac:dyDescent="0.3">
      <c r="B163" s="265"/>
      <c r="C163" s="266" t="s">
        <v>566</v>
      </c>
      <c r="D163" s="266"/>
      <c r="E163" s="266"/>
      <c r="F163" s="266"/>
      <c r="G163" s="266"/>
      <c r="H163" s="266"/>
      <c r="I163" s="266"/>
      <c r="J163" s="266"/>
      <c r="K163" s="267"/>
    </row>
    <row r="164" spans="2:11" ht="17.25" customHeight="1" x14ac:dyDescent="0.3">
      <c r="B164" s="265"/>
      <c r="C164" s="292" t="s">
        <v>495</v>
      </c>
      <c r="D164" s="292"/>
      <c r="E164" s="292"/>
      <c r="F164" s="292" t="s">
        <v>496</v>
      </c>
      <c r="G164" s="329"/>
      <c r="H164" s="330" t="s">
        <v>99</v>
      </c>
      <c r="I164" s="330" t="s">
        <v>58</v>
      </c>
      <c r="J164" s="292" t="s">
        <v>497</v>
      </c>
      <c r="K164" s="267"/>
    </row>
    <row r="165" spans="2:11" ht="17.25" customHeight="1" x14ac:dyDescent="0.3">
      <c r="B165" s="269"/>
      <c r="C165" s="294" t="s">
        <v>498</v>
      </c>
      <c r="D165" s="294"/>
      <c r="E165" s="294"/>
      <c r="F165" s="295" t="s">
        <v>499</v>
      </c>
      <c r="G165" s="331"/>
      <c r="H165" s="332"/>
      <c r="I165" s="332"/>
      <c r="J165" s="294" t="s">
        <v>500</v>
      </c>
      <c r="K165" s="271"/>
    </row>
    <row r="166" spans="2:11" ht="5.25" customHeight="1" x14ac:dyDescent="0.3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 x14ac:dyDescent="0.3">
      <c r="B167" s="300"/>
      <c r="C167" s="278" t="s">
        <v>504</v>
      </c>
      <c r="D167" s="278"/>
      <c r="E167" s="278"/>
      <c r="F167" s="299" t="s">
        <v>501</v>
      </c>
      <c r="G167" s="278"/>
      <c r="H167" s="278" t="s">
        <v>540</v>
      </c>
      <c r="I167" s="278" t="s">
        <v>503</v>
      </c>
      <c r="J167" s="278">
        <v>120</v>
      </c>
      <c r="K167" s="321"/>
    </row>
    <row r="168" spans="2:11" ht="15" customHeight="1" x14ac:dyDescent="0.3">
      <c r="B168" s="300"/>
      <c r="C168" s="278" t="s">
        <v>549</v>
      </c>
      <c r="D168" s="278"/>
      <c r="E168" s="278"/>
      <c r="F168" s="299" t="s">
        <v>501</v>
      </c>
      <c r="G168" s="278"/>
      <c r="H168" s="278" t="s">
        <v>550</v>
      </c>
      <c r="I168" s="278" t="s">
        <v>503</v>
      </c>
      <c r="J168" s="278" t="s">
        <v>551</v>
      </c>
      <c r="K168" s="321"/>
    </row>
    <row r="169" spans="2:11" ht="15" customHeight="1" x14ac:dyDescent="0.3">
      <c r="B169" s="300"/>
      <c r="C169" s="278" t="s">
        <v>450</v>
      </c>
      <c r="D169" s="278"/>
      <c r="E169" s="278"/>
      <c r="F169" s="299" t="s">
        <v>501</v>
      </c>
      <c r="G169" s="278"/>
      <c r="H169" s="278" t="s">
        <v>567</v>
      </c>
      <c r="I169" s="278" t="s">
        <v>503</v>
      </c>
      <c r="J169" s="278" t="s">
        <v>551</v>
      </c>
      <c r="K169" s="321"/>
    </row>
    <row r="170" spans="2:11" ht="15" customHeight="1" x14ac:dyDescent="0.3">
      <c r="B170" s="300"/>
      <c r="C170" s="278" t="s">
        <v>506</v>
      </c>
      <c r="D170" s="278"/>
      <c r="E170" s="278"/>
      <c r="F170" s="299" t="s">
        <v>507</v>
      </c>
      <c r="G170" s="278"/>
      <c r="H170" s="278" t="s">
        <v>567</v>
      </c>
      <c r="I170" s="278" t="s">
        <v>503</v>
      </c>
      <c r="J170" s="278">
        <v>50</v>
      </c>
      <c r="K170" s="321"/>
    </row>
    <row r="171" spans="2:11" ht="15" customHeight="1" x14ac:dyDescent="0.3">
      <c r="B171" s="300"/>
      <c r="C171" s="278" t="s">
        <v>509</v>
      </c>
      <c r="D171" s="278"/>
      <c r="E171" s="278"/>
      <c r="F171" s="299" t="s">
        <v>501</v>
      </c>
      <c r="G171" s="278"/>
      <c r="H171" s="278" t="s">
        <v>567</v>
      </c>
      <c r="I171" s="278" t="s">
        <v>511</v>
      </c>
      <c r="J171" s="278"/>
      <c r="K171" s="321"/>
    </row>
    <row r="172" spans="2:11" ht="15" customHeight="1" x14ac:dyDescent="0.3">
      <c r="B172" s="300"/>
      <c r="C172" s="278" t="s">
        <v>520</v>
      </c>
      <c r="D172" s="278"/>
      <c r="E172" s="278"/>
      <c r="F172" s="299" t="s">
        <v>507</v>
      </c>
      <c r="G172" s="278"/>
      <c r="H172" s="278" t="s">
        <v>567</v>
      </c>
      <c r="I172" s="278" t="s">
        <v>503</v>
      </c>
      <c r="J172" s="278">
        <v>50</v>
      </c>
      <c r="K172" s="321"/>
    </row>
    <row r="173" spans="2:11" ht="15" customHeight="1" x14ac:dyDescent="0.3">
      <c r="B173" s="300"/>
      <c r="C173" s="278" t="s">
        <v>528</v>
      </c>
      <c r="D173" s="278"/>
      <c r="E173" s="278"/>
      <c r="F173" s="299" t="s">
        <v>507</v>
      </c>
      <c r="G173" s="278"/>
      <c r="H173" s="278" t="s">
        <v>567</v>
      </c>
      <c r="I173" s="278" t="s">
        <v>503</v>
      </c>
      <c r="J173" s="278">
        <v>50</v>
      </c>
      <c r="K173" s="321"/>
    </row>
    <row r="174" spans="2:11" ht="15" customHeight="1" x14ac:dyDescent="0.3">
      <c r="B174" s="300"/>
      <c r="C174" s="278" t="s">
        <v>526</v>
      </c>
      <c r="D174" s="278"/>
      <c r="E174" s="278"/>
      <c r="F174" s="299" t="s">
        <v>507</v>
      </c>
      <c r="G174" s="278"/>
      <c r="H174" s="278" t="s">
        <v>567</v>
      </c>
      <c r="I174" s="278" t="s">
        <v>503</v>
      </c>
      <c r="J174" s="278">
        <v>50</v>
      </c>
      <c r="K174" s="321"/>
    </row>
    <row r="175" spans="2:11" ht="15" customHeight="1" x14ac:dyDescent="0.3">
      <c r="B175" s="300"/>
      <c r="C175" s="278" t="s">
        <v>98</v>
      </c>
      <c r="D175" s="278"/>
      <c r="E175" s="278"/>
      <c r="F175" s="299" t="s">
        <v>501</v>
      </c>
      <c r="G175" s="278"/>
      <c r="H175" s="278" t="s">
        <v>568</v>
      </c>
      <c r="I175" s="278" t="s">
        <v>569</v>
      </c>
      <c r="J175" s="278"/>
      <c r="K175" s="321"/>
    </row>
    <row r="176" spans="2:11" ht="15" customHeight="1" x14ac:dyDescent="0.3">
      <c r="B176" s="300"/>
      <c r="C176" s="278" t="s">
        <v>58</v>
      </c>
      <c r="D176" s="278"/>
      <c r="E176" s="278"/>
      <c r="F176" s="299" t="s">
        <v>501</v>
      </c>
      <c r="G176" s="278"/>
      <c r="H176" s="278" t="s">
        <v>570</v>
      </c>
      <c r="I176" s="278" t="s">
        <v>571</v>
      </c>
      <c r="J176" s="278">
        <v>1</v>
      </c>
      <c r="K176" s="321"/>
    </row>
    <row r="177" spans="2:11" ht="15" customHeight="1" x14ac:dyDescent="0.3">
      <c r="B177" s="300"/>
      <c r="C177" s="278" t="s">
        <v>54</v>
      </c>
      <c r="D177" s="278"/>
      <c r="E177" s="278"/>
      <c r="F177" s="299" t="s">
        <v>501</v>
      </c>
      <c r="G177" s="278"/>
      <c r="H177" s="278" t="s">
        <v>572</v>
      </c>
      <c r="I177" s="278" t="s">
        <v>503</v>
      </c>
      <c r="J177" s="278">
        <v>20</v>
      </c>
      <c r="K177" s="321"/>
    </row>
    <row r="178" spans="2:11" ht="15" customHeight="1" x14ac:dyDescent="0.3">
      <c r="B178" s="300"/>
      <c r="C178" s="278" t="s">
        <v>99</v>
      </c>
      <c r="D178" s="278"/>
      <c r="E178" s="278"/>
      <c r="F178" s="299" t="s">
        <v>501</v>
      </c>
      <c r="G178" s="278"/>
      <c r="H178" s="278" t="s">
        <v>573</v>
      </c>
      <c r="I178" s="278" t="s">
        <v>503</v>
      </c>
      <c r="J178" s="278">
        <v>255</v>
      </c>
      <c r="K178" s="321"/>
    </row>
    <row r="179" spans="2:11" ht="15" customHeight="1" x14ac:dyDescent="0.3">
      <c r="B179" s="300"/>
      <c r="C179" s="278" t="s">
        <v>100</v>
      </c>
      <c r="D179" s="278"/>
      <c r="E179" s="278"/>
      <c r="F179" s="299" t="s">
        <v>501</v>
      </c>
      <c r="G179" s="278"/>
      <c r="H179" s="278" t="s">
        <v>466</v>
      </c>
      <c r="I179" s="278" t="s">
        <v>503</v>
      </c>
      <c r="J179" s="278">
        <v>10</v>
      </c>
      <c r="K179" s="321"/>
    </row>
    <row r="180" spans="2:11" ht="15" customHeight="1" x14ac:dyDescent="0.3">
      <c r="B180" s="300"/>
      <c r="C180" s="278" t="s">
        <v>101</v>
      </c>
      <c r="D180" s="278"/>
      <c r="E180" s="278"/>
      <c r="F180" s="299" t="s">
        <v>501</v>
      </c>
      <c r="G180" s="278"/>
      <c r="H180" s="278" t="s">
        <v>574</v>
      </c>
      <c r="I180" s="278" t="s">
        <v>535</v>
      </c>
      <c r="J180" s="278"/>
      <c r="K180" s="321"/>
    </row>
    <row r="181" spans="2:11" ht="15" customHeight="1" x14ac:dyDescent="0.3">
      <c r="B181" s="300"/>
      <c r="C181" s="278" t="s">
        <v>575</v>
      </c>
      <c r="D181" s="278"/>
      <c r="E181" s="278"/>
      <c r="F181" s="299" t="s">
        <v>501</v>
      </c>
      <c r="G181" s="278"/>
      <c r="H181" s="278" t="s">
        <v>576</v>
      </c>
      <c r="I181" s="278" t="s">
        <v>535</v>
      </c>
      <c r="J181" s="278"/>
      <c r="K181" s="321"/>
    </row>
    <row r="182" spans="2:11" ht="15" customHeight="1" x14ac:dyDescent="0.3">
      <c r="B182" s="300"/>
      <c r="C182" s="278" t="s">
        <v>564</v>
      </c>
      <c r="D182" s="278"/>
      <c r="E182" s="278"/>
      <c r="F182" s="299" t="s">
        <v>501</v>
      </c>
      <c r="G182" s="278"/>
      <c r="H182" s="278" t="s">
        <v>577</v>
      </c>
      <c r="I182" s="278" t="s">
        <v>535</v>
      </c>
      <c r="J182" s="278"/>
      <c r="K182" s="321"/>
    </row>
    <row r="183" spans="2:11" ht="15" customHeight="1" x14ac:dyDescent="0.3">
      <c r="B183" s="300"/>
      <c r="C183" s="278" t="s">
        <v>103</v>
      </c>
      <c r="D183" s="278"/>
      <c r="E183" s="278"/>
      <c r="F183" s="299" t="s">
        <v>507</v>
      </c>
      <c r="G183" s="278"/>
      <c r="H183" s="278" t="s">
        <v>578</v>
      </c>
      <c r="I183" s="278" t="s">
        <v>503</v>
      </c>
      <c r="J183" s="278">
        <v>50</v>
      </c>
      <c r="K183" s="321"/>
    </row>
    <row r="184" spans="2:11" ht="15" customHeight="1" x14ac:dyDescent="0.3">
      <c r="B184" s="300"/>
      <c r="C184" s="278" t="s">
        <v>579</v>
      </c>
      <c r="D184" s="278"/>
      <c r="E184" s="278"/>
      <c r="F184" s="299" t="s">
        <v>507</v>
      </c>
      <c r="G184" s="278"/>
      <c r="H184" s="278" t="s">
        <v>580</v>
      </c>
      <c r="I184" s="278" t="s">
        <v>581</v>
      </c>
      <c r="J184" s="278"/>
      <c r="K184" s="321"/>
    </row>
    <row r="185" spans="2:11" ht="15" customHeight="1" x14ac:dyDescent="0.3">
      <c r="B185" s="300"/>
      <c r="C185" s="278" t="s">
        <v>582</v>
      </c>
      <c r="D185" s="278"/>
      <c r="E185" s="278"/>
      <c r="F185" s="299" t="s">
        <v>507</v>
      </c>
      <c r="G185" s="278"/>
      <c r="H185" s="278" t="s">
        <v>583</v>
      </c>
      <c r="I185" s="278" t="s">
        <v>581</v>
      </c>
      <c r="J185" s="278"/>
      <c r="K185" s="321"/>
    </row>
    <row r="186" spans="2:11" ht="15" customHeight="1" x14ac:dyDescent="0.3">
      <c r="B186" s="300"/>
      <c r="C186" s="278" t="s">
        <v>584</v>
      </c>
      <c r="D186" s="278"/>
      <c r="E186" s="278"/>
      <c r="F186" s="299" t="s">
        <v>507</v>
      </c>
      <c r="G186" s="278"/>
      <c r="H186" s="278" t="s">
        <v>585</v>
      </c>
      <c r="I186" s="278" t="s">
        <v>581</v>
      </c>
      <c r="J186" s="278"/>
      <c r="K186" s="321"/>
    </row>
    <row r="187" spans="2:11" ht="15" customHeight="1" x14ac:dyDescent="0.3">
      <c r="B187" s="300"/>
      <c r="C187" s="333" t="s">
        <v>586</v>
      </c>
      <c r="D187" s="278"/>
      <c r="E187" s="278"/>
      <c r="F187" s="299" t="s">
        <v>507</v>
      </c>
      <c r="G187" s="278"/>
      <c r="H187" s="278" t="s">
        <v>587</v>
      </c>
      <c r="I187" s="278" t="s">
        <v>588</v>
      </c>
      <c r="J187" s="334" t="s">
        <v>589</v>
      </c>
      <c r="K187" s="321"/>
    </row>
    <row r="188" spans="2:11" ht="15" customHeight="1" x14ac:dyDescent="0.3">
      <c r="B188" s="300"/>
      <c r="C188" s="284" t="s">
        <v>43</v>
      </c>
      <c r="D188" s="278"/>
      <c r="E188" s="278"/>
      <c r="F188" s="299" t="s">
        <v>501</v>
      </c>
      <c r="G188" s="278"/>
      <c r="H188" s="275" t="s">
        <v>590</v>
      </c>
      <c r="I188" s="278" t="s">
        <v>591</v>
      </c>
      <c r="J188" s="278"/>
      <c r="K188" s="321"/>
    </row>
    <row r="189" spans="2:11" ht="15" customHeight="1" x14ac:dyDescent="0.3">
      <c r="B189" s="300"/>
      <c r="C189" s="284" t="s">
        <v>592</v>
      </c>
      <c r="D189" s="278"/>
      <c r="E189" s="278"/>
      <c r="F189" s="299" t="s">
        <v>501</v>
      </c>
      <c r="G189" s="278"/>
      <c r="H189" s="278" t="s">
        <v>593</v>
      </c>
      <c r="I189" s="278" t="s">
        <v>535</v>
      </c>
      <c r="J189" s="278"/>
      <c r="K189" s="321"/>
    </row>
    <row r="190" spans="2:11" ht="15" customHeight="1" x14ac:dyDescent="0.3">
      <c r="B190" s="300"/>
      <c r="C190" s="284" t="s">
        <v>594</v>
      </c>
      <c r="D190" s="278"/>
      <c r="E190" s="278"/>
      <c r="F190" s="299" t="s">
        <v>501</v>
      </c>
      <c r="G190" s="278"/>
      <c r="H190" s="278" t="s">
        <v>595</v>
      </c>
      <c r="I190" s="278" t="s">
        <v>535</v>
      </c>
      <c r="J190" s="278"/>
      <c r="K190" s="321"/>
    </row>
    <row r="191" spans="2:11" ht="15" customHeight="1" x14ac:dyDescent="0.3">
      <c r="B191" s="300"/>
      <c r="C191" s="284" t="s">
        <v>596</v>
      </c>
      <c r="D191" s="278"/>
      <c r="E191" s="278"/>
      <c r="F191" s="299" t="s">
        <v>507</v>
      </c>
      <c r="G191" s="278"/>
      <c r="H191" s="278" t="s">
        <v>597</v>
      </c>
      <c r="I191" s="278" t="s">
        <v>535</v>
      </c>
      <c r="J191" s="278"/>
      <c r="K191" s="321"/>
    </row>
    <row r="192" spans="2:11" ht="15" customHeight="1" x14ac:dyDescent="0.3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 x14ac:dyDescent="0.3">
      <c r="B193" s="275"/>
      <c r="C193" s="278"/>
      <c r="D193" s="278"/>
      <c r="E193" s="278"/>
      <c r="F193" s="299"/>
      <c r="G193" s="278"/>
      <c r="H193" s="278"/>
      <c r="I193" s="278"/>
      <c r="J193" s="278"/>
      <c r="K193" s="275"/>
    </row>
    <row r="194" spans="2:11" ht="18.75" customHeight="1" x14ac:dyDescent="0.3">
      <c r="B194" s="275"/>
      <c r="C194" s="278"/>
      <c r="D194" s="278"/>
      <c r="E194" s="278"/>
      <c r="F194" s="299"/>
      <c r="G194" s="278"/>
      <c r="H194" s="278"/>
      <c r="I194" s="278"/>
      <c r="J194" s="278"/>
      <c r="K194" s="275"/>
    </row>
    <row r="195" spans="2:11" ht="18.75" customHeight="1" x14ac:dyDescent="0.3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x14ac:dyDescent="0.3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 x14ac:dyDescent="0.3">
      <c r="B197" s="265"/>
      <c r="C197" s="266" t="s">
        <v>598</v>
      </c>
      <c r="D197" s="266"/>
      <c r="E197" s="266"/>
      <c r="F197" s="266"/>
      <c r="G197" s="266"/>
      <c r="H197" s="266"/>
      <c r="I197" s="266"/>
      <c r="J197" s="266"/>
      <c r="K197" s="267"/>
    </row>
    <row r="198" spans="2:11" ht="25.5" customHeight="1" x14ac:dyDescent="0.3">
      <c r="B198" s="265"/>
      <c r="C198" s="336" t="s">
        <v>599</v>
      </c>
      <c r="D198" s="336"/>
      <c r="E198" s="336"/>
      <c r="F198" s="336" t="s">
        <v>600</v>
      </c>
      <c r="G198" s="337"/>
      <c r="H198" s="338" t="s">
        <v>601</v>
      </c>
      <c r="I198" s="338"/>
      <c r="J198" s="338"/>
      <c r="K198" s="267"/>
    </row>
    <row r="199" spans="2:11" ht="5.25" customHeight="1" x14ac:dyDescent="0.3">
      <c r="B199" s="300"/>
      <c r="C199" s="297"/>
      <c r="D199" s="297"/>
      <c r="E199" s="297"/>
      <c r="F199" s="297"/>
      <c r="G199" s="278"/>
      <c r="H199" s="297"/>
      <c r="I199" s="297"/>
      <c r="J199" s="297"/>
      <c r="K199" s="321"/>
    </row>
    <row r="200" spans="2:11" ht="15" customHeight="1" x14ac:dyDescent="0.3">
      <c r="B200" s="300"/>
      <c r="C200" s="278" t="s">
        <v>591</v>
      </c>
      <c r="D200" s="278"/>
      <c r="E200" s="278"/>
      <c r="F200" s="299" t="s">
        <v>44</v>
      </c>
      <c r="G200" s="278"/>
      <c r="H200" s="339" t="s">
        <v>602</v>
      </c>
      <c r="I200" s="339"/>
      <c r="J200" s="339"/>
      <c r="K200" s="321"/>
    </row>
    <row r="201" spans="2:11" ht="15" customHeight="1" x14ac:dyDescent="0.3">
      <c r="B201" s="300"/>
      <c r="C201" s="306"/>
      <c r="D201" s="278"/>
      <c r="E201" s="278"/>
      <c r="F201" s="299" t="s">
        <v>45</v>
      </c>
      <c r="G201" s="278"/>
      <c r="H201" s="339" t="s">
        <v>603</v>
      </c>
      <c r="I201" s="339"/>
      <c r="J201" s="339"/>
      <c r="K201" s="321"/>
    </row>
    <row r="202" spans="2:11" ht="15" customHeight="1" x14ac:dyDescent="0.3">
      <c r="B202" s="300"/>
      <c r="C202" s="306"/>
      <c r="D202" s="278"/>
      <c r="E202" s="278"/>
      <c r="F202" s="299" t="s">
        <v>48</v>
      </c>
      <c r="G202" s="278"/>
      <c r="H202" s="339" t="s">
        <v>604</v>
      </c>
      <c r="I202" s="339"/>
      <c r="J202" s="339"/>
      <c r="K202" s="321"/>
    </row>
    <row r="203" spans="2:11" ht="15" customHeight="1" x14ac:dyDescent="0.3">
      <c r="B203" s="300"/>
      <c r="C203" s="278"/>
      <c r="D203" s="278"/>
      <c r="E203" s="278"/>
      <c r="F203" s="299" t="s">
        <v>46</v>
      </c>
      <c r="G203" s="278"/>
      <c r="H203" s="339" t="s">
        <v>605</v>
      </c>
      <c r="I203" s="339"/>
      <c r="J203" s="339"/>
      <c r="K203" s="321"/>
    </row>
    <row r="204" spans="2:11" ht="15" customHeight="1" x14ac:dyDescent="0.3">
      <c r="B204" s="300"/>
      <c r="C204" s="278"/>
      <c r="D204" s="278"/>
      <c r="E204" s="278"/>
      <c r="F204" s="299" t="s">
        <v>47</v>
      </c>
      <c r="G204" s="278"/>
      <c r="H204" s="339" t="s">
        <v>606</v>
      </c>
      <c r="I204" s="339"/>
      <c r="J204" s="339"/>
      <c r="K204" s="321"/>
    </row>
    <row r="205" spans="2:11" ht="15" customHeight="1" x14ac:dyDescent="0.3">
      <c r="B205" s="300"/>
      <c r="C205" s="278"/>
      <c r="D205" s="278"/>
      <c r="E205" s="278"/>
      <c r="F205" s="299"/>
      <c r="G205" s="278"/>
      <c r="H205" s="278"/>
      <c r="I205" s="278"/>
      <c r="J205" s="278"/>
      <c r="K205" s="321"/>
    </row>
    <row r="206" spans="2:11" ht="15" customHeight="1" x14ac:dyDescent="0.3">
      <c r="B206" s="300"/>
      <c r="C206" s="278" t="s">
        <v>547</v>
      </c>
      <c r="D206" s="278"/>
      <c r="E206" s="278"/>
      <c r="F206" s="299" t="s">
        <v>76</v>
      </c>
      <c r="G206" s="278"/>
      <c r="H206" s="339" t="s">
        <v>607</v>
      </c>
      <c r="I206" s="339"/>
      <c r="J206" s="339"/>
      <c r="K206" s="321"/>
    </row>
    <row r="207" spans="2:11" ht="15" customHeight="1" x14ac:dyDescent="0.3">
      <c r="B207" s="300"/>
      <c r="C207" s="306"/>
      <c r="D207" s="278"/>
      <c r="E207" s="278"/>
      <c r="F207" s="299" t="s">
        <v>444</v>
      </c>
      <c r="G207" s="278"/>
      <c r="H207" s="339" t="s">
        <v>445</v>
      </c>
      <c r="I207" s="339"/>
      <c r="J207" s="339"/>
      <c r="K207" s="321"/>
    </row>
    <row r="208" spans="2:11" ht="15" customHeight="1" x14ac:dyDescent="0.3">
      <c r="B208" s="300"/>
      <c r="C208" s="278"/>
      <c r="D208" s="278"/>
      <c r="E208" s="278"/>
      <c r="F208" s="299" t="s">
        <v>442</v>
      </c>
      <c r="G208" s="278"/>
      <c r="H208" s="339" t="s">
        <v>608</v>
      </c>
      <c r="I208" s="339"/>
      <c r="J208" s="339"/>
      <c r="K208" s="321"/>
    </row>
    <row r="209" spans="2:11" ht="15" customHeight="1" x14ac:dyDescent="0.3">
      <c r="B209" s="340"/>
      <c r="C209" s="306"/>
      <c r="D209" s="306"/>
      <c r="E209" s="306"/>
      <c r="F209" s="299" t="s">
        <v>446</v>
      </c>
      <c r="G209" s="284"/>
      <c r="H209" s="341" t="s">
        <v>447</v>
      </c>
      <c r="I209" s="341"/>
      <c r="J209" s="341"/>
      <c r="K209" s="342"/>
    </row>
    <row r="210" spans="2:11" ht="15" customHeight="1" x14ac:dyDescent="0.3">
      <c r="B210" s="340"/>
      <c r="C210" s="306"/>
      <c r="D210" s="306"/>
      <c r="E210" s="306"/>
      <c r="F210" s="299" t="s">
        <v>448</v>
      </c>
      <c r="G210" s="284"/>
      <c r="H210" s="341" t="s">
        <v>609</v>
      </c>
      <c r="I210" s="341"/>
      <c r="J210" s="341"/>
      <c r="K210" s="342"/>
    </row>
    <row r="211" spans="2:11" ht="15" customHeight="1" x14ac:dyDescent="0.3">
      <c r="B211" s="340"/>
      <c r="C211" s="306"/>
      <c r="D211" s="306"/>
      <c r="E211" s="306"/>
      <c r="F211" s="343"/>
      <c r="G211" s="284"/>
      <c r="H211" s="344"/>
      <c r="I211" s="344"/>
      <c r="J211" s="344"/>
      <c r="K211" s="342"/>
    </row>
    <row r="212" spans="2:11" ht="15" customHeight="1" x14ac:dyDescent="0.3">
      <c r="B212" s="340"/>
      <c r="C212" s="278" t="s">
        <v>571</v>
      </c>
      <c r="D212" s="306"/>
      <c r="E212" s="306"/>
      <c r="F212" s="299">
        <v>1</v>
      </c>
      <c r="G212" s="284"/>
      <c r="H212" s="341" t="s">
        <v>610</v>
      </c>
      <c r="I212" s="341"/>
      <c r="J212" s="341"/>
      <c r="K212" s="342"/>
    </row>
    <row r="213" spans="2:11" ht="15" customHeight="1" x14ac:dyDescent="0.3">
      <c r="B213" s="340"/>
      <c r="C213" s="306"/>
      <c r="D213" s="306"/>
      <c r="E213" s="306"/>
      <c r="F213" s="299">
        <v>2</v>
      </c>
      <c r="G213" s="284"/>
      <c r="H213" s="341" t="s">
        <v>611</v>
      </c>
      <c r="I213" s="341"/>
      <c r="J213" s="341"/>
      <c r="K213" s="342"/>
    </row>
    <row r="214" spans="2:11" ht="15" customHeight="1" x14ac:dyDescent="0.3">
      <c r="B214" s="340"/>
      <c r="C214" s="306"/>
      <c r="D214" s="306"/>
      <c r="E214" s="306"/>
      <c r="F214" s="299">
        <v>3</v>
      </c>
      <c r="G214" s="284"/>
      <c r="H214" s="341" t="s">
        <v>612</v>
      </c>
      <c r="I214" s="341"/>
      <c r="J214" s="341"/>
      <c r="K214" s="342"/>
    </row>
    <row r="215" spans="2:11" ht="15" customHeight="1" x14ac:dyDescent="0.3">
      <c r="B215" s="340"/>
      <c r="C215" s="306"/>
      <c r="D215" s="306"/>
      <c r="E215" s="306"/>
      <c r="F215" s="299">
        <v>4</v>
      </c>
      <c r="G215" s="284"/>
      <c r="H215" s="341" t="s">
        <v>613</v>
      </c>
      <c r="I215" s="341"/>
      <c r="J215" s="341"/>
      <c r="K215" s="342"/>
    </row>
    <row r="216" spans="2:11" ht="12.75" customHeight="1" x14ac:dyDescent="0.3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5-2021 - Oprava  střechy ...</vt:lpstr>
      <vt:lpstr>Pokyny pro vyplnění</vt:lpstr>
      <vt:lpstr>'5-2021 - Oprava  střechy ...'!Názvy_tisku</vt:lpstr>
      <vt:lpstr>'Rekapitulace stavby'!Názvy_tisku</vt:lpstr>
      <vt:lpstr>'5-2021 - Oprava  střechy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DUOCORE\Uživatel</dc:creator>
  <cp:lastModifiedBy>Jiří Dan</cp:lastModifiedBy>
  <dcterms:created xsi:type="dcterms:W3CDTF">2023-01-09T13:38:41Z</dcterms:created>
  <dcterms:modified xsi:type="dcterms:W3CDTF">2023-01-09T13:38:48Z</dcterms:modified>
</cp:coreProperties>
</file>