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0"/>
  </bookViews>
  <sheets>
    <sheet name="Stavba" sheetId="5" r:id="rId1"/>
    <sheet name="VON VON Naklady" sheetId="4" r:id="rId2"/>
    <sheet name="Přeložení  stávající dlažby" sheetId="1" r:id="rId3"/>
  </sheets>
  <definedNames>
    <definedName name="CenaCelkemBezDPH">'Stavba'!$G$28</definedName>
    <definedName name="CenaCelkemVypocet" localSheetId="0">'Stavba'!$I$43</definedName>
    <definedName name="DPHSni">'Stavba'!$G$24</definedName>
    <definedName name="DPHZakl">'Stavba'!$G$26</definedName>
    <definedName name="Mena">'Stavba'!$J$29</definedName>
    <definedName name="SazbaDPH1" localSheetId="0">'Stavba'!$E$23</definedName>
    <definedName name="SazbaDPH2" localSheetId="0">'Stavba'!$E$25</definedName>
    <definedName name="ZakladDPHSni">'Stavba'!$G$23</definedName>
    <definedName name="ZakladDPHSniVypocet" localSheetId="0">'Stavba'!$F$43</definedName>
    <definedName name="ZakladDPHZakl">'Stavba'!$G$25</definedName>
    <definedName name="ZakladDPHZaklVypocet" localSheetId="0">'Stavba'!$G$43</definedName>
    <definedName name="Zaokrouhleni">'Stavba'!$G$27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<sst xmlns="http://schemas.openxmlformats.org/spreadsheetml/2006/main" count="279" uniqueCount="162">
  <si>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</si>
  <si>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</si>
  <si>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</si>
  <si>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</si>
  <si>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</si>
  <si>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</si>
  <si>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</si>
  <si>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</si>
  <si>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</si>
  <si>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</si>
  <si>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</si>
  <si>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</si>
  <si>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</si>
  <si>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</si>
  <si>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</si>
  <si>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</si>
  <si>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</si>
  <si>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</si>
  <si>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</si>
  <si>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</si>
  <si>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</si>
  <si>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</si>
  <si>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</si>
  <si>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</si>
  <si>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</si>
  <si>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</si>
  <si>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</si>
  <si>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</si>
  <si>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</si>
  <si>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</si>
  <si>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</si>
  <si>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</si>
  <si>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1</t>
  </si>
  <si>
    <t>Zemní práce</t>
  </si>
  <si>
    <t>DIL</t>
  </si>
  <si>
    <t>m3</t>
  </si>
  <si>
    <t>POL2_0</t>
  </si>
  <si>
    <t>t</t>
  </si>
  <si>
    <t>POL1_0</t>
  </si>
  <si>
    <t>m</t>
  </si>
  <si>
    <t>kus</t>
  </si>
  <si>
    <t/>
  </si>
  <si>
    <t>SUM</t>
  </si>
  <si>
    <t>END</t>
  </si>
  <si>
    <t>m2</t>
  </si>
  <si>
    <t>Vytrhání obrubníků silničních</t>
  </si>
  <si>
    <t>Komunikace</t>
  </si>
  <si>
    <t>91</t>
  </si>
  <si>
    <t>Doplňující práce na komunikaci</t>
  </si>
  <si>
    <t>POL1_</t>
  </si>
  <si>
    <t>POL3_</t>
  </si>
  <si>
    <t>938909311R00</t>
  </si>
  <si>
    <t>Odstranění bláta a nánosu z povrchu podkladu nebo krytu živičného nebo betonováho</t>
  </si>
  <si>
    <t xml:space="preserve">9799999R00 </t>
  </si>
  <si>
    <t>93</t>
  </si>
  <si>
    <t>Dokončovací práce inženýrských staveb</t>
  </si>
  <si>
    <t>99</t>
  </si>
  <si>
    <t>Staveništní přesun hmot</t>
  </si>
  <si>
    <t>POL7_</t>
  </si>
  <si>
    <t>918101111R00</t>
  </si>
  <si>
    <t xml:space="preserve">Přesun hmot, pozemní komunikace, kryt dlážděný  </t>
  </si>
  <si>
    <t>998223011R00</t>
  </si>
  <si>
    <t xml:space="preserve">Přesun hmot, komunikace dlážděné, příplatek 5 km  </t>
  </si>
  <si>
    <t>998223094R00</t>
  </si>
  <si>
    <t xml:space="preserve">Lože pod obrubníky nebo obruby dlažeb z C 12/15 </t>
  </si>
  <si>
    <t>596215021R00</t>
  </si>
  <si>
    <t>Kladení zámkové dlažby do drtě tloušťka dlažby 60 mm, tloušťka lože 40 mm</t>
  </si>
  <si>
    <t>917862111R00</t>
  </si>
  <si>
    <t>Osazení silničního nebo chodníkového betonového obrubníku stojatého, s boční opěrou z betonu prostého, do lože z betonu prostého C 12/15</t>
  </si>
  <si>
    <t>Vedlejší a ostatní náklady</t>
  </si>
  <si>
    <t>VN</t>
  </si>
  <si>
    <t>Vedlejší náklady</t>
  </si>
  <si>
    <t>005121016R</t>
  </si>
  <si>
    <t>Vybudování zařízení staveniště pro JKSO 827</t>
  </si>
  <si>
    <t>Soubor</t>
  </si>
  <si>
    <t>POL99_8</t>
  </si>
  <si>
    <t>005121026R</t>
  </si>
  <si>
    <t>Provoz zařízení staveniště pro JKSO 827</t>
  </si>
  <si>
    <t>005121036R</t>
  </si>
  <si>
    <t>Odstranění zařízení staveniště pro JKSO 827</t>
  </si>
  <si>
    <t>005122 R</t>
  </si>
  <si>
    <t>Provozní vlivy</t>
  </si>
  <si>
    <t>005123 R</t>
  </si>
  <si>
    <t>Územní vlivy</t>
  </si>
  <si>
    <t>ON</t>
  </si>
  <si>
    <t>Ostatní náklady</t>
  </si>
  <si>
    <t>005211010R</t>
  </si>
  <si>
    <t>Předání a převzetí staveniště</t>
  </si>
  <si>
    <t>005211020R</t>
  </si>
  <si>
    <t>Ochrana stávaj. inženýrských sítí na staveništi</t>
  </si>
  <si>
    <t>005211030R</t>
  </si>
  <si>
    <t xml:space="preserve">Dočasná dopravní opatření </t>
  </si>
  <si>
    <t>005211040R</t>
  </si>
  <si>
    <t xml:space="preserve">Užívání veřejných ploch a prostranství  </t>
  </si>
  <si>
    <t>005211080R</t>
  </si>
  <si>
    <t xml:space="preserve">Bezpečnostní a hygienická opatření na staveništi </t>
  </si>
  <si>
    <t>00523  R</t>
  </si>
  <si>
    <t>Zkoušky a revize</t>
  </si>
  <si>
    <t>00524 R</t>
  </si>
  <si>
    <t>Předání a převzetí díla</t>
  </si>
  <si>
    <t>005261010R</t>
  </si>
  <si>
    <t>Pojištění dodavatele a pojištění díla</t>
  </si>
  <si>
    <t>#RTSROZP#</t>
  </si>
  <si>
    <t>Soupis stavebních prací, dodávek a služeb</t>
  </si>
  <si>
    <t>Stavba:</t>
  </si>
  <si>
    <t>Zadavatel</t>
  </si>
  <si>
    <t>IČO:</t>
  </si>
  <si>
    <t>DIČ:</t>
  </si>
  <si>
    <t>Projektant:</t>
  </si>
  <si>
    <t>M Projekt CZ s.r.o.</t>
  </si>
  <si>
    <t>03508544</t>
  </si>
  <si>
    <t>17. listopadu 1020</t>
  </si>
  <si>
    <t>CZ03508544</t>
  </si>
  <si>
    <t>56201</t>
  </si>
  <si>
    <t xml:space="preserve">Ústí nad Orlicí </t>
  </si>
  <si>
    <t>Zhotovitel:</t>
  </si>
  <si>
    <t>Vypracoval:</t>
  </si>
  <si>
    <t>Rozpis ceny</t>
  </si>
  <si>
    <t>HSV</t>
  </si>
  <si>
    <t>PSV</t>
  </si>
  <si>
    <t>MON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</si>
  <si>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</si>
  <si>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</si>
  <si>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</si>
  <si>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</si>
  <si>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</si>
  <si>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</si>
  <si>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</si>
  <si>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</si>
  <si>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</si>
  <si>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</si>
  <si>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</si>
  <si>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</si>
  <si>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</si>
  <si>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</si>
  <si>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</si>
  <si>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</si>
  <si>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</si>
  <si>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</si>
  <si>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</si>
  <si>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</si>
  <si>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Ostatní a vedlejší náklady</t>
  </si>
  <si>
    <t>VON</t>
  </si>
  <si>
    <t>VEDLEJŠÍ A OSTATNÍ NÁKLADY</t>
  </si>
  <si>
    <t>Stavební objekt</t>
  </si>
  <si>
    <t>Celkem za stavbu</t>
  </si>
  <si>
    <t>SO 101.1</t>
  </si>
  <si>
    <t>Rekonstrukce chodníků ul. HABRMANOVA</t>
  </si>
  <si>
    <t>113106231R00</t>
  </si>
  <si>
    <t xml:space="preserve">Rozebrání dlažeb ze zámkové dlažby v kamenivu  </t>
  </si>
  <si>
    <t>113202111R00</t>
  </si>
  <si>
    <t>113201012RA0</t>
  </si>
  <si>
    <t xml:space="preserve">Vytrhání obrubníků chodníkových a parkových </t>
  </si>
  <si>
    <t>Poplatek za recyklaci nebo uložení na skládku zeminy, kameniva, betonu</t>
  </si>
  <si>
    <t>R001</t>
  </si>
  <si>
    <t>hzs</t>
  </si>
  <si>
    <t>Přeložení stávající dlažby</t>
  </si>
  <si>
    <t>181101111R00</t>
  </si>
  <si>
    <t>Úprava pláně v zářezech v hornině 1 až 4, se zhutněním - ručně</t>
  </si>
  <si>
    <t>Obrubník zahradní ABO 10-20 v. 250 x 50 x 1000 mm šedý</t>
  </si>
  <si>
    <t>59217335R</t>
  </si>
  <si>
    <t>Očištění dlažby a obrubníků pro zpětné použití , množství bude fakturováno dle skutečného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</si>
</sst>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rgb="FFD6E1EE"/>
      <name val="Arial CE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10"/>
      <name val="Arial CE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" xfId="0" applyFill="1" applyBorder="1"/>
    <xf numFmtId="49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3" borderId="9" xfId="0" applyNumberFormat="1" applyFont="1" applyFill="1" applyBorder="1" applyAlignment="1" applyProtection="1">
      <alignment vertical="top" shrinkToFit="1"/>
      <protection locked="0"/>
    </xf>
    <xf numFmtId="4" fontId="3" fillId="0" borderId="9" xfId="0" applyNumberFormat="1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3" fillId="0" borderId="0" xfId="0" applyFont="1"/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vertical="top" shrinkToFit="1"/>
    </xf>
    <xf numFmtId="164" fontId="0" fillId="2" borderId="11" xfId="0" applyNumberFormat="1" applyFill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0" fontId="0" fillId="2" borderId="11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0" fontId="3" fillId="0" borderId="10" xfId="0" applyFont="1" applyBorder="1" applyAlignment="1">
      <alignment vertical="top"/>
    </xf>
    <xf numFmtId="164" fontId="3" fillId="0" borderId="11" xfId="0" applyNumberFormat="1" applyFont="1" applyBorder="1" applyAlignment="1">
      <alignment vertical="top" shrinkToFit="1"/>
    </xf>
    <xf numFmtId="4" fontId="3" fillId="3" borderId="11" xfId="0" applyNumberFormat="1" applyFont="1" applyFill="1" applyBorder="1" applyAlignment="1" applyProtection="1">
      <alignment vertical="top" shrinkToFit="1"/>
      <protection locked="0"/>
    </xf>
    <xf numFmtId="4" fontId="3" fillId="0" borderId="11" xfId="0" applyNumberFormat="1" applyFont="1" applyBorder="1" applyAlignment="1">
      <alignment vertical="top" shrinkToFit="1"/>
    </xf>
    <xf numFmtId="0" fontId="3" fillId="0" borderId="11" xfId="0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4" fillId="2" borderId="6" xfId="0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shrinkToFit="1"/>
    </xf>
    <xf numFmtId="0" fontId="0" fillId="2" borderId="10" xfId="0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shrinkToFit="1"/>
    </xf>
    <xf numFmtId="0" fontId="3" fillId="0" borderId="10" xfId="0" applyFont="1" applyBorder="1" applyAlignment="1">
      <alignment vertical="top" shrinkToFit="1"/>
    </xf>
    <xf numFmtId="0" fontId="0" fillId="0" borderId="13" xfId="0" applyBorder="1"/>
    <xf numFmtId="0" fontId="0" fillId="0" borderId="14" xfId="0" applyBorder="1"/>
    <xf numFmtId="0" fontId="6" fillId="4" borderId="14" xfId="0" applyFont="1" applyFill="1" applyBorder="1" applyAlignment="1">
      <alignment horizontal="left" vertical="center" indent="1"/>
    </xf>
    <xf numFmtId="0" fontId="0" fillId="4" borderId="0" xfId="0" applyFill="1" applyAlignment="1">
      <alignment wrapText="1"/>
    </xf>
    <xf numFmtId="49" fontId="2" fillId="4" borderId="0" xfId="0" applyNumberFormat="1" applyFont="1" applyFill="1" applyAlignment="1">
      <alignment horizontal="left" vertical="center" wrapText="1"/>
    </xf>
    <xf numFmtId="14" fontId="7" fillId="0" borderId="0" xfId="0" applyNumberFormat="1" applyFont="1" applyAlignment="1">
      <alignment horizontal="left"/>
    </xf>
    <xf numFmtId="0" fontId="0" fillId="4" borderId="14" xfId="0" applyFill="1" applyBorder="1" applyAlignment="1">
      <alignment horizontal="left" vertical="center" indent="1"/>
    </xf>
    <xf numFmtId="0" fontId="4" fillId="4" borderId="0" xfId="0" applyFont="1" applyFill="1" applyAlignment="1">
      <alignment horizontal="left" vertical="center" wrapText="1"/>
    </xf>
    <xf numFmtId="0" fontId="0" fillId="4" borderId="15" xfId="0" applyFill="1" applyBorder="1" applyAlignment="1">
      <alignment horizontal="left" vertical="center" indent="1"/>
    </xf>
    <xf numFmtId="0" fontId="0" fillId="4" borderId="16" xfId="0" applyFill="1" applyBorder="1" applyAlignment="1">
      <alignment wrapText="1"/>
    </xf>
    <xf numFmtId="0" fontId="4" fillId="4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17" xfId="0" applyBorder="1"/>
    <xf numFmtId="0" fontId="4" fillId="0" borderId="14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Border="1"/>
    <xf numFmtId="0" fontId="0" fillId="0" borderId="15" xfId="0" applyBorder="1" applyAlignment="1">
      <alignment horizontal="left" indent="1"/>
    </xf>
    <xf numFmtId="49" fontId="0" fillId="0" borderId="16" xfId="0" applyNumberFormat="1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right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49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left" vertical="top" indent="1"/>
    </xf>
    <xf numFmtId="0" fontId="0" fillId="0" borderId="20" xfId="0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/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49" fontId="0" fillId="0" borderId="14" xfId="0" applyNumberFormat="1" applyBorder="1"/>
    <xf numFmtId="0" fontId="0" fillId="0" borderId="22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2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2" xfId="0" applyBorder="1" applyAlignment="1">
      <alignment horizontal="left" indent="1"/>
    </xf>
    <xf numFmtId="1" fontId="4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1" fontId="4" fillId="0" borderId="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 indent="1"/>
    </xf>
    <xf numFmtId="0" fontId="4" fillId="4" borderId="25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4" fontId="2" fillId="4" borderId="25" xfId="0" applyNumberFormat="1" applyFont="1" applyFill="1" applyBorder="1" applyAlignment="1">
      <alignment horizontal="left" vertical="center"/>
    </xf>
    <xf numFmtId="49" fontId="0" fillId="4" borderId="26" xfId="0" applyNumberFormat="1" applyFill="1" applyBorder="1" applyAlignment="1">
      <alignment horizontal="left" vertical="center"/>
    </xf>
    <xf numFmtId="0" fontId="0" fillId="4" borderId="25" xfId="0" applyFill="1" applyBorder="1" applyAlignment="1">
      <alignment wrapText="1"/>
    </xf>
    <xf numFmtId="0" fontId="0" fillId="4" borderId="25" xfId="0" applyFill="1" applyBorder="1"/>
    <xf numFmtId="49" fontId="4" fillId="4" borderId="2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4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7" xfId="0" applyNumberFormat="1" applyBorder="1"/>
    <xf numFmtId="4" fontId="7" fillId="5" borderId="6" xfId="0" applyNumberFormat="1" applyFont="1" applyFill="1" applyBorder="1" applyAlignment="1">
      <alignment vertical="center"/>
    </xf>
    <xf numFmtId="4" fontId="7" fillId="5" borderId="2" xfId="0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center" vertical="center" wrapText="1" shrinkToFit="1"/>
    </xf>
    <xf numFmtId="4" fontId="7" fillId="5" borderId="6" xfId="0" applyNumberFormat="1" applyFont="1" applyFill="1" applyBorder="1" applyAlignment="1">
      <alignment horizontal="center" vertical="center" wrapText="1" shrinkToFit="1"/>
    </xf>
    <xf numFmtId="4" fontId="7" fillId="5" borderId="1" xfId="0" applyNumberFormat="1" applyFont="1" applyFill="1" applyBorder="1" applyAlignment="1">
      <alignment horizontal="center" vertical="center" wrapText="1" shrinkToFit="1"/>
    </xf>
    <xf numFmtId="3" fontId="7" fillId="5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shrinkToFit="1"/>
    </xf>
    <xf numFmtId="4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 shrinkToFit="1"/>
    </xf>
    <xf numFmtId="4" fontId="4" fillId="0" borderId="2" xfId="0" applyNumberFormat="1" applyFont="1" applyBorder="1" applyAlignment="1">
      <alignment vertical="center" shrinkToFit="1"/>
    </xf>
    <xf numFmtId="4" fontId="4" fillId="0" borderId="1" xfId="0" applyNumberFormat="1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/>
    </xf>
    <xf numFmtId="4" fontId="0" fillId="0" borderId="6" xfId="0" applyNumberFormat="1" applyBorder="1" applyAlignment="1">
      <alignment horizontal="left" vertical="center"/>
    </xf>
    <xf numFmtId="4" fontId="0" fillId="0" borderId="2" xfId="0" applyNumberFormat="1" applyBorder="1" applyAlignment="1">
      <alignment vertical="center" wrapText="1" shrinkToFit="1"/>
    </xf>
    <xf numFmtId="4" fontId="12" fillId="4" borderId="2" xfId="0" applyNumberFormat="1" applyFont="1" applyFill="1" applyBorder="1" applyAlignment="1">
      <alignment vertical="center" wrapText="1" shrinkToFit="1"/>
    </xf>
    <xf numFmtId="4" fontId="0" fillId="4" borderId="1" xfId="0" applyNumberFormat="1" applyFill="1" applyBorder="1" applyAlignment="1">
      <alignment vertical="center" shrinkToFit="1"/>
    </xf>
    <xf numFmtId="3" fontId="0" fillId="4" borderId="1" xfId="0" applyNumberFormat="1" applyFill="1" applyBorder="1" applyAlignment="1">
      <alignment vertical="center"/>
    </xf>
    <xf numFmtId="4" fontId="15" fillId="4" borderId="2" xfId="0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left" vertical="center"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0" fillId="4" borderId="0" xfId="0" applyFill="1" applyAlignment="1">
      <alignment wrapText="1"/>
    </xf>
    <xf numFmtId="0" fontId="0" fillId="4" borderId="17" xfId="0" applyFill="1" applyBorder="1" applyAlignment="1">
      <alignment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4" fillId="3" borderId="2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49" fontId="4" fillId="3" borderId="16" xfId="0" applyNumberFormat="1" applyFon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1" fontId="0" fillId="0" borderId="16" xfId="0" applyNumberFormat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6" xfId="0" applyNumberFormat="1" applyFont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4" fontId="10" fillId="4" borderId="25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23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0" fillId="4" borderId="6" xfId="0" applyNumberFormat="1" applyFill="1" applyBorder="1" applyAlignment="1">
      <alignment vertical="center"/>
    </xf>
    <xf numFmtId="4" fontId="0" fillId="4" borderId="2" xfId="0" applyNumberFormat="1" applyFill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14DD-2B02-48BF-9C3D-D3356DCC54A1}">
  <dimension ref="A1:O43"/>
  <sheetViews>
    <sheetView tabSelected="1" workbookViewId="0" topLeftCell="B1">
      <selection activeCell="G15" sqref="G15:H15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68" customWidth="1"/>
    <col min="4" max="4" width="13.00390625" style="68" customWidth="1"/>
    <col min="5" max="5" width="9.7109375" style="68" customWidth="1"/>
    <col min="6" max="6" width="11.7109375" style="0" customWidth="1"/>
    <col min="7" max="9" width="13.0039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56" t="s">
        <v>102</v>
      </c>
      <c r="B1" s="173" t="s">
        <v>103</v>
      </c>
      <c r="C1" s="174"/>
      <c r="D1" s="174"/>
      <c r="E1" s="174"/>
      <c r="F1" s="174"/>
      <c r="G1" s="174"/>
      <c r="H1" s="174"/>
      <c r="I1" s="174"/>
      <c r="J1" s="175"/>
    </row>
    <row r="2" spans="1:15" ht="36" customHeight="1">
      <c r="A2" s="57"/>
      <c r="B2" s="58" t="s">
        <v>104</v>
      </c>
      <c r="C2" s="59"/>
      <c r="D2" s="60"/>
      <c r="E2" s="176" t="s">
        <v>147</v>
      </c>
      <c r="F2" s="177"/>
      <c r="G2" s="177"/>
      <c r="H2" s="177"/>
      <c r="I2" s="177"/>
      <c r="J2" s="178"/>
      <c r="O2" s="61"/>
    </row>
    <row r="3" spans="1:10" ht="27" customHeight="1" hidden="1">
      <c r="A3" s="57"/>
      <c r="B3" s="62"/>
      <c r="C3" s="59"/>
      <c r="D3" s="63"/>
      <c r="E3" s="179"/>
      <c r="F3" s="180"/>
      <c r="G3" s="180"/>
      <c r="H3" s="180"/>
      <c r="I3" s="180"/>
      <c r="J3" s="181"/>
    </row>
    <row r="4" spans="1:10" ht="23.25" customHeight="1">
      <c r="A4" s="57"/>
      <c r="B4" s="64"/>
      <c r="C4" s="65"/>
      <c r="D4" s="66"/>
      <c r="E4" s="182"/>
      <c r="F4" s="182"/>
      <c r="G4" s="182"/>
      <c r="H4" s="182"/>
      <c r="I4" s="182"/>
      <c r="J4" s="183"/>
    </row>
    <row r="5" spans="1:10" ht="24" customHeight="1">
      <c r="A5" s="57"/>
      <c r="B5" s="67" t="s">
        <v>105</v>
      </c>
      <c r="D5" s="184"/>
      <c r="E5" s="185"/>
      <c r="F5" s="185"/>
      <c r="G5" s="185"/>
      <c r="H5" s="69" t="s">
        <v>106</v>
      </c>
      <c r="I5" s="70"/>
      <c r="J5" s="71"/>
    </row>
    <row r="6" spans="1:10" ht="15.75" customHeight="1">
      <c r="A6" s="57"/>
      <c r="B6" s="72"/>
      <c r="C6" s="73"/>
      <c r="D6" s="171"/>
      <c r="E6" s="172"/>
      <c r="F6" s="172"/>
      <c r="G6" s="172"/>
      <c r="H6" s="69" t="s">
        <v>107</v>
      </c>
      <c r="I6" s="75"/>
      <c r="J6" s="71"/>
    </row>
    <row r="7" spans="1:10" ht="15.75" customHeight="1">
      <c r="A7" s="57"/>
      <c r="B7" s="76"/>
      <c r="C7" s="77"/>
      <c r="D7" s="78"/>
      <c r="E7" s="186"/>
      <c r="F7" s="187"/>
      <c r="G7" s="187"/>
      <c r="H7" s="79"/>
      <c r="I7" s="80"/>
      <c r="J7" s="81"/>
    </row>
    <row r="8" spans="1:10" ht="24" customHeight="1" hidden="1">
      <c r="A8" s="57"/>
      <c r="B8" s="67" t="s">
        <v>108</v>
      </c>
      <c r="D8" s="74" t="s">
        <v>109</v>
      </c>
      <c r="H8" s="69" t="s">
        <v>106</v>
      </c>
      <c r="I8" s="70" t="s">
        <v>110</v>
      </c>
      <c r="J8" s="71"/>
    </row>
    <row r="9" spans="1:10" ht="15.75" customHeight="1" hidden="1">
      <c r="A9" s="57"/>
      <c r="B9" s="57"/>
      <c r="D9" s="74" t="s">
        <v>111</v>
      </c>
      <c r="H9" s="69" t="s">
        <v>107</v>
      </c>
      <c r="I9" s="70" t="s">
        <v>112</v>
      </c>
      <c r="J9" s="71"/>
    </row>
    <row r="10" spans="1:10" ht="15.75" customHeight="1" hidden="1">
      <c r="A10" s="57"/>
      <c r="B10" s="82"/>
      <c r="C10" s="77"/>
      <c r="D10" s="78" t="s">
        <v>113</v>
      </c>
      <c r="E10" s="83" t="s">
        <v>114</v>
      </c>
      <c r="F10" s="79"/>
      <c r="G10" s="84"/>
      <c r="H10" s="84"/>
      <c r="I10" s="85"/>
      <c r="J10" s="81"/>
    </row>
    <row r="11" spans="1:10" ht="24" customHeight="1">
      <c r="A11" s="57"/>
      <c r="B11" s="67" t="s">
        <v>115</v>
      </c>
      <c r="D11" s="188"/>
      <c r="E11" s="188"/>
      <c r="F11" s="188"/>
      <c r="G11" s="188"/>
      <c r="H11" s="69" t="s">
        <v>106</v>
      </c>
      <c r="I11" s="86"/>
      <c r="J11" s="71"/>
    </row>
    <row r="12" spans="1:10" ht="15.75" customHeight="1">
      <c r="A12" s="57"/>
      <c r="B12" s="72"/>
      <c r="C12" s="73"/>
      <c r="D12" s="189"/>
      <c r="E12" s="189"/>
      <c r="F12" s="189"/>
      <c r="G12" s="189"/>
      <c r="H12" s="69" t="s">
        <v>107</v>
      </c>
      <c r="I12" s="87"/>
      <c r="J12" s="71"/>
    </row>
    <row r="13" spans="1:10" ht="15.75" customHeight="1">
      <c r="A13" s="57"/>
      <c r="B13" s="76"/>
      <c r="C13" s="77"/>
      <c r="D13" s="88"/>
      <c r="E13" s="190"/>
      <c r="F13" s="191"/>
      <c r="G13" s="191"/>
      <c r="H13" s="89"/>
      <c r="I13" s="80"/>
      <c r="J13" s="81"/>
    </row>
    <row r="14" spans="1:10" ht="24" customHeight="1">
      <c r="A14" s="57"/>
      <c r="B14" s="90" t="s">
        <v>116</v>
      </c>
      <c r="C14" s="91"/>
      <c r="D14" s="92"/>
      <c r="E14" s="93"/>
      <c r="F14" s="94"/>
      <c r="G14" s="94"/>
      <c r="H14" s="95"/>
      <c r="I14" s="94"/>
      <c r="J14" s="96"/>
    </row>
    <row r="15" spans="1:10" ht="32.25" customHeight="1">
      <c r="A15" s="57"/>
      <c r="B15" s="82" t="s">
        <v>117</v>
      </c>
      <c r="C15" s="97"/>
      <c r="D15" s="98"/>
      <c r="E15" s="192"/>
      <c r="F15" s="192"/>
      <c r="G15" s="193"/>
      <c r="H15" s="193"/>
      <c r="I15" s="193" t="s">
        <v>16</v>
      </c>
      <c r="J15" s="194"/>
    </row>
    <row r="16" spans="1:10" ht="23.25" customHeight="1">
      <c r="A16" s="99" t="s">
        <v>118</v>
      </c>
      <c r="B16" s="100" t="s">
        <v>118</v>
      </c>
      <c r="C16" s="101"/>
      <c r="D16" s="102"/>
      <c r="E16" s="195"/>
      <c r="F16" s="196"/>
      <c r="G16" s="195"/>
      <c r="H16" s="196"/>
      <c r="I16" s="195">
        <f>G41</f>
        <v>0</v>
      </c>
      <c r="J16" s="197"/>
    </row>
    <row r="17" spans="1:10" ht="23.25" customHeight="1">
      <c r="A17" s="99" t="s">
        <v>119</v>
      </c>
      <c r="B17" s="100" t="s">
        <v>119</v>
      </c>
      <c r="C17" s="101"/>
      <c r="D17" s="102"/>
      <c r="E17" s="195"/>
      <c r="F17" s="196"/>
      <c r="G17" s="195"/>
      <c r="H17" s="196"/>
      <c r="I17" s="195">
        <v>0</v>
      </c>
      <c r="J17" s="197"/>
    </row>
    <row r="18" spans="1:10" ht="23.25" customHeight="1">
      <c r="A18" s="99" t="s">
        <v>120</v>
      </c>
      <c r="B18" s="100" t="s">
        <v>120</v>
      </c>
      <c r="C18" s="101"/>
      <c r="D18" s="102"/>
      <c r="E18" s="195"/>
      <c r="F18" s="196"/>
      <c r="G18" s="195"/>
      <c r="H18" s="196"/>
      <c r="I18" s="195">
        <v>0</v>
      </c>
      <c r="J18" s="197"/>
    </row>
    <row r="19" spans="1:10" ht="23.25" customHeight="1">
      <c r="A19" s="99" t="s">
        <v>70</v>
      </c>
      <c r="B19" s="100" t="s">
        <v>71</v>
      </c>
      <c r="C19" s="101"/>
      <c r="D19" s="102"/>
      <c r="E19" s="195"/>
      <c r="F19" s="196"/>
      <c r="G19" s="195"/>
      <c r="H19" s="196"/>
      <c r="I19" s="195">
        <f>'VON VON Naklady'!G8</f>
        <v>0</v>
      </c>
      <c r="J19" s="197"/>
    </row>
    <row r="20" spans="1:10" ht="23.25" customHeight="1">
      <c r="A20" s="99" t="s">
        <v>84</v>
      </c>
      <c r="B20" s="100" t="s">
        <v>85</v>
      </c>
      <c r="C20" s="101"/>
      <c r="D20" s="102"/>
      <c r="E20" s="195"/>
      <c r="F20" s="196"/>
      <c r="G20" s="195"/>
      <c r="H20" s="196"/>
      <c r="I20" s="195">
        <f>'VON VON Naklady'!G14</f>
        <v>0</v>
      </c>
      <c r="J20" s="197"/>
    </row>
    <row r="21" spans="1:10" ht="23.25" customHeight="1">
      <c r="A21" s="57"/>
      <c r="B21" s="103" t="s">
        <v>16</v>
      </c>
      <c r="C21" s="104"/>
      <c r="D21" s="105"/>
      <c r="E21" s="199"/>
      <c r="F21" s="200"/>
      <c r="G21" s="199"/>
      <c r="H21" s="200"/>
      <c r="I21" s="199">
        <f>SUM(I16:J20)</f>
        <v>0</v>
      </c>
      <c r="J21" s="201"/>
    </row>
    <row r="22" spans="1:10" ht="33" customHeight="1">
      <c r="A22" s="57"/>
      <c r="B22" s="106" t="s">
        <v>121</v>
      </c>
      <c r="C22" s="101"/>
      <c r="D22" s="102"/>
      <c r="E22" s="107"/>
      <c r="F22" s="108"/>
      <c r="G22" s="109"/>
      <c r="H22" s="109"/>
      <c r="I22" s="109"/>
      <c r="J22" s="110"/>
    </row>
    <row r="23" spans="1:10" ht="23.25" customHeight="1">
      <c r="A23" s="57"/>
      <c r="B23" s="100" t="s">
        <v>122</v>
      </c>
      <c r="C23" s="101"/>
      <c r="D23" s="102"/>
      <c r="E23" s="111">
        <v>15</v>
      </c>
      <c r="F23" s="108" t="s">
        <v>123</v>
      </c>
      <c r="G23" s="202">
        <f>ZakladDPHSniVypocet</f>
        <v>0</v>
      </c>
      <c r="H23" s="203"/>
      <c r="I23" s="203"/>
      <c r="J23" s="110" t="str">
        <f aca="true" t="shared" si="0" ref="J23:J28">Mena</f>
        <v>CZK</v>
      </c>
    </row>
    <row r="24" spans="1:10" ht="23.25" customHeight="1" hidden="1">
      <c r="A24" s="57"/>
      <c r="B24" s="100" t="s">
        <v>124</v>
      </c>
      <c r="C24" s="101"/>
      <c r="D24" s="102"/>
      <c r="E24" s="111">
        <f>SazbaDPH1</f>
        <v>15</v>
      </c>
      <c r="F24" s="108" t="s">
        <v>123</v>
      </c>
      <c r="G24" s="204">
        <f>I23*E23/100</f>
        <v>0</v>
      </c>
      <c r="H24" s="205"/>
      <c r="I24" s="205"/>
      <c r="J24" s="110" t="str">
        <f t="shared" si="0"/>
        <v>CZK</v>
      </c>
    </row>
    <row r="25" spans="1:10" ht="23.25" customHeight="1">
      <c r="A25" s="57"/>
      <c r="B25" s="100" t="s">
        <v>125</v>
      </c>
      <c r="C25" s="101"/>
      <c r="D25" s="102"/>
      <c r="E25" s="111">
        <v>21</v>
      </c>
      <c r="F25" s="108" t="s">
        <v>123</v>
      </c>
      <c r="G25" s="202">
        <f>ZakladDPHZaklVypocet</f>
        <v>0</v>
      </c>
      <c r="H25" s="203"/>
      <c r="I25" s="203"/>
      <c r="J25" s="110" t="str">
        <f t="shared" si="0"/>
        <v>CZK</v>
      </c>
    </row>
    <row r="26" spans="1:10" ht="23.25" customHeight="1" hidden="1">
      <c r="A26" s="57"/>
      <c r="B26" s="112" t="s">
        <v>126</v>
      </c>
      <c r="C26" s="113"/>
      <c r="D26" s="98"/>
      <c r="E26" s="114">
        <f>SazbaDPH2</f>
        <v>21</v>
      </c>
      <c r="F26" s="115" t="s">
        <v>123</v>
      </c>
      <c r="G26" s="206">
        <f>I25*E25/100</f>
        <v>0</v>
      </c>
      <c r="H26" s="207"/>
      <c r="I26" s="207"/>
      <c r="J26" s="116" t="str">
        <f t="shared" si="0"/>
        <v>CZK</v>
      </c>
    </row>
    <row r="27" spans="1:10" ht="23.25" customHeight="1" thickBot="1">
      <c r="A27" s="57">
        <f>ZakladDPHSni+ZakladDPHZakl</f>
        <v>0</v>
      </c>
      <c r="B27" s="67" t="s">
        <v>127</v>
      </c>
      <c r="C27" s="117"/>
      <c r="D27" s="118"/>
      <c r="E27" s="117"/>
      <c r="F27" s="119"/>
      <c r="G27" s="208">
        <f>CenaCelkemBezDPH-(ZakladDPHSni+ZakladDPHZakl)</f>
        <v>0</v>
      </c>
      <c r="H27" s="208"/>
      <c r="I27" s="208"/>
      <c r="J27" s="120" t="str">
        <f t="shared" si="0"/>
        <v>CZK</v>
      </c>
    </row>
    <row r="28" spans="1:10" ht="27.75" customHeight="1" thickBot="1">
      <c r="A28" s="57">
        <f>(A27-INT(A27))*100</f>
        <v>0</v>
      </c>
      <c r="B28" s="121" t="s">
        <v>128</v>
      </c>
      <c r="C28" s="122"/>
      <c r="D28" s="122"/>
      <c r="E28" s="123"/>
      <c r="F28" s="124"/>
      <c r="G28" s="198">
        <f>IF(A28&gt;50,ROUNDUP(A27,0),ROUNDDOWN(A27,0))</f>
        <v>0</v>
      </c>
      <c r="H28" s="198"/>
      <c r="I28" s="198"/>
      <c r="J28" s="125" t="str">
        <f t="shared" si="0"/>
        <v>CZK</v>
      </c>
    </row>
    <row r="29" spans="1:10" ht="27.75" customHeight="1" hidden="1">
      <c r="A29" s="57"/>
      <c r="B29" s="121" t="s">
        <v>129</v>
      </c>
      <c r="C29" s="126"/>
      <c r="D29" s="126"/>
      <c r="E29" s="126"/>
      <c r="F29" s="127"/>
      <c r="G29" s="198">
        <f>ZakladDPHSni+DPHSni+ZakladDPHZakl+DPHZakl+Zaokrouhleni</f>
        <v>0</v>
      </c>
      <c r="H29" s="198"/>
      <c r="I29" s="198"/>
      <c r="J29" s="128" t="s">
        <v>130</v>
      </c>
    </row>
    <row r="30" spans="1:10" ht="12.75" customHeight="1">
      <c r="A30" s="57"/>
      <c r="B30" s="57"/>
      <c r="J30" s="129"/>
    </row>
    <row r="31" spans="1:10" ht="30" customHeight="1">
      <c r="A31" s="57"/>
      <c r="B31" s="57"/>
      <c r="J31" s="129"/>
    </row>
    <row r="32" spans="1:10" ht="18.75" customHeight="1">
      <c r="A32" s="57"/>
      <c r="B32" s="130"/>
      <c r="C32" s="131" t="s">
        <v>131</v>
      </c>
      <c r="D32" s="132"/>
      <c r="E32" s="132"/>
      <c r="F32" s="133" t="s">
        <v>132</v>
      </c>
      <c r="G32" s="134"/>
      <c r="H32" s="135"/>
      <c r="I32" s="134"/>
      <c r="J32" s="129"/>
    </row>
    <row r="33" spans="1:10" ht="47.25" customHeight="1">
      <c r="A33" s="57"/>
      <c r="B33" s="57"/>
      <c r="J33" s="129"/>
    </row>
    <row r="34" spans="1:10" s="138" customFormat="1" ht="18.75" customHeight="1">
      <c r="A34" s="136"/>
      <c r="B34" s="136"/>
      <c r="C34" s="137"/>
      <c r="D34" s="213"/>
      <c r="E34" s="214"/>
      <c r="G34" s="215"/>
      <c r="H34" s="216"/>
      <c r="I34" s="216"/>
      <c r="J34" s="139"/>
    </row>
    <row r="35" spans="1:10" ht="12.75" customHeight="1">
      <c r="A35" s="57"/>
      <c r="B35" s="57"/>
      <c r="D35" s="217" t="s">
        <v>133</v>
      </c>
      <c r="E35" s="217"/>
      <c r="H35" s="140" t="s">
        <v>134</v>
      </c>
      <c r="J35" s="129"/>
    </row>
    <row r="36" spans="1:10" ht="13.5" customHeight="1" thickBot="1">
      <c r="A36" s="141"/>
      <c r="B36" s="141"/>
      <c r="C36" s="142"/>
      <c r="D36" s="142"/>
      <c r="E36" s="142"/>
      <c r="F36" s="143"/>
      <c r="G36" s="143"/>
      <c r="H36" s="143"/>
      <c r="I36" s="143"/>
      <c r="J36" s="144"/>
    </row>
    <row r="37" spans="2:10" ht="27" customHeight="1">
      <c r="B37" s="145" t="s">
        <v>135</v>
      </c>
      <c r="C37" s="146"/>
      <c r="D37" s="146"/>
      <c r="E37" s="146"/>
      <c r="F37" s="147"/>
      <c r="G37" s="147"/>
      <c r="H37" s="147"/>
      <c r="I37" s="147"/>
      <c r="J37" s="148"/>
    </row>
    <row r="38" spans="1:10" ht="25.5" customHeight="1">
      <c r="A38" s="149" t="s">
        <v>136</v>
      </c>
      <c r="B38" s="150" t="s">
        <v>137</v>
      </c>
      <c r="C38" s="151" t="s">
        <v>138</v>
      </c>
      <c r="D38" s="151"/>
      <c r="E38" s="151"/>
      <c r="F38" s="152" t="str">
        <f>B23</f>
        <v>Základ pro sníženou DPH</v>
      </c>
      <c r="G38" s="152" t="str">
        <f>B25</f>
        <v>Základ pro základní DPH</v>
      </c>
      <c r="H38" s="153" t="s">
        <v>139</v>
      </c>
      <c r="I38" s="154" t="s">
        <v>140</v>
      </c>
      <c r="J38" s="155"/>
    </row>
    <row r="39" spans="1:10" ht="25.5" customHeight="1">
      <c r="A39" s="149">
        <v>2</v>
      </c>
      <c r="B39" s="159"/>
      <c r="C39" s="211" t="s">
        <v>141</v>
      </c>
      <c r="D39" s="211"/>
      <c r="E39" s="211"/>
      <c r="F39" s="160">
        <v>0</v>
      </c>
      <c r="G39" s="161">
        <f>SUM(G40)</f>
        <v>0</v>
      </c>
      <c r="H39" s="161">
        <f>SUM(H40)</f>
        <v>0</v>
      </c>
      <c r="I39" s="162">
        <f>F39+G39+H39</f>
        <v>0</v>
      </c>
      <c r="J39" s="163"/>
    </row>
    <row r="40" spans="1:10" ht="25.5" customHeight="1">
      <c r="A40" s="149">
        <v>3</v>
      </c>
      <c r="B40" s="164" t="s">
        <v>142</v>
      </c>
      <c r="C40" s="212" t="s">
        <v>143</v>
      </c>
      <c r="D40" s="212"/>
      <c r="E40" s="212"/>
      <c r="F40" s="165">
        <v>0</v>
      </c>
      <c r="G40" s="156">
        <f>'VON VON Naklady'!G24</f>
        <v>0</v>
      </c>
      <c r="H40" s="156">
        <f>G40*0.21</f>
        <v>0</v>
      </c>
      <c r="I40" s="157">
        <f>F40+G40+H40</f>
        <v>0</v>
      </c>
      <c r="J40" s="158"/>
    </row>
    <row r="41" spans="1:10" ht="25.5" customHeight="1">
      <c r="A41" s="149">
        <v>2</v>
      </c>
      <c r="B41" s="159"/>
      <c r="C41" s="211" t="s">
        <v>144</v>
      </c>
      <c r="D41" s="211"/>
      <c r="E41" s="211"/>
      <c r="F41" s="160">
        <v>0</v>
      </c>
      <c r="G41" s="161">
        <f>SUM(G42:G42)</f>
        <v>0</v>
      </c>
      <c r="H41" s="161">
        <f>SUM(H42:H42)</f>
        <v>0</v>
      </c>
      <c r="I41" s="162">
        <f>F41+G41+H41</f>
        <v>0</v>
      </c>
      <c r="J41" s="163"/>
    </row>
    <row r="42" spans="1:10" ht="25.5" customHeight="1">
      <c r="A42" s="149">
        <v>3</v>
      </c>
      <c r="B42" s="164" t="s">
        <v>146</v>
      </c>
      <c r="C42" s="212" t="s">
        <v>156</v>
      </c>
      <c r="D42" s="212"/>
      <c r="E42" s="212"/>
      <c r="F42" s="165">
        <v>0</v>
      </c>
      <c r="G42" s="156">
        <f>'Přeložení  stávající dlažby'!G27</f>
        <v>0</v>
      </c>
      <c r="H42" s="156">
        <f aca="true" t="shared" si="1" ref="H42">G42*0.21</f>
        <v>0</v>
      </c>
      <c r="I42" s="157">
        <f aca="true" t="shared" si="2" ref="I42">F42+G42+H42</f>
        <v>0</v>
      </c>
      <c r="J42" s="158"/>
    </row>
    <row r="43" spans="1:10" ht="25.5" customHeight="1">
      <c r="A43" s="149"/>
      <c r="B43" s="209" t="s">
        <v>145</v>
      </c>
      <c r="C43" s="210"/>
      <c r="D43" s="210"/>
      <c r="E43" s="210"/>
      <c r="F43" s="166">
        <f>SUMIF(A39:A42,"=1",F39:F42)</f>
        <v>0</v>
      </c>
      <c r="G43" s="169">
        <f>G39+G41</f>
        <v>0</v>
      </c>
      <c r="H43" s="169">
        <f>H39+H41</f>
        <v>0</v>
      </c>
      <c r="I43" s="167">
        <f>I39+I41</f>
        <v>0</v>
      </c>
      <c r="J43" s="168"/>
    </row>
  </sheetData>
  <mergeCells count="46">
    <mergeCell ref="B43:E43"/>
    <mergeCell ref="C41:E41"/>
    <mergeCell ref="C42:E42"/>
    <mergeCell ref="C40:E40"/>
    <mergeCell ref="G29:I29"/>
    <mergeCell ref="D34:E34"/>
    <mergeCell ref="G34:I34"/>
    <mergeCell ref="D35:E35"/>
    <mergeCell ref="C39:E39"/>
    <mergeCell ref="G28:I28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5412-ED8D-43DA-9246-1F7D6AE2526A}">
  <dimension ref="A1:BG27"/>
  <sheetViews>
    <sheetView workbookViewId="0" topLeftCell="A1">
      <selection activeCell="F15" sqref="F15:F22"/>
    </sheetView>
  </sheetViews>
  <sheetFormatPr defaultColWidth="9.140625" defaultRowHeight="15" outlineLevelRow="1"/>
  <cols>
    <col min="1" max="1" width="4.28125" style="0" customWidth="1"/>
    <col min="2" max="2" width="14.421875" style="46" customWidth="1"/>
    <col min="3" max="3" width="38.28125" style="46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  <col min="8" max="21" width="9.140625" style="0" hidden="1" customWidth="1"/>
    <col min="28" max="38" width="9.140625" style="0" hidden="1" customWidth="1"/>
  </cols>
  <sheetData>
    <row r="1" spans="1:30" ht="15.75">
      <c r="A1" s="218" t="s">
        <v>0</v>
      </c>
      <c r="B1" s="218"/>
      <c r="C1" s="218"/>
      <c r="D1" s="218"/>
      <c r="E1" s="218"/>
      <c r="F1" s="218"/>
      <c r="G1" s="218"/>
      <c r="AD1" t="s">
        <v>1</v>
      </c>
    </row>
    <row r="2" spans="1:30" ht="15">
      <c r="A2" s="1" t="s">
        <v>2</v>
      </c>
      <c r="B2" s="2"/>
      <c r="C2" s="219" t="s">
        <v>147</v>
      </c>
      <c r="D2" s="220"/>
      <c r="E2" s="220"/>
      <c r="F2" s="220"/>
      <c r="G2" s="221"/>
      <c r="AD2" t="s">
        <v>3</v>
      </c>
    </row>
    <row r="3" spans="1:30" ht="15">
      <c r="A3" s="1" t="s">
        <v>4</v>
      </c>
      <c r="B3" s="2"/>
      <c r="C3" s="219" t="s">
        <v>69</v>
      </c>
      <c r="D3" s="220"/>
      <c r="E3" s="220"/>
      <c r="F3" s="220"/>
      <c r="G3" s="221"/>
      <c r="AD3" t="s">
        <v>5</v>
      </c>
    </row>
    <row r="4" spans="1:30" ht="15" hidden="1">
      <c r="A4" s="1" t="s">
        <v>6</v>
      </c>
      <c r="B4" s="2"/>
      <c r="C4" s="219"/>
      <c r="D4" s="220"/>
      <c r="E4" s="220"/>
      <c r="F4" s="220"/>
      <c r="G4" s="221"/>
      <c r="AD4" t="s">
        <v>7</v>
      </c>
    </row>
    <row r="5" spans="1:30" ht="15" hidden="1">
      <c r="A5" s="3" t="s">
        <v>8</v>
      </c>
      <c r="B5" s="4"/>
      <c r="C5" s="4"/>
      <c r="D5" s="5"/>
      <c r="E5" s="5"/>
      <c r="F5" s="5"/>
      <c r="G5" s="6"/>
      <c r="AD5" t="s">
        <v>9</v>
      </c>
    </row>
    <row r="7" spans="1:21" ht="45">
      <c r="A7" s="7" t="s">
        <v>10</v>
      </c>
      <c r="B7" s="8" t="s">
        <v>11</v>
      </c>
      <c r="C7" s="8" t="s">
        <v>12</v>
      </c>
      <c r="D7" s="7" t="s">
        <v>13</v>
      </c>
      <c r="E7" s="7" t="s">
        <v>14</v>
      </c>
      <c r="F7" s="9" t="s">
        <v>15</v>
      </c>
      <c r="G7" s="7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  <c r="N7" s="10" t="s">
        <v>23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</row>
    <row r="8" spans="1:33" ht="15">
      <c r="A8" s="11" t="s">
        <v>31</v>
      </c>
      <c r="B8" s="12" t="s">
        <v>70</v>
      </c>
      <c r="C8" s="13" t="s">
        <v>71</v>
      </c>
      <c r="D8" s="14"/>
      <c r="E8" s="15"/>
      <c r="F8" s="16"/>
      <c r="G8" s="16">
        <f>SUM(G9:G13)</f>
        <v>0</v>
      </c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1"/>
      <c r="U8" s="17"/>
      <c r="AG8" t="s">
        <v>34</v>
      </c>
    </row>
    <row r="9" spans="1:59" ht="15" outlineLevel="1">
      <c r="A9" s="18">
        <v>1</v>
      </c>
      <c r="B9" s="48" t="s">
        <v>72</v>
      </c>
      <c r="C9" s="49" t="s">
        <v>73</v>
      </c>
      <c r="D9" s="50" t="s">
        <v>74</v>
      </c>
      <c r="E9" s="20">
        <v>1</v>
      </c>
      <c r="F9" s="21">
        <v>0</v>
      </c>
      <c r="G9" s="22">
        <f aca="true" t="shared" si="0" ref="G9:G13">ROUND(E9*F9,2)</f>
        <v>0</v>
      </c>
      <c r="H9" s="21"/>
      <c r="I9" s="22"/>
      <c r="J9" s="21"/>
      <c r="K9" s="22"/>
      <c r="L9" s="22"/>
      <c r="M9" s="22"/>
      <c r="N9" s="23"/>
      <c r="O9" s="23"/>
      <c r="P9" s="23"/>
      <c r="Q9" s="23"/>
      <c r="R9" s="23"/>
      <c r="S9" s="23"/>
      <c r="T9" s="24"/>
      <c r="U9" s="2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">
        <v>75</v>
      </c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</row>
    <row r="10" spans="1:59" ht="15" outlineLevel="1">
      <c r="A10" s="18">
        <v>2</v>
      </c>
      <c r="B10" s="48" t="s">
        <v>76</v>
      </c>
      <c r="C10" s="49" t="s">
        <v>77</v>
      </c>
      <c r="D10" s="50" t="s">
        <v>74</v>
      </c>
      <c r="E10" s="20">
        <v>1</v>
      </c>
      <c r="F10" s="21">
        <v>0</v>
      </c>
      <c r="G10" s="22">
        <f t="shared" si="0"/>
        <v>0</v>
      </c>
      <c r="H10" s="21"/>
      <c r="I10" s="22"/>
      <c r="J10" s="21"/>
      <c r="K10" s="22"/>
      <c r="L10" s="22"/>
      <c r="M10" s="22"/>
      <c r="N10" s="23"/>
      <c r="O10" s="23"/>
      <c r="P10" s="23"/>
      <c r="Q10" s="23"/>
      <c r="R10" s="23"/>
      <c r="S10" s="23"/>
      <c r="T10" s="24"/>
      <c r="U10" s="2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">
        <v>75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5" outlineLevel="1">
      <c r="A11" s="18">
        <v>3</v>
      </c>
      <c r="B11" s="48" t="s">
        <v>78</v>
      </c>
      <c r="C11" s="49" t="s">
        <v>79</v>
      </c>
      <c r="D11" s="19" t="s">
        <v>74</v>
      </c>
      <c r="E11" s="20">
        <v>1</v>
      </c>
      <c r="F11" s="21">
        <v>0</v>
      </c>
      <c r="G11" s="22">
        <f t="shared" si="0"/>
        <v>0</v>
      </c>
      <c r="H11" s="21"/>
      <c r="I11" s="22"/>
      <c r="J11" s="21"/>
      <c r="K11" s="22"/>
      <c r="L11" s="22"/>
      <c r="M11" s="22"/>
      <c r="N11" s="23"/>
      <c r="O11" s="23"/>
      <c r="P11" s="23"/>
      <c r="Q11" s="23"/>
      <c r="R11" s="23"/>
      <c r="S11" s="23"/>
      <c r="T11" s="24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">
        <v>75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ht="15" outlineLevel="1">
      <c r="A12" s="18">
        <v>4</v>
      </c>
      <c r="B12" s="48" t="s">
        <v>80</v>
      </c>
      <c r="C12" s="49" t="s">
        <v>81</v>
      </c>
      <c r="D12" s="19" t="s">
        <v>74</v>
      </c>
      <c r="E12" s="20">
        <v>1</v>
      </c>
      <c r="F12" s="21">
        <v>0</v>
      </c>
      <c r="G12" s="22">
        <f t="shared" si="0"/>
        <v>0</v>
      </c>
      <c r="H12" s="21"/>
      <c r="I12" s="22"/>
      <c r="J12" s="21"/>
      <c r="K12" s="22"/>
      <c r="L12" s="22"/>
      <c r="M12" s="22"/>
      <c r="N12" s="23"/>
      <c r="O12" s="23"/>
      <c r="P12" s="23"/>
      <c r="Q12" s="23"/>
      <c r="R12" s="23"/>
      <c r="S12" s="23"/>
      <c r="T12" s="24"/>
      <c r="U12" s="2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">
        <v>75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ht="15" outlineLevel="1">
      <c r="A13" s="18">
        <v>5</v>
      </c>
      <c r="B13" s="48" t="s">
        <v>82</v>
      </c>
      <c r="C13" s="49" t="s">
        <v>83</v>
      </c>
      <c r="D13" s="50" t="s">
        <v>74</v>
      </c>
      <c r="E13" s="20">
        <v>1</v>
      </c>
      <c r="F13" s="21">
        <v>0</v>
      </c>
      <c r="G13" s="22">
        <f t="shared" si="0"/>
        <v>0</v>
      </c>
      <c r="H13" s="21"/>
      <c r="I13" s="22"/>
      <c r="J13" s="21"/>
      <c r="K13" s="22"/>
      <c r="L13" s="22"/>
      <c r="M13" s="22"/>
      <c r="N13" s="23"/>
      <c r="O13" s="23"/>
      <c r="P13" s="23"/>
      <c r="Q13" s="23"/>
      <c r="R13" s="23"/>
      <c r="S13" s="23"/>
      <c r="T13" s="24"/>
      <c r="U13" s="2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">
        <v>75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33" ht="15">
      <c r="A14" s="26" t="s">
        <v>31</v>
      </c>
      <c r="B14" s="51" t="s">
        <v>84</v>
      </c>
      <c r="C14" s="27" t="s">
        <v>85</v>
      </c>
      <c r="D14" s="28"/>
      <c r="E14" s="29"/>
      <c r="F14" s="30"/>
      <c r="G14" s="30">
        <f>SUM(G15:G22)</f>
        <v>0</v>
      </c>
      <c r="H14" s="30"/>
      <c r="I14" s="30"/>
      <c r="J14" s="30"/>
      <c r="K14" s="30"/>
      <c r="L14" s="30"/>
      <c r="M14" s="30"/>
      <c r="N14" s="31"/>
      <c r="O14" s="31"/>
      <c r="P14" s="31"/>
      <c r="Q14" s="31"/>
      <c r="R14" s="31"/>
      <c r="S14" s="31"/>
      <c r="T14" s="32"/>
      <c r="U14" s="31"/>
      <c r="W14" s="25"/>
      <c r="AG14" t="s">
        <v>34</v>
      </c>
    </row>
    <row r="15" spans="1:59" ht="15" outlineLevel="1">
      <c r="A15" s="18">
        <v>6</v>
      </c>
      <c r="B15" s="48" t="s">
        <v>86</v>
      </c>
      <c r="C15" s="49" t="s">
        <v>87</v>
      </c>
      <c r="D15" s="50" t="s">
        <v>74</v>
      </c>
      <c r="E15" s="20">
        <v>1</v>
      </c>
      <c r="F15" s="21">
        <v>0</v>
      </c>
      <c r="G15" s="22">
        <f aca="true" t="shared" si="1" ref="G15:G22">ROUND(E15*F15,2)</f>
        <v>0</v>
      </c>
      <c r="H15" s="21"/>
      <c r="I15" s="22"/>
      <c r="J15" s="21"/>
      <c r="K15" s="22"/>
      <c r="L15" s="22"/>
      <c r="M15" s="22"/>
      <c r="N15" s="23"/>
      <c r="O15" s="23"/>
      <c r="P15" s="23"/>
      <c r="Q15" s="23"/>
      <c r="R15" s="23"/>
      <c r="S15" s="23"/>
      <c r="T15" s="24"/>
      <c r="U15" s="2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">
        <v>75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</row>
    <row r="16" spans="1:59" ht="15" outlineLevel="1">
      <c r="A16" s="18">
        <v>7</v>
      </c>
      <c r="B16" s="48" t="s">
        <v>88</v>
      </c>
      <c r="C16" s="49" t="s">
        <v>89</v>
      </c>
      <c r="D16" s="50" t="s">
        <v>74</v>
      </c>
      <c r="E16" s="20">
        <v>1</v>
      </c>
      <c r="F16" s="21">
        <v>0</v>
      </c>
      <c r="G16" s="22">
        <f t="shared" si="1"/>
        <v>0</v>
      </c>
      <c r="H16" s="21"/>
      <c r="I16" s="22"/>
      <c r="J16" s="21"/>
      <c r="K16" s="22"/>
      <c r="L16" s="22"/>
      <c r="M16" s="22"/>
      <c r="N16" s="23"/>
      <c r="O16" s="23"/>
      <c r="P16" s="23"/>
      <c r="Q16" s="23"/>
      <c r="R16" s="23"/>
      <c r="S16" s="23"/>
      <c r="T16" s="24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">
        <v>75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ht="15" outlineLevel="1">
      <c r="A17" s="18">
        <v>8</v>
      </c>
      <c r="B17" s="48" t="s">
        <v>90</v>
      </c>
      <c r="C17" s="49" t="s">
        <v>91</v>
      </c>
      <c r="D17" s="50" t="s">
        <v>74</v>
      </c>
      <c r="E17" s="20">
        <v>1</v>
      </c>
      <c r="F17" s="21">
        <v>0</v>
      </c>
      <c r="G17" s="22">
        <f t="shared" si="1"/>
        <v>0</v>
      </c>
      <c r="H17" s="21"/>
      <c r="I17" s="22"/>
      <c r="J17" s="21"/>
      <c r="K17" s="22"/>
      <c r="L17" s="22"/>
      <c r="M17" s="22"/>
      <c r="N17" s="23"/>
      <c r="O17" s="23"/>
      <c r="P17" s="23"/>
      <c r="Q17" s="23"/>
      <c r="R17" s="23"/>
      <c r="S17" s="23"/>
      <c r="T17" s="24"/>
      <c r="U17" s="2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">
        <v>75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ht="15" outlineLevel="1">
      <c r="A18" s="18">
        <v>9</v>
      </c>
      <c r="B18" s="48" t="s">
        <v>92</v>
      </c>
      <c r="C18" s="49" t="s">
        <v>93</v>
      </c>
      <c r="D18" s="50" t="s">
        <v>74</v>
      </c>
      <c r="E18" s="20">
        <v>1</v>
      </c>
      <c r="F18" s="21">
        <v>0</v>
      </c>
      <c r="G18" s="22">
        <f t="shared" si="1"/>
        <v>0</v>
      </c>
      <c r="H18" s="21"/>
      <c r="I18" s="22"/>
      <c r="J18" s="21"/>
      <c r="K18" s="22"/>
      <c r="L18" s="22"/>
      <c r="M18" s="22"/>
      <c r="N18" s="23"/>
      <c r="O18" s="23"/>
      <c r="P18" s="23"/>
      <c r="Q18" s="23"/>
      <c r="R18" s="23"/>
      <c r="S18" s="23"/>
      <c r="T18" s="24"/>
      <c r="U18" s="2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">
        <v>75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ht="15" outlineLevel="1">
      <c r="A19" s="18">
        <v>10</v>
      </c>
      <c r="B19" s="48" t="s">
        <v>94</v>
      </c>
      <c r="C19" s="49" t="s">
        <v>95</v>
      </c>
      <c r="D19" s="50" t="s">
        <v>74</v>
      </c>
      <c r="E19" s="20">
        <v>1</v>
      </c>
      <c r="F19" s="21">
        <v>0</v>
      </c>
      <c r="G19" s="22">
        <f t="shared" si="1"/>
        <v>0</v>
      </c>
      <c r="H19" s="21"/>
      <c r="I19" s="22"/>
      <c r="J19" s="21"/>
      <c r="K19" s="22"/>
      <c r="L19" s="22"/>
      <c r="M19" s="22"/>
      <c r="N19" s="23"/>
      <c r="O19" s="23"/>
      <c r="P19" s="23"/>
      <c r="Q19" s="23"/>
      <c r="R19" s="23"/>
      <c r="S19" s="23"/>
      <c r="T19" s="24"/>
      <c r="U19" s="2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">
        <v>75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ht="15" outlineLevel="1">
      <c r="A20" s="18">
        <v>11</v>
      </c>
      <c r="B20" s="48" t="s">
        <v>96</v>
      </c>
      <c r="C20" s="49" t="s">
        <v>97</v>
      </c>
      <c r="D20" s="50" t="s">
        <v>74</v>
      </c>
      <c r="E20" s="20">
        <v>1</v>
      </c>
      <c r="F20" s="21">
        <v>0</v>
      </c>
      <c r="G20" s="22">
        <f t="shared" si="1"/>
        <v>0</v>
      </c>
      <c r="H20" s="21"/>
      <c r="I20" s="22"/>
      <c r="J20" s="21"/>
      <c r="K20" s="22"/>
      <c r="L20" s="22"/>
      <c r="M20" s="22"/>
      <c r="N20" s="23"/>
      <c r="O20" s="23"/>
      <c r="P20" s="23"/>
      <c r="Q20" s="23"/>
      <c r="R20" s="23"/>
      <c r="S20" s="23"/>
      <c r="T20" s="24"/>
      <c r="U20" s="2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">
        <v>75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ht="15" customHeight="1" outlineLevel="1">
      <c r="A21" s="18">
        <v>12</v>
      </c>
      <c r="B21" s="48" t="s">
        <v>98</v>
      </c>
      <c r="C21" s="49" t="s">
        <v>99</v>
      </c>
      <c r="D21" s="50" t="s">
        <v>74</v>
      </c>
      <c r="E21" s="20">
        <v>1</v>
      </c>
      <c r="F21" s="21">
        <v>0</v>
      </c>
      <c r="G21" s="22">
        <f t="shared" si="1"/>
        <v>0</v>
      </c>
      <c r="H21" s="21"/>
      <c r="I21" s="22"/>
      <c r="J21" s="21"/>
      <c r="K21" s="22"/>
      <c r="L21" s="22"/>
      <c r="M21" s="22"/>
      <c r="N21" s="23"/>
      <c r="O21" s="23"/>
      <c r="P21" s="23"/>
      <c r="Q21" s="23"/>
      <c r="R21" s="23"/>
      <c r="S21" s="23"/>
      <c r="T21" s="24"/>
      <c r="U21" s="2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">
        <v>75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ht="15" outlineLevel="1">
      <c r="A22" s="33">
        <v>13</v>
      </c>
      <c r="B22" s="52" t="s">
        <v>100</v>
      </c>
      <c r="C22" s="53" t="s">
        <v>101</v>
      </c>
      <c r="D22" s="54" t="s">
        <v>74</v>
      </c>
      <c r="E22" s="34">
        <v>1</v>
      </c>
      <c r="F22" s="21">
        <v>0</v>
      </c>
      <c r="G22" s="36">
        <f t="shared" si="1"/>
        <v>0</v>
      </c>
      <c r="H22" s="35"/>
      <c r="I22" s="36"/>
      <c r="J22" s="35"/>
      <c r="K22" s="36"/>
      <c r="L22" s="36"/>
      <c r="M22" s="36"/>
      <c r="N22" s="37"/>
      <c r="O22" s="37"/>
      <c r="P22" s="37"/>
      <c r="Q22" s="37"/>
      <c r="R22" s="23"/>
      <c r="S22" s="23"/>
      <c r="T22" s="24"/>
      <c r="U22" s="2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">
        <v>75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29" ht="15">
      <c r="A23" s="38"/>
      <c r="B23" s="39" t="s">
        <v>41</v>
      </c>
      <c r="C23" s="40" t="s">
        <v>41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AB23">
        <v>15</v>
      </c>
      <c r="AC23">
        <v>21</v>
      </c>
    </row>
    <row r="24" spans="1:30" ht="15">
      <c r="A24" s="41"/>
      <c r="B24" s="42"/>
      <c r="C24" s="43" t="s">
        <v>41</v>
      </c>
      <c r="D24" s="44"/>
      <c r="E24" s="44"/>
      <c r="F24" s="44"/>
      <c r="G24" s="45">
        <f>G8++G14</f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W24" s="25"/>
      <c r="AB24">
        <f>SUMIF(L7:L22,AB23,G7:G22)</f>
        <v>0</v>
      </c>
      <c r="AC24">
        <f>SUMIF(L7:L22,AC23,G7:G22)</f>
        <v>0</v>
      </c>
      <c r="AD24" t="s">
        <v>42</v>
      </c>
    </row>
    <row r="25" spans="1:21" ht="15">
      <c r="A25" s="38"/>
      <c r="B25" s="39" t="s">
        <v>41</v>
      </c>
      <c r="C25" s="40" t="s">
        <v>41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5">
      <c r="A26" s="38"/>
      <c r="B26" s="39" t="s">
        <v>41</v>
      </c>
      <c r="C26" s="40" t="s">
        <v>41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3:30" ht="15">
      <c r="C27" s="47"/>
      <c r="AD27" t="s">
        <v>43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B026-CBD8-445E-9653-BF5C3106004E}">
  <dimension ref="A1:BG30"/>
  <sheetViews>
    <sheetView workbookViewId="0" topLeftCell="A9">
      <selection activeCell="F26" sqref="F26"/>
    </sheetView>
  </sheetViews>
  <sheetFormatPr defaultColWidth="9.140625" defaultRowHeight="15" outlineLevelRow="1"/>
  <cols>
    <col min="1" max="1" width="4.28125" style="0" customWidth="1"/>
    <col min="2" max="2" width="14.421875" style="46" customWidth="1"/>
    <col min="3" max="3" width="38.28125" style="46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  <col min="8" max="21" width="9.140625" style="0" hidden="1" customWidth="1"/>
    <col min="28" max="38" width="9.140625" style="0" hidden="1" customWidth="1"/>
  </cols>
  <sheetData>
    <row r="1" spans="1:30" ht="15.75">
      <c r="A1" s="218" t="s">
        <v>0</v>
      </c>
      <c r="B1" s="218"/>
      <c r="C1" s="218"/>
      <c r="D1" s="218"/>
      <c r="E1" s="218"/>
      <c r="F1" s="218"/>
      <c r="G1" s="218"/>
      <c r="AD1" t="s">
        <v>1</v>
      </c>
    </row>
    <row r="2" spans="1:30" ht="15">
      <c r="A2" s="1" t="s">
        <v>2</v>
      </c>
      <c r="B2" s="2"/>
      <c r="C2" s="219" t="s">
        <v>147</v>
      </c>
      <c r="D2" s="220"/>
      <c r="E2" s="220"/>
      <c r="F2" s="220"/>
      <c r="G2" s="221"/>
      <c r="AD2" t="s">
        <v>3</v>
      </c>
    </row>
    <row r="3" spans="1:30" ht="15">
      <c r="A3" s="1" t="s">
        <v>4</v>
      </c>
      <c r="B3" s="2" t="s">
        <v>146</v>
      </c>
      <c r="C3" s="219" t="s">
        <v>156</v>
      </c>
      <c r="D3" s="220"/>
      <c r="E3" s="220"/>
      <c r="F3" s="220"/>
      <c r="G3" s="221"/>
      <c r="AD3" t="s">
        <v>5</v>
      </c>
    </row>
    <row r="4" spans="1:30" ht="15" hidden="1">
      <c r="A4" s="1" t="s">
        <v>6</v>
      </c>
      <c r="B4" s="2"/>
      <c r="C4" s="219"/>
      <c r="D4" s="220"/>
      <c r="E4" s="220"/>
      <c r="F4" s="220"/>
      <c r="G4" s="221"/>
      <c r="AD4" t="s">
        <v>7</v>
      </c>
    </row>
    <row r="5" spans="1:30" ht="15" hidden="1">
      <c r="A5" s="3" t="s">
        <v>8</v>
      </c>
      <c r="B5" s="4"/>
      <c r="C5" s="4"/>
      <c r="D5" s="5"/>
      <c r="E5" s="5"/>
      <c r="F5" s="5"/>
      <c r="G5" s="6"/>
      <c r="AD5" t="s">
        <v>9</v>
      </c>
    </row>
    <row r="7" spans="1:21" ht="45">
      <c r="A7" s="7" t="s">
        <v>10</v>
      </c>
      <c r="B7" s="8" t="s">
        <v>11</v>
      </c>
      <c r="C7" s="8" t="s">
        <v>12</v>
      </c>
      <c r="D7" s="7" t="s">
        <v>13</v>
      </c>
      <c r="E7" s="7" t="s">
        <v>14</v>
      </c>
      <c r="F7" s="9" t="s">
        <v>15</v>
      </c>
      <c r="G7" s="7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  <c r="N7" s="10" t="s">
        <v>23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</row>
    <row r="8" spans="1:30" ht="15">
      <c r="A8" s="11" t="s">
        <v>31</v>
      </c>
      <c r="B8" s="12" t="s">
        <v>32</v>
      </c>
      <c r="C8" s="13" t="s">
        <v>33</v>
      </c>
      <c r="D8" s="14"/>
      <c r="E8" s="15"/>
      <c r="F8" s="16"/>
      <c r="G8" s="16">
        <f>SUM(G9:G14)</f>
        <v>0</v>
      </c>
      <c r="H8" s="16"/>
      <c r="I8" s="16"/>
      <c r="J8" s="16"/>
      <c r="K8" s="16"/>
      <c r="L8" s="16"/>
      <c r="M8" s="16"/>
      <c r="N8" s="17"/>
      <c r="O8" s="17">
        <f>SUM(O9:O14)</f>
        <v>42.94</v>
      </c>
      <c r="P8" s="17"/>
      <c r="Q8" s="17">
        <f>SUM(Q9:Q14)</f>
        <v>25.74</v>
      </c>
      <c r="R8" s="17"/>
      <c r="S8" s="17"/>
      <c r="T8" s="11"/>
      <c r="U8" s="17"/>
      <c r="AD8" t="s">
        <v>34</v>
      </c>
    </row>
    <row r="9" spans="1:59" ht="15" outlineLevel="1">
      <c r="A9" s="18">
        <v>1</v>
      </c>
      <c r="B9" s="48" t="s">
        <v>148</v>
      </c>
      <c r="C9" s="49" t="s">
        <v>149</v>
      </c>
      <c r="D9" s="50" t="s">
        <v>44</v>
      </c>
      <c r="E9" s="20">
        <v>380</v>
      </c>
      <c r="F9" s="21">
        <v>0</v>
      </c>
      <c r="G9" s="22">
        <f aca="true" t="shared" si="0" ref="G9:G14">ROUND(E9*F9,2)</f>
        <v>0</v>
      </c>
      <c r="H9" s="21"/>
      <c r="I9" s="22"/>
      <c r="J9" s="21"/>
      <c r="K9" s="22"/>
      <c r="L9" s="22"/>
      <c r="M9" s="22"/>
      <c r="N9" s="23">
        <v>0.113</v>
      </c>
      <c r="O9" s="23">
        <f>ROUND(E9*N9,5)</f>
        <v>42.94</v>
      </c>
      <c r="P9" s="23">
        <v>0.26</v>
      </c>
      <c r="Q9" s="23"/>
      <c r="R9" s="23"/>
      <c r="S9" s="23"/>
      <c r="T9" s="24"/>
      <c r="U9" s="23"/>
      <c r="V9" s="25"/>
      <c r="W9" s="25"/>
      <c r="X9" s="25"/>
      <c r="Y9" s="25"/>
      <c r="Z9" s="25"/>
      <c r="AA9" s="25"/>
      <c r="AB9" s="25"/>
      <c r="AC9" s="25"/>
      <c r="AD9" s="25" t="s">
        <v>36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</row>
    <row r="10" spans="1:59" ht="15" outlineLevel="1">
      <c r="A10" s="18">
        <v>2</v>
      </c>
      <c r="B10" s="48" t="s">
        <v>151</v>
      </c>
      <c r="C10" s="49" t="s">
        <v>152</v>
      </c>
      <c r="D10" s="50" t="s">
        <v>39</v>
      </c>
      <c r="E10" s="20">
        <v>170</v>
      </c>
      <c r="F10" s="21">
        <v>0</v>
      </c>
      <c r="G10" s="22">
        <f t="shared" si="0"/>
        <v>0</v>
      </c>
      <c r="H10" s="21"/>
      <c r="I10" s="22"/>
      <c r="J10" s="21"/>
      <c r="K10" s="22"/>
      <c r="L10" s="22"/>
      <c r="M10" s="22"/>
      <c r="N10" s="23">
        <v>0</v>
      </c>
      <c r="O10" s="23">
        <f>ROUND(E10*N10,5)</f>
        <v>0</v>
      </c>
      <c r="P10" s="23">
        <v>0.11</v>
      </c>
      <c r="Q10" s="23">
        <f>ROUND(E10*P10,5)</f>
        <v>18.7</v>
      </c>
      <c r="R10" s="23"/>
      <c r="S10" s="23"/>
      <c r="T10" s="24"/>
      <c r="U10" s="23"/>
      <c r="V10" s="25"/>
      <c r="W10" s="25"/>
      <c r="X10" s="25"/>
      <c r="Y10" s="25"/>
      <c r="Z10" s="25"/>
      <c r="AA10" s="25"/>
      <c r="AB10" s="25"/>
      <c r="AC10" s="25"/>
      <c r="AD10" s="25" t="s">
        <v>38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5" outlineLevel="1">
      <c r="A11" s="18">
        <v>3</v>
      </c>
      <c r="B11" s="48" t="s">
        <v>150</v>
      </c>
      <c r="C11" s="49" t="s">
        <v>45</v>
      </c>
      <c r="D11" s="50" t="s">
        <v>39</v>
      </c>
      <c r="E11" s="20">
        <v>64</v>
      </c>
      <c r="F11" s="21">
        <v>0</v>
      </c>
      <c r="G11" s="22">
        <f t="shared" si="0"/>
        <v>0</v>
      </c>
      <c r="H11" s="21"/>
      <c r="I11" s="22"/>
      <c r="J11" s="21"/>
      <c r="K11" s="22"/>
      <c r="L11" s="22"/>
      <c r="M11" s="22"/>
      <c r="N11" s="23">
        <v>0</v>
      </c>
      <c r="O11" s="23">
        <f>ROUND(E11*N11,5)</f>
        <v>0</v>
      </c>
      <c r="P11" s="23">
        <v>0.11</v>
      </c>
      <c r="Q11" s="23">
        <f>ROUND(E11*P11,5)</f>
        <v>7.04</v>
      </c>
      <c r="R11" s="23"/>
      <c r="S11" s="23"/>
      <c r="T11" s="24"/>
      <c r="U11" s="23"/>
      <c r="V11" s="25"/>
      <c r="W11" s="25"/>
      <c r="X11" s="25"/>
      <c r="Y11" s="25"/>
      <c r="Z11" s="25"/>
      <c r="AA11" s="25"/>
      <c r="AB11" s="25"/>
      <c r="AC11" s="25"/>
      <c r="AD11" s="25" t="s">
        <v>38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ht="22.5" outlineLevel="1">
      <c r="A12" s="18">
        <v>4</v>
      </c>
      <c r="B12" s="48" t="s">
        <v>154</v>
      </c>
      <c r="C12" s="170" t="s">
        <v>161</v>
      </c>
      <c r="D12" s="19" t="s">
        <v>155</v>
      </c>
      <c r="E12" s="20">
        <v>0</v>
      </c>
      <c r="F12" s="21">
        <v>0</v>
      </c>
      <c r="G12" s="22">
        <f t="shared" si="0"/>
        <v>0</v>
      </c>
      <c r="H12" s="21"/>
      <c r="I12" s="22"/>
      <c r="J12" s="21"/>
      <c r="K12" s="22"/>
      <c r="L12" s="22"/>
      <c r="M12" s="22"/>
      <c r="N12" s="23">
        <v>0</v>
      </c>
      <c r="O12" s="23">
        <f>ROUND(E12*N12,5)</f>
        <v>0</v>
      </c>
      <c r="P12" s="23">
        <v>0</v>
      </c>
      <c r="Q12" s="23">
        <f>ROUND(E12*P12,5)</f>
        <v>0</v>
      </c>
      <c r="R12" s="23"/>
      <c r="S12" s="23"/>
      <c r="T12" s="24"/>
      <c r="U12" s="23"/>
      <c r="V12" s="25"/>
      <c r="W12" s="25"/>
      <c r="X12" s="25"/>
      <c r="Y12" s="25"/>
      <c r="Z12" s="25"/>
      <c r="AA12" s="25"/>
      <c r="AB12" s="25"/>
      <c r="AC12" s="25"/>
      <c r="AD12" s="25" t="s">
        <v>38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ht="22.5" outlineLevel="1">
      <c r="A13" s="18">
        <v>5</v>
      </c>
      <c r="B13" s="48" t="s">
        <v>157</v>
      </c>
      <c r="C13" s="49" t="s">
        <v>158</v>
      </c>
      <c r="D13" s="19" t="s">
        <v>44</v>
      </c>
      <c r="E13" s="20">
        <v>431</v>
      </c>
      <c r="F13" s="21">
        <v>0</v>
      </c>
      <c r="G13" s="22">
        <f t="shared" si="0"/>
        <v>0</v>
      </c>
      <c r="H13" s="21"/>
      <c r="I13" s="22"/>
      <c r="J13" s="21"/>
      <c r="K13" s="22"/>
      <c r="L13" s="22"/>
      <c r="M13" s="22"/>
      <c r="N13" s="23">
        <v>0</v>
      </c>
      <c r="O13" s="23">
        <v>0</v>
      </c>
      <c r="P13" s="23">
        <v>0</v>
      </c>
      <c r="Q13" s="23">
        <v>0</v>
      </c>
      <c r="R13" s="23"/>
      <c r="S13" s="23"/>
      <c r="T13" s="24"/>
      <c r="U13" s="2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">
        <v>49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ht="22.5" outlineLevel="1">
      <c r="A14" s="18">
        <v>6</v>
      </c>
      <c r="B14" s="48" t="s">
        <v>53</v>
      </c>
      <c r="C14" s="49" t="s">
        <v>153</v>
      </c>
      <c r="D14" s="19" t="s">
        <v>37</v>
      </c>
      <c r="E14" s="20">
        <v>25.74</v>
      </c>
      <c r="F14" s="21">
        <v>0</v>
      </c>
      <c r="G14" s="22">
        <f t="shared" si="0"/>
        <v>0</v>
      </c>
      <c r="H14" s="21"/>
      <c r="I14" s="22"/>
      <c r="J14" s="21"/>
      <c r="K14" s="22"/>
      <c r="L14" s="22"/>
      <c r="M14" s="22"/>
      <c r="N14" s="23">
        <v>0</v>
      </c>
      <c r="O14" s="23">
        <f>ROUND(E14*N14,5)</f>
        <v>0</v>
      </c>
      <c r="P14" s="23">
        <v>0</v>
      </c>
      <c r="Q14" s="23">
        <f>ROUND(E14*P14,5)</f>
        <v>0</v>
      </c>
      <c r="R14" s="23"/>
      <c r="S14" s="23"/>
      <c r="T14" s="24"/>
      <c r="U14" s="23"/>
      <c r="V14" s="25"/>
      <c r="W14" s="25"/>
      <c r="X14" s="25"/>
      <c r="Y14" s="25"/>
      <c r="Z14" s="25"/>
      <c r="AA14" s="25"/>
      <c r="AB14" s="25"/>
      <c r="AC14" s="25"/>
      <c r="AD14" s="25" t="s">
        <v>38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30" ht="15">
      <c r="A15" s="26" t="s">
        <v>31</v>
      </c>
      <c r="B15" s="51">
        <v>5</v>
      </c>
      <c r="C15" s="27" t="s">
        <v>46</v>
      </c>
      <c r="D15" s="28"/>
      <c r="E15" s="29"/>
      <c r="F15" s="30"/>
      <c r="G15" s="30">
        <f>SUM(G16:G16)</f>
        <v>0</v>
      </c>
      <c r="H15" s="30"/>
      <c r="I15" s="30"/>
      <c r="J15" s="30"/>
      <c r="K15" s="30"/>
      <c r="L15" s="30"/>
      <c r="M15" s="30"/>
      <c r="N15" s="31"/>
      <c r="O15" s="31">
        <f>SUM(O16:O16)</f>
        <v>28.082</v>
      </c>
      <c r="P15" s="31"/>
      <c r="Q15" s="31">
        <f>SUM(Q16:Q16)</f>
        <v>0</v>
      </c>
      <c r="R15" s="31"/>
      <c r="S15" s="31"/>
      <c r="T15" s="32"/>
      <c r="U15" s="31"/>
      <c r="W15" s="25"/>
      <c r="X15" s="25"/>
      <c r="AD15" t="s">
        <v>34</v>
      </c>
    </row>
    <row r="16" spans="1:59" ht="22.5" outlineLevel="1">
      <c r="A16" s="18">
        <v>7</v>
      </c>
      <c r="B16" s="48" t="s">
        <v>65</v>
      </c>
      <c r="C16" s="49" t="s">
        <v>66</v>
      </c>
      <c r="D16" s="50" t="s">
        <v>44</v>
      </c>
      <c r="E16" s="20">
        <v>380</v>
      </c>
      <c r="F16" s="21">
        <v>0</v>
      </c>
      <c r="G16" s="22">
        <f aca="true" t="shared" si="1" ref="G16">ROUND(E16*F16,2)</f>
        <v>0</v>
      </c>
      <c r="H16" s="21"/>
      <c r="I16" s="22"/>
      <c r="J16" s="21"/>
      <c r="K16" s="22"/>
      <c r="L16" s="22"/>
      <c r="M16" s="22"/>
      <c r="N16" s="23">
        <v>0.0739</v>
      </c>
      <c r="O16" s="23">
        <f aca="true" t="shared" si="2" ref="O16">ROUND(E16*N16,5)</f>
        <v>28.082</v>
      </c>
      <c r="P16" s="23">
        <v>1.12</v>
      </c>
      <c r="Q16" s="23">
        <v>0</v>
      </c>
      <c r="R16" s="23"/>
      <c r="S16" s="23"/>
      <c r="T16" s="24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">
        <v>49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32" ht="15">
      <c r="A17" s="26" t="s">
        <v>31</v>
      </c>
      <c r="B17" s="51" t="s">
        <v>47</v>
      </c>
      <c r="C17" s="27" t="s">
        <v>48</v>
      </c>
      <c r="D17" s="28"/>
      <c r="E17" s="29"/>
      <c r="F17" s="30"/>
      <c r="G17" s="30">
        <f>SUM(G18:G20)</f>
        <v>0</v>
      </c>
      <c r="H17" s="30"/>
      <c r="I17" s="30"/>
      <c r="J17" s="30"/>
      <c r="K17" s="30"/>
      <c r="L17" s="30"/>
      <c r="M17" s="30"/>
      <c r="N17" s="31"/>
      <c r="O17" s="31">
        <f>SUM(O18:O20)</f>
        <v>100.1592</v>
      </c>
      <c r="P17" s="31"/>
      <c r="Q17" s="31">
        <f>SUM(Q18:Q20)</f>
        <v>0</v>
      </c>
      <c r="R17" s="31"/>
      <c r="S17" s="31"/>
      <c r="T17" s="32"/>
      <c r="U17" s="31"/>
      <c r="W17" s="25"/>
      <c r="X17" s="25"/>
      <c r="AF17" t="s">
        <v>34</v>
      </c>
    </row>
    <row r="18" spans="1:59" ht="33.75" outlineLevel="1">
      <c r="A18" s="18">
        <v>8</v>
      </c>
      <c r="B18" s="48" t="s">
        <v>67</v>
      </c>
      <c r="C18" s="49" t="s">
        <v>68</v>
      </c>
      <c r="D18" s="50" t="s">
        <v>39</v>
      </c>
      <c r="E18" s="20">
        <v>234</v>
      </c>
      <c r="F18" s="21">
        <v>0</v>
      </c>
      <c r="G18" s="22">
        <f aca="true" t="shared" si="3" ref="G18:G20">ROUND(E18*F18,2)</f>
        <v>0</v>
      </c>
      <c r="H18" s="21"/>
      <c r="I18" s="22"/>
      <c r="J18" s="21"/>
      <c r="K18" s="22"/>
      <c r="L18" s="22"/>
      <c r="M18" s="22"/>
      <c r="N18" s="23">
        <v>0.188</v>
      </c>
      <c r="O18" s="23">
        <f aca="true" t="shared" si="4" ref="O18:O20">ROUND(E18*N18,5)</f>
        <v>43.992</v>
      </c>
      <c r="P18" s="23">
        <v>0</v>
      </c>
      <c r="Q18" s="23">
        <v>0</v>
      </c>
      <c r="R18" s="23"/>
      <c r="S18" s="23"/>
      <c r="T18" s="24"/>
      <c r="U18" s="2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">
        <v>49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ht="15" outlineLevel="1">
      <c r="A19" s="18">
        <v>9</v>
      </c>
      <c r="B19" s="48" t="s">
        <v>59</v>
      </c>
      <c r="C19" s="49" t="s">
        <v>64</v>
      </c>
      <c r="D19" s="50" t="s">
        <v>35</v>
      </c>
      <c r="E19" s="20">
        <v>21.06</v>
      </c>
      <c r="F19" s="21">
        <v>0</v>
      </c>
      <c r="G19" s="22">
        <f t="shared" si="3"/>
        <v>0</v>
      </c>
      <c r="H19" s="21"/>
      <c r="I19" s="22"/>
      <c r="J19" s="21"/>
      <c r="K19" s="22"/>
      <c r="L19" s="22"/>
      <c r="M19" s="22"/>
      <c r="N19" s="23">
        <v>2.42</v>
      </c>
      <c r="O19" s="23">
        <f t="shared" si="4"/>
        <v>50.9652</v>
      </c>
      <c r="P19" s="23">
        <v>0</v>
      </c>
      <c r="Q19" s="23">
        <v>0</v>
      </c>
      <c r="R19" s="23"/>
      <c r="S19" s="23"/>
      <c r="T19" s="24"/>
      <c r="U19" s="2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 t="s">
        <v>49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ht="22.5" outlineLevel="1">
      <c r="A20" s="18">
        <v>10</v>
      </c>
      <c r="B20" s="48" t="s">
        <v>160</v>
      </c>
      <c r="C20" s="49" t="s">
        <v>159</v>
      </c>
      <c r="D20" s="50" t="s">
        <v>40</v>
      </c>
      <c r="E20" s="20">
        <v>173.4</v>
      </c>
      <c r="F20" s="21">
        <v>0</v>
      </c>
      <c r="G20" s="22">
        <f t="shared" si="3"/>
        <v>0</v>
      </c>
      <c r="H20" s="21"/>
      <c r="I20" s="22"/>
      <c r="J20" s="21"/>
      <c r="K20" s="22"/>
      <c r="L20" s="22"/>
      <c r="M20" s="22"/>
      <c r="N20" s="23">
        <v>0.03</v>
      </c>
      <c r="O20" s="23">
        <f t="shared" si="4"/>
        <v>5.202</v>
      </c>
      <c r="P20" s="23">
        <v>0</v>
      </c>
      <c r="Q20" s="23">
        <v>0</v>
      </c>
      <c r="R20" s="23"/>
      <c r="S20" s="23"/>
      <c r="T20" s="24"/>
      <c r="U20" s="2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">
        <v>50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32" ht="15">
      <c r="A21" s="26" t="s">
        <v>31</v>
      </c>
      <c r="B21" s="51" t="s">
        <v>54</v>
      </c>
      <c r="C21" s="27" t="s">
        <v>55</v>
      </c>
      <c r="D21" s="28"/>
      <c r="E21" s="29"/>
      <c r="F21" s="30"/>
      <c r="G21" s="30">
        <f>SUM(G22)</f>
        <v>0</v>
      </c>
      <c r="H21" s="30"/>
      <c r="I21" s="30"/>
      <c r="J21" s="30"/>
      <c r="K21" s="30"/>
      <c r="L21" s="30"/>
      <c r="M21" s="30"/>
      <c r="N21" s="31"/>
      <c r="O21" s="31">
        <v>0</v>
      </c>
      <c r="P21" s="31"/>
      <c r="Q21" s="31">
        <v>0</v>
      </c>
      <c r="R21" s="31"/>
      <c r="S21" s="31"/>
      <c r="T21" s="32"/>
      <c r="U21" s="31"/>
      <c r="W21" s="25"/>
      <c r="X21" s="25"/>
      <c r="AF21" t="s">
        <v>34</v>
      </c>
    </row>
    <row r="22" spans="1:59" ht="22.5" outlineLevel="1">
      <c r="A22" s="18">
        <v>11</v>
      </c>
      <c r="B22" s="48" t="s">
        <v>51</v>
      </c>
      <c r="C22" s="49" t="s">
        <v>52</v>
      </c>
      <c r="D22" s="50" t="s">
        <v>44</v>
      </c>
      <c r="E22" s="20">
        <v>1200</v>
      </c>
      <c r="F22" s="21">
        <v>0</v>
      </c>
      <c r="G22" s="22">
        <f aca="true" t="shared" si="5" ref="G22:G25">ROUND(E22*F22,2)</f>
        <v>0</v>
      </c>
      <c r="H22" s="21"/>
      <c r="I22" s="22"/>
      <c r="J22" s="21"/>
      <c r="K22" s="22"/>
      <c r="L22" s="22"/>
      <c r="M22" s="22"/>
      <c r="N22" s="23">
        <v>0</v>
      </c>
      <c r="O22" s="23">
        <v>0</v>
      </c>
      <c r="P22" s="23">
        <v>0</v>
      </c>
      <c r="Q22" s="23">
        <v>0</v>
      </c>
      <c r="R22" s="23"/>
      <c r="S22" s="23"/>
      <c r="T22" s="24"/>
      <c r="U22" s="2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 t="s">
        <v>49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32" ht="15">
      <c r="A23" s="26" t="s">
        <v>31</v>
      </c>
      <c r="B23" s="51" t="s">
        <v>56</v>
      </c>
      <c r="C23" s="27" t="s">
        <v>57</v>
      </c>
      <c r="D23" s="28"/>
      <c r="E23" s="29"/>
      <c r="F23" s="30"/>
      <c r="G23" s="30">
        <f>SUM(G24:G25)</f>
        <v>0</v>
      </c>
      <c r="H23" s="30"/>
      <c r="I23" s="30"/>
      <c r="J23" s="30"/>
      <c r="K23" s="30"/>
      <c r="L23" s="30"/>
      <c r="M23" s="30"/>
      <c r="N23" s="31"/>
      <c r="O23" s="31">
        <v>0</v>
      </c>
      <c r="P23" s="31"/>
      <c r="Q23" s="31">
        <v>0</v>
      </c>
      <c r="R23" s="31"/>
      <c r="S23" s="31"/>
      <c r="T23" s="32"/>
      <c r="U23" s="31"/>
      <c r="W23" s="25"/>
      <c r="X23" s="25"/>
      <c r="AF23" t="s">
        <v>34</v>
      </c>
    </row>
    <row r="24" spans="1:59" ht="15" outlineLevel="1">
      <c r="A24" s="18">
        <v>12</v>
      </c>
      <c r="B24" s="48" t="s">
        <v>61</v>
      </c>
      <c r="C24" s="49" t="s">
        <v>60</v>
      </c>
      <c r="D24" s="50" t="s">
        <v>37</v>
      </c>
      <c r="E24" s="20">
        <f>O8+O17+O21+O15</f>
        <v>171.1812</v>
      </c>
      <c r="F24" s="21">
        <v>0</v>
      </c>
      <c r="G24" s="22">
        <f t="shared" si="5"/>
        <v>0</v>
      </c>
      <c r="H24" s="21"/>
      <c r="I24" s="22"/>
      <c r="J24" s="21"/>
      <c r="K24" s="22"/>
      <c r="L24" s="22"/>
      <c r="M24" s="22"/>
      <c r="N24" s="23">
        <v>0</v>
      </c>
      <c r="O24" s="23">
        <v>0</v>
      </c>
      <c r="P24" s="23">
        <v>0</v>
      </c>
      <c r="Q24" s="23">
        <v>0</v>
      </c>
      <c r="R24" s="23"/>
      <c r="S24" s="23"/>
      <c r="T24" s="24"/>
      <c r="U24" s="2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 t="s">
        <v>58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ht="15" outlineLevel="1">
      <c r="A25" s="33">
        <v>13</v>
      </c>
      <c r="B25" s="52" t="s">
        <v>63</v>
      </c>
      <c r="C25" s="53" t="s">
        <v>62</v>
      </c>
      <c r="D25" s="54" t="s">
        <v>37</v>
      </c>
      <c r="E25" s="34">
        <f>E24</f>
        <v>171.1812</v>
      </c>
      <c r="F25" s="35">
        <v>0</v>
      </c>
      <c r="G25" s="36">
        <f t="shared" si="5"/>
        <v>0</v>
      </c>
      <c r="H25" s="35"/>
      <c r="I25" s="36"/>
      <c r="J25" s="35"/>
      <c r="K25" s="36"/>
      <c r="L25" s="36"/>
      <c r="M25" s="36"/>
      <c r="N25" s="37">
        <v>0</v>
      </c>
      <c r="O25" s="37">
        <v>0</v>
      </c>
      <c r="P25" s="37">
        <v>0</v>
      </c>
      <c r="Q25" s="37">
        <v>0</v>
      </c>
      <c r="R25" s="37"/>
      <c r="S25" s="37"/>
      <c r="T25" s="55"/>
      <c r="U25" s="37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 t="s">
        <v>58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29" ht="15">
      <c r="A26" s="38"/>
      <c r="B26" s="39" t="s">
        <v>41</v>
      </c>
      <c r="C26" s="40" t="s">
        <v>41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AB26">
        <v>15</v>
      </c>
      <c r="AC26">
        <v>21</v>
      </c>
    </row>
    <row r="27" spans="1:30" ht="15">
      <c r="A27" s="41"/>
      <c r="B27" s="42"/>
      <c r="C27" s="43" t="s">
        <v>41</v>
      </c>
      <c r="D27" s="44"/>
      <c r="E27" s="44"/>
      <c r="F27" s="44"/>
      <c r="G27" s="45">
        <f>G8+G23+G21+G17+G15</f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W27" s="25"/>
      <c r="X27" s="25"/>
      <c r="AB27">
        <f>SUMIF(L7:L25,AB26,G7:G25)</f>
        <v>0</v>
      </c>
      <c r="AC27">
        <f>SUMIF(L7:L25,AC26,G7:G25)</f>
        <v>0</v>
      </c>
      <c r="AD27" t="s">
        <v>42</v>
      </c>
    </row>
    <row r="28" spans="1:21" ht="15">
      <c r="A28" s="38"/>
      <c r="B28" s="39" t="s">
        <v>41</v>
      </c>
      <c r="C28" s="40" t="s">
        <v>41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5">
      <c r="A29" s="38"/>
      <c r="B29" s="39" t="s">
        <v>41</v>
      </c>
      <c r="C29" s="40" t="s">
        <v>41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3:30" ht="15">
      <c r="C30" s="47"/>
      <c r="AD30" t="s">
        <v>43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Kosuk Roman</dc:creator>
  <cp:keywords/>
  <dc:description/>
  <cp:lastModifiedBy>Tomáš Adámek</cp:lastModifiedBy>
  <dcterms:created xsi:type="dcterms:W3CDTF">2023-03-14T10:16:43Z</dcterms:created>
  <dcterms:modified xsi:type="dcterms:W3CDTF">2023-04-26T04:41:57Z</dcterms:modified>
  <cp:category/>
  <cp:version/>
  <cp:contentType/>
  <cp:contentStatus/>
</cp:coreProperties>
</file>