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1011 - Výměna střešní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'231011 - Výměna střešní k...'!$C$121:$K$201</definedName>
    <definedName name="_xlnm.Print_Area" localSheetId="1">'231011 - Výměna střešní k...'!$C$4:$J$76,'231011 - Výměna střešní k...'!$C$82:$J$105,'231011 - Výměna střešní k...'!$C$111:$J$201</definedName>
    <definedName name="_xlnm.Print_Titles" localSheetId="1">'231011 - Výměna střešní k...'!$121:$121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7"/>
  <c r="E85"/>
  <c r="J22"/>
  <c r="E22"/>
  <c r="J119"/>
  <c r="J21"/>
  <c r="J19"/>
  <c r="E19"/>
  <c r="J118"/>
  <c r="J18"/>
  <c r="J16"/>
  <c r="E16"/>
  <c r="F90"/>
  <c r="J15"/>
  <c r="J13"/>
  <c r="E13"/>
  <c r="F118"/>
  <c r="J12"/>
  <c r="J10"/>
  <c r="J116"/>
  <c i="1" r="L90"/>
  <c r="AM90"/>
  <c r="AM89"/>
  <c r="L89"/>
  <c r="AM87"/>
  <c r="L87"/>
  <c r="L85"/>
  <c r="L84"/>
  <c i="2" r="BK191"/>
  <c r="J159"/>
  <c r="J147"/>
  <c r="J125"/>
  <c r="J188"/>
  <c r="J185"/>
  <c r="J183"/>
  <c r="J181"/>
  <c r="BK178"/>
  <c r="BK176"/>
  <c r="BK174"/>
  <c r="BK172"/>
  <c r="J170"/>
  <c r="J166"/>
  <c r="BK157"/>
  <c r="BK146"/>
  <c r="BK133"/>
  <c r="BK126"/>
  <c r="J200"/>
  <c r="BK197"/>
  <c r="J193"/>
  <c r="BK166"/>
  <c r="J160"/>
  <c r="BK154"/>
  <c r="BK144"/>
  <c r="J138"/>
  <c r="J134"/>
  <c r="J127"/>
  <c r="BK201"/>
  <c r="J165"/>
  <c r="BK161"/>
  <c r="BK156"/>
  <c r="BK151"/>
  <c r="BK140"/>
  <c r="J130"/>
  <c r="BK192"/>
  <c r="BK153"/>
  <c r="BK138"/>
  <c r="BK195"/>
  <c r="J189"/>
  <c r="J187"/>
  <c r="J184"/>
  <c r="J182"/>
  <c r="J179"/>
  <c r="J178"/>
  <c r="J175"/>
  <c r="J173"/>
  <c r="J171"/>
  <c r="J168"/>
  <c r="J155"/>
  <c r="J150"/>
  <c r="J143"/>
  <c r="J129"/>
  <c r="J201"/>
  <c r="J199"/>
  <c r="BK193"/>
  <c r="J167"/>
  <c r="BK163"/>
  <c r="BK158"/>
  <c r="BK150"/>
  <c r="BK143"/>
  <c r="BK131"/>
  <c r="BK196"/>
  <c r="BK189"/>
  <c r="BK162"/>
  <c r="J157"/>
  <c r="J149"/>
  <c r="BK134"/>
  <c r="BK127"/>
  <c r="J192"/>
  <c r="J154"/>
  <c r="J146"/>
  <c r="BK190"/>
  <c r="BK188"/>
  <c r="BK185"/>
  <c r="BK183"/>
  <c r="BK181"/>
  <c r="J180"/>
  <c r="J177"/>
  <c r="BK175"/>
  <c r="J174"/>
  <c r="J172"/>
  <c r="BK170"/>
  <c r="BK167"/>
  <c r="J158"/>
  <c r="BK152"/>
  <c r="J144"/>
  <c r="J131"/>
  <c r="BK125"/>
  <c r="BK200"/>
  <c r="BK198"/>
  <c r="J197"/>
  <c r="BK168"/>
  <c r="BK164"/>
  <c r="J161"/>
  <c r="J152"/>
  <c r="BK141"/>
  <c r="J137"/>
  <c r="BK130"/>
  <c r="J196"/>
  <c r="BK179"/>
  <c r="J164"/>
  <c r="BK160"/>
  <c r="BK155"/>
  <c r="J145"/>
  <c r="J132"/>
  <c r="J191"/>
  <c r="BK149"/>
  <c r="BK132"/>
  <c r="J190"/>
  <c r="BK187"/>
  <c r="BK184"/>
  <c r="BK182"/>
  <c r="BK180"/>
  <c r="BK177"/>
  <c r="J176"/>
  <c r="BK173"/>
  <c r="BK171"/>
  <c r="BK169"/>
  <c r="BK165"/>
  <c r="J151"/>
  <c r="BK145"/>
  <c r="J141"/>
  <c r="BK199"/>
  <c r="J198"/>
  <c r="J169"/>
  <c r="J162"/>
  <c r="J156"/>
  <c r="BK147"/>
  <c r="J140"/>
  <c r="J133"/>
  <c r="J126"/>
  <c i="1" r="AS94"/>
  <c i="2" r="J195"/>
  <c r="J163"/>
  <c r="BK159"/>
  <c r="J153"/>
  <c r="BK137"/>
  <c r="BK129"/>
  <c l="1" r="BK124"/>
  <c r="J124"/>
  <c r="J96"/>
  <c r="R124"/>
  <c r="P128"/>
  <c r="P136"/>
  <c r="P135"/>
  <c r="BK139"/>
  <c r="J139"/>
  <c r="J100"/>
  <c r="P139"/>
  <c r="T139"/>
  <c r="R142"/>
  <c r="R148"/>
  <c r="P124"/>
  <c r="P123"/>
  <c r="BK128"/>
  <c r="J128"/>
  <c r="J97"/>
  <c r="R128"/>
  <c r="BK136"/>
  <c r="J136"/>
  <c r="J99"/>
  <c r="T136"/>
  <c r="T135"/>
  <c r="R139"/>
  <c r="BK142"/>
  <c r="J142"/>
  <c r="J101"/>
  <c r="P142"/>
  <c r="T142"/>
  <c r="T148"/>
  <c r="R186"/>
  <c r="P194"/>
  <c r="T124"/>
  <c r="T128"/>
  <c r="R136"/>
  <c r="BK148"/>
  <c r="J148"/>
  <c r="J102"/>
  <c r="P148"/>
  <c r="BK186"/>
  <c r="J186"/>
  <c r="J103"/>
  <c r="P186"/>
  <c r="T186"/>
  <c r="BK194"/>
  <c r="J194"/>
  <c r="J104"/>
  <c r="R194"/>
  <c r="T194"/>
  <c r="J87"/>
  <c r="J90"/>
  <c r="F119"/>
  <c r="BF130"/>
  <c r="BF147"/>
  <c r="BF162"/>
  <c r="BF164"/>
  <c r="BF178"/>
  <c r="BF179"/>
  <c r="BF189"/>
  <c r="BF193"/>
  <c r="BF195"/>
  <c r="BF201"/>
  <c r="J89"/>
  <c r="BF125"/>
  <c r="BF134"/>
  <c r="BF137"/>
  <c r="BF138"/>
  <c r="BF141"/>
  <c r="BF151"/>
  <c r="BF155"/>
  <c r="BF161"/>
  <c r="BF165"/>
  <c r="BF168"/>
  <c r="BF170"/>
  <c r="BF192"/>
  <c r="BF196"/>
  <c r="BF197"/>
  <c r="BF198"/>
  <c r="BF199"/>
  <c r="BF200"/>
  <c r="BF126"/>
  <c r="BF127"/>
  <c r="BF129"/>
  <c r="BF132"/>
  <c r="BF140"/>
  <c r="BF143"/>
  <c r="BF144"/>
  <c r="BF149"/>
  <c r="BF152"/>
  <c r="BF154"/>
  <c r="BF156"/>
  <c r="BF157"/>
  <c r="BF159"/>
  <c r="BF160"/>
  <c r="BF163"/>
  <c r="BF166"/>
  <c r="BF167"/>
  <c r="BF169"/>
  <c r="BF171"/>
  <c r="BF172"/>
  <c r="BF173"/>
  <c r="BF174"/>
  <c r="BF175"/>
  <c r="BF176"/>
  <c r="BF177"/>
  <c r="BF180"/>
  <c r="BF181"/>
  <c r="BF182"/>
  <c r="BF183"/>
  <c r="BF184"/>
  <c r="BF185"/>
  <c r="BF187"/>
  <c r="BF188"/>
  <c r="F89"/>
  <c r="BF131"/>
  <c r="BF133"/>
  <c r="BF145"/>
  <c r="BF146"/>
  <c r="BF150"/>
  <c r="BF153"/>
  <c r="BF158"/>
  <c r="BF190"/>
  <c r="BF191"/>
  <c r="J31"/>
  <c i="1" r="AV95"/>
  <c i="2" r="F31"/>
  <c i="1" r="AZ95"/>
  <c r="AZ94"/>
  <c r="AV94"/>
  <c r="AK29"/>
  <c i="2" r="F33"/>
  <c i="1" r="BB95"/>
  <c r="BB94"/>
  <c r="AX94"/>
  <c i="2" r="F34"/>
  <c i="1" r="BC95"/>
  <c r="BC94"/>
  <c r="W32"/>
  <c i="2" r="F35"/>
  <c i="1" r="BD95"/>
  <c r="BD94"/>
  <c r="W33"/>
  <c i="2" l="1" r="R135"/>
  <c r="T123"/>
  <c r="T122"/>
  <c r="R123"/>
  <c r="R122"/>
  <c r="P122"/>
  <c i="1" r="AU95"/>
  <c i="2" r="BK123"/>
  <c r="J123"/>
  <c r="J95"/>
  <c r="BK135"/>
  <c r="J135"/>
  <c r="J98"/>
  <c i="1" r="W29"/>
  <c i="2" r="J32"/>
  <c i="1" r="AW95"/>
  <c r="AT95"/>
  <c r="AU94"/>
  <c i="2" r="F32"/>
  <c i="1" r="BA95"/>
  <c r="BA94"/>
  <c r="W30"/>
  <c r="W31"/>
  <c r="AY94"/>
  <c i="2" l="1" r="BK122"/>
  <c r="J122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<sst xmlns="http://schemas.openxmlformats.org/spreadsheetml/2006/main">
  <si>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</si>
  <si>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</si>
  <si>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</si>
  <si>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</si>
  <si>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</si>
  <si>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{53a2136b-13a2-4e82-8df7-dabf909e41c1}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</si>
  <si>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</si>
  <si>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</si>
  <si>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</si>
  <si>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</si>
  <si>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</si>
  <si>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</si>
  <si>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</si>
  <si>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231011</t>
  </si>
  <si>
    <t>Stavba:</t>
  </si>
  <si>
    <t>Výměna střešní krytiny a klempířských prvků domu Na Trubech 1107, Česká Třebová.</t>
  </si>
  <si>
    <t>KSO:</t>
  </si>
  <si>
    <t>CC-CZ:</t>
  </si>
  <si>
    <t>Místo:</t>
  </si>
  <si>
    <t xml:space="preserve"> </t>
  </si>
  <si>
    <t>Datum:</t>
  </si>
  <si>
    <t>11. 10. 2023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</si>
  <si>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</si>
  <si>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</si>
  <si>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</si>
  <si>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</si>
  <si>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</si>
  <si>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</si>
  <si>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</si>
  <si>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</si>
  <si>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</si>
  <si>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</si>
  <si>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</si>
  <si>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</si>
  <si>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</si>
  <si>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</si>
  <si>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</si>
  <si>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</si>
  <si>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</si>
  <si>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</si>
  <si>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</si>
  <si>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</si>
  <si>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</si>
  <si>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</si>
  <si>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</si>
  <si>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</si>
  <si>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</si>
  <si>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</si>
  <si>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</si>
  <si>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</si>
  <si>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</si>
  <si>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</si>
  <si>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</si>
  <si>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</si>
  <si>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</si>
  <si>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</si>
  <si>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</si>
  <si>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</si>
  <si>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</si>
  <si>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</si>
  <si>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</si>
  <si>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</si>
  <si>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</si>
  <si>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</si>
  <si>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</si>
  <si>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</si>
  <si>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</si>
  <si>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</si>
  <si>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</si>
  <si>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</si>
  <si>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</si>
  <si>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</si>
  <si>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</si>
  <si>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</si>
  <si>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</si>
  <si>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</si>
  <si>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</si>
  <si>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</si>
  <si>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</si>
  <si>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</si>
  <si>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</si>
  <si>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</si>
  <si>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</si>
  <si>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</si>
  <si>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</si>
  <si>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</si>
  <si>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</si>
  <si>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</si>
  <si>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</si>
  <si>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</si>
  <si>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</si>
  <si>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</si>
  <si>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</si>
  <si>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</si>
  <si>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</si>
  <si>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</si>
  <si>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</si>
  <si>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</si>
  <si>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</si>
  <si>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</si>
  <si>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</si>
  <si>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</si>
  <si>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</si>
  <si>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</si>
  <si>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</si>
  <si>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</si>
  <si>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</si>
  <si>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</si>
  <si>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</si>
  <si>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</si>
  <si>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</si>
  <si>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</si>
  <si>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</si>
  <si>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s podlahami zatížení do 200 kg/m2 š od 0,6 do 0,9 m v přes 10 do 25 m</t>
  </si>
  <si>
    <t>m2</t>
  </si>
  <si>
    <t>4</t>
  </si>
  <si>
    <t>2</t>
  </si>
  <si>
    <t>2110724028</t>
  </si>
  <si>
    <t>941111212</t>
  </si>
  <si>
    <t>Příplatek k lešení řadovému trubkovému lehkému s podlahami š 0,9 m v 25 m za první a ZKD den použití - zohlednit potřebnou dobu!</t>
  </si>
  <si>
    <t>-1916336519</t>
  </si>
  <si>
    <t>3</t>
  </si>
  <si>
    <t>941111812</t>
  </si>
  <si>
    <t>Demontáž lešení řadového trubkového lehkého s podlahami zatížení do 200 kg/m2 š od 0,6 do 0,9 m v přes 10 do 25 m</t>
  </si>
  <si>
    <t>29937666</t>
  </si>
  <si>
    <t>997</t>
  </si>
  <si>
    <t>Přesun sutě</t>
  </si>
  <si>
    <t>997013153</t>
  </si>
  <si>
    <t>Vnitrostaveništní doprava suti a vybouraných hmot pro budovy v přes 9 do 12 m s omezením mechanizace</t>
  </si>
  <si>
    <t>t</t>
  </si>
  <si>
    <t>1518569065</t>
  </si>
  <si>
    <t>5</t>
  </si>
  <si>
    <t>997013322</t>
  </si>
  <si>
    <t>Příplatek k shozu suti v přes 10 do 20 m za první a ZKD den použití</t>
  </si>
  <si>
    <t>m</t>
  </si>
  <si>
    <t>-694840240</t>
  </si>
  <si>
    <t>6</t>
  </si>
  <si>
    <t>997013501</t>
  </si>
  <si>
    <t>Odvoz suti a vybouraných hmot na skládku nebo meziskládku do 1 km se složením</t>
  </si>
  <si>
    <t>-748190478</t>
  </si>
  <si>
    <t>7</t>
  </si>
  <si>
    <t>997013509</t>
  </si>
  <si>
    <t>Příplatek k odvozu suti a vybouraných hmot na skládku ZKD 1 km přes 1 km</t>
  </si>
  <si>
    <t>-206099284</t>
  </si>
  <si>
    <t>997013645</t>
  </si>
  <si>
    <t>Poplatek za uložení na skládce (skládkovné) odpadu asfaltového bez dehtu kód odpadu 17 03 02</t>
  </si>
  <si>
    <t>-800779577</t>
  </si>
  <si>
    <t>8</t>
  </si>
  <si>
    <t>997013811</t>
  </si>
  <si>
    <t>Poplatek za uložení na skládce (skládkovné) stavebního odpadu dřevěného kód odpadu 17 02 01</t>
  </si>
  <si>
    <t>16835067</t>
  </si>
  <si>
    <t>PSV</t>
  </si>
  <si>
    <t>Práce a dodávky PSV</t>
  </si>
  <si>
    <t>712</t>
  </si>
  <si>
    <t>Povlakové krytiny</t>
  </si>
  <si>
    <t>10</t>
  </si>
  <si>
    <t>712341559</t>
  </si>
  <si>
    <t>Provedení povlakové krytiny střech do 10° pásy NAIP přitavením v plné ploše</t>
  </si>
  <si>
    <t>16</t>
  </si>
  <si>
    <t>-1182461561</t>
  </si>
  <si>
    <t>11</t>
  </si>
  <si>
    <t>M</t>
  </si>
  <si>
    <t>62833158</t>
  </si>
  <si>
    <t>pás asfaltový natavitelný oxidovaný tl 4,0mm typu G200 S40 s vložkou ze skleněné tkaniny, s jemnozrnným minerálním posypem</t>
  </si>
  <si>
    <t>32</t>
  </si>
  <si>
    <t>-219420732</t>
  </si>
  <si>
    <t>743</t>
  </si>
  <si>
    <t>Elektromontáže - hrubá montáž</t>
  </si>
  <si>
    <t>12</t>
  </si>
  <si>
    <t>743v1</t>
  </si>
  <si>
    <t>Demontáž stávajícího hromosvodu vč. podpěr a držáků (svody ponechat)</t>
  </si>
  <si>
    <t>kpl</t>
  </si>
  <si>
    <t>1822139181</t>
  </si>
  <si>
    <t>13</t>
  </si>
  <si>
    <t>743v2</t>
  </si>
  <si>
    <t>Dodávka a montáž nové hromosvodové soustavy střechy vč. revize</t>
  </si>
  <si>
    <t>-1367981745</t>
  </si>
  <si>
    <t>762</t>
  </si>
  <si>
    <t>Konstrukce tesařské</t>
  </si>
  <si>
    <t>14</t>
  </si>
  <si>
    <t>762342214</t>
  </si>
  <si>
    <t>Montáž laťování 32x100mm na střechách jednoduchých sklonu do 60° osové vzdálenosti přes 150 do 360 mm</t>
  </si>
  <si>
    <t>-102185049</t>
  </si>
  <si>
    <t>60514106</t>
  </si>
  <si>
    <t>řezivo jehličnaté kontralať průřez 40x60mm rozteč 900mm, latě 32x100mm rozteč 250mm</t>
  </si>
  <si>
    <t>m3</t>
  </si>
  <si>
    <t>-730318534</t>
  </si>
  <si>
    <t>762342511</t>
  </si>
  <si>
    <t>Montáž kontralatí na podklad bez tepelné izolace</t>
  </si>
  <si>
    <t>1085119151</t>
  </si>
  <si>
    <t>17</t>
  </si>
  <si>
    <t>762395000</t>
  </si>
  <si>
    <t>Spojovací prostředky krovů, bednění, laťování, nadstřešních konstrukcí</t>
  </si>
  <si>
    <t>-1168199740</t>
  </si>
  <si>
    <t>18</t>
  </si>
  <si>
    <t>998762102</t>
  </si>
  <si>
    <t>Přesun hmot tonážní pro kce tesařské v objektech v přes 6 do 12 m</t>
  </si>
  <si>
    <t>-413471369</t>
  </si>
  <si>
    <t>764</t>
  </si>
  <si>
    <t>Konstrukce klempířské</t>
  </si>
  <si>
    <t>764002812</t>
  </si>
  <si>
    <t>Demontáž okapového plechu do suti v krytině skládané</t>
  </si>
  <si>
    <t>316532183</t>
  </si>
  <si>
    <t>20</t>
  </si>
  <si>
    <t>764002821</t>
  </si>
  <si>
    <t>Demontáž střešního výlezu do suti</t>
  </si>
  <si>
    <t>kus</t>
  </si>
  <si>
    <t>1161864334</t>
  </si>
  <si>
    <t>19</t>
  </si>
  <si>
    <t>764002861</t>
  </si>
  <si>
    <t>Demontáž oplechování říms a ozdobných prvků do suti</t>
  </si>
  <si>
    <t>-913753011</t>
  </si>
  <si>
    <t>22</t>
  </si>
  <si>
    <t>764003801</t>
  </si>
  <si>
    <t>Demontáž lemování trub, konzol, držáků, ventilačních nástavců a jiných kusových prvků do suti</t>
  </si>
  <si>
    <t>-941393208</t>
  </si>
  <si>
    <t>30</t>
  </si>
  <si>
    <t>764101153</t>
  </si>
  <si>
    <t>Montáž krytiny střechy rovné ze šablon do 4 ks/m2 přes 30 do 60°</t>
  </si>
  <si>
    <t>1777139875</t>
  </si>
  <si>
    <t>31</t>
  </si>
  <si>
    <t>55345000</t>
  </si>
  <si>
    <t>Krytina SR35-47D falcovaná černá, pásová délka do 8m, tl. min 0,5mm, pozink 275g/m2, plná technická záruka 50 let, estetická na barevnost min. 25 let</t>
  </si>
  <si>
    <t>-1789790004</t>
  </si>
  <si>
    <t>23</t>
  </si>
  <si>
    <t>764201106</t>
  </si>
  <si>
    <t>Montáž oplechování větraného hřebene s větrací mřížkou</t>
  </si>
  <si>
    <t>-865593440</t>
  </si>
  <si>
    <t>764203152</t>
  </si>
  <si>
    <t>Montáž střešního výlezu pro krytinu skládanou nebo plechovou</t>
  </si>
  <si>
    <t>403673776</t>
  </si>
  <si>
    <t>33</t>
  </si>
  <si>
    <t>55341840</t>
  </si>
  <si>
    <t>vikýř standard pro hladké krytiny ocelový 60x60cm</t>
  </si>
  <si>
    <t>515896103</t>
  </si>
  <si>
    <t>34</t>
  </si>
  <si>
    <t>764203156</t>
  </si>
  <si>
    <t>Montáž sněhového zachytávače pro krytiny průběžného dvoutrubkového</t>
  </si>
  <si>
    <t>327471633</t>
  </si>
  <si>
    <t>37</t>
  </si>
  <si>
    <t>764204105</t>
  </si>
  <si>
    <t>Montáž oplechování horních ploch a atik bez rohů rš do 400 mm</t>
  </si>
  <si>
    <t>759031867</t>
  </si>
  <si>
    <t>38</t>
  </si>
  <si>
    <t>764204109</t>
  </si>
  <si>
    <t>Montáž oplechování horních ploch a atik bez rohů rš přes 400 do 800 mm</t>
  </si>
  <si>
    <t>19331851</t>
  </si>
  <si>
    <t>39</t>
  </si>
  <si>
    <t>764205145</t>
  </si>
  <si>
    <t>Příplatek k montáži za pracnost při oplechování rohů nadezdívek (atik) rš do 400 mm</t>
  </si>
  <si>
    <t>-46099967</t>
  </si>
  <si>
    <t>40</t>
  </si>
  <si>
    <t>764205146</t>
  </si>
  <si>
    <t>Příplatek k montáži za pracnost při oplechování rohů nadezdívek (atik) rš přes 400 mm</t>
  </si>
  <si>
    <t>-1168746068</t>
  </si>
  <si>
    <t>26</t>
  </si>
  <si>
    <t>764211466</t>
  </si>
  <si>
    <t>Oplechování přechodu střešních rovin z Pz plechu rš 400 mm</t>
  </si>
  <si>
    <t>2126652560</t>
  </si>
  <si>
    <t>24</t>
  </si>
  <si>
    <t>764212662</t>
  </si>
  <si>
    <t>Oplechování rovné okapové hrany z Pz s povrchovou úpravou rš 200 mm</t>
  </si>
  <si>
    <t>1680140552</t>
  </si>
  <si>
    <t>41</t>
  </si>
  <si>
    <t>764212663</t>
  </si>
  <si>
    <t>Oplechování rovné okapové hrany z Pz s povrchovou úpravou rš 250 mm</t>
  </si>
  <si>
    <t>-666017008</t>
  </si>
  <si>
    <t>25</t>
  </si>
  <si>
    <t>764218407</t>
  </si>
  <si>
    <t>Oplechování rovné římsy mechanicky kotvené z Pz plechu rš 670 mm</t>
  </si>
  <si>
    <t>-1332950680</t>
  </si>
  <si>
    <t>42</t>
  </si>
  <si>
    <t>764301118</t>
  </si>
  <si>
    <t>Montáž lemování rovných zdí střech s krytinou skládanou rš přes 400 mm</t>
  </si>
  <si>
    <t>16681517</t>
  </si>
  <si>
    <t>43</t>
  </si>
  <si>
    <t>764305123</t>
  </si>
  <si>
    <t>Montáž lemování trub, konzol nebo držáků s krytinou skládanou D přes 100 do 150 mm</t>
  </si>
  <si>
    <t>-934835041</t>
  </si>
  <si>
    <t>44</t>
  </si>
  <si>
    <t>764305124</t>
  </si>
  <si>
    <t>Montáž lemování trub, konzol nebo držáků s krytinou skládanou D přes 150 do 200 mm</t>
  </si>
  <si>
    <t>-1809267270</t>
  </si>
  <si>
    <t>50</t>
  </si>
  <si>
    <t>764501103</t>
  </si>
  <si>
    <t>Montáž žlabu podokapního půlkruhového</t>
  </si>
  <si>
    <t>1087768853</t>
  </si>
  <si>
    <t>51</t>
  </si>
  <si>
    <t>764501104</t>
  </si>
  <si>
    <t>Montáž čela pro podokapní půlkulatý žlab</t>
  </si>
  <si>
    <t>1862527495</t>
  </si>
  <si>
    <t>52</t>
  </si>
  <si>
    <t>55350134</t>
  </si>
  <si>
    <t>čelo půlkulatého žlabu narážecí univerzální Pz barvený 150mm</t>
  </si>
  <si>
    <t>110485917</t>
  </si>
  <si>
    <t>53</t>
  </si>
  <si>
    <t>764501107</t>
  </si>
  <si>
    <t>Montáž rohu nebo koutu pro podokapní půlkulatý žlab</t>
  </si>
  <si>
    <t>1753826985</t>
  </si>
  <si>
    <t>54</t>
  </si>
  <si>
    <t>55350168</t>
  </si>
  <si>
    <t>roh žlabový 330/90°</t>
  </si>
  <si>
    <t>-1281286543</t>
  </si>
  <si>
    <t>55</t>
  </si>
  <si>
    <t>764501108</t>
  </si>
  <si>
    <t>Montáž kotlíku oválného (trychtýřového) pro podokapní žlab</t>
  </si>
  <si>
    <t>1015207842</t>
  </si>
  <si>
    <t>56</t>
  </si>
  <si>
    <t>55350156</t>
  </si>
  <si>
    <t>kotlík žlabový oválný 330/100mm</t>
  </si>
  <si>
    <t>-1804391277</t>
  </si>
  <si>
    <t>57</t>
  </si>
  <si>
    <t>764508131</t>
  </si>
  <si>
    <t>Montáž kruhového svodu</t>
  </si>
  <si>
    <t>-1366198037</t>
  </si>
  <si>
    <t>59</t>
  </si>
  <si>
    <t>55344204</t>
  </si>
  <si>
    <t>svod kruhový Pz 100mm</t>
  </si>
  <si>
    <t>89063885</t>
  </si>
  <si>
    <t>35</t>
  </si>
  <si>
    <t>764v1</t>
  </si>
  <si>
    <t>zachytávač sněhový pro falcované pásy prům. 22-35mm, pozink</t>
  </si>
  <si>
    <t>ks</t>
  </si>
  <si>
    <t>1099812899</t>
  </si>
  <si>
    <t>36</t>
  </si>
  <si>
    <t>764v2</t>
  </si>
  <si>
    <t>tyč do sněhového zachytávače prům. 25mm, pozink</t>
  </si>
  <si>
    <t>-1031719633</t>
  </si>
  <si>
    <t>45</t>
  </si>
  <si>
    <t>764v3</t>
  </si>
  <si>
    <t>plechová tabule černá, tl. min 0,5mm, pozink 275g/m2, plná technická záruka 50 let, estetická na barevnost min.25 let</t>
  </si>
  <si>
    <t>769495908</t>
  </si>
  <si>
    <t>47</t>
  </si>
  <si>
    <t>55350138</t>
  </si>
  <si>
    <t>spojka žlabů s těsněním 330mm</t>
  </si>
  <si>
    <t>1982780692</t>
  </si>
  <si>
    <t>48</t>
  </si>
  <si>
    <t>55350102</t>
  </si>
  <si>
    <t>žlab podokapní půlkulatý rš. 330mm</t>
  </si>
  <si>
    <t>1011368633</t>
  </si>
  <si>
    <t>49</t>
  </si>
  <si>
    <t>55344180</t>
  </si>
  <si>
    <t>žlab půlkruhový podokapní Pz 250mm</t>
  </si>
  <si>
    <t>1544827778</t>
  </si>
  <si>
    <t>60</t>
  </si>
  <si>
    <t>998764103</t>
  </si>
  <si>
    <t>Přesun hmot tonážní pro konstrukce klempířské v objektech v přes 12 do 24 m</t>
  </si>
  <si>
    <t>-143448279</t>
  </si>
  <si>
    <t>765</t>
  </si>
  <si>
    <t>Krytina skládaná</t>
  </si>
  <si>
    <t>27</t>
  </si>
  <si>
    <t>765111201</t>
  </si>
  <si>
    <t>Montáž okapní větrací pás</t>
  </si>
  <si>
    <t>1685816533</t>
  </si>
  <si>
    <t>29</t>
  </si>
  <si>
    <t>BTP.3820033C</t>
  </si>
  <si>
    <t>Ochranný větrací pás B.classic PVC 100mm - 1role/5bm Černá (RAL 9005)</t>
  </si>
  <si>
    <t>role</t>
  </si>
  <si>
    <t>1423305860</t>
  </si>
  <si>
    <t>61</t>
  </si>
  <si>
    <t>765131801</t>
  </si>
  <si>
    <t>Demontáž šindele bitumen vč. podkladní lepenky do suti</t>
  </si>
  <si>
    <t>-1194024140</t>
  </si>
  <si>
    <t>62</t>
  </si>
  <si>
    <t>765131821</t>
  </si>
  <si>
    <t>Demontáž hřebene nebo nároží bitumen šindel skládané krytiny sklonu do 30° do suti</t>
  </si>
  <si>
    <t>-659858921</t>
  </si>
  <si>
    <t>63</t>
  </si>
  <si>
    <t>765191031</t>
  </si>
  <si>
    <t>Montáž pojistné hydroizolační fólie lepením pod kontralatě</t>
  </si>
  <si>
    <t>876055189</t>
  </si>
  <si>
    <t>64</t>
  </si>
  <si>
    <t>765v1</t>
  </si>
  <si>
    <t>membrána podstřešní 150g/m2 se spojovací páskou</t>
  </si>
  <si>
    <t>288013364</t>
  </si>
  <si>
    <t>65</t>
  </si>
  <si>
    <t>998765102</t>
  </si>
  <si>
    <t>Přesun hmot tonážní pro krytiny skládané v objektech v přes 6 do 12 m</t>
  </si>
  <si>
    <t>-1027163093</t>
  </si>
  <si>
    <t>766</t>
  </si>
  <si>
    <t>Konstrukce truhlářské</t>
  </si>
  <si>
    <t>66</t>
  </si>
  <si>
    <t>766671001</t>
  </si>
  <si>
    <t>Montáž střešního okna do krytiny ploché 55 x 78 cm včetně napojení parozábrany a montáže oplechování</t>
  </si>
  <si>
    <t>-1356775748</t>
  </si>
  <si>
    <t>67</t>
  </si>
  <si>
    <t>61124777</t>
  </si>
  <si>
    <t>okno střešní dřevěné kyvné, izolační trojsklo 55x78cm, horní otvírání, dřevěné, bílá PUR vrstva, oplechování pro falcovanou krytinu</t>
  </si>
  <si>
    <t>-290811012</t>
  </si>
  <si>
    <t>68</t>
  </si>
  <si>
    <t>766671006</t>
  </si>
  <si>
    <t>Montáž střešního okna do krytiny ploché 78 x 160 cm včetně napojení parozábrany a montáže oplechování</t>
  </si>
  <si>
    <t>-1229044805</t>
  </si>
  <si>
    <t>69</t>
  </si>
  <si>
    <t>61124779</t>
  </si>
  <si>
    <t>okno střešní dřevěné kyvné, izolační trojsklo 78x160cm, horní otvírání, dřevěné, bílá PUR vrstva, oplechování pro falcovanou krytinu</t>
  </si>
  <si>
    <t>1345375499</t>
  </si>
  <si>
    <t>71</t>
  </si>
  <si>
    <t>766674812</t>
  </si>
  <si>
    <t>Demontáž střešního okna hladká krytina přes 45°</t>
  </si>
  <si>
    <t>-1107148612</t>
  </si>
  <si>
    <t>70</t>
  </si>
  <si>
    <t>766v1</t>
  </si>
  <si>
    <t>Oprava SDK a maleb, doplnění tepel.izolace kolem střešních oken</t>
  </si>
  <si>
    <t>1554245164</t>
  </si>
  <si>
    <t>72</t>
  </si>
  <si>
    <t>998766103</t>
  </si>
  <si>
    <t>Přesun hmot tonážní pro kce truhlářské v objektech v přes 12 do 24 m</t>
  </si>
  <si>
    <t>1471651738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</si>
</sst>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2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22" xfId="0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vertical="center"/>
    </xf>
    <xf numFmtId="166" fontId="18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3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S5" s="14" t="s">
        <v>6</v>
      </c>
    </row>
    <row r="6" s="1" customFormat="1" ht="36.96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5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S6" s="14" t="s">
        <v>6</v>
      </c>
    </row>
    <row r="7" s="1" customFormat="1" ht="12" customHeight="1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="1" customFormat="1" ht="12" customHeight="1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="1" customFormat="1" ht="12" customHeight="1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="1" customFormat="1" ht="18.48" customHeight="1">
      <c r="B11" s="18"/>
      <c r="C11" s="19"/>
      <c r="D11" s="19"/>
      <c r="E11" s="23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24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="1" customFormat="1" ht="12" customHeight="1">
      <c r="B13" s="18"/>
      <c r="C13" s="19"/>
      <c r="D13" s="26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>
      <c r="B14" s="18"/>
      <c r="C14" s="19"/>
      <c r="D14" s="19"/>
      <c r="E14" s="23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6" t="s">
        <v>24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="1" customFormat="1" ht="12" customHeight="1">
      <c r="B16" s="18"/>
      <c r="C16" s="19"/>
      <c r="D16" s="26" t="s">
        <v>26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="1" customFormat="1" ht="18.48" customHeight="1">
      <c r="B17" s="18"/>
      <c r="C17" s="19"/>
      <c r="D17" s="19"/>
      <c r="E17" s="23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24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27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="1" customFormat="1" ht="12" customHeight="1">
      <c r="B19" s="18"/>
      <c r="C19" s="19"/>
      <c r="D19" s="26" t="s">
        <v>28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="1" customFormat="1" ht="18.48" customHeight="1">
      <c r="B20" s="18"/>
      <c r="C20" s="19"/>
      <c r="D20" s="19"/>
      <c r="E20" s="23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24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27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="1" customFormat="1" ht="12" customHeight="1">
      <c r="B22" s="18"/>
      <c r="C22" s="19"/>
      <c r="D22" s="26" t="s">
        <v>29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="1" customFormat="1" ht="16.5" customHeight="1">
      <c r="B23" s="18"/>
      <c r="C23" s="19"/>
      <c r="D23" s="19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9"/>
      <c r="AP23" s="19"/>
      <c r="AQ23" s="19"/>
      <c r="AR23" s="17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="1" customFormat="1" ht="6.96" customHeight="1">
      <c r="B25" s="18"/>
      <c r="C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9"/>
      <c r="AQ25" s="19"/>
      <c r="AR25" s="17"/>
    </row>
    <row r="26" s="2" customFormat="1" ht="25.92" customHeight="1">
      <c r="A26" s="29"/>
      <c r="B26" s="30"/>
      <c r="C26" s="31"/>
      <c r="D26" s="32" t="s">
        <v>30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">
        <f>ROUND(AG94,2)</f>
        <v>0</v>
      </c>
      <c r="AL26" s="33"/>
      <c r="AM26" s="33"/>
      <c r="AN26" s="33"/>
      <c r="AO26" s="33"/>
      <c r="AP26" s="31"/>
      <c r="AQ26" s="31"/>
      <c r="AR26" s="35"/>
      <c r="BE26" s="29"/>
    </row>
    <row r="27" s="2" customFormat="1" ht="6.96" customHeigh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5"/>
      <c r="BE27" s="29"/>
    </row>
    <row r="28" s="2" customFormat="1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6" t="s">
        <v>31</v>
      </c>
      <c r="M28" s="36"/>
      <c r="N28" s="36"/>
      <c r="O28" s="36"/>
      <c r="P28" s="36"/>
      <c r="Q28" s="31"/>
      <c r="R28" s="31"/>
      <c r="S28" s="31"/>
      <c r="T28" s="31"/>
      <c r="U28" s="31"/>
      <c r="V28" s="31"/>
      <c r="W28" s="36" t="s">
        <v>32</v>
      </c>
      <c r="X28" s="36"/>
      <c r="Y28" s="36"/>
      <c r="Z28" s="36"/>
      <c r="AA28" s="36"/>
      <c r="AB28" s="36"/>
      <c r="AC28" s="36"/>
      <c r="AD28" s="36"/>
      <c r="AE28" s="36"/>
      <c r="AF28" s="31"/>
      <c r="AG28" s="31"/>
      <c r="AH28" s="31"/>
      <c r="AI28" s="31"/>
      <c r="AJ28" s="31"/>
      <c r="AK28" s="36" t="s">
        <v>33</v>
      </c>
      <c r="AL28" s="36"/>
      <c r="AM28" s="36"/>
      <c r="AN28" s="36"/>
      <c r="AO28" s="36"/>
      <c r="AP28" s="31"/>
      <c r="AQ28" s="31"/>
      <c r="AR28" s="35"/>
      <c r="BE28" s="29"/>
    </row>
    <row r="29" s="3" customFormat="1" ht="14.4" customHeight="1">
      <c r="A29" s="3"/>
      <c r="B29" s="37"/>
      <c r="C29" s="38"/>
      <c r="D29" s="26" t="s">
        <v>34</v>
      </c>
      <c r="E29" s="38"/>
      <c r="F29" s="26" t="s">
        <v>35</v>
      </c>
      <c r="G29" s="38"/>
      <c r="H29" s="38"/>
      <c r="I29" s="38"/>
      <c r="J29" s="38"/>
      <c r="K29" s="38"/>
      <c r="L29" s="39">
        <v>0.20999999999999999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40">
        <f>ROUND(AZ94, 2)</f>
        <v>0</v>
      </c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40">
        <f>ROUND(AV94, 2)</f>
        <v>0</v>
      </c>
      <c r="AL29" s="38"/>
      <c r="AM29" s="38"/>
      <c r="AN29" s="38"/>
      <c r="AO29" s="38"/>
      <c r="AP29" s="38"/>
      <c r="AQ29" s="38"/>
      <c r="AR29" s="41"/>
      <c r="BE29" s="3"/>
    </row>
    <row r="30" s="3" customFormat="1" ht="14.4" customHeight="1">
      <c r="A30" s="3"/>
      <c r="B30" s="37"/>
      <c r="C30" s="38"/>
      <c r="D30" s="38"/>
      <c r="E30" s="38"/>
      <c r="F30" s="26" t="s">
        <v>36</v>
      </c>
      <c r="G30" s="38"/>
      <c r="H30" s="38"/>
      <c r="I30" s="38"/>
      <c r="J30" s="38"/>
      <c r="K30" s="38"/>
      <c r="L30" s="39">
        <v>0.14999999999999999</v>
      </c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40">
        <f>ROUND(BA94, 2)</f>
        <v>0</v>
      </c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40">
        <f>ROUND(AW94, 2)</f>
        <v>0</v>
      </c>
      <c r="AL30" s="38"/>
      <c r="AM30" s="38"/>
      <c r="AN30" s="38"/>
      <c r="AO30" s="38"/>
      <c r="AP30" s="38"/>
      <c r="AQ30" s="38"/>
      <c r="AR30" s="41"/>
      <c r="BE30" s="3"/>
    </row>
    <row r="31" hidden="1" s="3" customFormat="1" ht="14.4" customHeight="1">
      <c r="A31" s="3"/>
      <c r="B31" s="37"/>
      <c r="C31" s="38"/>
      <c r="D31" s="38"/>
      <c r="E31" s="38"/>
      <c r="F31" s="26" t="s">
        <v>37</v>
      </c>
      <c r="G31" s="38"/>
      <c r="H31" s="38"/>
      <c r="I31" s="38"/>
      <c r="J31" s="38"/>
      <c r="K31" s="38"/>
      <c r="L31" s="39">
        <v>0.20999999999999999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40">
        <f>ROUND(BB94, 2)</f>
        <v>0</v>
      </c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40">
        <v>0</v>
      </c>
      <c r="AL31" s="38"/>
      <c r="AM31" s="38"/>
      <c r="AN31" s="38"/>
      <c r="AO31" s="38"/>
      <c r="AP31" s="38"/>
      <c r="AQ31" s="38"/>
      <c r="AR31" s="41"/>
      <c r="BE31" s="3"/>
    </row>
    <row r="32" hidden="1" s="3" customFormat="1" ht="14.4" customHeight="1">
      <c r="A32" s="3"/>
      <c r="B32" s="37"/>
      <c r="C32" s="38"/>
      <c r="D32" s="38"/>
      <c r="E32" s="38"/>
      <c r="F32" s="26" t="s">
        <v>38</v>
      </c>
      <c r="G32" s="38"/>
      <c r="H32" s="38"/>
      <c r="I32" s="38"/>
      <c r="J32" s="38"/>
      <c r="K32" s="38"/>
      <c r="L32" s="39">
        <v>0.14999999999999999</v>
      </c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40">
        <f>ROUND(BC94, 2)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40">
        <v>0</v>
      </c>
      <c r="AL32" s="38"/>
      <c r="AM32" s="38"/>
      <c r="AN32" s="38"/>
      <c r="AO32" s="38"/>
      <c r="AP32" s="38"/>
      <c r="AQ32" s="38"/>
      <c r="AR32" s="41"/>
      <c r="BE32" s="3"/>
    </row>
    <row r="33" hidden="1" s="3" customFormat="1" ht="14.4" customHeight="1">
      <c r="A33" s="3"/>
      <c r="B33" s="37"/>
      <c r="C33" s="38"/>
      <c r="D33" s="38"/>
      <c r="E33" s="38"/>
      <c r="F33" s="26" t="s">
        <v>39</v>
      </c>
      <c r="G33" s="38"/>
      <c r="H33" s="38"/>
      <c r="I33" s="38"/>
      <c r="J33" s="38"/>
      <c r="K33" s="38"/>
      <c r="L33" s="39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40">
        <f>ROUND(BD94, 2)</f>
        <v>0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40">
        <v>0</v>
      </c>
      <c r="AL33" s="38"/>
      <c r="AM33" s="38"/>
      <c r="AN33" s="38"/>
      <c r="AO33" s="38"/>
      <c r="AP33" s="38"/>
      <c r="AQ33" s="38"/>
      <c r="AR33" s="41"/>
      <c r="BE33" s="3"/>
    </row>
    <row r="34" s="2" customFormat="1" ht="6.96" customHeight="1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5"/>
      <c r="BE34" s="29"/>
    </row>
    <row r="35" s="2" customFormat="1" ht="25.92" customHeight="1">
      <c r="A35" s="29"/>
      <c r="B35" s="30"/>
      <c r="C35" s="42"/>
      <c r="D35" s="43" t="s">
        <v>40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41</v>
      </c>
      <c r="U35" s="44"/>
      <c r="V35" s="44"/>
      <c r="W35" s="44"/>
      <c r="X35" s="46" t="s">
        <v>42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0</v>
      </c>
      <c r="AL35" s="44"/>
      <c r="AM35" s="44"/>
      <c r="AN35" s="44"/>
      <c r="AO35" s="48"/>
      <c r="AP35" s="42"/>
      <c r="AQ35" s="42"/>
      <c r="AR35" s="35"/>
      <c r="BE35" s="29"/>
    </row>
    <row r="36" s="2" customFormat="1" ht="6.96" customHeight="1">
      <c r="A36" s="29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5"/>
      <c r="BE36" s="29"/>
    </row>
    <row r="37" s="2" customFormat="1" ht="14.4" customHeight="1">
      <c r="A37" s="29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5"/>
      <c r="BE37" s="29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49"/>
      <c r="C49" s="50"/>
      <c r="D49" s="51" t="s">
        <v>43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1" t="s">
        <v>44</v>
      </c>
      <c r="AI49" s="52"/>
      <c r="AJ49" s="52"/>
      <c r="AK49" s="52"/>
      <c r="AL49" s="52"/>
      <c r="AM49" s="52"/>
      <c r="AN49" s="52"/>
      <c r="AO49" s="52"/>
      <c r="AP49" s="50"/>
      <c r="AQ49" s="50"/>
      <c r="AR49" s="53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29"/>
      <c r="B60" s="30"/>
      <c r="C60" s="31"/>
      <c r="D60" s="54" t="s">
        <v>45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46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45</v>
      </c>
      <c r="AI60" s="33"/>
      <c r="AJ60" s="33"/>
      <c r="AK60" s="33"/>
      <c r="AL60" s="33"/>
      <c r="AM60" s="54" t="s">
        <v>46</v>
      </c>
      <c r="AN60" s="33"/>
      <c r="AO60" s="33"/>
      <c r="AP60" s="31"/>
      <c r="AQ60" s="31"/>
      <c r="AR60" s="35"/>
      <c r="BE60" s="29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29"/>
      <c r="B64" s="30"/>
      <c r="C64" s="31"/>
      <c r="D64" s="51" t="s">
        <v>47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1" t="s">
        <v>48</v>
      </c>
      <c r="AI64" s="55"/>
      <c r="AJ64" s="55"/>
      <c r="AK64" s="55"/>
      <c r="AL64" s="55"/>
      <c r="AM64" s="55"/>
      <c r="AN64" s="55"/>
      <c r="AO64" s="55"/>
      <c r="AP64" s="31"/>
      <c r="AQ64" s="31"/>
      <c r="AR64" s="35"/>
      <c r="BE64" s="29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29"/>
      <c r="B75" s="30"/>
      <c r="C75" s="31"/>
      <c r="D75" s="54" t="s">
        <v>45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46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45</v>
      </c>
      <c r="AI75" s="33"/>
      <c r="AJ75" s="33"/>
      <c r="AK75" s="33"/>
      <c r="AL75" s="33"/>
      <c r="AM75" s="54" t="s">
        <v>46</v>
      </c>
      <c r="AN75" s="33"/>
      <c r="AO75" s="33"/>
      <c r="AP75" s="31"/>
      <c r="AQ75" s="31"/>
      <c r="AR75" s="35"/>
      <c r="BE75" s="29"/>
    </row>
    <row r="76" s="2" customFormat="1">
      <c r="A76" s="29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5"/>
      <c r="BE76" s="29"/>
    </row>
    <row r="77" s="2" customFormat="1" ht="6.96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29"/>
    </row>
    <row r="81" s="2" customFormat="1" ht="6.96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29"/>
    </row>
    <row r="82" s="2" customFormat="1" ht="24.96" customHeight="1">
      <c r="A82" s="29"/>
      <c r="B82" s="30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5"/>
      <c r="B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5"/>
      <c r="BE83" s="29"/>
    </row>
    <row r="84" s="4" customFormat="1" ht="12" customHeight="1">
      <c r="A84" s="4"/>
      <c r="B84" s="60"/>
      <c r="C84" s="26" t="s">
        <v>12</v>
      </c>
      <c r="D84" s="61"/>
      <c r="E84" s="61"/>
      <c r="F84" s="61"/>
      <c r="G84" s="61"/>
      <c r="H84" s="61"/>
      <c r="I84" s="61"/>
      <c r="J84" s="61"/>
      <c r="K84" s="61"/>
      <c r="L84" s="61" t="str">
        <f>K5</f>
        <v>231011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2"/>
      <c r="BE84" s="4"/>
    </row>
    <row r="85" s="5" customFormat="1" ht="36.96" customHeight="1">
      <c r="A85" s="5"/>
      <c r="B85" s="63"/>
      <c r="C85" s="64" t="s">
        <v>14</v>
      </c>
      <c r="D85" s="65"/>
      <c r="E85" s="65"/>
      <c r="F85" s="65"/>
      <c r="G85" s="65"/>
      <c r="H85" s="65"/>
      <c r="I85" s="65"/>
      <c r="J85" s="65"/>
      <c r="K85" s="65"/>
      <c r="L85" s="66" t="str">
        <f>K6</f>
        <v>Výměna střešní krytiny a klempířských prvků domu Na Trubech 1107, Česká Třebová.</v>
      </c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7"/>
      <c r="BE85" s="5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5"/>
      <c r="BE86" s="29"/>
    </row>
    <row r="87" s="2" customFormat="1" ht="12" customHeight="1">
      <c r="A87" s="29"/>
      <c r="B87" s="30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68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69" t="str">
        <f>IF(AN8= "","",AN8)</f>
        <v>11. 10. 2023</v>
      </c>
      <c r="AN87" s="69"/>
      <c r="AO87" s="31"/>
      <c r="AP87" s="31"/>
      <c r="AQ87" s="31"/>
      <c r="AR87" s="35"/>
      <c r="B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5"/>
      <c r="BE88" s="29"/>
    </row>
    <row r="89" s="2" customFormat="1" ht="15.15" customHeight="1">
      <c r="A89" s="29"/>
      <c r="B89" s="30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61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70" t="str">
        <f>IF(E17="","",E17)</f>
        <v xml:space="preserve"> </v>
      </c>
      <c r="AN89" s="61"/>
      <c r="AO89" s="61"/>
      <c r="AP89" s="61"/>
      <c r="AQ89" s="31"/>
      <c r="AR89" s="35"/>
      <c r="AS89" s="71" t="s">
        <v>50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="2" customFormat="1" ht="15.15" customHeight="1">
      <c r="A90" s="29"/>
      <c r="B90" s="30"/>
      <c r="C90" s="26" t="s">
        <v>25</v>
      </c>
      <c r="D90" s="31"/>
      <c r="E90" s="31"/>
      <c r="F90" s="31"/>
      <c r="G90" s="31"/>
      <c r="H90" s="31"/>
      <c r="I90" s="31"/>
      <c r="J90" s="31"/>
      <c r="K90" s="31"/>
      <c r="L90" s="61" t="str">
        <f>IF(E14="","",E14)</f>
        <v xml:space="preserve"> 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70" t="str">
        <f>IF(E20="","",E20)</f>
        <v xml:space="preserve"> </v>
      </c>
      <c r="AN90" s="61"/>
      <c r="AO90" s="61"/>
      <c r="AP90" s="61"/>
      <c r="AQ90" s="31"/>
      <c r="AR90" s="35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="2" customFormat="1" ht="10.8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5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29"/>
    </row>
    <row r="92" s="2" customFormat="1" ht="29.28" customHeight="1">
      <c r="A92" s="29"/>
      <c r="B92" s="30"/>
      <c r="C92" s="83" t="s">
        <v>51</v>
      </c>
      <c r="D92" s="84"/>
      <c r="E92" s="84"/>
      <c r="F92" s="84"/>
      <c r="G92" s="84"/>
      <c r="H92" s="85"/>
      <c r="I92" s="86" t="s">
        <v>52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53</v>
      </c>
      <c r="AH92" s="84"/>
      <c r="AI92" s="84"/>
      <c r="AJ92" s="84"/>
      <c r="AK92" s="84"/>
      <c r="AL92" s="84"/>
      <c r="AM92" s="84"/>
      <c r="AN92" s="86" t="s">
        <v>54</v>
      </c>
      <c r="AO92" s="84"/>
      <c r="AP92" s="88"/>
      <c r="AQ92" s="89" t="s">
        <v>55</v>
      </c>
      <c r="AR92" s="35"/>
      <c r="AS92" s="90" t="s">
        <v>56</v>
      </c>
      <c r="AT92" s="91" t="s">
        <v>57</v>
      </c>
      <c r="AU92" s="91" t="s">
        <v>58</v>
      </c>
      <c r="AV92" s="91" t="s">
        <v>59</v>
      </c>
      <c r="AW92" s="91" t="s">
        <v>60</v>
      </c>
      <c r="AX92" s="91" t="s">
        <v>61</v>
      </c>
      <c r="AY92" s="91" t="s">
        <v>62</v>
      </c>
      <c r="AZ92" s="91" t="s">
        <v>63</v>
      </c>
      <c r="BA92" s="91" t="s">
        <v>64</v>
      </c>
      <c r="BB92" s="91" t="s">
        <v>65</v>
      </c>
      <c r="BC92" s="91" t="s">
        <v>66</v>
      </c>
      <c r="BD92" s="92" t="s">
        <v>67</v>
      </c>
      <c r="BE92" s="29"/>
    </row>
    <row r="93" s="2" customFormat="1" ht="10.8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5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29"/>
    </row>
    <row r="94" s="6" customFormat="1" ht="32.4" customHeight="1">
      <c r="A94" s="6"/>
      <c r="B94" s="96"/>
      <c r="C94" s="97" t="s">
        <v>68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102"/>
      <c r="AS94" s="103">
        <f>ROUND(AS95,2)</f>
        <v>0</v>
      </c>
      <c r="AT94" s="104">
        <f>ROUND(SUM(AV94:AW94),2)</f>
        <v>0</v>
      </c>
      <c r="AU94" s="105">
        <f>ROUND(AU95,5)</f>
        <v>1232.5843199999999</v>
      </c>
      <c r="AV94" s="104">
        <f>ROUND(AZ94*L29,2)</f>
        <v>0</v>
      </c>
      <c r="AW94" s="104">
        <f>ROUND(BA94*L30,2)</f>
        <v>0</v>
      </c>
      <c r="AX94" s="104">
        <f>ROUND(BB94*L29,2)</f>
        <v>0</v>
      </c>
      <c r="AY94" s="104">
        <f>ROUND(BC94*L30,2)</f>
        <v>0</v>
      </c>
      <c r="AZ94" s="104">
        <f>ROUND(AZ95,2)</f>
        <v>0</v>
      </c>
      <c r="BA94" s="104">
        <f>ROUND(BA95,2)</f>
        <v>0</v>
      </c>
      <c r="BB94" s="104">
        <f>ROUND(BB95,2)</f>
        <v>0</v>
      </c>
      <c r="BC94" s="104">
        <f>ROUND(BC95,2)</f>
        <v>0</v>
      </c>
      <c r="BD94" s="106">
        <f>ROUND(BD95,2)</f>
        <v>0</v>
      </c>
      <c r="BE94" s="6"/>
      <c r="BS94" s="107" t="s">
        <v>69</v>
      </c>
      <c r="BT94" s="107" t="s">
        <v>70</v>
      </c>
      <c r="BV94" s="107" t="s">
        <v>71</v>
      </c>
      <c r="BW94" s="107" t="s">
        <v>5</v>
      </c>
      <c r="BX94" s="107" t="s">
        <v>72</v>
      </c>
      <c r="CL94" s="107" t="s">
        <v>1</v>
      </c>
    </row>
    <row r="95" s="7" customFormat="1" ht="37.5" customHeight="1">
      <c r="A95" s="108" t="s">
        <v>73</v>
      </c>
      <c r="B95" s="109"/>
      <c r="C95" s="110"/>
      <c r="D95" s="111" t="s">
        <v>13</v>
      </c>
      <c r="E95" s="111"/>
      <c r="F95" s="111"/>
      <c r="G95" s="111"/>
      <c r="H95" s="111"/>
      <c r="I95" s="112"/>
      <c r="J95" s="111" t="s">
        <v>15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'231011 - Výměna střešní k...'!J28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74</v>
      </c>
      <c r="AR95" s="115"/>
      <c r="AS95" s="116">
        <v>0</v>
      </c>
      <c r="AT95" s="117">
        <f>ROUND(SUM(AV95:AW95),2)</f>
        <v>0</v>
      </c>
      <c r="AU95" s="118">
        <f>'231011 - Výměna střešní k...'!P122</f>
        <v>1232.5843210000001</v>
      </c>
      <c r="AV95" s="117">
        <f>'231011 - Výměna střešní k...'!J31</f>
        <v>0</v>
      </c>
      <c r="AW95" s="117">
        <f>'231011 - Výměna střešní k...'!J32</f>
        <v>0</v>
      </c>
      <c r="AX95" s="117">
        <f>'231011 - Výměna střešní k...'!J33</f>
        <v>0</v>
      </c>
      <c r="AY95" s="117">
        <f>'231011 - Výměna střešní k...'!J34</f>
        <v>0</v>
      </c>
      <c r="AZ95" s="117">
        <f>'231011 - Výměna střešní k...'!F31</f>
        <v>0</v>
      </c>
      <c r="BA95" s="117">
        <f>'231011 - Výměna střešní k...'!F32</f>
        <v>0</v>
      </c>
      <c r="BB95" s="117">
        <f>'231011 - Výměna střešní k...'!F33</f>
        <v>0</v>
      </c>
      <c r="BC95" s="117">
        <f>'231011 - Výměna střešní k...'!F34</f>
        <v>0</v>
      </c>
      <c r="BD95" s="119">
        <f>'231011 - Výměna střešní k...'!F35</f>
        <v>0</v>
      </c>
      <c r="BE95" s="7"/>
      <c r="BT95" s="120" t="s">
        <v>75</v>
      </c>
      <c r="BU95" s="120" t="s">
        <v>76</v>
      </c>
      <c r="BV95" s="120" t="s">
        <v>71</v>
      </c>
      <c r="BW95" s="120" t="s">
        <v>5</v>
      </c>
      <c r="BX95" s="120" t="s">
        <v>72</v>
      </c>
      <c r="CL95" s="120" t="s">
        <v>1</v>
      </c>
    </row>
    <row r="96" s="2" customFormat="1" ht="30" customHeight="1">
      <c r="A96" s="29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5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="2" customFormat="1" ht="6.96" customHeight="1">
      <c r="A97" s="29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sheetProtection sheet="1" formatColumns="0" formatRows="0" objects="1" scenarios="1" spinCount="100000" saltValue="FGBtVS8hqAoL4Jg1ekgYNJTVay4O9nEXZCU7seGp0ni9662Ty3JCe0BmdPwLaKyP+O548sjELGERWiZIe9WVZw==" hashValue="Te+uAn/GoJxuDkvOEiQwkIA/J3akMFo5NXMYcobMVpMRpdOqtYETLuRQBEwj2QGupmUkBuz/WYbJT0HbnK3DfQ==" algorithmName="SHA-512" password="CC35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1011 - Výměna střešní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9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7"/>
      <c r="AT3" s="14" t="s">
        <v>75</v>
      </c>
    </row>
    <row r="4" s="1" customFormat="1" ht="24.96" customHeight="1">
      <c r="B4" s="17"/>
      <c r="D4" s="123" t="s">
        <v>77</v>
      </c>
      <c r="L4" s="17"/>
      <c r="M4" s="124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29"/>
      <c r="B6" s="35"/>
      <c r="C6" s="29"/>
      <c r="D6" s="125" t="s">
        <v>14</v>
      </c>
      <c r="E6" s="29"/>
      <c r="F6" s="29"/>
      <c r="G6" s="29"/>
      <c r="H6" s="29"/>
      <c r="I6" s="29"/>
      <c r="J6" s="29"/>
      <c r="K6" s="29"/>
      <c r="L6" s="53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="2" customFormat="1" ht="30" customHeight="1">
      <c r="A7" s="29"/>
      <c r="B7" s="35"/>
      <c r="C7" s="29"/>
      <c r="D7" s="29"/>
      <c r="E7" s="126" t="s">
        <v>15</v>
      </c>
      <c r="F7" s="29"/>
      <c r="G7" s="29"/>
      <c r="H7" s="29"/>
      <c r="I7" s="29"/>
      <c r="J7" s="29"/>
      <c r="K7" s="29"/>
      <c r="L7" s="53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="2" customFormat="1">
      <c r="A8" s="29"/>
      <c r="B8" s="35"/>
      <c r="C8" s="29"/>
      <c r="D8" s="29"/>
      <c r="E8" s="29"/>
      <c r="F8" s="29"/>
      <c r="G8" s="29"/>
      <c r="H8" s="29"/>
      <c r="I8" s="29"/>
      <c r="J8" s="29"/>
      <c r="K8" s="29"/>
      <c r="L8" s="53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="2" customFormat="1" ht="12" customHeight="1">
      <c r="A9" s="29"/>
      <c r="B9" s="35"/>
      <c r="C9" s="29"/>
      <c r="D9" s="125" t="s">
        <v>16</v>
      </c>
      <c r="E9" s="29"/>
      <c r="F9" s="127" t="s">
        <v>1</v>
      </c>
      <c r="G9" s="29"/>
      <c r="H9" s="29"/>
      <c r="I9" s="125" t="s">
        <v>17</v>
      </c>
      <c r="J9" s="127" t="s">
        <v>1</v>
      </c>
      <c r="K9" s="29"/>
      <c r="L9" s="53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2" customFormat="1" ht="12" customHeight="1">
      <c r="A10" s="29"/>
      <c r="B10" s="35"/>
      <c r="C10" s="29"/>
      <c r="D10" s="125" t="s">
        <v>18</v>
      </c>
      <c r="E10" s="29"/>
      <c r="F10" s="127" t="s">
        <v>19</v>
      </c>
      <c r="G10" s="29"/>
      <c r="H10" s="29"/>
      <c r="I10" s="125" t="s">
        <v>20</v>
      </c>
      <c r="J10" s="128" t="str">
        <f>'Rekapitulace stavby'!AN8</f>
        <v>11. 10. 2023</v>
      </c>
      <c r="K10" s="29"/>
      <c r="L10" s="53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="2" customFormat="1" ht="10.8" customHeight="1">
      <c r="A11" s="29"/>
      <c r="B11" s="35"/>
      <c r="C11" s="29"/>
      <c r="D11" s="29"/>
      <c r="E11" s="29"/>
      <c r="F11" s="29"/>
      <c r="G11" s="29"/>
      <c r="H11" s="29"/>
      <c r="I11" s="29"/>
      <c r="J11" s="29"/>
      <c r="K11" s="29"/>
      <c r="L11" s="53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="2" customFormat="1" ht="12" customHeight="1">
      <c r="A12" s="29"/>
      <c r="B12" s="35"/>
      <c r="C12" s="29"/>
      <c r="D12" s="125" t="s">
        <v>22</v>
      </c>
      <c r="E12" s="29"/>
      <c r="F12" s="29"/>
      <c r="G12" s="29"/>
      <c r="H12" s="29"/>
      <c r="I12" s="125" t="s">
        <v>23</v>
      </c>
      <c r="J12" s="127" t="str">
        <f>IF('Rekapitulace stavby'!AN10="","",'Rekapitulace stavby'!AN10)</f>
        <v/>
      </c>
      <c r="K12" s="29"/>
      <c r="L12" s="5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="2" customFormat="1" ht="18" customHeight="1">
      <c r="A13" s="29"/>
      <c r="B13" s="35"/>
      <c r="C13" s="29"/>
      <c r="D13" s="29"/>
      <c r="E13" s="127" t="str">
        <f>IF('Rekapitulace stavby'!E11="","",'Rekapitulace stavby'!E11)</f>
        <v xml:space="preserve"> </v>
      </c>
      <c r="F13" s="29"/>
      <c r="G13" s="29"/>
      <c r="H13" s="29"/>
      <c r="I13" s="125" t="s">
        <v>24</v>
      </c>
      <c r="J13" s="127" t="str">
        <f>IF('Rekapitulace stavby'!AN11="","",'Rekapitulace stavby'!AN11)</f>
        <v/>
      </c>
      <c r="K13" s="29"/>
      <c r="L13" s="53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="2" customFormat="1" ht="6.96" customHeight="1">
      <c r="A14" s="29"/>
      <c r="B14" s="35"/>
      <c r="C14" s="29"/>
      <c r="D14" s="29"/>
      <c r="E14" s="29"/>
      <c r="F14" s="29"/>
      <c r="G14" s="29"/>
      <c r="H14" s="29"/>
      <c r="I14" s="29"/>
      <c r="J14" s="29"/>
      <c r="K14" s="29"/>
      <c r="L14" s="53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="2" customFormat="1" ht="12" customHeight="1">
      <c r="A15" s="29"/>
      <c r="B15" s="35"/>
      <c r="C15" s="29"/>
      <c r="D15" s="125" t="s">
        <v>25</v>
      </c>
      <c r="E15" s="29"/>
      <c r="F15" s="29"/>
      <c r="G15" s="29"/>
      <c r="H15" s="29"/>
      <c r="I15" s="125" t="s">
        <v>23</v>
      </c>
      <c r="J15" s="127" t="str">
        <f>'Rekapitulace stavby'!AN13</f>
        <v/>
      </c>
      <c r="K15" s="29"/>
      <c r="L15" s="53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="2" customFormat="1" ht="18" customHeight="1">
      <c r="A16" s="29"/>
      <c r="B16" s="35"/>
      <c r="C16" s="29"/>
      <c r="D16" s="29"/>
      <c r="E16" s="127" t="str">
        <f>'Rekapitulace stavby'!E14</f>
        <v xml:space="preserve"> </v>
      </c>
      <c r="F16" s="127"/>
      <c r="G16" s="127"/>
      <c r="H16" s="127"/>
      <c r="I16" s="125" t="s">
        <v>24</v>
      </c>
      <c r="J16" s="127" t="str">
        <f>'Rekapitulace stavby'!AN14</f>
        <v/>
      </c>
      <c r="K16" s="29"/>
      <c r="L16" s="5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="2" customFormat="1" ht="6.96" customHeight="1">
      <c r="A17" s="29"/>
      <c r="B17" s="35"/>
      <c r="C17" s="29"/>
      <c r="D17" s="29"/>
      <c r="E17" s="29"/>
      <c r="F17" s="29"/>
      <c r="G17" s="29"/>
      <c r="H17" s="29"/>
      <c r="I17" s="29"/>
      <c r="J17" s="29"/>
      <c r="K17" s="29"/>
      <c r="L17" s="5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="2" customFormat="1" ht="12" customHeight="1">
      <c r="A18" s="29"/>
      <c r="B18" s="35"/>
      <c r="C18" s="29"/>
      <c r="D18" s="125" t="s">
        <v>26</v>
      </c>
      <c r="E18" s="29"/>
      <c r="F18" s="29"/>
      <c r="G18" s="29"/>
      <c r="H18" s="29"/>
      <c r="I18" s="125" t="s">
        <v>23</v>
      </c>
      <c r="J18" s="127" t="str">
        <f>IF('Rekapitulace stavby'!AN16="","",'Rekapitulace stavby'!AN16)</f>
        <v/>
      </c>
      <c r="K18" s="29"/>
      <c r="L18" s="53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="2" customFormat="1" ht="18" customHeight="1">
      <c r="A19" s="29"/>
      <c r="B19" s="35"/>
      <c r="C19" s="29"/>
      <c r="D19" s="29"/>
      <c r="E19" s="127" t="str">
        <f>IF('Rekapitulace stavby'!E17="","",'Rekapitulace stavby'!E17)</f>
        <v xml:space="preserve"> </v>
      </c>
      <c r="F19" s="29"/>
      <c r="G19" s="29"/>
      <c r="H19" s="29"/>
      <c r="I19" s="125" t="s">
        <v>24</v>
      </c>
      <c r="J19" s="127" t="str">
        <f>IF('Rekapitulace stavby'!AN17="","",'Rekapitulace stavby'!AN17)</f>
        <v/>
      </c>
      <c r="K19" s="29"/>
      <c r="L19" s="53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="2" customFormat="1" ht="6.96" customHeight="1">
      <c r="A20" s="29"/>
      <c r="B20" s="35"/>
      <c r="C20" s="29"/>
      <c r="D20" s="29"/>
      <c r="E20" s="29"/>
      <c r="F20" s="29"/>
      <c r="G20" s="29"/>
      <c r="H20" s="29"/>
      <c r="I20" s="29"/>
      <c r="J20" s="29"/>
      <c r="K20" s="29"/>
      <c r="L20" s="53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="2" customFormat="1" ht="12" customHeight="1">
      <c r="A21" s="29"/>
      <c r="B21" s="35"/>
      <c r="C21" s="29"/>
      <c r="D21" s="125" t="s">
        <v>28</v>
      </c>
      <c r="E21" s="29"/>
      <c r="F21" s="29"/>
      <c r="G21" s="29"/>
      <c r="H21" s="29"/>
      <c r="I21" s="125" t="s">
        <v>23</v>
      </c>
      <c r="J21" s="127" t="str">
        <f>IF('Rekapitulace stavby'!AN19="","",'Rekapitulace stavby'!AN19)</f>
        <v/>
      </c>
      <c r="K21" s="29"/>
      <c r="L21" s="53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="2" customFormat="1" ht="18" customHeight="1">
      <c r="A22" s="29"/>
      <c r="B22" s="35"/>
      <c r="C22" s="29"/>
      <c r="D22" s="29"/>
      <c r="E22" s="127" t="str">
        <f>IF('Rekapitulace stavby'!E20="","",'Rekapitulace stavby'!E20)</f>
        <v xml:space="preserve"> </v>
      </c>
      <c r="F22" s="29"/>
      <c r="G22" s="29"/>
      <c r="H22" s="29"/>
      <c r="I22" s="125" t="s">
        <v>24</v>
      </c>
      <c r="J22" s="127" t="str">
        <f>IF('Rekapitulace stavby'!AN20="","",'Rekapitulace stavby'!AN20)</f>
        <v/>
      </c>
      <c r="K22" s="29"/>
      <c r="L22" s="53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="2" customFormat="1" ht="6.96" customHeight="1">
      <c r="A23" s="29"/>
      <c r="B23" s="35"/>
      <c r="C23" s="29"/>
      <c r="D23" s="29"/>
      <c r="E23" s="29"/>
      <c r="F23" s="29"/>
      <c r="G23" s="29"/>
      <c r="H23" s="29"/>
      <c r="I23" s="29"/>
      <c r="J23" s="29"/>
      <c r="K23" s="29"/>
      <c r="L23" s="53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="2" customFormat="1" ht="12" customHeight="1">
      <c r="A24" s="29"/>
      <c r="B24" s="35"/>
      <c r="C24" s="29"/>
      <c r="D24" s="125" t="s">
        <v>29</v>
      </c>
      <c r="E24" s="29"/>
      <c r="F24" s="29"/>
      <c r="G24" s="29"/>
      <c r="H24" s="29"/>
      <c r="I24" s="29"/>
      <c r="J24" s="29"/>
      <c r="K24" s="29"/>
      <c r="L24" s="53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="8" customFormat="1" ht="16.5" customHeight="1">
      <c r="A25" s="129"/>
      <c r="B25" s="130"/>
      <c r="C25" s="129"/>
      <c r="D25" s="129"/>
      <c r="E25" s="131" t="s">
        <v>1</v>
      </c>
      <c r="F25" s="131"/>
      <c r="G25" s="131"/>
      <c r="H25" s="131"/>
      <c r="I25" s="129"/>
      <c r="J25" s="129"/>
      <c r="K25" s="129"/>
      <c r="L25" s="132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="2" customFormat="1" ht="6.96" customHeight="1">
      <c r="A26" s="29"/>
      <c r="B26" s="35"/>
      <c r="C26" s="29"/>
      <c r="D26" s="29"/>
      <c r="E26" s="29"/>
      <c r="F26" s="29"/>
      <c r="G26" s="29"/>
      <c r="H26" s="29"/>
      <c r="I26" s="29"/>
      <c r="J26" s="29"/>
      <c r="K26" s="29"/>
      <c r="L26" s="5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="2" customFormat="1" ht="6.96" customHeight="1">
      <c r="A27" s="29"/>
      <c r="B27" s="35"/>
      <c r="C27" s="29"/>
      <c r="D27" s="133"/>
      <c r="E27" s="133"/>
      <c r="F27" s="133"/>
      <c r="G27" s="133"/>
      <c r="H27" s="133"/>
      <c r="I27" s="133"/>
      <c r="J27" s="133"/>
      <c r="K27" s="133"/>
      <c r="L27" s="53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="2" customFormat="1" ht="25.44" customHeight="1">
      <c r="A28" s="29"/>
      <c r="B28" s="35"/>
      <c r="C28" s="29"/>
      <c r="D28" s="134" t="s">
        <v>30</v>
      </c>
      <c r="E28" s="29"/>
      <c r="F28" s="29"/>
      <c r="G28" s="29"/>
      <c r="H28" s="29"/>
      <c r="I28" s="29"/>
      <c r="J28" s="135">
        <f>ROUND(J122, 2)</f>
        <v>0</v>
      </c>
      <c r="K28" s="29"/>
      <c r="L28" s="53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="2" customFormat="1" ht="6.96" customHeight="1">
      <c r="A29" s="29"/>
      <c r="B29" s="35"/>
      <c r="C29" s="29"/>
      <c r="D29" s="133"/>
      <c r="E29" s="133"/>
      <c r="F29" s="133"/>
      <c r="G29" s="133"/>
      <c r="H29" s="133"/>
      <c r="I29" s="133"/>
      <c r="J29" s="133"/>
      <c r="K29" s="133"/>
      <c r="L29" s="53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="2" customFormat="1" ht="14.4" customHeight="1">
      <c r="A30" s="29"/>
      <c r="B30" s="35"/>
      <c r="C30" s="29"/>
      <c r="D30" s="29"/>
      <c r="E30" s="29"/>
      <c r="F30" s="136" t="s">
        <v>32</v>
      </c>
      <c r="G30" s="29"/>
      <c r="H30" s="29"/>
      <c r="I30" s="136" t="s">
        <v>31</v>
      </c>
      <c r="J30" s="136" t="s">
        <v>33</v>
      </c>
      <c r="K30" s="29"/>
      <c r="L30" s="53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="2" customFormat="1" ht="14.4" customHeight="1">
      <c r="A31" s="29"/>
      <c r="B31" s="35"/>
      <c r="C31" s="29"/>
      <c r="D31" s="137" t="s">
        <v>34</v>
      </c>
      <c r="E31" s="125" t="s">
        <v>35</v>
      </c>
      <c r="F31" s="138">
        <f>ROUND((SUM(BE122:BE201)),  2)</f>
        <v>0</v>
      </c>
      <c r="G31" s="29"/>
      <c r="H31" s="29"/>
      <c r="I31" s="139">
        <v>0.20999999999999999</v>
      </c>
      <c r="J31" s="138">
        <f>ROUND(((SUM(BE122:BE201))*I31),  2)</f>
        <v>0</v>
      </c>
      <c r="K31" s="29"/>
      <c r="L31" s="53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="2" customFormat="1" ht="14.4" customHeight="1">
      <c r="A32" s="29"/>
      <c r="B32" s="35"/>
      <c r="C32" s="29"/>
      <c r="D32" s="29"/>
      <c r="E32" s="125" t="s">
        <v>36</v>
      </c>
      <c r="F32" s="138">
        <f>ROUND((SUM(BF122:BF201)),  2)</f>
        <v>0</v>
      </c>
      <c r="G32" s="29"/>
      <c r="H32" s="29"/>
      <c r="I32" s="139">
        <v>0.14999999999999999</v>
      </c>
      <c r="J32" s="138">
        <f>ROUND(((SUM(BF122:BF201))*I32),  2)</f>
        <v>0</v>
      </c>
      <c r="K32" s="29"/>
      <c r="L32" s="53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hidden="1" s="2" customFormat="1" ht="14.4" customHeight="1">
      <c r="A33" s="29"/>
      <c r="B33" s="35"/>
      <c r="C33" s="29"/>
      <c r="D33" s="29"/>
      <c r="E33" s="125" t="s">
        <v>37</v>
      </c>
      <c r="F33" s="138">
        <f>ROUND((SUM(BG122:BG201)),  2)</f>
        <v>0</v>
      </c>
      <c r="G33" s="29"/>
      <c r="H33" s="29"/>
      <c r="I33" s="139">
        <v>0.20999999999999999</v>
      </c>
      <c r="J33" s="138">
        <f>0</f>
        <v>0</v>
      </c>
      <c r="K33" s="29"/>
      <c r="L33" s="53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hidden="1" s="2" customFormat="1" ht="14.4" customHeight="1">
      <c r="A34" s="29"/>
      <c r="B34" s="35"/>
      <c r="C34" s="29"/>
      <c r="D34" s="29"/>
      <c r="E34" s="125" t="s">
        <v>38</v>
      </c>
      <c r="F34" s="138">
        <f>ROUND((SUM(BH122:BH201)),  2)</f>
        <v>0</v>
      </c>
      <c r="G34" s="29"/>
      <c r="H34" s="29"/>
      <c r="I34" s="139">
        <v>0.14999999999999999</v>
      </c>
      <c r="J34" s="138">
        <f>0</f>
        <v>0</v>
      </c>
      <c r="K34" s="29"/>
      <c r="L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hidden="1" s="2" customFormat="1" ht="14.4" customHeight="1">
      <c r="A35" s="29"/>
      <c r="B35" s="35"/>
      <c r="C35" s="29"/>
      <c r="D35" s="29"/>
      <c r="E35" s="125" t="s">
        <v>39</v>
      </c>
      <c r="F35" s="138">
        <f>ROUND((SUM(BI122:BI201)),  2)</f>
        <v>0</v>
      </c>
      <c r="G35" s="29"/>
      <c r="H35" s="29"/>
      <c r="I35" s="139">
        <v>0</v>
      </c>
      <c r="J35" s="138">
        <f>0</f>
        <v>0</v>
      </c>
      <c r="K35" s="29"/>
      <c r="L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="2" customFormat="1" ht="6.96" customHeight="1">
      <c r="A36" s="29"/>
      <c r="B36" s="35"/>
      <c r="C36" s="29"/>
      <c r="D36" s="29"/>
      <c r="E36" s="29"/>
      <c r="F36" s="29"/>
      <c r="G36" s="29"/>
      <c r="H36" s="29"/>
      <c r="I36" s="29"/>
      <c r="J36" s="29"/>
      <c r="K36" s="29"/>
      <c r="L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="2" customFormat="1" ht="25.44" customHeight="1">
      <c r="A37" s="29"/>
      <c r="B37" s="35"/>
      <c r="C37" s="140"/>
      <c r="D37" s="141" t="s">
        <v>40</v>
      </c>
      <c r="E37" s="142"/>
      <c r="F37" s="142"/>
      <c r="G37" s="143" t="s">
        <v>41</v>
      </c>
      <c r="H37" s="144" t="s">
        <v>42</v>
      </c>
      <c r="I37" s="142"/>
      <c r="J37" s="145">
        <f>SUM(J28:J35)</f>
        <v>0</v>
      </c>
      <c r="K37" s="146"/>
      <c r="L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="2" customFormat="1" ht="14.4" customHeight="1">
      <c r="A38" s="29"/>
      <c r="B38" s="35"/>
      <c r="C38" s="29"/>
      <c r="D38" s="29"/>
      <c r="E38" s="29"/>
      <c r="F38" s="29"/>
      <c r="G38" s="29"/>
      <c r="H38" s="29"/>
      <c r="I38" s="29"/>
      <c r="J38" s="29"/>
      <c r="K38" s="29"/>
      <c r="L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53"/>
      <c r="D50" s="147" t="s">
        <v>43</v>
      </c>
      <c r="E50" s="148"/>
      <c r="F50" s="148"/>
      <c r="G50" s="147" t="s">
        <v>44</v>
      </c>
      <c r="H50" s="148"/>
      <c r="I50" s="148"/>
      <c r="J50" s="148"/>
      <c r="K50" s="148"/>
      <c r="L50" s="5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29"/>
      <c r="B61" s="35"/>
      <c r="C61" s="29"/>
      <c r="D61" s="149" t="s">
        <v>45</v>
      </c>
      <c r="E61" s="150"/>
      <c r="F61" s="151" t="s">
        <v>46</v>
      </c>
      <c r="G61" s="149" t="s">
        <v>45</v>
      </c>
      <c r="H61" s="150"/>
      <c r="I61" s="150"/>
      <c r="J61" s="152" t="s">
        <v>46</v>
      </c>
      <c r="K61" s="150"/>
      <c r="L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29"/>
      <c r="B65" s="35"/>
      <c r="C65" s="29"/>
      <c r="D65" s="147" t="s">
        <v>47</v>
      </c>
      <c r="E65" s="153"/>
      <c r="F65" s="153"/>
      <c r="G65" s="147" t="s">
        <v>48</v>
      </c>
      <c r="H65" s="153"/>
      <c r="I65" s="153"/>
      <c r="J65" s="153"/>
      <c r="K65" s="153"/>
      <c r="L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29"/>
      <c r="B76" s="35"/>
      <c r="C76" s="29"/>
      <c r="D76" s="149" t="s">
        <v>45</v>
      </c>
      <c r="E76" s="150"/>
      <c r="F76" s="151" t="s">
        <v>46</v>
      </c>
      <c r="G76" s="149" t="s">
        <v>45</v>
      </c>
      <c r="H76" s="150"/>
      <c r="I76" s="150"/>
      <c r="J76" s="152" t="s">
        <v>46</v>
      </c>
      <c r="K76" s="150"/>
      <c r="L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="2" customFormat="1" ht="14.4" customHeight="1">
      <c r="A77" s="29"/>
      <c r="B77" s="154"/>
      <c r="C77" s="155"/>
      <c r="D77" s="155"/>
      <c r="E77" s="155"/>
      <c r="F77" s="155"/>
      <c r="G77" s="155"/>
      <c r="H77" s="155"/>
      <c r="I77" s="155"/>
      <c r="J77" s="155"/>
      <c r="K77" s="155"/>
      <c r="L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="2" customFormat="1" ht="6.96" customHeight="1">
      <c r="A81" s="29"/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53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="2" customFormat="1" ht="24.96" customHeight="1">
      <c r="A82" s="29"/>
      <c r="B82" s="30"/>
      <c r="C82" s="20" t="s">
        <v>78</v>
      </c>
      <c r="D82" s="31"/>
      <c r="E82" s="31"/>
      <c r="F82" s="31"/>
      <c r="G82" s="31"/>
      <c r="H82" s="31"/>
      <c r="I82" s="31"/>
      <c r="J82" s="31"/>
      <c r="K82" s="31"/>
      <c r="L82" s="53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="2" customFormat="1" ht="6.96" customHeight="1">
      <c r="A83" s="29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53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="2" customFormat="1" ht="12" customHeight="1">
      <c r="A84" s="29"/>
      <c r="B84" s="30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53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="2" customFormat="1" ht="30" customHeight="1">
      <c r="A85" s="29"/>
      <c r="B85" s="30"/>
      <c r="C85" s="31"/>
      <c r="D85" s="31"/>
      <c r="E85" s="66" t="str">
        <f>E7</f>
        <v>Výměna střešní krytiny a klempířských prvků domu Na Trubech 1107, Česká Třebová.</v>
      </c>
      <c r="F85" s="31"/>
      <c r="G85" s="31"/>
      <c r="H85" s="31"/>
      <c r="I85" s="31"/>
      <c r="J85" s="31"/>
      <c r="K85" s="31"/>
      <c r="L85" s="53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="2" customFormat="1" ht="6.96" customHeight="1">
      <c r="A86" s="29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53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="2" customFormat="1" ht="12" customHeight="1">
      <c r="A87" s="29"/>
      <c r="B87" s="30"/>
      <c r="C87" s="26" t="s">
        <v>18</v>
      </c>
      <c r="D87" s="31"/>
      <c r="E87" s="31"/>
      <c r="F87" s="23" t="str">
        <f>F10</f>
        <v xml:space="preserve"> </v>
      </c>
      <c r="G87" s="31"/>
      <c r="H87" s="31"/>
      <c r="I87" s="26" t="s">
        <v>20</v>
      </c>
      <c r="J87" s="69" t="str">
        <f>IF(J10="","",J10)</f>
        <v>11. 10. 2023</v>
      </c>
      <c r="K87" s="31"/>
      <c r="L87" s="53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="2" customFormat="1" ht="6.96" customHeight="1">
      <c r="A88" s="29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53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="2" customFormat="1" ht="15.15" customHeight="1">
      <c r="A89" s="29"/>
      <c r="B89" s="30"/>
      <c r="C89" s="26" t="s">
        <v>22</v>
      </c>
      <c r="D89" s="31"/>
      <c r="E89" s="31"/>
      <c r="F89" s="23" t="str">
        <f>E13</f>
        <v xml:space="preserve"> </v>
      </c>
      <c r="G89" s="31"/>
      <c r="H89" s="31"/>
      <c r="I89" s="26" t="s">
        <v>26</v>
      </c>
      <c r="J89" s="27" t="str">
        <f>E19</f>
        <v xml:space="preserve"> </v>
      </c>
      <c r="K89" s="31"/>
      <c r="L89" s="53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="2" customFormat="1" ht="15.15" customHeight="1">
      <c r="A90" s="29"/>
      <c r="B90" s="30"/>
      <c r="C90" s="26" t="s">
        <v>25</v>
      </c>
      <c r="D90" s="31"/>
      <c r="E90" s="31"/>
      <c r="F90" s="23" t="str">
        <f>IF(E16="","",E16)</f>
        <v xml:space="preserve"> </v>
      </c>
      <c r="G90" s="31"/>
      <c r="H90" s="31"/>
      <c r="I90" s="26" t="s">
        <v>28</v>
      </c>
      <c r="J90" s="27" t="str">
        <f>E22</f>
        <v xml:space="preserve"> </v>
      </c>
      <c r="K90" s="31"/>
      <c r="L90" s="53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="2" customFormat="1" ht="10.32" customHeight="1">
      <c r="A91" s="29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53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="2" customFormat="1" ht="29.28" customHeight="1">
      <c r="A92" s="29"/>
      <c r="B92" s="30"/>
      <c r="C92" s="158" t="s">
        <v>79</v>
      </c>
      <c r="D92" s="159"/>
      <c r="E92" s="159"/>
      <c r="F92" s="159"/>
      <c r="G92" s="159"/>
      <c r="H92" s="159"/>
      <c r="I92" s="159"/>
      <c r="J92" s="160" t="s">
        <v>80</v>
      </c>
      <c r="K92" s="159"/>
      <c r="L92" s="53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="2" customFormat="1" ht="10.32" customHeight="1">
      <c r="A93" s="29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53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="2" customFormat="1" ht="22.8" customHeight="1">
      <c r="A94" s="29"/>
      <c r="B94" s="30"/>
      <c r="C94" s="161" t="s">
        <v>81</v>
      </c>
      <c r="D94" s="31"/>
      <c r="E94" s="31"/>
      <c r="F94" s="31"/>
      <c r="G94" s="31"/>
      <c r="H94" s="31"/>
      <c r="I94" s="31"/>
      <c r="J94" s="100">
        <f>J122</f>
        <v>0</v>
      </c>
      <c r="K94" s="31"/>
      <c r="L94" s="53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82</v>
      </c>
    </row>
    <row r="95" s="9" customFormat="1" ht="24.96" customHeight="1">
      <c r="A95" s="9"/>
      <c r="B95" s="162"/>
      <c r="C95" s="163"/>
      <c r="D95" s="164" t="s">
        <v>83</v>
      </c>
      <c r="E95" s="165"/>
      <c r="F95" s="165"/>
      <c r="G95" s="165"/>
      <c r="H95" s="165"/>
      <c r="I95" s="165"/>
      <c r="J95" s="166">
        <f>J123</f>
        <v>0</v>
      </c>
      <c r="K95" s="163"/>
      <c r="L95" s="16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68"/>
      <c r="C96" s="169"/>
      <c r="D96" s="170" t="s">
        <v>84</v>
      </c>
      <c r="E96" s="171"/>
      <c r="F96" s="171"/>
      <c r="G96" s="171"/>
      <c r="H96" s="171"/>
      <c r="I96" s="171"/>
      <c r="J96" s="172">
        <f>J124</f>
        <v>0</v>
      </c>
      <c r="K96" s="169"/>
      <c r="L96" s="17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68"/>
      <c r="C97" s="169"/>
      <c r="D97" s="170" t="s">
        <v>85</v>
      </c>
      <c r="E97" s="171"/>
      <c r="F97" s="171"/>
      <c r="G97" s="171"/>
      <c r="H97" s="171"/>
      <c r="I97" s="171"/>
      <c r="J97" s="172">
        <f>J128</f>
        <v>0</v>
      </c>
      <c r="K97" s="169"/>
      <c r="L97" s="17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2"/>
      <c r="C98" s="163"/>
      <c r="D98" s="164" t="s">
        <v>86</v>
      </c>
      <c r="E98" s="165"/>
      <c r="F98" s="165"/>
      <c r="G98" s="165"/>
      <c r="H98" s="165"/>
      <c r="I98" s="165"/>
      <c r="J98" s="166">
        <f>J135</f>
        <v>0</v>
      </c>
      <c r="K98" s="163"/>
      <c r="L98" s="16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68"/>
      <c r="C99" s="169"/>
      <c r="D99" s="170" t="s">
        <v>87</v>
      </c>
      <c r="E99" s="171"/>
      <c r="F99" s="171"/>
      <c r="G99" s="171"/>
      <c r="H99" s="171"/>
      <c r="I99" s="171"/>
      <c r="J99" s="172">
        <f>J136</f>
        <v>0</v>
      </c>
      <c r="K99" s="169"/>
      <c r="L99" s="17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8"/>
      <c r="C100" s="169"/>
      <c r="D100" s="170" t="s">
        <v>88</v>
      </c>
      <c r="E100" s="171"/>
      <c r="F100" s="171"/>
      <c r="G100" s="171"/>
      <c r="H100" s="171"/>
      <c r="I100" s="171"/>
      <c r="J100" s="172">
        <f>J139</f>
        <v>0</v>
      </c>
      <c r="K100" s="169"/>
      <c r="L100" s="17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8"/>
      <c r="C101" s="169"/>
      <c r="D101" s="170" t="s">
        <v>89</v>
      </c>
      <c r="E101" s="171"/>
      <c r="F101" s="171"/>
      <c r="G101" s="171"/>
      <c r="H101" s="171"/>
      <c r="I101" s="171"/>
      <c r="J101" s="172">
        <f>J142</f>
        <v>0</v>
      </c>
      <c r="K101" s="169"/>
      <c r="L101" s="17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8"/>
      <c r="C102" s="169"/>
      <c r="D102" s="170" t="s">
        <v>90</v>
      </c>
      <c r="E102" s="171"/>
      <c r="F102" s="171"/>
      <c r="G102" s="171"/>
      <c r="H102" s="171"/>
      <c r="I102" s="171"/>
      <c r="J102" s="172">
        <f>J148</f>
        <v>0</v>
      </c>
      <c r="K102" s="169"/>
      <c r="L102" s="17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8"/>
      <c r="C103" s="169"/>
      <c r="D103" s="170" t="s">
        <v>91</v>
      </c>
      <c r="E103" s="171"/>
      <c r="F103" s="171"/>
      <c r="G103" s="171"/>
      <c r="H103" s="171"/>
      <c r="I103" s="171"/>
      <c r="J103" s="172">
        <f>J186</f>
        <v>0</v>
      </c>
      <c r="K103" s="169"/>
      <c r="L103" s="17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8"/>
      <c r="C104" s="169"/>
      <c r="D104" s="170" t="s">
        <v>92</v>
      </c>
      <c r="E104" s="171"/>
      <c r="F104" s="171"/>
      <c r="G104" s="171"/>
      <c r="H104" s="171"/>
      <c r="I104" s="171"/>
      <c r="J104" s="172">
        <f>J194</f>
        <v>0</v>
      </c>
      <c r="K104" s="169"/>
      <c r="L104" s="17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29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53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="2" customFormat="1" ht="6.96" customHeight="1">
      <c r="A106" s="29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3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="2" customFormat="1" ht="6.96" customHeight="1">
      <c r="A110" s="29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3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="2" customFormat="1" ht="24.96" customHeight="1">
      <c r="A111" s="29"/>
      <c r="B111" s="30"/>
      <c r="C111" s="20" t="s">
        <v>93</v>
      </c>
      <c r="D111" s="31"/>
      <c r="E111" s="31"/>
      <c r="F111" s="31"/>
      <c r="G111" s="31"/>
      <c r="H111" s="31"/>
      <c r="I111" s="31"/>
      <c r="J111" s="31"/>
      <c r="K111" s="31"/>
      <c r="L111" s="53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="2" customFormat="1" ht="6.96" customHeight="1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53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="2" customFormat="1" ht="12" customHeight="1">
      <c r="A113" s="29"/>
      <c r="B113" s="30"/>
      <c r="C113" s="26" t="s">
        <v>14</v>
      </c>
      <c r="D113" s="31"/>
      <c r="E113" s="31"/>
      <c r="F113" s="31"/>
      <c r="G113" s="31"/>
      <c r="H113" s="31"/>
      <c r="I113" s="31"/>
      <c r="J113" s="31"/>
      <c r="K113" s="31"/>
      <c r="L113" s="53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="2" customFormat="1" ht="30" customHeight="1">
      <c r="A114" s="29"/>
      <c r="B114" s="30"/>
      <c r="C114" s="31"/>
      <c r="D114" s="31"/>
      <c r="E114" s="66" t="str">
        <f>E7</f>
        <v>Výměna střešní krytiny a klempířských prvků domu Na Trubech 1107, Česká Třebová.</v>
      </c>
      <c r="F114" s="31"/>
      <c r="G114" s="31"/>
      <c r="H114" s="31"/>
      <c r="I114" s="31"/>
      <c r="J114" s="31"/>
      <c r="K114" s="31"/>
      <c r="L114" s="53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="2" customFormat="1" ht="6.96" customHeight="1">
      <c r="A115" s="29"/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53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="2" customFormat="1" ht="12" customHeight="1">
      <c r="A116" s="29"/>
      <c r="B116" s="30"/>
      <c r="C116" s="26" t="s">
        <v>18</v>
      </c>
      <c r="D116" s="31"/>
      <c r="E116" s="31"/>
      <c r="F116" s="23" t="str">
        <f>F10</f>
        <v xml:space="preserve"> </v>
      </c>
      <c r="G116" s="31"/>
      <c r="H116" s="31"/>
      <c r="I116" s="26" t="s">
        <v>20</v>
      </c>
      <c r="J116" s="69" t="str">
        <f>IF(J10="","",J10)</f>
        <v>11. 10. 2023</v>
      </c>
      <c r="K116" s="31"/>
      <c r="L116" s="53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="2" customFormat="1" ht="6.96" customHeight="1">
      <c r="A117" s="29"/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53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="2" customFormat="1" ht="15.15" customHeight="1">
      <c r="A118" s="29"/>
      <c r="B118" s="30"/>
      <c r="C118" s="26" t="s">
        <v>22</v>
      </c>
      <c r="D118" s="31"/>
      <c r="E118" s="31"/>
      <c r="F118" s="23" t="str">
        <f>E13</f>
        <v xml:space="preserve"> </v>
      </c>
      <c r="G118" s="31"/>
      <c r="H118" s="31"/>
      <c r="I118" s="26" t="s">
        <v>26</v>
      </c>
      <c r="J118" s="27" t="str">
        <f>E19</f>
        <v xml:space="preserve"> </v>
      </c>
      <c r="K118" s="31"/>
      <c r="L118" s="53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="2" customFormat="1" ht="15.15" customHeight="1">
      <c r="A119" s="29"/>
      <c r="B119" s="30"/>
      <c r="C119" s="26" t="s">
        <v>25</v>
      </c>
      <c r="D119" s="31"/>
      <c r="E119" s="31"/>
      <c r="F119" s="23" t="str">
        <f>IF(E16="","",E16)</f>
        <v xml:space="preserve"> </v>
      </c>
      <c r="G119" s="31"/>
      <c r="H119" s="31"/>
      <c r="I119" s="26" t="s">
        <v>28</v>
      </c>
      <c r="J119" s="27" t="str">
        <f>E22</f>
        <v xml:space="preserve"> </v>
      </c>
      <c r="K119" s="31"/>
      <c r="L119" s="53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="2" customFormat="1" ht="10.32" customHeight="1">
      <c r="A120" s="29"/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53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="11" customFormat="1" ht="29.28" customHeight="1">
      <c r="A121" s="174"/>
      <c r="B121" s="175"/>
      <c r="C121" s="176" t="s">
        <v>94</v>
      </c>
      <c r="D121" s="177" t="s">
        <v>55</v>
      </c>
      <c r="E121" s="177" t="s">
        <v>51</v>
      </c>
      <c r="F121" s="177" t="s">
        <v>52</v>
      </c>
      <c r="G121" s="177" t="s">
        <v>95</v>
      </c>
      <c r="H121" s="177" t="s">
        <v>96</v>
      </c>
      <c r="I121" s="177" t="s">
        <v>97</v>
      </c>
      <c r="J121" s="178" t="s">
        <v>80</v>
      </c>
      <c r="K121" s="179" t="s">
        <v>98</v>
      </c>
      <c r="L121" s="180"/>
      <c r="M121" s="90" t="s">
        <v>1</v>
      </c>
      <c r="N121" s="91" t="s">
        <v>34</v>
      </c>
      <c r="O121" s="91" t="s">
        <v>99</v>
      </c>
      <c r="P121" s="91" t="s">
        <v>100</v>
      </c>
      <c r="Q121" s="91" t="s">
        <v>101</v>
      </c>
      <c r="R121" s="91" t="s">
        <v>102</v>
      </c>
      <c r="S121" s="91" t="s">
        <v>103</v>
      </c>
      <c r="T121" s="92" t="s">
        <v>104</v>
      </c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="2" customFormat="1" ht="22.8" customHeight="1">
      <c r="A122" s="29"/>
      <c r="B122" s="30"/>
      <c r="C122" s="97" t="s">
        <v>105</v>
      </c>
      <c r="D122" s="31"/>
      <c r="E122" s="31"/>
      <c r="F122" s="31"/>
      <c r="G122" s="31"/>
      <c r="H122" s="31"/>
      <c r="I122" s="31"/>
      <c r="J122" s="181">
        <f>BK122</f>
        <v>0</v>
      </c>
      <c r="K122" s="31"/>
      <c r="L122" s="35"/>
      <c r="M122" s="93"/>
      <c r="N122" s="182"/>
      <c r="O122" s="94"/>
      <c r="P122" s="183">
        <f>P123+P135</f>
        <v>1232.5843210000001</v>
      </c>
      <c r="Q122" s="94"/>
      <c r="R122" s="183">
        <f>R123+R135</f>
        <v>7.7473617200000007</v>
      </c>
      <c r="S122" s="94"/>
      <c r="T122" s="184">
        <f>T123+T135</f>
        <v>8.7397359999999988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69</v>
      </c>
      <c r="AU122" s="14" t="s">
        <v>82</v>
      </c>
      <c r="BK122" s="185">
        <f>BK123+BK135</f>
        <v>0</v>
      </c>
    </row>
    <row r="123" s="12" customFormat="1" ht="25.92" customHeight="1">
      <c r="A123" s="12"/>
      <c r="B123" s="186"/>
      <c r="C123" s="187"/>
      <c r="D123" s="188" t="s">
        <v>69</v>
      </c>
      <c r="E123" s="189" t="s">
        <v>106</v>
      </c>
      <c r="F123" s="189" t="s">
        <v>107</v>
      </c>
      <c r="G123" s="187"/>
      <c r="H123" s="187"/>
      <c r="I123" s="187"/>
      <c r="J123" s="190">
        <f>BK123</f>
        <v>0</v>
      </c>
      <c r="K123" s="187"/>
      <c r="L123" s="191"/>
      <c r="M123" s="192"/>
      <c r="N123" s="193"/>
      <c r="O123" s="193"/>
      <c r="P123" s="194">
        <f>P124+P128</f>
        <v>281.02434</v>
      </c>
      <c r="Q123" s="193"/>
      <c r="R123" s="194">
        <f>R124+R128</f>
        <v>0</v>
      </c>
      <c r="S123" s="193"/>
      <c r="T123" s="195">
        <f>T124+T128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6" t="s">
        <v>75</v>
      </c>
      <c r="AT123" s="197" t="s">
        <v>69</v>
      </c>
      <c r="AU123" s="197" t="s">
        <v>70</v>
      </c>
      <c r="AY123" s="196" t="s">
        <v>108</v>
      </c>
      <c r="BK123" s="198">
        <f>BK124+BK128</f>
        <v>0</v>
      </c>
    </row>
    <row r="124" s="12" customFormat="1" ht="22.8" customHeight="1">
      <c r="A124" s="12"/>
      <c r="B124" s="186"/>
      <c r="C124" s="187"/>
      <c r="D124" s="188" t="s">
        <v>69</v>
      </c>
      <c r="E124" s="199" t="s">
        <v>109</v>
      </c>
      <c r="F124" s="199" t="s">
        <v>110</v>
      </c>
      <c r="G124" s="187"/>
      <c r="H124" s="187"/>
      <c r="I124" s="187"/>
      <c r="J124" s="200">
        <f>BK124</f>
        <v>0</v>
      </c>
      <c r="K124" s="187"/>
      <c r="L124" s="191"/>
      <c r="M124" s="192"/>
      <c r="N124" s="193"/>
      <c r="O124" s="193"/>
      <c r="P124" s="194">
        <f>SUM(P125:P127)</f>
        <v>250.94999999999999</v>
      </c>
      <c r="Q124" s="193"/>
      <c r="R124" s="194">
        <f>SUM(R125:R127)</f>
        <v>0</v>
      </c>
      <c r="S124" s="193"/>
      <c r="T124" s="195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96" t="s">
        <v>75</v>
      </c>
      <c r="AT124" s="197" t="s">
        <v>69</v>
      </c>
      <c r="AU124" s="197" t="s">
        <v>75</v>
      </c>
      <c r="AY124" s="196" t="s">
        <v>108</v>
      </c>
      <c r="BK124" s="198">
        <f>SUM(BK125:BK127)</f>
        <v>0</v>
      </c>
    </row>
    <row r="125" s="2" customFormat="1" ht="37.8" customHeight="1">
      <c r="A125" s="29"/>
      <c r="B125" s="30"/>
      <c r="C125" s="201" t="s">
        <v>75</v>
      </c>
      <c r="D125" s="201" t="s">
        <v>111</v>
      </c>
      <c r="E125" s="202" t="s">
        <v>112</v>
      </c>
      <c r="F125" s="203" t="s">
        <v>113</v>
      </c>
      <c r="G125" s="204" t="s">
        <v>114</v>
      </c>
      <c r="H125" s="205">
        <v>1050</v>
      </c>
      <c r="I125" s="206">
        <v>0</v>
      </c>
      <c r="J125" s="206">
        <f>ROUND(I125*H125,2)</f>
        <v>0</v>
      </c>
      <c r="K125" s="207"/>
      <c r="L125" s="35"/>
      <c r="M125" s="208" t="s">
        <v>1</v>
      </c>
      <c r="N125" s="209" t="s">
        <v>36</v>
      </c>
      <c r="O125" s="210">
        <v>0.14799999999999999</v>
      </c>
      <c r="P125" s="210">
        <f>O125*H125</f>
        <v>155.40000000000001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12" t="s">
        <v>115</v>
      </c>
      <c r="AT125" s="212" t="s">
        <v>111</v>
      </c>
      <c r="AU125" s="212" t="s">
        <v>116</v>
      </c>
      <c r="AY125" s="14" t="s">
        <v>108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4" t="s">
        <v>116</v>
      </c>
      <c r="BK125" s="213">
        <f>ROUND(I125*H125,2)</f>
        <v>0</v>
      </c>
      <c r="BL125" s="14" t="s">
        <v>115</v>
      </c>
      <c r="BM125" s="212" t="s">
        <v>117</v>
      </c>
    </row>
    <row r="126" s="2" customFormat="1" ht="37.8" customHeight="1">
      <c r="A126" s="29"/>
      <c r="B126" s="30"/>
      <c r="C126" s="201" t="s">
        <v>116</v>
      </c>
      <c r="D126" s="201" t="s">
        <v>111</v>
      </c>
      <c r="E126" s="202" t="s">
        <v>118</v>
      </c>
      <c r="F126" s="203" t="s">
        <v>119</v>
      </c>
      <c r="G126" s="204" t="s">
        <v>114</v>
      </c>
      <c r="H126" s="205">
        <v>1050</v>
      </c>
      <c r="I126" s="206">
        <v>0</v>
      </c>
      <c r="J126" s="206">
        <f>ROUND(I126*H126,2)</f>
        <v>0</v>
      </c>
      <c r="K126" s="207"/>
      <c r="L126" s="35"/>
      <c r="M126" s="208" t="s">
        <v>1</v>
      </c>
      <c r="N126" s="209" t="s">
        <v>36</v>
      </c>
      <c r="O126" s="210">
        <v>0</v>
      </c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12" t="s">
        <v>115</v>
      </c>
      <c r="AT126" s="212" t="s">
        <v>111</v>
      </c>
      <c r="AU126" s="212" t="s">
        <v>116</v>
      </c>
      <c r="AY126" s="14" t="s">
        <v>108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4" t="s">
        <v>116</v>
      </c>
      <c r="BK126" s="213">
        <f>ROUND(I126*H126,2)</f>
        <v>0</v>
      </c>
      <c r="BL126" s="14" t="s">
        <v>115</v>
      </c>
      <c r="BM126" s="212" t="s">
        <v>120</v>
      </c>
    </row>
    <row r="127" s="2" customFormat="1" ht="37.8" customHeight="1">
      <c r="A127" s="29"/>
      <c r="B127" s="30"/>
      <c r="C127" s="201" t="s">
        <v>121</v>
      </c>
      <c r="D127" s="201" t="s">
        <v>111</v>
      </c>
      <c r="E127" s="202" t="s">
        <v>122</v>
      </c>
      <c r="F127" s="203" t="s">
        <v>123</v>
      </c>
      <c r="G127" s="204" t="s">
        <v>114</v>
      </c>
      <c r="H127" s="205">
        <v>1050</v>
      </c>
      <c r="I127" s="206">
        <v>0</v>
      </c>
      <c r="J127" s="206">
        <f>ROUND(I127*H127,2)</f>
        <v>0</v>
      </c>
      <c r="K127" s="207"/>
      <c r="L127" s="35"/>
      <c r="M127" s="208" t="s">
        <v>1</v>
      </c>
      <c r="N127" s="209" t="s">
        <v>36</v>
      </c>
      <c r="O127" s="210">
        <v>0.090999999999999998</v>
      </c>
      <c r="P127" s="210">
        <f>O127*H127</f>
        <v>95.549999999999997</v>
      </c>
      <c r="Q127" s="210">
        <v>0</v>
      </c>
      <c r="R127" s="210">
        <f>Q127*H127</f>
        <v>0</v>
      </c>
      <c r="S127" s="210">
        <v>0</v>
      </c>
      <c r="T127" s="21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212" t="s">
        <v>115</v>
      </c>
      <c r="AT127" s="212" t="s">
        <v>111</v>
      </c>
      <c r="AU127" s="212" t="s">
        <v>116</v>
      </c>
      <c r="AY127" s="14" t="s">
        <v>108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4" t="s">
        <v>116</v>
      </c>
      <c r="BK127" s="213">
        <f>ROUND(I127*H127,2)</f>
        <v>0</v>
      </c>
      <c r="BL127" s="14" t="s">
        <v>115</v>
      </c>
      <c r="BM127" s="212" t="s">
        <v>124</v>
      </c>
    </row>
    <row r="128" s="12" customFormat="1" ht="22.8" customHeight="1">
      <c r="A128" s="12"/>
      <c r="B128" s="186"/>
      <c r="C128" s="187"/>
      <c r="D128" s="188" t="s">
        <v>69</v>
      </c>
      <c r="E128" s="199" t="s">
        <v>125</v>
      </c>
      <c r="F128" s="199" t="s">
        <v>126</v>
      </c>
      <c r="G128" s="187"/>
      <c r="H128" s="187"/>
      <c r="I128" s="187"/>
      <c r="J128" s="200">
        <f>BK128</f>
        <v>0</v>
      </c>
      <c r="K128" s="187"/>
      <c r="L128" s="191"/>
      <c r="M128" s="192"/>
      <c r="N128" s="193"/>
      <c r="O128" s="193"/>
      <c r="P128" s="194">
        <f>SUM(P129:P134)</f>
        <v>30.074340000000003</v>
      </c>
      <c r="Q128" s="193"/>
      <c r="R128" s="194">
        <f>SUM(R129:R134)</f>
        <v>0</v>
      </c>
      <c r="S128" s="193"/>
      <c r="T128" s="195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6" t="s">
        <v>75</v>
      </c>
      <c r="AT128" s="197" t="s">
        <v>69</v>
      </c>
      <c r="AU128" s="197" t="s">
        <v>75</v>
      </c>
      <c r="AY128" s="196" t="s">
        <v>108</v>
      </c>
      <c r="BK128" s="198">
        <f>SUM(BK129:BK134)</f>
        <v>0</v>
      </c>
    </row>
    <row r="129" s="2" customFormat="1" ht="33" customHeight="1">
      <c r="A129" s="29"/>
      <c r="B129" s="30"/>
      <c r="C129" s="201" t="s">
        <v>115</v>
      </c>
      <c r="D129" s="201" t="s">
        <v>111</v>
      </c>
      <c r="E129" s="202" t="s">
        <v>127</v>
      </c>
      <c r="F129" s="203" t="s">
        <v>128</v>
      </c>
      <c r="G129" s="204" t="s">
        <v>129</v>
      </c>
      <c r="H129" s="205">
        <v>8.7400000000000002</v>
      </c>
      <c r="I129" s="206">
        <v>0</v>
      </c>
      <c r="J129" s="206">
        <f>ROUND(I129*H129,2)</f>
        <v>0</v>
      </c>
      <c r="K129" s="207"/>
      <c r="L129" s="35"/>
      <c r="M129" s="208" t="s">
        <v>1</v>
      </c>
      <c r="N129" s="209" t="s">
        <v>36</v>
      </c>
      <c r="O129" s="210">
        <v>3.3100000000000001</v>
      </c>
      <c r="P129" s="210">
        <f>O129*H129</f>
        <v>28.929400000000001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12" t="s">
        <v>115</v>
      </c>
      <c r="AT129" s="212" t="s">
        <v>111</v>
      </c>
      <c r="AU129" s="212" t="s">
        <v>116</v>
      </c>
      <c r="AY129" s="14" t="s">
        <v>108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4" t="s">
        <v>116</v>
      </c>
      <c r="BK129" s="213">
        <f>ROUND(I129*H129,2)</f>
        <v>0</v>
      </c>
      <c r="BL129" s="14" t="s">
        <v>115</v>
      </c>
      <c r="BM129" s="212" t="s">
        <v>130</v>
      </c>
    </row>
    <row r="130" s="2" customFormat="1" ht="24.15" customHeight="1">
      <c r="A130" s="29"/>
      <c r="B130" s="30"/>
      <c r="C130" s="201" t="s">
        <v>131</v>
      </c>
      <c r="D130" s="201" t="s">
        <v>111</v>
      </c>
      <c r="E130" s="202" t="s">
        <v>132</v>
      </c>
      <c r="F130" s="203" t="s">
        <v>133</v>
      </c>
      <c r="G130" s="204" t="s">
        <v>134</v>
      </c>
      <c r="H130" s="205">
        <v>5.0599999999999996</v>
      </c>
      <c r="I130" s="206">
        <v>0</v>
      </c>
      <c r="J130" s="206">
        <f>ROUND(I130*H130,2)</f>
        <v>0</v>
      </c>
      <c r="K130" s="207"/>
      <c r="L130" s="35"/>
      <c r="M130" s="208" t="s">
        <v>1</v>
      </c>
      <c r="N130" s="209" t="s">
        <v>36</v>
      </c>
      <c r="O130" s="210">
        <v>0</v>
      </c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12" t="s">
        <v>115</v>
      </c>
      <c r="AT130" s="212" t="s">
        <v>111</v>
      </c>
      <c r="AU130" s="212" t="s">
        <v>116</v>
      </c>
      <c r="AY130" s="14" t="s">
        <v>108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4" t="s">
        <v>116</v>
      </c>
      <c r="BK130" s="213">
        <f>ROUND(I130*H130,2)</f>
        <v>0</v>
      </c>
      <c r="BL130" s="14" t="s">
        <v>115</v>
      </c>
      <c r="BM130" s="212" t="s">
        <v>135</v>
      </c>
    </row>
    <row r="131" s="2" customFormat="1" ht="24.15" customHeight="1">
      <c r="A131" s="29"/>
      <c r="B131" s="30"/>
      <c r="C131" s="201" t="s">
        <v>136</v>
      </c>
      <c r="D131" s="201" t="s">
        <v>111</v>
      </c>
      <c r="E131" s="202" t="s">
        <v>137</v>
      </c>
      <c r="F131" s="203" t="s">
        <v>138</v>
      </c>
      <c r="G131" s="204" t="s">
        <v>129</v>
      </c>
      <c r="H131" s="205">
        <v>8.7400000000000002</v>
      </c>
      <c r="I131" s="206">
        <v>0</v>
      </c>
      <c r="J131" s="206">
        <f>ROUND(I131*H131,2)</f>
        <v>0</v>
      </c>
      <c r="K131" s="207"/>
      <c r="L131" s="35"/>
      <c r="M131" s="208" t="s">
        <v>1</v>
      </c>
      <c r="N131" s="209" t="s">
        <v>36</v>
      </c>
      <c r="O131" s="210">
        <v>0.125</v>
      </c>
      <c r="P131" s="210">
        <f>O131*H131</f>
        <v>1.0925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212" t="s">
        <v>115</v>
      </c>
      <c r="AT131" s="212" t="s">
        <v>111</v>
      </c>
      <c r="AU131" s="212" t="s">
        <v>116</v>
      </c>
      <c r="AY131" s="14" t="s">
        <v>108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4" t="s">
        <v>116</v>
      </c>
      <c r="BK131" s="213">
        <f>ROUND(I131*H131,2)</f>
        <v>0</v>
      </c>
      <c r="BL131" s="14" t="s">
        <v>115</v>
      </c>
      <c r="BM131" s="212" t="s">
        <v>139</v>
      </c>
    </row>
    <row r="132" s="2" customFormat="1" ht="24.15" customHeight="1">
      <c r="A132" s="29"/>
      <c r="B132" s="30"/>
      <c r="C132" s="201" t="s">
        <v>140</v>
      </c>
      <c r="D132" s="201" t="s">
        <v>111</v>
      </c>
      <c r="E132" s="202" t="s">
        <v>141</v>
      </c>
      <c r="F132" s="203" t="s">
        <v>142</v>
      </c>
      <c r="G132" s="204" t="s">
        <v>129</v>
      </c>
      <c r="H132" s="205">
        <v>8.7400000000000002</v>
      </c>
      <c r="I132" s="206">
        <v>0</v>
      </c>
      <c r="J132" s="206">
        <f>ROUND(I132*H132,2)</f>
        <v>0</v>
      </c>
      <c r="K132" s="207"/>
      <c r="L132" s="35"/>
      <c r="M132" s="208" t="s">
        <v>1</v>
      </c>
      <c r="N132" s="209" t="s">
        <v>36</v>
      </c>
      <c r="O132" s="210">
        <v>0.0060000000000000001</v>
      </c>
      <c r="P132" s="210">
        <f>O132*H132</f>
        <v>0.05244</v>
      </c>
      <c r="Q132" s="210">
        <v>0</v>
      </c>
      <c r="R132" s="210">
        <f>Q132*H132</f>
        <v>0</v>
      </c>
      <c r="S132" s="210">
        <v>0</v>
      </c>
      <c r="T132" s="21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12" t="s">
        <v>115</v>
      </c>
      <c r="AT132" s="212" t="s">
        <v>111</v>
      </c>
      <c r="AU132" s="212" t="s">
        <v>116</v>
      </c>
      <c r="AY132" s="14" t="s">
        <v>108</v>
      </c>
      <c r="BE132" s="213">
        <f>IF(N132="základní",J132,0)</f>
        <v>0</v>
      </c>
      <c r="BF132" s="213">
        <f>IF(N132="snížená",J132,0)</f>
        <v>0</v>
      </c>
      <c r="BG132" s="213">
        <f>IF(N132="zákl. přenesená",J132,0)</f>
        <v>0</v>
      </c>
      <c r="BH132" s="213">
        <f>IF(N132="sníž. přenesená",J132,0)</f>
        <v>0</v>
      </c>
      <c r="BI132" s="213">
        <f>IF(N132="nulová",J132,0)</f>
        <v>0</v>
      </c>
      <c r="BJ132" s="14" t="s">
        <v>116</v>
      </c>
      <c r="BK132" s="213">
        <f>ROUND(I132*H132,2)</f>
        <v>0</v>
      </c>
      <c r="BL132" s="14" t="s">
        <v>115</v>
      </c>
      <c r="BM132" s="212" t="s">
        <v>143</v>
      </c>
    </row>
    <row r="133" s="2" customFormat="1" ht="33" customHeight="1">
      <c r="A133" s="29"/>
      <c r="B133" s="30"/>
      <c r="C133" s="201" t="s">
        <v>109</v>
      </c>
      <c r="D133" s="201" t="s">
        <v>111</v>
      </c>
      <c r="E133" s="202" t="s">
        <v>144</v>
      </c>
      <c r="F133" s="203" t="s">
        <v>145</v>
      </c>
      <c r="G133" s="204" t="s">
        <v>129</v>
      </c>
      <c r="H133" s="205">
        <v>3.0899999999999999</v>
      </c>
      <c r="I133" s="206">
        <v>0</v>
      </c>
      <c r="J133" s="206">
        <f>ROUND(I133*H133,2)</f>
        <v>0</v>
      </c>
      <c r="K133" s="207"/>
      <c r="L133" s="35"/>
      <c r="M133" s="208" t="s">
        <v>1</v>
      </c>
      <c r="N133" s="209" t="s">
        <v>36</v>
      </c>
      <c r="O133" s="210">
        <v>0</v>
      </c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212" t="s">
        <v>115</v>
      </c>
      <c r="AT133" s="212" t="s">
        <v>111</v>
      </c>
      <c r="AU133" s="212" t="s">
        <v>116</v>
      </c>
      <c r="AY133" s="14" t="s">
        <v>108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4" t="s">
        <v>116</v>
      </c>
      <c r="BK133" s="213">
        <f>ROUND(I133*H133,2)</f>
        <v>0</v>
      </c>
      <c r="BL133" s="14" t="s">
        <v>115</v>
      </c>
      <c r="BM133" s="212" t="s">
        <v>146</v>
      </c>
    </row>
    <row r="134" s="2" customFormat="1" ht="33" customHeight="1">
      <c r="A134" s="29"/>
      <c r="B134" s="30"/>
      <c r="C134" s="201" t="s">
        <v>147</v>
      </c>
      <c r="D134" s="201" t="s">
        <v>111</v>
      </c>
      <c r="E134" s="202" t="s">
        <v>148</v>
      </c>
      <c r="F134" s="203" t="s">
        <v>149</v>
      </c>
      <c r="G134" s="204" t="s">
        <v>129</v>
      </c>
      <c r="H134" s="205">
        <v>2</v>
      </c>
      <c r="I134" s="206">
        <v>0</v>
      </c>
      <c r="J134" s="206">
        <f>ROUND(I134*H134,2)</f>
        <v>0</v>
      </c>
      <c r="K134" s="207"/>
      <c r="L134" s="35"/>
      <c r="M134" s="208" t="s">
        <v>1</v>
      </c>
      <c r="N134" s="209" t="s">
        <v>36</v>
      </c>
      <c r="O134" s="210">
        <v>0</v>
      </c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12" t="s">
        <v>115</v>
      </c>
      <c r="AT134" s="212" t="s">
        <v>111</v>
      </c>
      <c r="AU134" s="212" t="s">
        <v>116</v>
      </c>
      <c r="AY134" s="14" t="s">
        <v>108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4" t="s">
        <v>116</v>
      </c>
      <c r="BK134" s="213">
        <f>ROUND(I134*H134,2)</f>
        <v>0</v>
      </c>
      <c r="BL134" s="14" t="s">
        <v>115</v>
      </c>
      <c r="BM134" s="212" t="s">
        <v>150</v>
      </c>
    </row>
    <row r="135" s="12" customFormat="1" ht="25.92" customHeight="1">
      <c r="A135" s="12"/>
      <c r="B135" s="186"/>
      <c r="C135" s="187"/>
      <c r="D135" s="188" t="s">
        <v>69</v>
      </c>
      <c r="E135" s="189" t="s">
        <v>151</v>
      </c>
      <c r="F135" s="189" t="s">
        <v>152</v>
      </c>
      <c r="G135" s="187"/>
      <c r="H135" s="187"/>
      <c r="I135" s="187"/>
      <c r="J135" s="190">
        <f>BK135</f>
        <v>0</v>
      </c>
      <c r="K135" s="187"/>
      <c r="L135" s="191"/>
      <c r="M135" s="192"/>
      <c r="N135" s="193"/>
      <c r="O135" s="193"/>
      <c r="P135" s="194">
        <f>P136+P139+P142+P148+P186+P194</f>
        <v>951.55998100000011</v>
      </c>
      <c r="Q135" s="193"/>
      <c r="R135" s="194">
        <f>R136+R139+R142+R148+R186+R194</f>
        <v>7.7473617200000007</v>
      </c>
      <c r="S135" s="193"/>
      <c r="T135" s="195">
        <f>T136+T139+T142+T148+T186+T194</f>
        <v>8.7397359999999988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6" t="s">
        <v>116</v>
      </c>
      <c r="AT135" s="197" t="s">
        <v>69</v>
      </c>
      <c r="AU135" s="197" t="s">
        <v>70</v>
      </c>
      <c r="AY135" s="196" t="s">
        <v>108</v>
      </c>
      <c r="BK135" s="198">
        <f>BK136+BK139+BK142+BK148+BK186+BK194</f>
        <v>0</v>
      </c>
    </row>
    <row r="136" s="12" customFormat="1" ht="22.8" customHeight="1">
      <c r="A136" s="12"/>
      <c r="B136" s="186"/>
      <c r="C136" s="187"/>
      <c r="D136" s="188" t="s">
        <v>69</v>
      </c>
      <c r="E136" s="199" t="s">
        <v>153</v>
      </c>
      <c r="F136" s="199" t="s">
        <v>154</v>
      </c>
      <c r="G136" s="187"/>
      <c r="H136" s="187"/>
      <c r="I136" s="187"/>
      <c r="J136" s="200">
        <f>BK136</f>
        <v>0</v>
      </c>
      <c r="K136" s="187"/>
      <c r="L136" s="191"/>
      <c r="M136" s="192"/>
      <c r="N136" s="193"/>
      <c r="O136" s="193"/>
      <c r="P136" s="194">
        <f>SUM(P137:P138)</f>
        <v>17.004999999999999</v>
      </c>
      <c r="Q136" s="193"/>
      <c r="R136" s="194">
        <f>SUM(R137:R138)</f>
        <v>0.58185350000000002</v>
      </c>
      <c r="S136" s="193"/>
      <c r="T136" s="195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6" t="s">
        <v>116</v>
      </c>
      <c r="AT136" s="197" t="s">
        <v>69</v>
      </c>
      <c r="AU136" s="197" t="s">
        <v>75</v>
      </c>
      <c r="AY136" s="196" t="s">
        <v>108</v>
      </c>
      <c r="BK136" s="198">
        <f>SUM(BK137:BK138)</f>
        <v>0</v>
      </c>
    </row>
    <row r="137" s="2" customFormat="1" ht="24.15" customHeight="1">
      <c r="A137" s="29"/>
      <c r="B137" s="30"/>
      <c r="C137" s="201" t="s">
        <v>155</v>
      </c>
      <c r="D137" s="201" t="s">
        <v>111</v>
      </c>
      <c r="E137" s="202" t="s">
        <v>156</v>
      </c>
      <c r="F137" s="203" t="s">
        <v>157</v>
      </c>
      <c r="G137" s="204" t="s">
        <v>114</v>
      </c>
      <c r="H137" s="205">
        <v>95</v>
      </c>
      <c r="I137" s="206">
        <v>0</v>
      </c>
      <c r="J137" s="206">
        <f>ROUND(I137*H137,2)</f>
        <v>0</v>
      </c>
      <c r="K137" s="207"/>
      <c r="L137" s="35"/>
      <c r="M137" s="208" t="s">
        <v>1</v>
      </c>
      <c r="N137" s="209" t="s">
        <v>36</v>
      </c>
      <c r="O137" s="210">
        <v>0.17899999999999999</v>
      </c>
      <c r="P137" s="210">
        <f>O137*H137</f>
        <v>17.004999999999999</v>
      </c>
      <c r="Q137" s="210">
        <v>0.00088000000000000003</v>
      </c>
      <c r="R137" s="210">
        <f>Q137*H137</f>
        <v>0.083600000000000008</v>
      </c>
      <c r="S137" s="210">
        <v>0</v>
      </c>
      <c r="T137" s="211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212" t="s">
        <v>158</v>
      </c>
      <c r="AT137" s="212" t="s">
        <v>111</v>
      </c>
      <c r="AU137" s="212" t="s">
        <v>116</v>
      </c>
      <c r="AY137" s="14" t="s">
        <v>108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4" t="s">
        <v>116</v>
      </c>
      <c r="BK137" s="213">
        <f>ROUND(I137*H137,2)</f>
        <v>0</v>
      </c>
      <c r="BL137" s="14" t="s">
        <v>158</v>
      </c>
      <c r="BM137" s="212" t="s">
        <v>159</v>
      </c>
    </row>
    <row r="138" s="2" customFormat="1" ht="37.8" customHeight="1">
      <c r="A138" s="29"/>
      <c r="B138" s="30"/>
      <c r="C138" s="214" t="s">
        <v>160</v>
      </c>
      <c r="D138" s="214" t="s">
        <v>161</v>
      </c>
      <c r="E138" s="215" t="s">
        <v>162</v>
      </c>
      <c r="F138" s="216" t="s">
        <v>163</v>
      </c>
      <c r="G138" s="217" t="s">
        <v>114</v>
      </c>
      <c r="H138" s="218">
        <v>110.723</v>
      </c>
      <c r="I138" s="219">
        <v>0</v>
      </c>
      <c r="J138" s="219">
        <f>ROUND(I138*H138,2)</f>
        <v>0</v>
      </c>
      <c r="K138" s="220"/>
      <c r="L138" s="221"/>
      <c r="M138" s="222" t="s">
        <v>1</v>
      </c>
      <c r="N138" s="223" t="s">
        <v>36</v>
      </c>
      <c r="O138" s="210">
        <v>0</v>
      </c>
      <c r="P138" s="210">
        <f>O138*H138</f>
        <v>0</v>
      </c>
      <c r="Q138" s="210">
        <v>0.0044999999999999997</v>
      </c>
      <c r="R138" s="210">
        <f>Q138*H138</f>
        <v>0.49825349999999996</v>
      </c>
      <c r="S138" s="210">
        <v>0</v>
      </c>
      <c r="T138" s="21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12" t="s">
        <v>164</v>
      </c>
      <c r="AT138" s="212" t="s">
        <v>161</v>
      </c>
      <c r="AU138" s="212" t="s">
        <v>116</v>
      </c>
      <c r="AY138" s="14" t="s">
        <v>108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4" t="s">
        <v>116</v>
      </c>
      <c r="BK138" s="213">
        <f>ROUND(I138*H138,2)</f>
        <v>0</v>
      </c>
      <c r="BL138" s="14" t="s">
        <v>158</v>
      </c>
      <c r="BM138" s="212" t="s">
        <v>165</v>
      </c>
    </row>
    <row r="139" s="12" customFormat="1" ht="22.8" customHeight="1">
      <c r="A139" s="12"/>
      <c r="B139" s="186"/>
      <c r="C139" s="187"/>
      <c r="D139" s="188" t="s">
        <v>69</v>
      </c>
      <c r="E139" s="199" t="s">
        <v>166</v>
      </c>
      <c r="F139" s="199" t="s">
        <v>167</v>
      </c>
      <c r="G139" s="187"/>
      <c r="H139" s="187"/>
      <c r="I139" s="187"/>
      <c r="J139" s="200">
        <f>BK139</f>
        <v>0</v>
      </c>
      <c r="K139" s="187"/>
      <c r="L139" s="191"/>
      <c r="M139" s="192"/>
      <c r="N139" s="193"/>
      <c r="O139" s="193"/>
      <c r="P139" s="194">
        <f>SUM(P140:P141)</f>
        <v>0</v>
      </c>
      <c r="Q139" s="193"/>
      <c r="R139" s="194">
        <f>SUM(R140:R141)</f>
        <v>0</v>
      </c>
      <c r="S139" s="193"/>
      <c r="T139" s="195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6" t="s">
        <v>116</v>
      </c>
      <c r="AT139" s="197" t="s">
        <v>69</v>
      </c>
      <c r="AU139" s="197" t="s">
        <v>75</v>
      </c>
      <c r="AY139" s="196" t="s">
        <v>108</v>
      </c>
      <c r="BK139" s="198">
        <f>SUM(BK140:BK141)</f>
        <v>0</v>
      </c>
    </row>
    <row r="140" s="2" customFormat="1" ht="24.15" customHeight="1">
      <c r="A140" s="29"/>
      <c r="B140" s="30"/>
      <c r="C140" s="201" t="s">
        <v>168</v>
      </c>
      <c r="D140" s="201" t="s">
        <v>111</v>
      </c>
      <c r="E140" s="202" t="s">
        <v>169</v>
      </c>
      <c r="F140" s="203" t="s">
        <v>170</v>
      </c>
      <c r="G140" s="204" t="s">
        <v>171</v>
      </c>
      <c r="H140" s="205">
        <v>1</v>
      </c>
      <c r="I140" s="206">
        <v>0</v>
      </c>
      <c r="J140" s="206">
        <f>ROUND(I140*H140,2)</f>
        <v>0</v>
      </c>
      <c r="K140" s="207"/>
      <c r="L140" s="35"/>
      <c r="M140" s="208" t="s">
        <v>1</v>
      </c>
      <c r="N140" s="209" t="s">
        <v>36</v>
      </c>
      <c r="O140" s="210">
        <v>0</v>
      </c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12" t="s">
        <v>158</v>
      </c>
      <c r="AT140" s="212" t="s">
        <v>111</v>
      </c>
      <c r="AU140" s="212" t="s">
        <v>116</v>
      </c>
      <c r="AY140" s="14" t="s">
        <v>108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4" t="s">
        <v>116</v>
      </c>
      <c r="BK140" s="213">
        <f>ROUND(I140*H140,2)</f>
        <v>0</v>
      </c>
      <c r="BL140" s="14" t="s">
        <v>158</v>
      </c>
      <c r="BM140" s="212" t="s">
        <v>172</v>
      </c>
    </row>
    <row r="141" s="2" customFormat="1" ht="24.15" customHeight="1">
      <c r="A141" s="29"/>
      <c r="B141" s="30"/>
      <c r="C141" s="201" t="s">
        <v>173</v>
      </c>
      <c r="D141" s="201" t="s">
        <v>111</v>
      </c>
      <c r="E141" s="202" t="s">
        <v>174</v>
      </c>
      <c r="F141" s="203" t="s">
        <v>175</v>
      </c>
      <c r="G141" s="204" t="s">
        <v>171</v>
      </c>
      <c r="H141" s="205">
        <v>1</v>
      </c>
      <c r="I141" s="206">
        <v>0</v>
      </c>
      <c r="J141" s="206">
        <f>ROUND(I141*H141,2)</f>
        <v>0</v>
      </c>
      <c r="K141" s="207"/>
      <c r="L141" s="35"/>
      <c r="M141" s="208" t="s">
        <v>1</v>
      </c>
      <c r="N141" s="209" t="s">
        <v>36</v>
      </c>
      <c r="O141" s="210">
        <v>0</v>
      </c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212" t="s">
        <v>158</v>
      </c>
      <c r="AT141" s="212" t="s">
        <v>111</v>
      </c>
      <c r="AU141" s="212" t="s">
        <v>116</v>
      </c>
      <c r="AY141" s="14" t="s">
        <v>108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4" t="s">
        <v>116</v>
      </c>
      <c r="BK141" s="213">
        <f>ROUND(I141*H141,2)</f>
        <v>0</v>
      </c>
      <c r="BL141" s="14" t="s">
        <v>158</v>
      </c>
      <c r="BM141" s="212" t="s">
        <v>176</v>
      </c>
    </row>
    <row r="142" s="12" customFormat="1" ht="22.8" customHeight="1">
      <c r="A142" s="12"/>
      <c r="B142" s="186"/>
      <c r="C142" s="187"/>
      <c r="D142" s="188" t="s">
        <v>69</v>
      </c>
      <c r="E142" s="199" t="s">
        <v>177</v>
      </c>
      <c r="F142" s="199" t="s">
        <v>178</v>
      </c>
      <c r="G142" s="187"/>
      <c r="H142" s="187"/>
      <c r="I142" s="187"/>
      <c r="J142" s="200">
        <f>BK142</f>
        <v>0</v>
      </c>
      <c r="K142" s="187"/>
      <c r="L142" s="191"/>
      <c r="M142" s="192"/>
      <c r="N142" s="193"/>
      <c r="O142" s="193"/>
      <c r="P142" s="194">
        <f>SUM(P143:P147)</f>
        <v>76.130082000000002</v>
      </c>
      <c r="Q142" s="193"/>
      <c r="R142" s="194">
        <f>SUM(R143:R147)</f>
        <v>4.0160853000000003</v>
      </c>
      <c r="S142" s="193"/>
      <c r="T142" s="195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6" t="s">
        <v>116</v>
      </c>
      <c r="AT142" s="197" t="s">
        <v>69</v>
      </c>
      <c r="AU142" s="197" t="s">
        <v>75</v>
      </c>
      <c r="AY142" s="196" t="s">
        <v>108</v>
      </c>
      <c r="BK142" s="198">
        <f>SUM(BK143:BK147)</f>
        <v>0</v>
      </c>
    </row>
    <row r="143" s="2" customFormat="1" ht="37.8" customHeight="1">
      <c r="A143" s="29"/>
      <c r="B143" s="30"/>
      <c r="C143" s="201" t="s">
        <v>179</v>
      </c>
      <c r="D143" s="201" t="s">
        <v>111</v>
      </c>
      <c r="E143" s="202" t="s">
        <v>180</v>
      </c>
      <c r="F143" s="203" t="s">
        <v>181</v>
      </c>
      <c r="G143" s="204" t="s">
        <v>114</v>
      </c>
      <c r="H143" s="205">
        <v>411.44999999999999</v>
      </c>
      <c r="I143" s="206">
        <v>0</v>
      </c>
      <c r="J143" s="206">
        <f>ROUND(I143*H143,2)</f>
        <v>0</v>
      </c>
      <c r="K143" s="207"/>
      <c r="L143" s="35"/>
      <c r="M143" s="208" t="s">
        <v>1</v>
      </c>
      <c r="N143" s="209" t="s">
        <v>36</v>
      </c>
      <c r="O143" s="210">
        <v>0.13500000000000001</v>
      </c>
      <c r="P143" s="210">
        <f>O143*H143</f>
        <v>55.545750000000005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212" t="s">
        <v>158</v>
      </c>
      <c r="AT143" s="212" t="s">
        <v>111</v>
      </c>
      <c r="AU143" s="212" t="s">
        <v>116</v>
      </c>
      <c r="AY143" s="14" t="s">
        <v>108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4" t="s">
        <v>116</v>
      </c>
      <c r="BK143" s="213">
        <f>ROUND(I143*H143,2)</f>
        <v>0</v>
      </c>
      <c r="BL143" s="14" t="s">
        <v>158</v>
      </c>
      <c r="BM143" s="212" t="s">
        <v>182</v>
      </c>
    </row>
    <row r="144" s="2" customFormat="1" ht="24.15" customHeight="1">
      <c r="A144" s="29"/>
      <c r="B144" s="30"/>
      <c r="C144" s="214" t="s">
        <v>8</v>
      </c>
      <c r="D144" s="214" t="s">
        <v>161</v>
      </c>
      <c r="E144" s="215" t="s">
        <v>183</v>
      </c>
      <c r="F144" s="216" t="s">
        <v>184</v>
      </c>
      <c r="G144" s="217" t="s">
        <v>185</v>
      </c>
      <c r="H144" s="218">
        <v>6.9900000000000002</v>
      </c>
      <c r="I144" s="219">
        <v>0</v>
      </c>
      <c r="J144" s="219">
        <f>ROUND(I144*H144,2)</f>
        <v>0</v>
      </c>
      <c r="K144" s="220"/>
      <c r="L144" s="221"/>
      <c r="M144" s="222" t="s">
        <v>1</v>
      </c>
      <c r="N144" s="223" t="s">
        <v>36</v>
      </c>
      <c r="O144" s="210">
        <v>0</v>
      </c>
      <c r="P144" s="210">
        <f>O144*H144</f>
        <v>0</v>
      </c>
      <c r="Q144" s="210">
        <v>0.55000000000000004</v>
      </c>
      <c r="R144" s="210">
        <f>Q144*H144</f>
        <v>3.8445000000000005</v>
      </c>
      <c r="S144" s="210">
        <v>0</v>
      </c>
      <c r="T144" s="21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12" t="s">
        <v>164</v>
      </c>
      <c r="AT144" s="212" t="s">
        <v>161</v>
      </c>
      <c r="AU144" s="212" t="s">
        <v>116</v>
      </c>
      <c r="AY144" s="14" t="s">
        <v>108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4" t="s">
        <v>116</v>
      </c>
      <c r="BK144" s="213">
        <f>ROUND(I144*H144,2)</f>
        <v>0</v>
      </c>
      <c r="BL144" s="14" t="s">
        <v>158</v>
      </c>
      <c r="BM144" s="212" t="s">
        <v>186</v>
      </c>
    </row>
    <row r="145" s="2" customFormat="1" ht="16.5" customHeight="1">
      <c r="A145" s="29"/>
      <c r="B145" s="30"/>
      <c r="C145" s="201" t="s">
        <v>158</v>
      </c>
      <c r="D145" s="201" t="s">
        <v>111</v>
      </c>
      <c r="E145" s="202" t="s">
        <v>187</v>
      </c>
      <c r="F145" s="203" t="s">
        <v>188</v>
      </c>
      <c r="G145" s="204" t="s">
        <v>134</v>
      </c>
      <c r="H145" s="205">
        <v>411.44999999999999</v>
      </c>
      <c r="I145" s="206">
        <v>0</v>
      </c>
      <c r="J145" s="206">
        <f>ROUND(I145*H145,2)</f>
        <v>0</v>
      </c>
      <c r="K145" s="207"/>
      <c r="L145" s="35"/>
      <c r="M145" s="208" t="s">
        <v>1</v>
      </c>
      <c r="N145" s="209" t="s">
        <v>36</v>
      </c>
      <c r="O145" s="210">
        <v>0.029999999999999999</v>
      </c>
      <c r="P145" s="210">
        <f>O145*H145</f>
        <v>12.343499999999999</v>
      </c>
      <c r="Q145" s="210">
        <v>2.0000000000000002E-05</v>
      </c>
      <c r="R145" s="210">
        <f>Q145*H145</f>
        <v>0.0082290000000000002</v>
      </c>
      <c r="S145" s="210">
        <v>0</v>
      </c>
      <c r="T145" s="211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212" t="s">
        <v>158</v>
      </c>
      <c r="AT145" s="212" t="s">
        <v>111</v>
      </c>
      <c r="AU145" s="212" t="s">
        <v>116</v>
      </c>
      <c r="AY145" s="14" t="s">
        <v>108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4" t="s">
        <v>116</v>
      </c>
      <c r="BK145" s="213">
        <f>ROUND(I145*H145,2)</f>
        <v>0</v>
      </c>
      <c r="BL145" s="14" t="s">
        <v>158</v>
      </c>
      <c r="BM145" s="212" t="s">
        <v>189</v>
      </c>
    </row>
    <row r="146" s="2" customFormat="1" ht="24.15" customHeight="1">
      <c r="A146" s="29"/>
      <c r="B146" s="30"/>
      <c r="C146" s="201" t="s">
        <v>190</v>
      </c>
      <c r="D146" s="201" t="s">
        <v>111</v>
      </c>
      <c r="E146" s="202" t="s">
        <v>191</v>
      </c>
      <c r="F146" s="203" t="s">
        <v>192</v>
      </c>
      <c r="G146" s="204" t="s">
        <v>185</v>
      </c>
      <c r="H146" s="205">
        <v>6.9900000000000002</v>
      </c>
      <c r="I146" s="206">
        <v>0</v>
      </c>
      <c r="J146" s="206">
        <f>ROUND(I146*H146,2)</f>
        <v>0</v>
      </c>
      <c r="K146" s="207"/>
      <c r="L146" s="35"/>
      <c r="M146" s="208" t="s">
        <v>1</v>
      </c>
      <c r="N146" s="209" t="s">
        <v>36</v>
      </c>
      <c r="O146" s="210">
        <v>0</v>
      </c>
      <c r="P146" s="210">
        <f>O146*H146</f>
        <v>0</v>
      </c>
      <c r="Q146" s="210">
        <v>0.023369999999999998</v>
      </c>
      <c r="R146" s="210">
        <f>Q146*H146</f>
        <v>0.16335629999999998</v>
      </c>
      <c r="S146" s="210">
        <v>0</v>
      </c>
      <c r="T146" s="21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12" t="s">
        <v>158</v>
      </c>
      <c r="AT146" s="212" t="s">
        <v>111</v>
      </c>
      <c r="AU146" s="212" t="s">
        <v>116</v>
      </c>
      <c r="AY146" s="14" t="s">
        <v>108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4" t="s">
        <v>116</v>
      </c>
      <c r="BK146" s="213">
        <f>ROUND(I146*H146,2)</f>
        <v>0</v>
      </c>
      <c r="BL146" s="14" t="s">
        <v>158</v>
      </c>
      <c r="BM146" s="212" t="s">
        <v>193</v>
      </c>
    </row>
    <row r="147" s="2" customFormat="1" ht="24.15" customHeight="1">
      <c r="A147" s="29"/>
      <c r="B147" s="30"/>
      <c r="C147" s="201" t="s">
        <v>194</v>
      </c>
      <c r="D147" s="201" t="s">
        <v>111</v>
      </c>
      <c r="E147" s="202" t="s">
        <v>195</v>
      </c>
      <c r="F147" s="203" t="s">
        <v>196</v>
      </c>
      <c r="G147" s="204" t="s">
        <v>129</v>
      </c>
      <c r="H147" s="205">
        <v>4.016</v>
      </c>
      <c r="I147" s="206">
        <v>0</v>
      </c>
      <c r="J147" s="206">
        <f>ROUND(I147*H147,2)</f>
        <v>0</v>
      </c>
      <c r="K147" s="207"/>
      <c r="L147" s="35"/>
      <c r="M147" s="208" t="s">
        <v>1</v>
      </c>
      <c r="N147" s="209" t="s">
        <v>36</v>
      </c>
      <c r="O147" s="210">
        <v>2.052</v>
      </c>
      <c r="P147" s="210">
        <f>O147*H147</f>
        <v>8.240832000000001</v>
      </c>
      <c r="Q147" s="210">
        <v>0</v>
      </c>
      <c r="R147" s="210">
        <f>Q147*H147</f>
        <v>0</v>
      </c>
      <c r="S147" s="210">
        <v>0</v>
      </c>
      <c r="T147" s="21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212" t="s">
        <v>158</v>
      </c>
      <c r="AT147" s="212" t="s">
        <v>111</v>
      </c>
      <c r="AU147" s="212" t="s">
        <v>116</v>
      </c>
      <c r="AY147" s="14" t="s">
        <v>108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4" t="s">
        <v>116</v>
      </c>
      <c r="BK147" s="213">
        <f>ROUND(I147*H147,2)</f>
        <v>0</v>
      </c>
      <c r="BL147" s="14" t="s">
        <v>158</v>
      </c>
      <c r="BM147" s="212" t="s">
        <v>197</v>
      </c>
    </row>
    <row r="148" s="12" customFormat="1" ht="22.8" customHeight="1">
      <c r="A148" s="12"/>
      <c r="B148" s="186"/>
      <c r="C148" s="187"/>
      <c r="D148" s="188" t="s">
        <v>69</v>
      </c>
      <c r="E148" s="199" t="s">
        <v>198</v>
      </c>
      <c r="F148" s="199" t="s">
        <v>199</v>
      </c>
      <c r="G148" s="187"/>
      <c r="H148" s="187"/>
      <c r="I148" s="187"/>
      <c r="J148" s="200">
        <f>BK148</f>
        <v>0</v>
      </c>
      <c r="K148" s="187"/>
      <c r="L148" s="191"/>
      <c r="M148" s="192"/>
      <c r="N148" s="193"/>
      <c r="O148" s="193"/>
      <c r="P148" s="194">
        <f>SUM(P149:P185)</f>
        <v>651.57545900000014</v>
      </c>
      <c r="Q148" s="193"/>
      <c r="R148" s="194">
        <f>SUM(R149:R185)</f>
        <v>3.1372650200000001</v>
      </c>
      <c r="S148" s="193"/>
      <c r="T148" s="195">
        <f>SUM(T149:T185)</f>
        <v>0.48375500000000005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6" t="s">
        <v>116</v>
      </c>
      <c r="AT148" s="197" t="s">
        <v>69</v>
      </c>
      <c r="AU148" s="197" t="s">
        <v>75</v>
      </c>
      <c r="AY148" s="196" t="s">
        <v>108</v>
      </c>
      <c r="BK148" s="198">
        <f>SUM(BK149:BK185)</f>
        <v>0</v>
      </c>
    </row>
    <row r="149" s="2" customFormat="1" ht="21.75" customHeight="1">
      <c r="A149" s="29"/>
      <c r="B149" s="30"/>
      <c r="C149" s="201" t="s">
        <v>7</v>
      </c>
      <c r="D149" s="201" t="s">
        <v>111</v>
      </c>
      <c r="E149" s="202" t="s">
        <v>200</v>
      </c>
      <c r="F149" s="203" t="s">
        <v>201</v>
      </c>
      <c r="G149" s="204" t="s">
        <v>134</v>
      </c>
      <c r="H149" s="205">
        <v>80.900000000000006</v>
      </c>
      <c r="I149" s="206">
        <v>0</v>
      </c>
      <c r="J149" s="206">
        <f>ROUND(I149*H149,2)</f>
        <v>0</v>
      </c>
      <c r="K149" s="207"/>
      <c r="L149" s="35"/>
      <c r="M149" s="208" t="s">
        <v>1</v>
      </c>
      <c r="N149" s="209" t="s">
        <v>36</v>
      </c>
      <c r="O149" s="210">
        <v>0.14599999999999999</v>
      </c>
      <c r="P149" s="210">
        <f>O149*H149</f>
        <v>11.811400000000001</v>
      </c>
      <c r="Q149" s="210">
        <v>0</v>
      </c>
      <c r="R149" s="210">
        <f>Q149*H149</f>
        <v>0</v>
      </c>
      <c r="S149" s="210">
        <v>0.0017700000000000001</v>
      </c>
      <c r="T149" s="211">
        <f>S149*H149</f>
        <v>0.14319300000000002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212" t="s">
        <v>158</v>
      </c>
      <c r="AT149" s="212" t="s">
        <v>111</v>
      </c>
      <c r="AU149" s="212" t="s">
        <v>116</v>
      </c>
      <c r="AY149" s="14" t="s">
        <v>108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4" t="s">
        <v>116</v>
      </c>
      <c r="BK149" s="213">
        <f>ROUND(I149*H149,2)</f>
        <v>0</v>
      </c>
      <c r="BL149" s="14" t="s">
        <v>158</v>
      </c>
      <c r="BM149" s="212" t="s">
        <v>202</v>
      </c>
    </row>
    <row r="150" s="2" customFormat="1" ht="16.5" customHeight="1">
      <c r="A150" s="29"/>
      <c r="B150" s="30"/>
      <c r="C150" s="201" t="s">
        <v>203</v>
      </c>
      <c r="D150" s="201" t="s">
        <v>111</v>
      </c>
      <c r="E150" s="202" t="s">
        <v>204</v>
      </c>
      <c r="F150" s="203" t="s">
        <v>205</v>
      </c>
      <c r="G150" s="204" t="s">
        <v>206</v>
      </c>
      <c r="H150" s="205">
        <v>6</v>
      </c>
      <c r="I150" s="206">
        <v>0</v>
      </c>
      <c r="J150" s="206">
        <f>ROUND(I150*H150,2)</f>
        <v>0</v>
      </c>
      <c r="K150" s="207"/>
      <c r="L150" s="35"/>
      <c r="M150" s="208" t="s">
        <v>1</v>
      </c>
      <c r="N150" s="209" t="s">
        <v>36</v>
      </c>
      <c r="O150" s="210">
        <v>0.20699999999999999</v>
      </c>
      <c r="P150" s="210">
        <f>O150*H150</f>
        <v>1.242</v>
      </c>
      <c r="Q150" s="210">
        <v>0</v>
      </c>
      <c r="R150" s="210">
        <f>Q150*H150</f>
        <v>0</v>
      </c>
      <c r="S150" s="210">
        <v>0.014999999999999999</v>
      </c>
      <c r="T150" s="211">
        <f>S150*H150</f>
        <v>0.089999999999999997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12" t="s">
        <v>158</v>
      </c>
      <c r="AT150" s="212" t="s">
        <v>111</v>
      </c>
      <c r="AU150" s="212" t="s">
        <v>116</v>
      </c>
      <c r="AY150" s="14" t="s">
        <v>108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4" t="s">
        <v>116</v>
      </c>
      <c r="BK150" s="213">
        <f>ROUND(I150*H150,2)</f>
        <v>0</v>
      </c>
      <c r="BL150" s="14" t="s">
        <v>158</v>
      </c>
      <c r="BM150" s="212" t="s">
        <v>207</v>
      </c>
    </row>
    <row r="151" s="2" customFormat="1" ht="21.75" customHeight="1">
      <c r="A151" s="29"/>
      <c r="B151" s="30"/>
      <c r="C151" s="201" t="s">
        <v>208</v>
      </c>
      <c r="D151" s="201" t="s">
        <v>111</v>
      </c>
      <c r="E151" s="202" t="s">
        <v>209</v>
      </c>
      <c r="F151" s="203" t="s">
        <v>210</v>
      </c>
      <c r="G151" s="204" t="s">
        <v>134</v>
      </c>
      <c r="H151" s="205">
        <v>101.40000000000001</v>
      </c>
      <c r="I151" s="206">
        <v>0</v>
      </c>
      <c r="J151" s="206">
        <f>ROUND(I151*H151,2)</f>
        <v>0</v>
      </c>
      <c r="K151" s="207"/>
      <c r="L151" s="35"/>
      <c r="M151" s="208" t="s">
        <v>1</v>
      </c>
      <c r="N151" s="209" t="s">
        <v>36</v>
      </c>
      <c r="O151" s="210">
        <v>0.25600000000000001</v>
      </c>
      <c r="P151" s="210">
        <f>O151*H151</f>
        <v>25.958400000000001</v>
      </c>
      <c r="Q151" s="210">
        <v>0</v>
      </c>
      <c r="R151" s="210">
        <f>Q151*H151</f>
        <v>0</v>
      </c>
      <c r="S151" s="210">
        <v>0.0022300000000000002</v>
      </c>
      <c r="T151" s="211">
        <f>S151*H151</f>
        <v>0.22612200000000005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12" t="s">
        <v>158</v>
      </c>
      <c r="AT151" s="212" t="s">
        <v>111</v>
      </c>
      <c r="AU151" s="212" t="s">
        <v>116</v>
      </c>
      <c r="AY151" s="14" t="s">
        <v>108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4" t="s">
        <v>116</v>
      </c>
      <c r="BK151" s="213">
        <f>ROUND(I151*H151,2)</f>
        <v>0</v>
      </c>
      <c r="BL151" s="14" t="s">
        <v>158</v>
      </c>
      <c r="BM151" s="212" t="s">
        <v>211</v>
      </c>
    </row>
    <row r="152" s="2" customFormat="1" ht="33" customHeight="1">
      <c r="A152" s="29"/>
      <c r="B152" s="30"/>
      <c r="C152" s="201" t="s">
        <v>212</v>
      </c>
      <c r="D152" s="201" t="s">
        <v>111</v>
      </c>
      <c r="E152" s="202" t="s">
        <v>213</v>
      </c>
      <c r="F152" s="203" t="s">
        <v>214</v>
      </c>
      <c r="G152" s="204" t="s">
        <v>206</v>
      </c>
      <c r="H152" s="205">
        <v>13</v>
      </c>
      <c r="I152" s="206">
        <v>0</v>
      </c>
      <c r="J152" s="206">
        <f>ROUND(I152*H152,2)</f>
        <v>0</v>
      </c>
      <c r="K152" s="207"/>
      <c r="L152" s="35"/>
      <c r="M152" s="208" t="s">
        <v>1</v>
      </c>
      <c r="N152" s="209" t="s">
        <v>36</v>
      </c>
      <c r="O152" s="210">
        <v>0.42799999999999999</v>
      </c>
      <c r="P152" s="210">
        <f>O152*H152</f>
        <v>5.5640000000000001</v>
      </c>
      <c r="Q152" s="210">
        <v>0</v>
      </c>
      <c r="R152" s="210">
        <f>Q152*H152</f>
        <v>0</v>
      </c>
      <c r="S152" s="210">
        <v>0.0018799999999999999</v>
      </c>
      <c r="T152" s="211">
        <f>S152*H152</f>
        <v>0.02444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12" t="s">
        <v>158</v>
      </c>
      <c r="AT152" s="212" t="s">
        <v>111</v>
      </c>
      <c r="AU152" s="212" t="s">
        <v>116</v>
      </c>
      <c r="AY152" s="14" t="s">
        <v>108</v>
      </c>
      <c r="BE152" s="213">
        <f>IF(N152="základní",J152,0)</f>
        <v>0</v>
      </c>
      <c r="BF152" s="213">
        <f>IF(N152="snížená",J152,0)</f>
        <v>0</v>
      </c>
      <c r="BG152" s="213">
        <f>IF(N152="zákl. přenesená",J152,0)</f>
        <v>0</v>
      </c>
      <c r="BH152" s="213">
        <f>IF(N152="sníž. přenesená",J152,0)</f>
        <v>0</v>
      </c>
      <c r="BI152" s="213">
        <f>IF(N152="nulová",J152,0)</f>
        <v>0</v>
      </c>
      <c r="BJ152" s="14" t="s">
        <v>116</v>
      </c>
      <c r="BK152" s="213">
        <f>ROUND(I152*H152,2)</f>
        <v>0</v>
      </c>
      <c r="BL152" s="14" t="s">
        <v>158</v>
      </c>
      <c r="BM152" s="212" t="s">
        <v>215</v>
      </c>
    </row>
    <row r="153" s="2" customFormat="1" ht="24.15" customHeight="1">
      <c r="A153" s="29"/>
      <c r="B153" s="30"/>
      <c r="C153" s="201" t="s">
        <v>216</v>
      </c>
      <c r="D153" s="201" t="s">
        <v>111</v>
      </c>
      <c r="E153" s="202" t="s">
        <v>217</v>
      </c>
      <c r="F153" s="203" t="s">
        <v>218</v>
      </c>
      <c r="G153" s="204" t="s">
        <v>114</v>
      </c>
      <c r="H153" s="205">
        <v>462.85000000000002</v>
      </c>
      <c r="I153" s="206">
        <v>0</v>
      </c>
      <c r="J153" s="206">
        <f>ROUND(I153*H153,2)</f>
        <v>0</v>
      </c>
      <c r="K153" s="207"/>
      <c r="L153" s="35"/>
      <c r="M153" s="208" t="s">
        <v>1</v>
      </c>
      <c r="N153" s="209" t="s">
        <v>36</v>
      </c>
      <c r="O153" s="210">
        <v>0.79000000000000004</v>
      </c>
      <c r="P153" s="210">
        <f>O153*H153</f>
        <v>365.65150000000006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212" t="s">
        <v>158</v>
      </c>
      <c r="AT153" s="212" t="s">
        <v>111</v>
      </c>
      <c r="AU153" s="212" t="s">
        <v>116</v>
      </c>
      <c r="AY153" s="14" t="s">
        <v>108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4" t="s">
        <v>116</v>
      </c>
      <c r="BK153" s="213">
        <f>ROUND(I153*H153,2)</f>
        <v>0</v>
      </c>
      <c r="BL153" s="14" t="s">
        <v>158</v>
      </c>
      <c r="BM153" s="212" t="s">
        <v>219</v>
      </c>
    </row>
    <row r="154" s="2" customFormat="1" ht="44.25" customHeight="1">
      <c r="A154" s="29"/>
      <c r="B154" s="30"/>
      <c r="C154" s="214" t="s">
        <v>220</v>
      </c>
      <c r="D154" s="214" t="s">
        <v>161</v>
      </c>
      <c r="E154" s="215" t="s">
        <v>221</v>
      </c>
      <c r="F154" s="216" t="s">
        <v>222</v>
      </c>
      <c r="G154" s="217" t="s">
        <v>114</v>
      </c>
      <c r="H154" s="218">
        <v>532.27800000000002</v>
      </c>
      <c r="I154" s="219">
        <v>0</v>
      </c>
      <c r="J154" s="219">
        <f>ROUND(I154*H154,2)</f>
        <v>0</v>
      </c>
      <c r="K154" s="220"/>
      <c r="L154" s="221"/>
      <c r="M154" s="222" t="s">
        <v>1</v>
      </c>
      <c r="N154" s="223" t="s">
        <v>36</v>
      </c>
      <c r="O154" s="210">
        <v>0</v>
      </c>
      <c r="P154" s="210">
        <f>O154*H154</f>
        <v>0</v>
      </c>
      <c r="Q154" s="210">
        <v>0.0045900000000000003</v>
      </c>
      <c r="R154" s="210">
        <f>Q154*H154</f>
        <v>2.4431560200000004</v>
      </c>
      <c r="S154" s="210">
        <v>0</v>
      </c>
      <c r="T154" s="21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12" t="s">
        <v>164</v>
      </c>
      <c r="AT154" s="212" t="s">
        <v>161</v>
      </c>
      <c r="AU154" s="212" t="s">
        <v>116</v>
      </c>
      <c r="AY154" s="14" t="s">
        <v>108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4" t="s">
        <v>116</v>
      </c>
      <c r="BK154" s="213">
        <f>ROUND(I154*H154,2)</f>
        <v>0</v>
      </c>
      <c r="BL154" s="14" t="s">
        <v>158</v>
      </c>
      <c r="BM154" s="212" t="s">
        <v>223</v>
      </c>
    </row>
    <row r="155" s="2" customFormat="1" ht="24.15" customHeight="1">
      <c r="A155" s="29"/>
      <c r="B155" s="30"/>
      <c r="C155" s="201" t="s">
        <v>224</v>
      </c>
      <c r="D155" s="201" t="s">
        <v>111</v>
      </c>
      <c r="E155" s="202" t="s">
        <v>225</v>
      </c>
      <c r="F155" s="203" t="s">
        <v>226</v>
      </c>
      <c r="G155" s="204" t="s">
        <v>134</v>
      </c>
      <c r="H155" s="205">
        <v>56.399999999999999</v>
      </c>
      <c r="I155" s="206">
        <v>0</v>
      </c>
      <c r="J155" s="206">
        <f>ROUND(I155*H155,2)</f>
        <v>0</v>
      </c>
      <c r="K155" s="207"/>
      <c r="L155" s="35"/>
      <c r="M155" s="208" t="s">
        <v>1</v>
      </c>
      <c r="N155" s="209" t="s">
        <v>36</v>
      </c>
      <c r="O155" s="210">
        <v>0.504</v>
      </c>
      <c r="P155" s="210">
        <f>O155*H155</f>
        <v>28.425599999999999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212" t="s">
        <v>158</v>
      </c>
      <c r="AT155" s="212" t="s">
        <v>111</v>
      </c>
      <c r="AU155" s="212" t="s">
        <v>116</v>
      </c>
      <c r="AY155" s="14" t="s">
        <v>108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4" t="s">
        <v>116</v>
      </c>
      <c r="BK155" s="213">
        <f>ROUND(I155*H155,2)</f>
        <v>0</v>
      </c>
      <c r="BL155" s="14" t="s">
        <v>158</v>
      </c>
      <c r="BM155" s="212" t="s">
        <v>227</v>
      </c>
    </row>
    <row r="156" s="2" customFormat="1" ht="24.15" customHeight="1">
      <c r="A156" s="29"/>
      <c r="B156" s="30"/>
      <c r="C156" s="201" t="s">
        <v>164</v>
      </c>
      <c r="D156" s="201" t="s">
        <v>111</v>
      </c>
      <c r="E156" s="202" t="s">
        <v>228</v>
      </c>
      <c r="F156" s="203" t="s">
        <v>229</v>
      </c>
      <c r="G156" s="204" t="s">
        <v>206</v>
      </c>
      <c r="H156" s="205">
        <v>6</v>
      </c>
      <c r="I156" s="206">
        <v>0</v>
      </c>
      <c r="J156" s="206">
        <f>ROUND(I156*H156,2)</f>
        <v>0</v>
      </c>
      <c r="K156" s="207"/>
      <c r="L156" s="35"/>
      <c r="M156" s="208" t="s">
        <v>1</v>
      </c>
      <c r="N156" s="209" t="s">
        <v>36</v>
      </c>
      <c r="O156" s="210">
        <v>0.495</v>
      </c>
      <c r="P156" s="210">
        <f>O156*H156</f>
        <v>2.9699999999999998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12" t="s">
        <v>158</v>
      </c>
      <c r="AT156" s="212" t="s">
        <v>111</v>
      </c>
      <c r="AU156" s="212" t="s">
        <v>116</v>
      </c>
      <c r="AY156" s="14" t="s">
        <v>108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4" t="s">
        <v>116</v>
      </c>
      <c r="BK156" s="213">
        <f>ROUND(I156*H156,2)</f>
        <v>0</v>
      </c>
      <c r="BL156" s="14" t="s">
        <v>158</v>
      </c>
      <c r="BM156" s="212" t="s">
        <v>230</v>
      </c>
    </row>
    <row r="157" s="2" customFormat="1" ht="21.75" customHeight="1">
      <c r="A157" s="29"/>
      <c r="B157" s="30"/>
      <c r="C157" s="214" t="s">
        <v>231</v>
      </c>
      <c r="D157" s="214" t="s">
        <v>161</v>
      </c>
      <c r="E157" s="215" t="s">
        <v>232</v>
      </c>
      <c r="F157" s="216" t="s">
        <v>233</v>
      </c>
      <c r="G157" s="217" t="s">
        <v>206</v>
      </c>
      <c r="H157" s="218">
        <v>6</v>
      </c>
      <c r="I157" s="219">
        <v>0</v>
      </c>
      <c r="J157" s="219">
        <f>ROUND(I157*H157,2)</f>
        <v>0</v>
      </c>
      <c r="K157" s="220"/>
      <c r="L157" s="221"/>
      <c r="M157" s="222" t="s">
        <v>1</v>
      </c>
      <c r="N157" s="223" t="s">
        <v>36</v>
      </c>
      <c r="O157" s="210">
        <v>0</v>
      </c>
      <c r="P157" s="210">
        <f>O157*H157</f>
        <v>0</v>
      </c>
      <c r="Q157" s="210">
        <v>0.0089999999999999993</v>
      </c>
      <c r="R157" s="210">
        <f>Q157*H157</f>
        <v>0.053999999999999992</v>
      </c>
      <c r="S157" s="210">
        <v>0</v>
      </c>
      <c r="T157" s="21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12" t="s">
        <v>164</v>
      </c>
      <c r="AT157" s="212" t="s">
        <v>161</v>
      </c>
      <c r="AU157" s="212" t="s">
        <v>116</v>
      </c>
      <c r="AY157" s="14" t="s">
        <v>108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4" t="s">
        <v>116</v>
      </c>
      <c r="BK157" s="213">
        <f>ROUND(I157*H157,2)</f>
        <v>0</v>
      </c>
      <c r="BL157" s="14" t="s">
        <v>158</v>
      </c>
      <c r="BM157" s="212" t="s">
        <v>234</v>
      </c>
    </row>
    <row r="158" s="2" customFormat="1" ht="24.15" customHeight="1">
      <c r="A158" s="29"/>
      <c r="B158" s="30"/>
      <c r="C158" s="201" t="s">
        <v>235</v>
      </c>
      <c r="D158" s="201" t="s">
        <v>111</v>
      </c>
      <c r="E158" s="202" t="s">
        <v>236</v>
      </c>
      <c r="F158" s="203" t="s">
        <v>237</v>
      </c>
      <c r="G158" s="204" t="s">
        <v>134</v>
      </c>
      <c r="H158" s="205">
        <v>45.5</v>
      </c>
      <c r="I158" s="206">
        <v>0</v>
      </c>
      <c r="J158" s="206">
        <f>ROUND(I158*H158,2)</f>
        <v>0</v>
      </c>
      <c r="K158" s="207"/>
      <c r="L158" s="35"/>
      <c r="M158" s="208" t="s">
        <v>1</v>
      </c>
      <c r="N158" s="209" t="s">
        <v>36</v>
      </c>
      <c r="O158" s="210">
        <v>0.34999999999999998</v>
      </c>
      <c r="P158" s="210">
        <f>O158*H158</f>
        <v>15.924999999999999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212" t="s">
        <v>158</v>
      </c>
      <c r="AT158" s="212" t="s">
        <v>111</v>
      </c>
      <c r="AU158" s="212" t="s">
        <v>116</v>
      </c>
      <c r="AY158" s="14" t="s">
        <v>108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4" t="s">
        <v>116</v>
      </c>
      <c r="BK158" s="213">
        <f>ROUND(I158*H158,2)</f>
        <v>0</v>
      </c>
      <c r="BL158" s="14" t="s">
        <v>158</v>
      </c>
      <c r="BM158" s="212" t="s">
        <v>238</v>
      </c>
    </row>
    <row r="159" s="2" customFormat="1" ht="24.15" customHeight="1">
      <c r="A159" s="29"/>
      <c r="B159" s="30"/>
      <c r="C159" s="201" t="s">
        <v>239</v>
      </c>
      <c r="D159" s="201" t="s">
        <v>111</v>
      </c>
      <c r="E159" s="202" t="s">
        <v>240</v>
      </c>
      <c r="F159" s="203" t="s">
        <v>241</v>
      </c>
      <c r="G159" s="204" t="s">
        <v>134</v>
      </c>
      <c r="H159" s="205">
        <v>39.799999999999997</v>
      </c>
      <c r="I159" s="206">
        <v>0</v>
      </c>
      <c r="J159" s="206">
        <f>ROUND(I159*H159,2)</f>
        <v>0</v>
      </c>
      <c r="K159" s="207"/>
      <c r="L159" s="35"/>
      <c r="M159" s="208" t="s">
        <v>1</v>
      </c>
      <c r="N159" s="209" t="s">
        <v>36</v>
      </c>
      <c r="O159" s="210">
        <v>0.69499999999999995</v>
      </c>
      <c r="P159" s="210">
        <f>O159*H159</f>
        <v>27.660999999999998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12" t="s">
        <v>158</v>
      </c>
      <c r="AT159" s="212" t="s">
        <v>111</v>
      </c>
      <c r="AU159" s="212" t="s">
        <v>116</v>
      </c>
      <c r="AY159" s="14" t="s">
        <v>108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4" t="s">
        <v>116</v>
      </c>
      <c r="BK159" s="213">
        <f>ROUND(I159*H159,2)</f>
        <v>0</v>
      </c>
      <c r="BL159" s="14" t="s">
        <v>158</v>
      </c>
      <c r="BM159" s="212" t="s">
        <v>242</v>
      </c>
    </row>
    <row r="160" s="2" customFormat="1" ht="24.15" customHeight="1">
      <c r="A160" s="29"/>
      <c r="B160" s="30"/>
      <c r="C160" s="201" t="s">
        <v>243</v>
      </c>
      <c r="D160" s="201" t="s">
        <v>111</v>
      </c>
      <c r="E160" s="202" t="s">
        <v>244</v>
      </c>
      <c r="F160" s="203" t="s">
        <v>245</v>
      </c>
      <c r="G160" s="204" t="s">
        <v>134</v>
      </c>
      <c r="H160" s="205">
        <v>37.100000000000001</v>
      </c>
      <c r="I160" s="206">
        <v>0</v>
      </c>
      <c r="J160" s="206">
        <f>ROUND(I160*H160,2)</f>
        <v>0</v>
      </c>
      <c r="K160" s="207"/>
      <c r="L160" s="35"/>
      <c r="M160" s="208" t="s">
        <v>1</v>
      </c>
      <c r="N160" s="209" t="s">
        <v>36</v>
      </c>
      <c r="O160" s="210">
        <v>0.995</v>
      </c>
      <c r="P160" s="210">
        <f>O160*H160</f>
        <v>36.914500000000004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212" t="s">
        <v>158</v>
      </c>
      <c r="AT160" s="212" t="s">
        <v>111</v>
      </c>
      <c r="AU160" s="212" t="s">
        <v>116</v>
      </c>
      <c r="AY160" s="14" t="s">
        <v>108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4" t="s">
        <v>116</v>
      </c>
      <c r="BK160" s="213">
        <f>ROUND(I160*H160,2)</f>
        <v>0</v>
      </c>
      <c r="BL160" s="14" t="s">
        <v>158</v>
      </c>
      <c r="BM160" s="212" t="s">
        <v>246</v>
      </c>
    </row>
    <row r="161" s="2" customFormat="1" ht="24.15" customHeight="1">
      <c r="A161" s="29"/>
      <c r="B161" s="30"/>
      <c r="C161" s="201" t="s">
        <v>247</v>
      </c>
      <c r="D161" s="201" t="s">
        <v>111</v>
      </c>
      <c r="E161" s="202" t="s">
        <v>248</v>
      </c>
      <c r="F161" s="203" t="s">
        <v>249</v>
      </c>
      <c r="G161" s="204" t="s">
        <v>206</v>
      </c>
      <c r="H161" s="205">
        <v>28</v>
      </c>
      <c r="I161" s="206">
        <v>0</v>
      </c>
      <c r="J161" s="206">
        <f>ROUND(I161*H161,2)</f>
        <v>0</v>
      </c>
      <c r="K161" s="207"/>
      <c r="L161" s="35"/>
      <c r="M161" s="208" t="s">
        <v>1</v>
      </c>
      <c r="N161" s="209" t="s">
        <v>36</v>
      </c>
      <c r="O161" s="210">
        <v>0.34999999999999998</v>
      </c>
      <c r="P161" s="210">
        <f>O161*H161</f>
        <v>9.7999999999999989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12" t="s">
        <v>158</v>
      </c>
      <c r="AT161" s="212" t="s">
        <v>111</v>
      </c>
      <c r="AU161" s="212" t="s">
        <v>116</v>
      </c>
      <c r="AY161" s="14" t="s">
        <v>108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4" t="s">
        <v>116</v>
      </c>
      <c r="BK161" s="213">
        <f>ROUND(I161*H161,2)</f>
        <v>0</v>
      </c>
      <c r="BL161" s="14" t="s">
        <v>158</v>
      </c>
      <c r="BM161" s="212" t="s">
        <v>250</v>
      </c>
    </row>
    <row r="162" s="2" customFormat="1" ht="24.15" customHeight="1">
      <c r="A162" s="29"/>
      <c r="B162" s="30"/>
      <c r="C162" s="201" t="s">
        <v>251</v>
      </c>
      <c r="D162" s="201" t="s">
        <v>111</v>
      </c>
      <c r="E162" s="202" t="s">
        <v>252</v>
      </c>
      <c r="F162" s="203" t="s">
        <v>253</v>
      </c>
      <c r="G162" s="204" t="s">
        <v>206</v>
      </c>
      <c r="H162" s="205">
        <v>4</v>
      </c>
      <c r="I162" s="206">
        <v>0</v>
      </c>
      <c r="J162" s="206">
        <f>ROUND(I162*H162,2)</f>
        <v>0</v>
      </c>
      <c r="K162" s="207"/>
      <c r="L162" s="35"/>
      <c r="M162" s="208" t="s">
        <v>1</v>
      </c>
      <c r="N162" s="209" t="s">
        <v>36</v>
      </c>
      <c r="O162" s="210">
        <v>0.42999999999999999</v>
      </c>
      <c r="P162" s="210">
        <f>O162*H162</f>
        <v>1.72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212" t="s">
        <v>158</v>
      </c>
      <c r="AT162" s="212" t="s">
        <v>111</v>
      </c>
      <c r="AU162" s="212" t="s">
        <v>116</v>
      </c>
      <c r="AY162" s="14" t="s">
        <v>108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4" t="s">
        <v>116</v>
      </c>
      <c r="BK162" s="213">
        <f>ROUND(I162*H162,2)</f>
        <v>0</v>
      </c>
      <c r="BL162" s="14" t="s">
        <v>158</v>
      </c>
      <c r="BM162" s="212" t="s">
        <v>254</v>
      </c>
    </row>
    <row r="163" s="2" customFormat="1" ht="24.15" customHeight="1">
      <c r="A163" s="29"/>
      <c r="B163" s="30"/>
      <c r="C163" s="201" t="s">
        <v>255</v>
      </c>
      <c r="D163" s="201" t="s">
        <v>111</v>
      </c>
      <c r="E163" s="202" t="s">
        <v>256</v>
      </c>
      <c r="F163" s="203" t="s">
        <v>257</v>
      </c>
      <c r="G163" s="204" t="s">
        <v>134</v>
      </c>
      <c r="H163" s="205">
        <v>50.399999999999999</v>
      </c>
      <c r="I163" s="206">
        <v>0</v>
      </c>
      <c r="J163" s="206">
        <f>ROUND(I163*H163,2)</f>
        <v>0</v>
      </c>
      <c r="K163" s="207"/>
      <c r="L163" s="35"/>
      <c r="M163" s="208" t="s">
        <v>1</v>
      </c>
      <c r="N163" s="209" t="s">
        <v>36</v>
      </c>
      <c r="O163" s="210">
        <v>0.315</v>
      </c>
      <c r="P163" s="210">
        <f>O163*H163</f>
        <v>15.875999999999999</v>
      </c>
      <c r="Q163" s="210">
        <v>0.0025300000000000001</v>
      </c>
      <c r="R163" s="210">
        <f>Q163*H163</f>
        <v>0.12751200000000001</v>
      </c>
      <c r="S163" s="210">
        <v>0</v>
      </c>
      <c r="T163" s="21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12" t="s">
        <v>158</v>
      </c>
      <c r="AT163" s="212" t="s">
        <v>111</v>
      </c>
      <c r="AU163" s="212" t="s">
        <v>116</v>
      </c>
      <c r="AY163" s="14" t="s">
        <v>108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4" t="s">
        <v>116</v>
      </c>
      <c r="BK163" s="213">
        <f>ROUND(I163*H163,2)</f>
        <v>0</v>
      </c>
      <c r="BL163" s="14" t="s">
        <v>158</v>
      </c>
      <c r="BM163" s="212" t="s">
        <v>258</v>
      </c>
    </row>
    <row r="164" s="2" customFormat="1" ht="24.15" customHeight="1">
      <c r="A164" s="29"/>
      <c r="B164" s="30"/>
      <c r="C164" s="201" t="s">
        <v>259</v>
      </c>
      <c r="D164" s="201" t="s">
        <v>111</v>
      </c>
      <c r="E164" s="202" t="s">
        <v>260</v>
      </c>
      <c r="F164" s="203" t="s">
        <v>261</v>
      </c>
      <c r="G164" s="204" t="s">
        <v>134</v>
      </c>
      <c r="H164" s="205">
        <v>70</v>
      </c>
      <c r="I164" s="206">
        <v>0</v>
      </c>
      <c r="J164" s="206">
        <f>ROUND(I164*H164,2)</f>
        <v>0</v>
      </c>
      <c r="K164" s="207"/>
      <c r="L164" s="35"/>
      <c r="M164" s="208" t="s">
        <v>1</v>
      </c>
      <c r="N164" s="209" t="s">
        <v>36</v>
      </c>
      <c r="O164" s="210">
        <v>0.192</v>
      </c>
      <c r="P164" s="210">
        <f>O164*H164</f>
        <v>13.44</v>
      </c>
      <c r="Q164" s="210">
        <v>0.0018500000000000001</v>
      </c>
      <c r="R164" s="210">
        <f>Q164*H164</f>
        <v>0.1295</v>
      </c>
      <c r="S164" s="210">
        <v>0</v>
      </c>
      <c r="T164" s="211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212" t="s">
        <v>158</v>
      </c>
      <c r="AT164" s="212" t="s">
        <v>111</v>
      </c>
      <c r="AU164" s="212" t="s">
        <v>116</v>
      </c>
      <c r="AY164" s="14" t="s">
        <v>108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4" t="s">
        <v>116</v>
      </c>
      <c r="BK164" s="213">
        <f>ROUND(I164*H164,2)</f>
        <v>0</v>
      </c>
      <c r="BL164" s="14" t="s">
        <v>158</v>
      </c>
      <c r="BM164" s="212" t="s">
        <v>262</v>
      </c>
    </row>
    <row r="165" s="2" customFormat="1" ht="24.15" customHeight="1">
      <c r="A165" s="29"/>
      <c r="B165" s="30"/>
      <c r="C165" s="201" t="s">
        <v>263</v>
      </c>
      <c r="D165" s="201" t="s">
        <v>111</v>
      </c>
      <c r="E165" s="202" t="s">
        <v>264</v>
      </c>
      <c r="F165" s="203" t="s">
        <v>265</v>
      </c>
      <c r="G165" s="204" t="s">
        <v>134</v>
      </c>
      <c r="H165" s="205">
        <v>80.900000000000006</v>
      </c>
      <c r="I165" s="206">
        <v>0</v>
      </c>
      <c r="J165" s="206">
        <f>ROUND(I165*H165,2)</f>
        <v>0</v>
      </c>
      <c r="K165" s="207"/>
      <c r="L165" s="35"/>
      <c r="M165" s="208" t="s">
        <v>1</v>
      </c>
      <c r="N165" s="209" t="s">
        <v>36</v>
      </c>
      <c r="O165" s="210">
        <v>0.22800000000000001</v>
      </c>
      <c r="P165" s="210">
        <f>O165*H165</f>
        <v>18.445200000000003</v>
      </c>
      <c r="Q165" s="210">
        <v>0.0022799999999999999</v>
      </c>
      <c r="R165" s="210">
        <f>Q165*H165</f>
        <v>0.18445200000000001</v>
      </c>
      <c r="S165" s="210">
        <v>0</v>
      </c>
      <c r="T165" s="21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12" t="s">
        <v>158</v>
      </c>
      <c r="AT165" s="212" t="s">
        <v>111</v>
      </c>
      <c r="AU165" s="212" t="s">
        <v>116</v>
      </c>
      <c r="AY165" s="14" t="s">
        <v>108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4" t="s">
        <v>116</v>
      </c>
      <c r="BK165" s="213">
        <f>ROUND(I165*H165,2)</f>
        <v>0</v>
      </c>
      <c r="BL165" s="14" t="s">
        <v>158</v>
      </c>
      <c r="BM165" s="212" t="s">
        <v>266</v>
      </c>
    </row>
    <row r="166" s="2" customFormat="1" ht="24.15" customHeight="1">
      <c r="A166" s="29"/>
      <c r="B166" s="30"/>
      <c r="C166" s="201" t="s">
        <v>267</v>
      </c>
      <c r="D166" s="201" t="s">
        <v>111</v>
      </c>
      <c r="E166" s="202" t="s">
        <v>268</v>
      </c>
      <c r="F166" s="203" t="s">
        <v>269</v>
      </c>
      <c r="G166" s="204" t="s">
        <v>134</v>
      </c>
      <c r="H166" s="205">
        <v>24.5</v>
      </c>
      <c r="I166" s="206">
        <v>0</v>
      </c>
      <c r="J166" s="206">
        <f>ROUND(I166*H166,2)</f>
        <v>0</v>
      </c>
      <c r="K166" s="207"/>
      <c r="L166" s="35"/>
      <c r="M166" s="208" t="s">
        <v>1</v>
      </c>
      <c r="N166" s="209" t="s">
        <v>36</v>
      </c>
      <c r="O166" s="210">
        <v>0.34799999999999998</v>
      </c>
      <c r="P166" s="210">
        <f>O166*H166</f>
        <v>8.5259999999999998</v>
      </c>
      <c r="Q166" s="210">
        <v>0.0033300000000000001</v>
      </c>
      <c r="R166" s="210">
        <f>Q166*H166</f>
        <v>0.081585000000000005</v>
      </c>
      <c r="S166" s="210">
        <v>0</v>
      </c>
      <c r="T166" s="21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12" t="s">
        <v>158</v>
      </c>
      <c r="AT166" s="212" t="s">
        <v>111</v>
      </c>
      <c r="AU166" s="212" t="s">
        <v>116</v>
      </c>
      <c r="AY166" s="14" t="s">
        <v>108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4" t="s">
        <v>116</v>
      </c>
      <c r="BK166" s="213">
        <f>ROUND(I166*H166,2)</f>
        <v>0</v>
      </c>
      <c r="BL166" s="14" t="s">
        <v>158</v>
      </c>
      <c r="BM166" s="212" t="s">
        <v>270</v>
      </c>
    </row>
    <row r="167" s="2" customFormat="1" ht="24.15" customHeight="1">
      <c r="A167" s="29"/>
      <c r="B167" s="30"/>
      <c r="C167" s="201" t="s">
        <v>271</v>
      </c>
      <c r="D167" s="201" t="s">
        <v>111</v>
      </c>
      <c r="E167" s="202" t="s">
        <v>272</v>
      </c>
      <c r="F167" s="203" t="s">
        <v>273</v>
      </c>
      <c r="G167" s="204" t="s">
        <v>134</v>
      </c>
      <c r="H167" s="205">
        <v>33.380000000000003</v>
      </c>
      <c r="I167" s="206">
        <v>0</v>
      </c>
      <c r="J167" s="206">
        <f>ROUND(I167*H167,2)</f>
        <v>0</v>
      </c>
      <c r="K167" s="207"/>
      <c r="L167" s="35"/>
      <c r="M167" s="208" t="s">
        <v>1</v>
      </c>
      <c r="N167" s="209" t="s">
        <v>36</v>
      </c>
      <c r="O167" s="210">
        <v>0.27400000000000002</v>
      </c>
      <c r="P167" s="210">
        <f>O167*H167</f>
        <v>9.1461200000000016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212" t="s">
        <v>158</v>
      </c>
      <c r="AT167" s="212" t="s">
        <v>111</v>
      </c>
      <c r="AU167" s="212" t="s">
        <v>116</v>
      </c>
      <c r="AY167" s="14" t="s">
        <v>108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4" t="s">
        <v>116</v>
      </c>
      <c r="BK167" s="213">
        <f>ROUND(I167*H167,2)</f>
        <v>0</v>
      </c>
      <c r="BL167" s="14" t="s">
        <v>158</v>
      </c>
      <c r="BM167" s="212" t="s">
        <v>274</v>
      </c>
    </row>
    <row r="168" s="2" customFormat="1" ht="24.15" customHeight="1">
      <c r="A168" s="29"/>
      <c r="B168" s="30"/>
      <c r="C168" s="201" t="s">
        <v>275</v>
      </c>
      <c r="D168" s="201" t="s">
        <v>111</v>
      </c>
      <c r="E168" s="202" t="s">
        <v>276</v>
      </c>
      <c r="F168" s="203" t="s">
        <v>277</v>
      </c>
      <c r="G168" s="204" t="s">
        <v>206</v>
      </c>
      <c r="H168" s="205">
        <v>9</v>
      </c>
      <c r="I168" s="206">
        <v>0</v>
      </c>
      <c r="J168" s="206">
        <f>ROUND(I168*H168,2)</f>
        <v>0</v>
      </c>
      <c r="K168" s="207"/>
      <c r="L168" s="35"/>
      <c r="M168" s="208" t="s">
        <v>1</v>
      </c>
      <c r="N168" s="209" t="s">
        <v>36</v>
      </c>
      <c r="O168" s="210">
        <v>0.71499999999999997</v>
      </c>
      <c r="P168" s="210">
        <f>O168*H168</f>
        <v>6.4349999999999996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12" t="s">
        <v>158</v>
      </c>
      <c r="AT168" s="212" t="s">
        <v>111</v>
      </c>
      <c r="AU168" s="212" t="s">
        <v>116</v>
      </c>
      <c r="AY168" s="14" t="s">
        <v>108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4" t="s">
        <v>116</v>
      </c>
      <c r="BK168" s="213">
        <f>ROUND(I168*H168,2)</f>
        <v>0</v>
      </c>
      <c r="BL168" s="14" t="s">
        <v>158</v>
      </c>
      <c r="BM168" s="212" t="s">
        <v>278</v>
      </c>
    </row>
    <row r="169" s="2" customFormat="1" ht="24.15" customHeight="1">
      <c r="A169" s="29"/>
      <c r="B169" s="30"/>
      <c r="C169" s="201" t="s">
        <v>279</v>
      </c>
      <c r="D169" s="201" t="s">
        <v>111</v>
      </c>
      <c r="E169" s="202" t="s">
        <v>280</v>
      </c>
      <c r="F169" s="203" t="s">
        <v>281</v>
      </c>
      <c r="G169" s="204" t="s">
        <v>206</v>
      </c>
      <c r="H169" s="205">
        <v>4</v>
      </c>
      <c r="I169" s="206">
        <v>0</v>
      </c>
      <c r="J169" s="206">
        <f>ROUND(I169*H169,2)</f>
        <v>0</v>
      </c>
      <c r="K169" s="207"/>
      <c r="L169" s="35"/>
      <c r="M169" s="208" t="s">
        <v>1</v>
      </c>
      <c r="N169" s="209" t="s">
        <v>36</v>
      </c>
      <c r="O169" s="210">
        <v>0.85499999999999998</v>
      </c>
      <c r="P169" s="210">
        <f>O169*H169</f>
        <v>3.4199999999999999</v>
      </c>
      <c r="Q169" s="210">
        <v>0</v>
      </c>
      <c r="R169" s="210">
        <f>Q169*H169</f>
        <v>0</v>
      </c>
      <c r="S169" s="210">
        <v>0</v>
      </c>
      <c r="T169" s="211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212" t="s">
        <v>158</v>
      </c>
      <c r="AT169" s="212" t="s">
        <v>111</v>
      </c>
      <c r="AU169" s="212" t="s">
        <v>116</v>
      </c>
      <c r="AY169" s="14" t="s">
        <v>108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4" t="s">
        <v>116</v>
      </c>
      <c r="BK169" s="213">
        <f>ROUND(I169*H169,2)</f>
        <v>0</v>
      </c>
      <c r="BL169" s="14" t="s">
        <v>158</v>
      </c>
      <c r="BM169" s="212" t="s">
        <v>282</v>
      </c>
    </row>
    <row r="170" s="2" customFormat="1" ht="16.5" customHeight="1">
      <c r="A170" s="29"/>
      <c r="B170" s="30"/>
      <c r="C170" s="201" t="s">
        <v>283</v>
      </c>
      <c r="D170" s="201" t="s">
        <v>111</v>
      </c>
      <c r="E170" s="202" t="s">
        <v>284</v>
      </c>
      <c r="F170" s="203" t="s">
        <v>285</v>
      </c>
      <c r="G170" s="204" t="s">
        <v>134</v>
      </c>
      <c r="H170" s="205">
        <v>84</v>
      </c>
      <c r="I170" s="206">
        <v>0</v>
      </c>
      <c r="J170" s="206">
        <f>ROUND(I170*H170,2)</f>
        <v>0</v>
      </c>
      <c r="K170" s="207"/>
      <c r="L170" s="35"/>
      <c r="M170" s="208" t="s">
        <v>1</v>
      </c>
      <c r="N170" s="209" t="s">
        <v>36</v>
      </c>
      <c r="O170" s="210">
        <v>0.245</v>
      </c>
      <c r="P170" s="210">
        <f>O170*H170</f>
        <v>20.579999999999998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212" t="s">
        <v>158</v>
      </c>
      <c r="AT170" s="212" t="s">
        <v>111</v>
      </c>
      <c r="AU170" s="212" t="s">
        <v>116</v>
      </c>
      <c r="AY170" s="14" t="s">
        <v>108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4" t="s">
        <v>116</v>
      </c>
      <c r="BK170" s="213">
        <f>ROUND(I170*H170,2)</f>
        <v>0</v>
      </c>
      <c r="BL170" s="14" t="s">
        <v>158</v>
      </c>
      <c r="BM170" s="212" t="s">
        <v>286</v>
      </c>
    </row>
    <row r="171" s="2" customFormat="1" ht="16.5" customHeight="1">
      <c r="A171" s="29"/>
      <c r="B171" s="30"/>
      <c r="C171" s="201" t="s">
        <v>287</v>
      </c>
      <c r="D171" s="201" t="s">
        <v>111</v>
      </c>
      <c r="E171" s="202" t="s">
        <v>288</v>
      </c>
      <c r="F171" s="203" t="s">
        <v>289</v>
      </c>
      <c r="G171" s="204" t="s">
        <v>206</v>
      </c>
      <c r="H171" s="205">
        <v>10</v>
      </c>
      <c r="I171" s="206">
        <v>0</v>
      </c>
      <c r="J171" s="206">
        <f>ROUND(I171*H171,2)</f>
        <v>0</v>
      </c>
      <c r="K171" s="207"/>
      <c r="L171" s="35"/>
      <c r="M171" s="208" t="s">
        <v>1</v>
      </c>
      <c r="N171" s="209" t="s">
        <v>36</v>
      </c>
      <c r="O171" s="210">
        <v>0.14999999999999999</v>
      </c>
      <c r="P171" s="210">
        <f>O171*H171</f>
        <v>1.5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212" t="s">
        <v>158</v>
      </c>
      <c r="AT171" s="212" t="s">
        <v>111</v>
      </c>
      <c r="AU171" s="212" t="s">
        <v>116</v>
      </c>
      <c r="AY171" s="14" t="s">
        <v>108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4" t="s">
        <v>116</v>
      </c>
      <c r="BK171" s="213">
        <f>ROUND(I171*H171,2)</f>
        <v>0</v>
      </c>
      <c r="BL171" s="14" t="s">
        <v>158</v>
      </c>
      <c r="BM171" s="212" t="s">
        <v>290</v>
      </c>
    </row>
    <row r="172" s="2" customFormat="1" ht="24.15" customHeight="1">
      <c r="A172" s="29"/>
      <c r="B172" s="30"/>
      <c r="C172" s="214" t="s">
        <v>291</v>
      </c>
      <c r="D172" s="214" t="s">
        <v>161</v>
      </c>
      <c r="E172" s="215" t="s">
        <v>292</v>
      </c>
      <c r="F172" s="216" t="s">
        <v>293</v>
      </c>
      <c r="G172" s="217" t="s">
        <v>206</v>
      </c>
      <c r="H172" s="218">
        <v>10</v>
      </c>
      <c r="I172" s="219">
        <v>0</v>
      </c>
      <c r="J172" s="219">
        <f>ROUND(I172*H172,2)</f>
        <v>0</v>
      </c>
      <c r="K172" s="220"/>
      <c r="L172" s="221"/>
      <c r="M172" s="222" t="s">
        <v>1</v>
      </c>
      <c r="N172" s="223" t="s">
        <v>36</v>
      </c>
      <c r="O172" s="210">
        <v>0</v>
      </c>
      <c r="P172" s="210">
        <f>O172*H172</f>
        <v>0</v>
      </c>
      <c r="Q172" s="210">
        <v>0.00010000000000000001</v>
      </c>
      <c r="R172" s="210">
        <f>Q172*H172</f>
        <v>0.001</v>
      </c>
      <c r="S172" s="210">
        <v>0</v>
      </c>
      <c r="T172" s="21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212" t="s">
        <v>164</v>
      </c>
      <c r="AT172" s="212" t="s">
        <v>161</v>
      </c>
      <c r="AU172" s="212" t="s">
        <v>116</v>
      </c>
      <c r="AY172" s="14" t="s">
        <v>108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4" t="s">
        <v>116</v>
      </c>
      <c r="BK172" s="213">
        <f>ROUND(I172*H172,2)</f>
        <v>0</v>
      </c>
      <c r="BL172" s="14" t="s">
        <v>158</v>
      </c>
      <c r="BM172" s="212" t="s">
        <v>294</v>
      </c>
    </row>
    <row r="173" s="2" customFormat="1" ht="21.75" customHeight="1">
      <c r="A173" s="29"/>
      <c r="B173" s="30"/>
      <c r="C173" s="201" t="s">
        <v>295</v>
      </c>
      <c r="D173" s="201" t="s">
        <v>111</v>
      </c>
      <c r="E173" s="202" t="s">
        <v>296</v>
      </c>
      <c r="F173" s="203" t="s">
        <v>297</v>
      </c>
      <c r="G173" s="204" t="s">
        <v>206</v>
      </c>
      <c r="H173" s="205">
        <v>1</v>
      </c>
      <c r="I173" s="206">
        <v>0</v>
      </c>
      <c r="J173" s="206">
        <f>ROUND(I173*H173,2)</f>
        <v>0</v>
      </c>
      <c r="K173" s="207"/>
      <c r="L173" s="35"/>
      <c r="M173" s="208" t="s">
        <v>1</v>
      </c>
      <c r="N173" s="209" t="s">
        <v>36</v>
      </c>
      <c r="O173" s="210">
        <v>0.125</v>
      </c>
      <c r="P173" s="210">
        <f>O173*H173</f>
        <v>0.125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212" t="s">
        <v>158</v>
      </c>
      <c r="AT173" s="212" t="s">
        <v>111</v>
      </c>
      <c r="AU173" s="212" t="s">
        <v>116</v>
      </c>
      <c r="AY173" s="14" t="s">
        <v>108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4" t="s">
        <v>116</v>
      </c>
      <c r="BK173" s="213">
        <f>ROUND(I173*H173,2)</f>
        <v>0</v>
      </c>
      <c r="BL173" s="14" t="s">
        <v>158</v>
      </c>
      <c r="BM173" s="212" t="s">
        <v>298</v>
      </c>
    </row>
    <row r="174" s="2" customFormat="1" ht="16.5" customHeight="1">
      <c r="A174" s="29"/>
      <c r="B174" s="30"/>
      <c r="C174" s="214" t="s">
        <v>299</v>
      </c>
      <c r="D174" s="214" t="s">
        <v>161</v>
      </c>
      <c r="E174" s="215" t="s">
        <v>300</v>
      </c>
      <c r="F174" s="216" t="s">
        <v>301</v>
      </c>
      <c r="G174" s="217" t="s">
        <v>206</v>
      </c>
      <c r="H174" s="218">
        <v>1</v>
      </c>
      <c r="I174" s="219">
        <v>0</v>
      </c>
      <c r="J174" s="219">
        <f>ROUND(I174*H174,2)</f>
        <v>0</v>
      </c>
      <c r="K174" s="220"/>
      <c r="L174" s="221"/>
      <c r="M174" s="222" t="s">
        <v>1</v>
      </c>
      <c r="N174" s="223" t="s">
        <v>36</v>
      </c>
      <c r="O174" s="210">
        <v>0</v>
      </c>
      <c r="P174" s="210">
        <f>O174*H174</f>
        <v>0</v>
      </c>
      <c r="Q174" s="210">
        <v>0.00025000000000000001</v>
      </c>
      <c r="R174" s="210">
        <f>Q174*H174</f>
        <v>0.00025000000000000001</v>
      </c>
      <c r="S174" s="210">
        <v>0</v>
      </c>
      <c r="T174" s="21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212" t="s">
        <v>164</v>
      </c>
      <c r="AT174" s="212" t="s">
        <v>161</v>
      </c>
      <c r="AU174" s="212" t="s">
        <v>116</v>
      </c>
      <c r="AY174" s="14" t="s">
        <v>108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4" t="s">
        <v>116</v>
      </c>
      <c r="BK174" s="213">
        <f>ROUND(I174*H174,2)</f>
        <v>0</v>
      </c>
      <c r="BL174" s="14" t="s">
        <v>158</v>
      </c>
      <c r="BM174" s="212" t="s">
        <v>302</v>
      </c>
    </row>
    <row r="175" s="2" customFormat="1" ht="24.15" customHeight="1">
      <c r="A175" s="29"/>
      <c r="B175" s="30"/>
      <c r="C175" s="201" t="s">
        <v>303</v>
      </c>
      <c r="D175" s="201" t="s">
        <v>111</v>
      </c>
      <c r="E175" s="202" t="s">
        <v>304</v>
      </c>
      <c r="F175" s="203" t="s">
        <v>305</v>
      </c>
      <c r="G175" s="204" t="s">
        <v>206</v>
      </c>
      <c r="H175" s="205">
        <v>8</v>
      </c>
      <c r="I175" s="206">
        <v>0</v>
      </c>
      <c r="J175" s="206">
        <f>ROUND(I175*H175,2)</f>
        <v>0</v>
      </c>
      <c r="K175" s="207"/>
      <c r="L175" s="35"/>
      <c r="M175" s="208" t="s">
        <v>1</v>
      </c>
      <c r="N175" s="209" t="s">
        <v>36</v>
      </c>
      <c r="O175" s="210">
        <v>0.40000000000000002</v>
      </c>
      <c r="P175" s="210">
        <f>O175*H175</f>
        <v>3.2000000000000002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212" t="s">
        <v>158</v>
      </c>
      <c r="AT175" s="212" t="s">
        <v>111</v>
      </c>
      <c r="AU175" s="212" t="s">
        <v>116</v>
      </c>
      <c r="AY175" s="14" t="s">
        <v>108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4" t="s">
        <v>116</v>
      </c>
      <c r="BK175" s="213">
        <f>ROUND(I175*H175,2)</f>
        <v>0</v>
      </c>
      <c r="BL175" s="14" t="s">
        <v>158</v>
      </c>
      <c r="BM175" s="212" t="s">
        <v>306</v>
      </c>
    </row>
    <row r="176" s="2" customFormat="1" ht="16.5" customHeight="1">
      <c r="A176" s="29"/>
      <c r="B176" s="30"/>
      <c r="C176" s="214" t="s">
        <v>307</v>
      </c>
      <c r="D176" s="214" t="s">
        <v>161</v>
      </c>
      <c r="E176" s="215" t="s">
        <v>308</v>
      </c>
      <c r="F176" s="216" t="s">
        <v>309</v>
      </c>
      <c r="G176" s="217" t="s">
        <v>206</v>
      </c>
      <c r="H176" s="218">
        <v>8</v>
      </c>
      <c r="I176" s="219">
        <v>0</v>
      </c>
      <c r="J176" s="219">
        <f>ROUND(I176*H176,2)</f>
        <v>0</v>
      </c>
      <c r="K176" s="220"/>
      <c r="L176" s="221"/>
      <c r="M176" s="222" t="s">
        <v>1</v>
      </c>
      <c r="N176" s="223" t="s">
        <v>36</v>
      </c>
      <c r="O176" s="210">
        <v>0</v>
      </c>
      <c r="P176" s="210">
        <f>O176*H176</f>
        <v>0</v>
      </c>
      <c r="Q176" s="210">
        <v>0.00036000000000000002</v>
      </c>
      <c r="R176" s="210">
        <f>Q176*H176</f>
        <v>0.0028800000000000002</v>
      </c>
      <c r="S176" s="210">
        <v>0</v>
      </c>
      <c r="T176" s="21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12" t="s">
        <v>164</v>
      </c>
      <c r="AT176" s="212" t="s">
        <v>161</v>
      </c>
      <c r="AU176" s="212" t="s">
        <v>116</v>
      </c>
      <c r="AY176" s="14" t="s">
        <v>108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4" t="s">
        <v>116</v>
      </c>
      <c r="BK176" s="213">
        <f>ROUND(I176*H176,2)</f>
        <v>0</v>
      </c>
      <c r="BL176" s="14" t="s">
        <v>158</v>
      </c>
      <c r="BM176" s="212" t="s">
        <v>310</v>
      </c>
    </row>
    <row r="177" s="2" customFormat="1" ht="16.5" customHeight="1">
      <c r="A177" s="29"/>
      <c r="B177" s="30"/>
      <c r="C177" s="201" t="s">
        <v>311</v>
      </c>
      <c r="D177" s="201" t="s">
        <v>111</v>
      </c>
      <c r="E177" s="202" t="s">
        <v>312</v>
      </c>
      <c r="F177" s="203" t="s">
        <v>313</v>
      </c>
      <c r="G177" s="204" t="s">
        <v>134</v>
      </c>
      <c r="H177" s="205">
        <v>8</v>
      </c>
      <c r="I177" s="206">
        <v>0</v>
      </c>
      <c r="J177" s="206">
        <f>ROUND(I177*H177,2)</f>
        <v>0</v>
      </c>
      <c r="K177" s="207"/>
      <c r="L177" s="35"/>
      <c r="M177" s="208" t="s">
        <v>1</v>
      </c>
      <c r="N177" s="209" t="s">
        <v>36</v>
      </c>
      <c r="O177" s="210">
        <v>0.215</v>
      </c>
      <c r="P177" s="210">
        <f>O177*H177</f>
        <v>1.72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212" t="s">
        <v>158</v>
      </c>
      <c r="AT177" s="212" t="s">
        <v>111</v>
      </c>
      <c r="AU177" s="212" t="s">
        <v>116</v>
      </c>
      <c r="AY177" s="14" t="s">
        <v>108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4" t="s">
        <v>116</v>
      </c>
      <c r="BK177" s="213">
        <f>ROUND(I177*H177,2)</f>
        <v>0</v>
      </c>
      <c r="BL177" s="14" t="s">
        <v>158</v>
      </c>
      <c r="BM177" s="212" t="s">
        <v>314</v>
      </c>
    </row>
    <row r="178" s="2" customFormat="1" ht="16.5" customHeight="1">
      <c r="A178" s="29"/>
      <c r="B178" s="30"/>
      <c r="C178" s="214" t="s">
        <v>315</v>
      </c>
      <c r="D178" s="214" t="s">
        <v>161</v>
      </c>
      <c r="E178" s="215" t="s">
        <v>316</v>
      </c>
      <c r="F178" s="216" t="s">
        <v>317</v>
      </c>
      <c r="G178" s="217" t="s">
        <v>134</v>
      </c>
      <c r="H178" s="218">
        <v>8</v>
      </c>
      <c r="I178" s="219">
        <v>0</v>
      </c>
      <c r="J178" s="219">
        <f>ROUND(I178*H178,2)</f>
        <v>0</v>
      </c>
      <c r="K178" s="220"/>
      <c r="L178" s="221"/>
      <c r="M178" s="222" t="s">
        <v>1</v>
      </c>
      <c r="N178" s="223" t="s">
        <v>36</v>
      </c>
      <c r="O178" s="210">
        <v>0</v>
      </c>
      <c r="P178" s="210">
        <f>O178*H178</f>
        <v>0</v>
      </c>
      <c r="Q178" s="210">
        <v>0.00164</v>
      </c>
      <c r="R178" s="210">
        <f>Q178*H178</f>
        <v>0.01312</v>
      </c>
      <c r="S178" s="210">
        <v>0</v>
      </c>
      <c r="T178" s="21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12" t="s">
        <v>164</v>
      </c>
      <c r="AT178" s="212" t="s">
        <v>161</v>
      </c>
      <c r="AU178" s="212" t="s">
        <v>116</v>
      </c>
      <c r="AY178" s="14" t="s">
        <v>108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4" t="s">
        <v>116</v>
      </c>
      <c r="BK178" s="213">
        <f>ROUND(I178*H178,2)</f>
        <v>0</v>
      </c>
      <c r="BL178" s="14" t="s">
        <v>158</v>
      </c>
      <c r="BM178" s="212" t="s">
        <v>318</v>
      </c>
    </row>
    <row r="179" s="2" customFormat="1" ht="24.15" customHeight="1">
      <c r="A179" s="29"/>
      <c r="B179" s="30"/>
      <c r="C179" s="201" t="s">
        <v>319</v>
      </c>
      <c r="D179" s="201" t="s">
        <v>111</v>
      </c>
      <c r="E179" s="202" t="s">
        <v>320</v>
      </c>
      <c r="F179" s="203" t="s">
        <v>321</v>
      </c>
      <c r="G179" s="204" t="s">
        <v>322</v>
      </c>
      <c r="H179" s="205">
        <v>81</v>
      </c>
      <c r="I179" s="206">
        <v>0</v>
      </c>
      <c r="J179" s="206">
        <f>ROUND(I179*H179,2)</f>
        <v>0</v>
      </c>
      <c r="K179" s="207"/>
      <c r="L179" s="35"/>
      <c r="M179" s="208" t="s">
        <v>1</v>
      </c>
      <c r="N179" s="209" t="s">
        <v>36</v>
      </c>
      <c r="O179" s="210">
        <v>0</v>
      </c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212" t="s">
        <v>158</v>
      </c>
      <c r="AT179" s="212" t="s">
        <v>111</v>
      </c>
      <c r="AU179" s="212" t="s">
        <v>116</v>
      </c>
      <c r="AY179" s="14" t="s">
        <v>108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4" t="s">
        <v>116</v>
      </c>
      <c r="BK179" s="213">
        <f>ROUND(I179*H179,2)</f>
        <v>0</v>
      </c>
      <c r="BL179" s="14" t="s">
        <v>158</v>
      </c>
      <c r="BM179" s="212" t="s">
        <v>323</v>
      </c>
    </row>
    <row r="180" s="2" customFormat="1" ht="21.75" customHeight="1">
      <c r="A180" s="29"/>
      <c r="B180" s="30"/>
      <c r="C180" s="201" t="s">
        <v>324</v>
      </c>
      <c r="D180" s="201" t="s">
        <v>111</v>
      </c>
      <c r="E180" s="202" t="s">
        <v>325</v>
      </c>
      <c r="F180" s="203" t="s">
        <v>326</v>
      </c>
      <c r="G180" s="204" t="s">
        <v>134</v>
      </c>
      <c r="H180" s="205">
        <v>105</v>
      </c>
      <c r="I180" s="206">
        <v>0</v>
      </c>
      <c r="J180" s="206">
        <f>ROUND(I180*H180,2)</f>
        <v>0</v>
      </c>
      <c r="K180" s="207"/>
      <c r="L180" s="35"/>
      <c r="M180" s="208" t="s">
        <v>1</v>
      </c>
      <c r="N180" s="209" t="s">
        <v>36</v>
      </c>
      <c r="O180" s="210">
        <v>0</v>
      </c>
      <c r="P180" s="210">
        <f>O180*H180</f>
        <v>0</v>
      </c>
      <c r="Q180" s="210">
        <v>0</v>
      </c>
      <c r="R180" s="210">
        <f>Q180*H180</f>
        <v>0</v>
      </c>
      <c r="S180" s="210">
        <v>0</v>
      </c>
      <c r="T180" s="21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212" t="s">
        <v>158</v>
      </c>
      <c r="AT180" s="212" t="s">
        <v>111</v>
      </c>
      <c r="AU180" s="212" t="s">
        <v>116</v>
      </c>
      <c r="AY180" s="14" t="s">
        <v>108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4" t="s">
        <v>116</v>
      </c>
      <c r="BK180" s="213">
        <f>ROUND(I180*H180,2)</f>
        <v>0</v>
      </c>
      <c r="BL180" s="14" t="s">
        <v>158</v>
      </c>
      <c r="BM180" s="212" t="s">
        <v>327</v>
      </c>
    </row>
    <row r="181" s="2" customFormat="1" ht="37.8" customHeight="1">
      <c r="A181" s="29"/>
      <c r="B181" s="30"/>
      <c r="C181" s="201" t="s">
        <v>328</v>
      </c>
      <c r="D181" s="201" t="s">
        <v>111</v>
      </c>
      <c r="E181" s="202" t="s">
        <v>329</v>
      </c>
      <c r="F181" s="203" t="s">
        <v>330</v>
      </c>
      <c r="G181" s="204" t="s">
        <v>114</v>
      </c>
      <c r="H181" s="205">
        <v>105</v>
      </c>
      <c r="I181" s="206">
        <v>0</v>
      </c>
      <c r="J181" s="206">
        <f>ROUND(I181*H181,2)</f>
        <v>0</v>
      </c>
      <c r="K181" s="207"/>
      <c r="L181" s="35"/>
      <c r="M181" s="208" t="s">
        <v>1</v>
      </c>
      <c r="N181" s="209" t="s">
        <v>36</v>
      </c>
      <c r="O181" s="210">
        <v>0</v>
      </c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212" t="s">
        <v>158</v>
      </c>
      <c r="AT181" s="212" t="s">
        <v>111</v>
      </c>
      <c r="AU181" s="212" t="s">
        <v>116</v>
      </c>
      <c r="AY181" s="14" t="s">
        <v>108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4" t="s">
        <v>116</v>
      </c>
      <c r="BK181" s="213">
        <f>ROUND(I181*H181,2)</f>
        <v>0</v>
      </c>
      <c r="BL181" s="14" t="s">
        <v>158</v>
      </c>
      <c r="BM181" s="212" t="s">
        <v>331</v>
      </c>
    </row>
    <row r="182" s="2" customFormat="1" ht="16.5" customHeight="1">
      <c r="A182" s="29"/>
      <c r="B182" s="30"/>
      <c r="C182" s="214" t="s">
        <v>332</v>
      </c>
      <c r="D182" s="214" t="s">
        <v>161</v>
      </c>
      <c r="E182" s="215" t="s">
        <v>333</v>
      </c>
      <c r="F182" s="216" t="s">
        <v>334</v>
      </c>
      <c r="G182" s="217" t="s">
        <v>206</v>
      </c>
      <c r="H182" s="218">
        <v>17</v>
      </c>
      <c r="I182" s="219">
        <v>0</v>
      </c>
      <c r="J182" s="219">
        <f>ROUND(I182*H182,2)</f>
        <v>0</v>
      </c>
      <c r="K182" s="220"/>
      <c r="L182" s="221"/>
      <c r="M182" s="222" t="s">
        <v>1</v>
      </c>
      <c r="N182" s="223" t="s">
        <v>36</v>
      </c>
      <c r="O182" s="210">
        <v>0</v>
      </c>
      <c r="P182" s="210">
        <f>O182*H182</f>
        <v>0</v>
      </c>
      <c r="Q182" s="210">
        <v>0.00025000000000000001</v>
      </c>
      <c r="R182" s="210">
        <f>Q182*H182</f>
        <v>0.0042500000000000003</v>
      </c>
      <c r="S182" s="210">
        <v>0</v>
      </c>
      <c r="T182" s="21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212" t="s">
        <v>164</v>
      </c>
      <c r="AT182" s="212" t="s">
        <v>161</v>
      </c>
      <c r="AU182" s="212" t="s">
        <v>116</v>
      </c>
      <c r="AY182" s="14" t="s">
        <v>108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4" t="s">
        <v>116</v>
      </c>
      <c r="BK182" s="213">
        <f>ROUND(I182*H182,2)</f>
        <v>0</v>
      </c>
      <c r="BL182" s="14" t="s">
        <v>158</v>
      </c>
      <c r="BM182" s="212" t="s">
        <v>335</v>
      </c>
    </row>
    <row r="183" s="2" customFormat="1" ht="16.5" customHeight="1">
      <c r="A183" s="29"/>
      <c r="B183" s="30"/>
      <c r="C183" s="214" t="s">
        <v>336</v>
      </c>
      <c r="D183" s="214" t="s">
        <v>161</v>
      </c>
      <c r="E183" s="215" t="s">
        <v>337</v>
      </c>
      <c r="F183" s="216" t="s">
        <v>338</v>
      </c>
      <c r="G183" s="217" t="s">
        <v>134</v>
      </c>
      <c r="H183" s="218">
        <v>50</v>
      </c>
      <c r="I183" s="219">
        <v>0</v>
      </c>
      <c r="J183" s="219">
        <f>ROUND(I183*H183,2)</f>
        <v>0</v>
      </c>
      <c r="K183" s="220"/>
      <c r="L183" s="221"/>
      <c r="M183" s="222" t="s">
        <v>1</v>
      </c>
      <c r="N183" s="223" t="s">
        <v>36</v>
      </c>
      <c r="O183" s="210">
        <v>0</v>
      </c>
      <c r="P183" s="210">
        <f>O183*H183</f>
        <v>0</v>
      </c>
      <c r="Q183" s="210">
        <v>0.001</v>
      </c>
      <c r="R183" s="210">
        <f>Q183*H183</f>
        <v>0.050000000000000003</v>
      </c>
      <c r="S183" s="210">
        <v>0</v>
      </c>
      <c r="T183" s="211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212" t="s">
        <v>164</v>
      </c>
      <c r="AT183" s="212" t="s">
        <v>161</v>
      </c>
      <c r="AU183" s="212" t="s">
        <v>116</v>
      </c>
      <c r="AY183" s="14" t="s">
        <v>108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4" t="s">
        <v>116</v>
      </c>
      <c r="BK183" s="213">
        <f>ROUND(I183*H183,2)</f>
        <v>0</v>
      </c>
      <c r="BL183" s="14" t="s">
        <v>158</v>
      </c>
      <c r="BM183" s="212" t="s">
        <v>339</v>
      </c>
    </row>
    <row r="184" s="2" customFormat="1" ht="16.5" customHeight="1">
      <c r="A184" s="29"/>
      <c r="B184" s="30"/>
      <c r="C184" s="214" t="s">
        <v>340</v>
      </c>
      <c r="D184" s="214" t="s">
        <v>161</v>
      </c>
      <c r="E184" s="215" t="s">
        <v>341</v>
      </c>
      <c r="F184" s="216" t="s">
        <v>342</v>
      </c>
      <c r="G184" s="217" t="s">
        <v>134</v>
      </c>
      <c r="H184" s="218">
        <v>34</v>
      </c>
      <c r="I184" s="219">
        <v>0</v>
      </c>
      <c r="J184" s="219">
        <f>ROUND(I184*H184,2)</f>
        <v>0</v>
      </c>
      <c r="K184" s="220"/>
      <c r="L184" s="221"/>
      <c r="M184" s="222" t="s">
        <v>1</v>
      </c>
      <c r="N184" s="223" t="s">
        <v>36</v>
      </c>
      <c r="O184" s="210">
        <v>0</v>
      </c>
      <c r="P184" s="210">
        <f>O184*H184</f>
        <v>0</v>
      </c>
      <c r="Q184" s="210">
        <v>0.0013400000000000001</v>
      </c>
      <c r="R184" s="210">
        <f>Q184*H184</f>
        <v>0.045560000000000003</v>
      </c>
      <c r="S184" s="210">
        <v>0</v>
      </c>
      <c r="T184" s="21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212" t="s">
        <v>164</v>
      </c>
      <c r="AT184" s="212" t="s">
        <v>161</v>
      </c>
      <c r="AU184" s="212" t="s">
        <v>116</v>
      </c>
      <c r="AY184" s="14" t="s">
        <v>108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4" t="s">
        <v>116</v>
      </c>
      <c r="BK184" s="213">
        <f>ROUND(I184*H184,2)</f>
        <v>0</v>
      </c>
      <c r="BL184" s="14" t="s">
        <v>158</v>
      </c>
      <c r="BM184" s="212" t="s">
        <v>343</v>
      </c>
    </row>
    <row r="185" s="2" customFormat="1" ht="24.15" customHeight="1">
      <c r="A185" s="29"/>
      <c r="B185" s="30"/>
      <c r="C185" s="201" t="s">
        <v>344</v>
      </c>
      <c r="D185" s="201" t="s">
        <v>111</v>
      </c>
      <c r="E185" s="202" t="s">
        <v>345</v>
      </c>
      <c r="F185" s="203" t="s">
        <v>346</v>
      </c>
      <c r="G185" s="204" t="s">
        <v>129</v>
      </c>
      <c r="H185" s="205">
        <v>3.137</v>
      </c>
      <c r="I185" s="206">
        <v>0</v>
      </c>
      <c r="J185" s="206">
        <f>ROUND(I185*H185,2)</f>
        <v>0</v>
      </c>
      <c r="K185" s="207"/>
      <c r="L185" s="35"/>
      <c r="M185" s="208" t="s">
        <v>1</v>
      </c>
      <c r="N185" s="209" t="s">
        <v>36</v>
      </c>
      <c r="O185" s="210">
        <v>4.9470000000000001</v>
      </c>
      <c r="P185" s="210">
        <f>O185*H185</f>
        <v>15.518739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212" t="s">
        <v>158</v>
      </c>
      <c r="AT185" s="212" t="s">
        <v>111</v>
      </c>
      <c r="AU185" s="212" t="s">
        <v>116</v>
      </c>
      <c r="AY185" s="14" t="s">
        <v>108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4" t="s">
        <v>116</v>
      </c>
      <c r="BK185" s="213">
        <f>ROUND(I185*H185,2)</f>
        <v>0</v>
      </c>
      <c r="BL185" s="14" t="s">
        <v>158</v>
      </c>
      <c r="BM185" s="212" t="s">
        <v>347</v>
      </c>
    </row>
    <row r="186" s="12" customFormat="1" ht="22.8" customHeight="1">
      <c r="A186" s="12"/>
      <c r="B186" s="186"/>
      <c r="C186" s="187"/>
      <c r="D186" s="188" t="s">
        <v>69</v>
      </c>
      <c r="E186" s="199" t="s">
        <v>348</v>
      </c>
      <c r="F186" s="199" t="s">
        <v>349</v>
      </c>
      <c r="G186" s="187"/>
      <c r="H186" s="187"/>
      <c r="I186" s="187"/>
      <c r="J186" s="200">
        <f>BK186</f>
        <v>0</v>
      </c>
      <c r="K186" s="187"/>
      <c r="L186" s="191"/>
      <c r="M186" s="192"/>
      <c r="N186" s="193"/>
      <c r="O186" s="193"/>
      <c r="P186" s="194">
        <f>SUM(P187:P193)</f>
        <v>129.53065199999998</v>
      </c>
      <c r="Q186" s="193"/>
      <c r="R186" s="194">
        <f>SUM(R187:R193)</f>
        <v>0.0076979000000000006</v>
      </c>
      <c r="S186" s="193"/>
      <c r="T186" s="195">
        <f>SUM(T187:T193)</f>
        <v>7.5470809999999995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96" t="s">
        <v>116</v>
      </c>
      <c r="AT186" s="197" t="s">
        <v>69</v>
      </c>
      <c r="AU186" s="197" t="s">
        <v>75</v>
      </c>
      <c r="AY186" s="196" t="s">
        <v>108</v>
      </c>
      <c r="BK186" s="198">
        <f>SUM(BK187:BK193)</f>
        <v>0</v>
      </c>
    </row>
    <row r="187" s="2" customFormat="1" ht="16.5" customHeight="1">
      <c r="A187" s="29"/>
      <c r="B187" s="30"/>
      <c r="C187" s="201" t="s">
        <v>350</v>
      </c>
      <c r="D187" s="201" t="s">
        <v>111</v>
      </c>
      <c r="E187" s="202" t="s">
        <v>351</v>
      </c>
      <c r="F187" s="203" t="s">
        <v>352</v>
      </c>
      <c r="G187" s="204" t="s">
        <v>134</v>
      </c>
      <c r="H187" s="205">
        <v>69.790000000000006</v>
      </c>
      <c r="I187" s="206">
        <v>0</v>
      </c>
      <c r="J187" s="206">
        <f>ROUND(I187*H187,2)</f>
        <v>0</v>
      </c>
      <c r="K187" s="207"/>
      <c r="L187" s="35"/>
      <c r="M187" s="208" t="s">
        <v>1</v>
      </c>
      <c r="N187" s="209" t="s">
        <v>36</v>
      </c>
      <c r="O187" s="210">
        <v>0.108</v>
      </c>
      <c r="P187" s="210">
        <f>O187*H187</f>
        <v>7.5373200000000002</v>
      </c>
      <c r="Q187" s="210">
        <v>1.0000000000000001E-05</v>
      </c>
      <c r="R187" s="210">
        <f>Q187*H187</f>
        <v>0.0006979000000000001</v>
      </c>
      <c r="S187" s="210">
        <v>0</v>
      </c>
      <c r="T187" s="21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212" t="s">
        <v>158</v>
      </c>
      <c r="AT187" s="212" t="s">
        <v>111</v>
      </c>
      <c r="AU187" s="212" t="s">
        <v>116</v>
      </c>
      <c r="AY187" s="14" t="s">
        <v>108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4" t="s">
        <v>116</v>
      </c>
      <c r="BK187" s="213">
        <f>ROUND(I187*H187,2)</f>
        <v>0</v>
      </c>
      <c r="BL187" s="14" t="s">
        <v>158</v>
      </c>
      <c r="BM187" s="212" t="s">
        <v>353</v>
      </c>
    </row>
    <row r="188" s="2" customFormat="1" ht="24.15" customHeight="1">
      <c r="A188" s="29"/>
      <c r="B188" s="30"/>
      <c r="C188" s="214" t="s">
        <v>354</v>
      </c>
      <c r="D188" s="214" t="s">
        <v>161</v>
      </c>
      <c r="E188" s="215" t="s">
        <v>355</v>
      </c>
      <c r="F188" s="216" t="s">
        <v>356</v>
      </c>
      <c r="G188" s="217" t="s">
        <v>357</v>
      </c>
      <c r="H188" s="218">
        <v>14</v>
      </c>
      <c r="I188" s="219">
        <v>0</v>
      </c>
      <c r="J188" s="219">
        <f>ROUND(I188*H188,2)</f>
        <v>0</v>
      </c>
      <c r="K188" s="220"/>
      <c r="L188" s="221"/>
      <c r="M188" s="222" t="s">
        <v>1</v>
      </c>
      <c r="N188" s="223" t="s">
        <v>36</v>
      </c>
      <c r="O188" s="210">
        <v>0</v>
      </c>
      <c r="P188" s="210">
        <f>O188*H188</f>
        <v>0</v>
      </c>
      <c r="Q188" s="210">
        <v>0.00050000000000000001</v>
      </c>
      <c r="R188" s="210">
        <f>Q188*H188</f>
        <v>0.0070000000000000001</v>
      </c>
      <c r="S188" s="210">
        <v>0</v>
      </c>
      <c r="T188" s="211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212" t="s">
        <v>164</v>
      </c>
      <c r="AT188" s="212" t="s">
        <v>161</v>
      </c>
      <c r="AU188" s="212" t="s">
        <v>116</v>
      </c>
      <c r="AY188" s="14" t="s">
        <v>108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4" t="s">
        <v>116</v>
      </c>
      <c r="BK188" s="213">
        <f>ROUND(I188*H188,2)</f>
        <v>0</v>
      </c>
      <c r="BL188" s="14" t="s">
        <v>158</v>
      </c>
      <c r="BM188" s="212" t="s">
        <v>358</v>
      </c>
    </row>
    <row r="189" s="2" customFormat="1" ht="24.15" customHeight="1">
      <c r="A189" s="29"/>
      <c r="B189" s="30"/>
      <c r="C189" s="201" t="s">
        <v>359</v>
      </c>
      <c r="D189" s="201" t="s">
        <v>111</v>
      </c>
      <c r="E189" s="202" t="s">
        <v>360</v>
      </c>
      <c r="F189" s="203" t="s">
        <v>361</v>
      </c>
      <c r="G189" s="204" t="s">
        <v>114</v>
      </c>
      <c r="H189" s="205">
        <v>411.44999999999999</v>
      </c>
      <c r="I189" s="206">
        <v>0</v>
      </c>
      <c r="J189" s="206">
        <f>ROUND(I189*H189,2)</f>
        <v>0</v>
      </c>
      <c r="K189" s="207"/>
      <c r="L189" s="35"/>
      <c r="M189" s="208" t="s">
        <v>1</v>
      </c>
      <c r="N189" s="209" t="s">
        <v>36</v>
      </c>
      <c r="O189" s="210">
        <v>0.255</v>
      </c>
      <c r="P189" s="210">
        <f>O189*H189</f>
        <v>104.91974999999999</v>
      </c>
      <c r="Q189" s="210">
        <v>0</v>
      </c>
      <c r="R189" s="210">
        <f>Q189*H189</f>
        <v>0</v>
      </c>
      <c r="S189" s="210">
        <v>0.017780000000000001</v>
      </c>
      <c r="T189" s="211">
        <f>S189*H189</f>
        <v>7.3155809999999999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212" t="s">
        <v>158</v>
      </c>
      <c r="AT189" s="212" t="s">
        <v>111</v>
      </c>
      <c r="AU189" s="212" t="s">
        <v>116</v>
      </c>
      <c r="AY189" s="14" t="s">
        <v>108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4" t="s">
        <v>116</v>
      </c>
      <c r="BK189" s="213">
        <f>ROUND(I189*H189,2)</f>
        <v>0</v>
      </c>
      <c r="BL189" s="14" t="s">
        <v>158</v>
      </c>
      <c r="BM189" s="212" t="s">
        <v>362</v>
      </c>
    </row>
    <row r="190" s="2" customFormat="1" ht="24.15" customHeight="1">
      <c r="A190" s="29"/>
      <c r="B190" s="30"/>
      <c r="C190" s="201" t="s">
        <v>363</v>
      </c>
      <c r="D190" s="201" t="s">
        <v>111</v>
      </c>
      <c r="E190" s="202" t="s">
        <v>364</v>
      </c>
      <c r="F190" s="203" t="s">
        <v>365</v>
      </c>
      <c r="G190" s="204" t="s">
        <v>134</v>
      </c>
      <c r="H190" s="205">
        <v>50</v>
      </c>
      <c r="I190" s="206">
        <v>0</v>
      </c>
      <c r="J190" s="206">
        <f>ROUND(I190*H190,2)</f>
        <v>0</v>
      </c>
      <c r="K190" s="207"/>
      <c r="L190" s="35"/>
      <c r="M190" s="208" t="s">
        <v>1</v>
      </c>
      <c r="N190" s="209" t="s">
        <v>36</v>
      </c>
      <c r="O190" s="210">
        <v>0.085999999999999993</v>
      </c>
      <c r="P190" s="210">
        <f>O190*H190</f>
        <v>4.2999999999999998</v>
      </c>
      <c r="Q190" s="210">
        <v>0</v>
      </c>
      <c r="R190" s="210">
        <f>Q190*H190</f>
        <v>0</v>
      </c>
      <c r="S190" s="210">
        <v>0.0046299999999999996</v>
      </c>
      <c r="T190" s="211">
        <f>S190*H190</f>
        <v>0.23149999999999998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212" t="s">
        <v>158</v>
      </c>
      <c r="AT190" s="212" t="s">
        <v>111</v>
      </c>
      <c r="AU190" s="212" t="s">
        <v>116</v>
      </c>
      <c r="AY190" s="14" t="s">
        <v>108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4" t="s">
        <v>116</v>
      </c>
      <c r="BK190" s="213">
        <f>ROUND(I190*H190,2)</f>
        <v>0</v>
      </c>
      <c r="BL190" s="14" t="s">
        <v>158</v>
      </c>
      <c r="BM190" s="212" t="s">
        <v>366</v>
      </c>
    </row>
    <row r="191" s="2" customFormat="1" ht="24.15" customHeight="1">
      <c r="A191" s="29"/>
      <c r="B191" s="30"/>
      <c r="C191" s="201" t="s">
        <v>367</v>
      </c>
      <c r="D191" s="201" t="s">
        <v>111</v>
      </c>
      <c r="E191" s="202" t="s">
        <v>368</v>
      </c>
      <c r="F191" s="203" t="s">
        <v>369</v>
      </c>
      <c r="G191" s="204" t="s">
        <v>114</v>
      </c>
      <c r="H191" s="205">
        <v>411.44999999999999</v>
      </c>
      <c r="I191" s="206">
        <v>0</v>
      </c>
      <c r="J191" s="206">
        <f>ROUND(I191*H191,2)</f>
        <v>0</v>
      </c>
      <c r="K191" s="207"/>
      <c r="L191" s="35"/>
      <c r="M191" s="208" t="s">
        <v>1</v>
      </c>
      <c r="N191" s="209" t="s">
        <v>36</v>
      </c>
      <c r="O191" s="210">
        <v>0.031</v>
      </c>
      <c r="P191" s="210">
        <f>O191*H191</f>
        <v>12.754949999999999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212" t="s">
        <v>158</v>
      </c>
      <c r="AT191" s="212" t="s">
        <v>111</v>
      </c>
      <c r="AU191" s="212" t="s">
        <v>116</v>
      </c>
      <c r="AY191" s="14" t="s">
        <v>108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4" t="s">
        <v>116</v>
      </c>
      <c r="BK191" s="213">
        <f>ROUND(I191*H191,2)</f>
        <v>0</v>
      </c>
      <c r="BL191" s="14" t="s">
        <v>158</v>
      </c>
      <c r="BM191" s="212" t="s">
        <v>370</v>
      </c>
    </row>
    <row r="192" s="2" customFormat="1" ht="21.75" customHeight="1">
      <c r="A192" s="29"/>
      <c r="B192" s="30"/>
      <c r="C192" s="201" t="s">
        <v>371</v>
      </c>
      <c r="D192" s="201" t="s">
        <v>111</v>
      </c>
      <c r="E192" s="202" t="s">
        <v>372</v>
      </c>
      <c r="F192" s="203" t="s">
        <v>373</v>
      </c>
      <c r="G192" s="204" t="s">
        <v>114</v>
      </c>
      <c r="H192" s="205">
        <v>452.58999999999998</v>
      </c>
      <c r="I192" s="206">
        <v>0</v>
      </c>
      <c r="J192" s="206">
        <f>ROUND(I192*H192,2)</f>
        <v>0</v>
      </c>
      <c r="K192" s="207"/>
      <c r="L192" s="35"/>
      <c r="M192" s="208" t="s">
        <v>1</v>
      </c>
      <c r="N192" s="209" t="s">
        <v>36</v>
      </c>
      <c r="O192" s="210">
        <v>0</v>
      </c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212" t="s">
        <v>158</v>
      </c>
      <c r="AT192" s="212" t="s">
        <v>111</v>
      </c>
      <c r="AU192" s="212" t="s">
        <v>116</v>
      </c>
      <c r="AY192" s="14" t="s">
        <v>108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4" t="s">
        <v>116</v>
      </c>
      <c r="BK192" s="213">
        <f>ROUND(I192*H192,2)</f>
        <v>0</v>
      </c>
      <c r="BL192" s="14" t="s">
        <v>158</v>
      </c>
      <c r="BM192" s="212" t="s">
        <v>374</v>
      </c>
    </row>
    <row r="193" s="2" customFormat="1" ht="24.15" customHeight="1">
      <c r="A193" s="29"/>
      <c r="B193" s="30"/>
      <c r="C193" s="201" t="s">
        <v>375</v>
      </c>
      <c r="D193" s="201" t="s">
        <v>111</v>
      </c>
      <c r="E193" s="202" t="s">
        <v>376</v>
      </c>
      <c r="F193" s="203" t="s">
        <v>377</v>
      </c>
      <c r="G193" s="204" t="s">
        <v>129</v>
      </c>
      <c r="H193" s="205">
        <v>0.0080000000000000002</v>
      </c>
      <c r="I193" s="206">
        <v>0</v>
      </c>
      <c r="J193" s="206">
        <f>ROUND(I193*H193,2)</f>
        <v>0</v>
      </c>
      <c r="K193" s="207"/>
      <c r="L193" s="35"/>
      <c r="M193" s="208" t="s">
        <v>1</v>
      </c>
      <c r="N193" s="209" t="s">
        <v>36</v>
      </c>
      <c r="O193" s="210">
        <v>2.3290000000000002</v>
      </c>
      <c r="P193" s="210">
        <f>O193*H193</f>
        <v>0.018632000000000003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212" t="s">
        <v>158</v>
      </c>
      <c r="AT193" s="212" t="s">
        <v>111</v>
      </c>
      <c r="AU193" s="212" t="s">
        <v>116</v>
      </c>
      <c r="AY193" s="14" t="s">
        <v>108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4" t="s">
        <v>116</v>
      </c>
      <c r="BK193" s="213">
        <f>ROUND(I193*H193,2)</f>
        <v>0</v>
      </c>
      <c r="BL193" s="14" t="s">
        <v>158</v>
      </c>
      <c r="BM193" s="212" t="s">
        <v>378</v>
      </c>
    </row>
    <row r="194" s="12" customFormat="1" ht="22.8" customHeight="1">
      <c r="A194" s="12"/>
      <c r="B194" s="186"/>
      <c r="C194" s="187"/>
      <c r="D194" s="188" t="s">
        <v>69</v>
      </c>
      <c r="E194" s="199" t="s">
        <v>379</v>
      </c>
      <c r="F194" s="199" t="s">
        <v>380</v>
      </c>
      <c r="G194" s="187"/>
      <c r="H194" s="187"/>
      <c r="I194" s="187"/>
      <c r="J194" s="200">
        <f>BK194</f>
        <v>0</v>
      </c>
      <c r="K194" s="187"/>
      <c r="L194" s="191"/>
      <c r="M194" s="192"/>
      <c r="N194" s="193"/>
      <c r="O194" s="193"/>
      <c r="P194" s="194">
        <f>SUM(P195:P201)</f>
        <v>77.318787999999998</v>
      </c>
      <c r="Q194" s="193"/>
      <c r="R194" s="194">
        <f>SUM(R195:R201)</f>
        <v>0.0044599999999999996</v>
      </c>
      <c r="S194" s="193"/>
      <c r="T194" s="195">
        <f>SUM(T195:T201)</f>
        <v>0.70889999999999997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6" t="s">
        <v>116</v>
      </c>
      <c r="AT194" s="197" t="s">
        <v>69</v>
      </c>
      <c r="AU194" s="197" t="s">
        <v>75</v>
      </c>
      <c r="AY194" s="196" t="s">
        <v>108</v>
      </c>
      <c r="BK194" s="198">
        <f>SUM(BK195:BK201)</f>
        <v>0</v>
      </c>
    </row>
    <row r="195" s="2" customFormat="1" ht="33" customHeight="1">
      <c r="A195" s="29"/>
      <c r="B195" s="30"/>
      <c r="C195" s="201" t="s">
        <v>381</v>
      </c>
      <c r="D195" s="201" t="s">
        <v>111</v>
      </c>
      <c r="E195" s="202" t="s">
        <v>382</v>
      </c>
      <c r="F195" s="203" t="s">
        <v>383</v>
      </c>
      <c r="G195" s="204" t="s">
        <v>206</v>
      </c>
      <c r="H195" s="205">
        <v>4</v>
      </c>
      <c r="I195" s="206">
        <v>0</v>
      </c>
      <c r="J195" s="206">
        <f>ROUND(I195*H195,2)</f>
        <v>0</v>
      </c>
      <c r="K195" s="207"/>
      <c r="L195" s="35"/>
      <c r="M195" s="208" t="s">
        <v>1</v>
      </c>
      <c r="N195" s="209" t="s">
        <v>36</v>
      </c>
      <c r="O195" s="210">
        <v>3.2759999999999998</v>
      </c>
      <c r="P195" s="210">
        <f>O195*H195</f>
        <v>13.103999999999999</v>
      </c>
      <c r="Q195" s="210">
        <v>0.00027</v>
      </c>
      <c r="R195" s="210">
        <f>Q195*H195</f>
        <v>0.00108</v>
      </c>
      <c r="S195" s="210">
        <v>0</v>
      </c>
      <c r="T195" s="211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212" t="s">
        <v>158</v>
      </c>
      <c r="AT195" s="212" t="s">
        <v>111</v>
      </c>
      <c r="AU195" s="212" t="s">
        <v>116</v>
      </c>
      <c r="AY195" s="14" t="s">
        <v>108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4" t="s">
        <v>116</v>
      </c>
      <c r="BK195" s="213">
        <f>ROUND(I195*H195,2)</f>
        <v>0</v>
      </c>
      <c r="BL195" s="14" t="s">
        <v>158</v>
      </c>
      <c r="BM195" s="212" t="s">
        <v>384</v>
      </c>
    </row>
    <row r="196" s="2" customFormat="1" ht="37.8" customHeight="1">
      <c r="A196" s="29"/>
      <c r="B196" s="30"/>
      <c r="C196" s="214" t="s">
        <v>385</v>
      </c>
      <c r="D196" s="214" t="s">
        <v>161</v>
      </c>
      <c r="E196" s="215" t="s">
        <v>386</v>
      </c>
      <c r="F196" s="216" t="s">
        <v>387</v>
      </c>
      <c r="G196" s="217" t="s">
        <v>206</v>
      </c>
      <c r="H196" s="218">
        <v>4</v>
      </c>
      <c r="I196" s="219">
        <v>0</v>
      </c>
      <c r="J196" s="219">
        <f>ROUND(I196*H196,2)</f>
        <v>0</v>
      </c>
      <c r="K196" s="220"/>
      <c r="L196" s="221"/>
      <c r="M196" s="222" t="s">
        <v>1</v>
      </c>
      <c r="N196" s="223" t="s">
        <v>36</v>
      </c>
      <c r="O196" s="210">
        <v>0</v>
      </c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212" t="s">
        <v>164</v>
      </c>
      <c r="AT196" s="212" t="s">
        <v>161</v>
      </c>
      <c r="AU196" s="212" t="s">
        <v>116</v>
      </c>
      <c r="AY196" s="14" t="s">
        <v>108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4" t="s">
        <v>116</v>
      </c>
      <c r="BK196" s="213">
        <f>ROUND(I196*H196,2)</f>
        <v>0</v>
      </c>
      <c r="BL196" s="14" t="s">
        <v>158</v>
      </c>
      <c r="BM196" s="212" t="s">
        <v>388</v>
      </c>
    </row>
    <row r="197" s="2" customFormat="1" ht="33" customHeight="1">
      <c r="A197" s="29"/>
      <c r="B197" s="30"/>
      <c r="C197" s="201" t="s">
        <v>389</v>
      </c>
      <c r="D197" s="201" t="s">
        <v>111</v>
      </c>
      <c r="E197" s="202" t="s">
        <v>390</v>
      </c>
      <c r="F197" s="203" t="s">
        <v>391</v>
      </c>
      <c r="G197" s="204" t="s">
        <v>206</v>
      </c>
      <c r="H197" s="205">
        <v>13</v>
      </c>
      <c r="I197" s="206">
        <v>0</v>
      </c>
      <c r="J197" s="206">
        <f>ROUND(I197*H197,2)</f>
        <v>0</v>
      </c>
      <c r="K197" s="207"/>
      <c r="L197" s="35"/>
      <c r="M197" s="208" t="s">
        <v>1</v>
      </c>
      <c r="N197" s="209" t="s">
        <v>36</v>
      </c>
      <c r="O197" s="210">
        <v>4.2510000000000003</v>
      </c>
      <c r="P197" s="210">
        <f>O197*H197</f>
        <v>55.263000000000005</v>
      </c>
      <c r="Q197" s="210">
        <v>0.00025999999999999998</v>
      </c>
      <c r="R197" s="210">
        <f>Q197*H197</f>
        <v>0.0033799999999999998</v>
      </c>
      <c r="S197" s="210">
        <v>0</v>
      </c>
      <c r="T197" s="211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212" t="s">
        <v>158</v>
      </c>
      <c r="AT197" s="212" t="s">
        <v>111</v>
      </c>
      <c r="AU197" s="212" t="s">
        <v>116</v>
      </c>
      <c r="AY197" s="14" t="s">
        <v>108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4" t="s">
        <v>116</v>
      </c>
      <c r="BK197" s="213">
        <f>ROUND(I197*H197,2)</f>
        <v>0</v>
      </c>
      <c r="BL197" s="14" t="s">
        <v>158</v>
      </c>
      <c r="BM197" s="212" t="s">
        <v>392</v>
      </c>
    </row>
    <row r="198" s="2" customFormat="1" ht="37.8" customHeight="1">
      <c r="A198" s="29"/>
      <c r="B198" s="30"/>
      <c r="C198" s="214" t="s">
        <v>393</v>
      </c>
      <c r="D198" s="214" t="s">
        <v>161</v>
      </c>
      <c r="E198" s="215" t="s">
        <v>394</v>
      </c>
      <c r="F198" s="216" t="s">
        <v>395</v>
      </c>
      <c r="G198" s="217" t="s">
        <v>206</v>
      </c>
      <c r="H198" s="218">
        <v>13</v>
      </c>
      <c r="I198" s="219">
        <v>0</v>
      </c>
      <c r="J198" s="219">
        <f>ROUND(I198*H198,2)</f>
        <v>0</v>
      </c>
      <c r="K198" s="220"/>
      <c r="L198" s="221"/>
      <c r="M198" s="222" t="s">
        <v>1</v>
      </c>
      <c r="N198" s="223" t="s">
        <v>36</v>
      </c>
      <c r="O198" s="210">
        <v>0</v>
      </c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212" t="s">
        <v>164</v>
      </c>
      <c r="AT198" s="212" t="s">
        <v>161</v>
      </c>
      <c r="AU198" s="212" t="s">
        <v>116</v>
      </c>
      <c r="AY198" s="14" t="s">
        <v>108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4" t="s">
        <v>116</v>
      </c>
      <c r="BK198" s="213">
        <f>ROUND(I198*H198,2)</f>
        <v>0</v>
      </c>
      <c r="BL198" s="14" t="s">
        <v>158</v>
      </c>
      <c r="BM198" s="212" t="s">
        <v>396</v>
      </c>
    </row>
    <row r="199" s="2" customFormat="1" ht="21.75" customHeight="1">
      <c r="A199" s="29"/>
      <c r="B199" s="30"/>
      <c r="C199" s="201" t="s">
        <v>397</v>
      </c>
      <c r="D199" s="201" t="s">
        <v>111</v>
      </c>
      <c r="E199" s="202" t="s">
        <v>398</v>
      </c>
      <c r="F199" s="203" t="s">
        <v>399</v>
      </c>
      <c r="G199" s="204" t="s">
        <v>206</v>
      </c>
      <c r="H199" s="205">
        <v>17</v>
      </c>
      <c r="I199" s="206">
        <v>0</v>
      </c>
      <c r="J199" s="206">
        <f>ROUND(I199*H199,2)</f>
        <v>0</v>
      </c>
      <c r="K199" s="207"/>
      <c r="L199" s="35"/>
      <c r="M199" s="208" t="s">
        <v>1</v>
      </c>
      <c r="N199" s="209" t="s">
        <v>36</v>
      </c>
      <c r="O199" s="210">
        <v>0.52600000000000002</v>
      </c>
      <c r="P199" s="210">
        <f>O199*H199</f>
        <v>8.9420000000000002</v>
      </c>
      <c r="Q199" s="210">
        <v>0</v>
      </c>
      <c r="R199" s="210">
        <f>Q199*H199</f>
        <v>0</v>
      </c>
      <c r="S199" s="210">
        <v>0.041700000000000001</v>
      </c>
      <c r="T199" s="211">
        <f>S199*H199</f>
        <v>0.70889999999999997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212" t="s">
        <v>158</v>
      </c>
      <c r="AT199" s="212" t="s">
        <v>111</v>
      </c>
      <c r="AU199" s="212" t="s">
        <v>116</v>
      </c>
      <c r="AY199" s="14" t="s">
        <v>108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4" t="s">
        <v>116</v>
      </c>
      <c r="BK199" s="213">
        <f>ROUND(I199*H199,2)</f>
        <v>0</v>
      </c>
      <c r="BL199" s="14" t="s">
        <v>158</v>
      </c>
      <c r="BM199" s="212" t="s">
        <v>400</v>
      </c>
    </row>
    <row r="200" s="2" customFormat="1" ht="24.15" customHeight="1">
      <c r="A200" s="29"/>
      <c r="B200" s="30"/>
      <c r="C200" s="201" t="s">
        <v>401</v>
      </c>
      <c r="D200" s="201" t="s">
        <v>111</v>
      </c>
      <c r="E200" s="202" t="s">
        <v>402</v>
      </c>
      <c r="F200" s="203" t="s">
        <v>403</v>
      </c>
      <c r="G200" s="204" t="s">
        <v>322</v>
      </c>
      <c r="H200" s="205">
        <v>17</v>
      </c>
      <c r="I200" s="206">
        <v>0</v>
      </c>
      <c r="J200" s="206">
        <f>ROUND(I200*H200,2)</f>
        <v>0</v>
      </c>
      <c r="K200" s="207"/>
      <c r="L200" s="35"/>
      <c r="M200" s="208" t="s">
        <v>1</v>
      </c>
      <c r="N200" s="209" t="s">
        <v>36</v>
      </c>
      <c r="O200" s="210">
        <v>0</v>
      </c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212" t="s">
        <v>158</v>
      </c>
      <c r="AT200" s="212" t="s">
        <v>111</v>
      </c>
      <c r="AU200" s="212" t="s">
        <v>116</v>
      </c>
      <c r="AY200" s="14" t="s">
        <v>108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4" t="s">
        <v>116</v>
      </c>
      <c r="BK200" s="213">
        <f>ROUND(I200*H200,2)</f>
        <v>0</v>
      </c>
      <c r="BL200" s="14" t="s">
        <v>158</v>
      </c>
      <c r="BM200" s="212" t="s">
        <v>404</v>
      </c>
    </row>
    <row r="201" s="2" customFormat="1" ht="24.15" customHeight="1">
      <c r="A201" s="29"/>
      <c r="B201" s="30"/>
      <c r="C201" s="201" t="s">
        <v>405</v>
      </c>
      <c r="D201" s="201" t="s">
        <v>111</v>
      </c>
      <c r="E201" s="202" t="s">
        <v>406</v>
      </c>
      <c r="F201" s="203" t="s">
        <v>407</v>
      </c>
      <c r="G201" s="204" t="s">
        <v>129</v>
      </c>
      <c r="H201" s="205">
        <v>0.0040000000000000001</v>
      </c>
      <c r="I201" s="206">
        <v>0</v>
      </c>
      <c r="J201" s="206">
        <f>ROUND(I201*H201,2)</f>
        <v>0</v>
      </c>
      <c r="K201" s="207"/>
      <c r="L201" s="35"/>
      <c r="M201" s="224" t="s">
        <v>1</v>
      </c>
      <c r="N201" s="225" t="s">
        <v>36</v>
      </c>
      <c r="O201" s="226">
        <v>2.4470000000000001</v>
      </c>
      <c r="P201" s="226">
        <f>O201*H201</f>
        <v>0.0097879999999999998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212" t="s">
        <v>158</v>
      </c>
      <c r="AT201" s="212" t="s">
        <v>111</v>
      </c>
      <c r="AU201" s="212" t="s">
        <v>116</v>
      </c>
      <c r="AY201" s="14" t="s">
        <v>108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4" t="s">
        <v>116</v>
      </c>
      <c r="BK201" s="213">
        <f>ROUND(I201*H201,2)</f>
        <v>0</v>
      </c>
      <c r="BL201" s="14" t="s">
        <v>158</v>
      </c>
      <c r="BM201" s="212" t="s">
        <v>408</v>
      </c>
    </row>
    <row r="202" s="2" customFormat="1" ht="6.96" customHeight="1">
      <c r="A202" s="29"/>
      <c r="B202" s="56"/>
      <c r="C202" s="57"/>
      <c r="D202" s="57"/>
      <c r="E202" s="57"/>
      <c r="F202" s="57"/>
      <c r="G202" s="57"/>
      <c r="H202" s="57"/>
      <c r="I202" s="57"/>
      <c r="J202" s="57"/>
      <c r="K202" s="57"/>
      <c r="L202" s="35"/>
      <c r="M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</row>
  </sheetData>
  <sheetProtection sheet="1" autoFilter="0" formatColumns="0" formatRows="0" objects="1" scenarios="1" spinCount="100000" saltValue="1m//yWuU1+40mDzrXmd50EYT1i9uiSOBRfGeWfs0tC5blh/oFz95DTuJJcoG9WAkptTKoYIf6mLKNflPlQ3fnw==" hashValue="OBO/0oD+yT6XZ77pkeJKpfToaPUrXt5NJAXoiFjNN1/Jflwx8XIrr+JSUSL0TX6YlpbgHTpPOJFzSiiW1hqnhQ==" algorithmName="SHA-512" password="CC35"/>
  <autoFilter ref="C121:K201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Miloš Novák</dc:creator>
  <cp:lastModifiedBy>Miloš Novák</cp:lastModifiedBy>
  <dcterms:created xsi:type="dcterms:W3CDTF">2023-10-16T08:18:37Z</dcterms:created>
  <dcterms:modified xsi:type="dcterms:W3CDTF">2023-10-16T08:18:41Z</dcterms:modified>
</cp:coreProperties>
</file>