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1011 - Výměna střešní k..." sheetId="2" r:id="rId2"/>
  </sheets>
  <definedNames>
    <definedName name="_xlnm.Print_Area" localSheetId="0">'Rekapitulace stavby'!$D$4:$AO$76,'Rekapitulace stavby'!$C$82:$AQ$96</definedName>
    <definedName name="_xlnm._FilterDatabase" localSheetId="1" hidden="1">'231011 - Výměna střešní k...'!$C$121:$K$201</definedName>
    <definedName name="_xlnm.Print_Area" localSheetId="1">'231011 - Výměna střešní k...'!$C$4:$J$76,'231011 - Výměna střešní k...'!$C$82:$J$105,'231011 - Výměna střešní k...'!$C$111:$J$201</definedName>
    <definedName name="_xlnm.Print_Titles" localSheetId="0">'Rekapitulace stavby'!$92:$92</definedName>
    <definedName name="_xlnm.Print_Titles" localSheetId="1">'231011 - Výměna střešní k...'!$121:$121</definedName>
  </definedNames>
  <calcPr fullCalcOnLoad="1"/>
</workbook>
</file>

<file path=xl/sharedStrings.xml><?xml version="1.0" encoding="utf-8"?>
<sst xmlns="http://schemas.openxmlformats.org/spreadsheetml/2006/main" count="1281" uniqueCount="412">
  <si>
    <t>Export Komplet</t>
  </si>
  <si>
    <t/>
  </si>
  <si>
    <t>2.0</t>
  </si>
  <si>
    <t>False</t>
  </si>
  <si>
    <t>{53a2136b-13a2-4e82-8df7-dabf909e41c1}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</si>
  <si>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</si>
  <si>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</si>
  <si>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</si>
  <si>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</si>
  <si>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</si>
  <si>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</si>
  <si>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</si>
  <si>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</si>
  <si>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</si>
  <si>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231011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</si>
  <si>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</si>
  <si>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</si>
  <si>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střešní krytiny a klempířských prvků domu Na Trubech 1107, Česká Třebová.</t>
  </si>
  <si>
    <t>KSO:</t>
  </si>
  <si>
    <t>CC-CZ:</t>
  </si>
  <si>
    <t>Místo:</t>
  </si>
  <si>
    <t xml:space="preserve"> </t>
  </si>
  <si>
    <t>Datum:</t>
  </si>
  <si>
    <t>11. 10. 2023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</si>
  <si>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</si>
  <si>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</si>
  <si>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</si>
  <si>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</si>
  <si>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</si>
  <si>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</si>
  <si>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</si>
  <si>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</si>
  <si>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</si>
  <si>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</si>
  <si>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</si>
  <si>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</si>
  <si>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</si>
  <si>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</si>
  <si>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</si>
  <si>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</si>
  <si>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</si>
  <si>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</si>
  <si>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</si>
  <si>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</si>
  <si>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</si>
  <si>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</si>
  <si>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</si>
  <si>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</si>
  <si>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</si>
  <si>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</si>
  <si>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</si>
  <si>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</si>
  <si>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</si>
  <si>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</si>
  <si>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</si>
  <si>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</si>
  <si>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</si>
  <si>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</si>
  <si>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</si>
  <si>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</si>
  <si>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</si>
  <si>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</si>
  <si>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</si>
  <si>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</si>
  <si>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</si>
  <si>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</si>
  <si>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</si>
  <si>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</si>
  <si>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</si>
  <si>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</si>
  <si>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</si>
  <si>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</si>
  <si>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</si>
  <si>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</si>
  <si>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</si>
  <si>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</si>
  <si>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</si>
  <si>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</si>
  <si>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</si>
  <si>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</si>
  <si>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</si>
  <si>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</si>
  <si>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</si>
  <si>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</si>
  <si>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</si>
  <si>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</si>
  <si>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</si>
  <si>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</si>
  <si>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</si>
  <si>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</si>
  <si>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</si>
  <si>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</si>
  <si>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</si>
  <si>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</si>
  <si>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</si>
  <si>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</si>
  <si>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</si>
  <si>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</si>
  <si>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</si>
  <si>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</si>
  <si>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</si>
  <si>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</si>
  <si>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</si>
  <si>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</si>
  <si>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</si>
  <si>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</si>
  <si>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</si>
  <si>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</si>
  <si>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</si>
  <si>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</si>
  <si>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</si>
  <si>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</si>
  <si>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</si>
  <si>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</si>
  <si>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</si>
  <si>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941111112</t>
  </si>
  <si>
    <t>Montáž lešení řadového trubkového lehkého s podlahami zatížení do 200 kg/m2 š od 0,6 do 0,9 m v přes 10 do 25 m</t>
  </si>
  <si>
    <t>m2</t>
  </si>
  <si>
    <t>4</t>
  </si>
  <si>
    <t>2</t>
  </si>
  <si>
    <t>2110724028</t>
  </si>
  <si>
    <t>941111212</t>
  </si>
  <si>
    <t>Příplatek k lešení řadovému trubkovému lehkému s podlahami š 0,9 m v 25 m za první a ZKD den použití - zohlednit potřebnou dobu!</t>
  </si>
  <si>
    <t>-1916336519</t>
  </si>
  <si>
    <t>3</t>
  </si>
  <si>
    <t>941111812</t>
  </si>
  <si>
    <t>Demontáž lešení řadového trubkového lehkého s podlahami zatížení do 200 kg/m2 š od 0,6 do 0,9 m v přes 10 do 25 m</t>
  </si>
  <si>
    <t>29937666</t>
  </si>
  <si>
    <t>997</t>
  </si>
  <si>
    <t>Přesun sutě</t>
  </si>
  <si>
    <t>997013153</t>
  </si>
  <si>
    <t>Vnitrostaveništní doprava suti a vybouraných hmot pro budovy v přes 9 do 12 m s omezením mechanizace</t>
  </si>
  <si>
    <t>t</t>
  </si>
  <si>
    <t>1518569065</t>
  </si>
  <si>
    <t>5</t>
  </si>
  <si>
    <t>997013322</t>
  </si>
  <si>
    <t>Příplatek k shozu suti v přes 10 do 20 m za první a ZKD den použití</t>
  </si>
  <si>
    <t>m</t>
  </si>
  <si>
    <t>-694840240</t>
  </si>
  <si>
    <t>6</t>
  </si>
  <si>
    <t>997013501</t>
  </si>
  <si>
    <t>Odvoz suti a vybouraných hmot na skládku nebo meziskládku do 1 km se složením</t>
  </si>
  <si>
    <t>-748190478</t>
  </si>
  <si>
    <t>7</t>
  </si>
  <si>
    <t>997013509</t>
  </si>
  <si>
    <t>Příplatek k odvozu suti a vybouraných hmot na skládku ZKD 1 km přes 1 km</t>
  </si>
  <si>
    <t>-206099284</t>
  </si>
  <si>
    <t>997013645</t>
  </si>
  <si>
    <t>Poplatek za uložení na skládce (skládkovné) odpadu asfaltového bez dehtu kód odpadu 17 03 02</t>
  </si>
  <si>
    <t>-800779577</t>
  </si>
  <si>
    <t>8</t>
  </si>
  <si>
    <t>997013811</t>
  </si>
  <si>
    <t>Poplatek za uložení na skládce (skládkovné) stavebního odpadu dřevěného kód odpadu 17 02 01</t>
  </si>
  <si>
    <t>16835067</t>
  </si>
  <si>
    <t>PSV</t>
  </si>
  <si>
    <t>Práce a dodávky PSV</t>
  </si>
  <si>
    <t>712</t>
  </si>
  <si>
    <t>Povlakové krytiny</t>
  </si>
  <si>
    <t>10</t>
  </si>
  <si>
    <t>712341559</t>
  </si>
  <si>
    <t>Provedení povlakové krytiny střech do 10° pásy NAIP přitavením v plné ploše</t>
  </si>
  <si>
    <t>16</t>
  </si>
  <si>
    <t>-1182461561</t>
  </si>
  <si>
    <t>11</t>
  </si>
  <si>
    <t>M</t>
  </si>
  <si>
    <t>62833158</t>
  </si>
  <si>
    <t>pás asfaltový natavitelný oxidovaný tl 4,0mm typu G200 S40 s vložkou ze skleněné tkaniny, s jemnozrnným minerálním posypem</t>
  </si>
  <si>
    <t>32</t>
  </si>
  <si>
    <t>-219420732</t>
  </si>
  <si>
    <t>743</t>
  </si>
  <si>
    <t>Elektromontáže - hrubá montáž</t>
  </si>
  <si>
    <t>12</t>
  </si>
  <si>
    <t>743v1</t>
  </si>
  <si>
    <t>Demontáž stávajícího hromosvodu vč. podpěr a držáků (svody ponechat)</t>
  </si>
  <si>
    <t>kpl</t>
  </si>
  <si>
    <t>1822139181</t>
  </si>
  <si>
    <t>13</t>
  </si>
  <si>
    <t>743v2</t>
  </si>
  <si>
    <t>Dodávka a montáž nové hromosvodové soustavy střechy vč. revize</t>
  </si>
  <si>
    <t>-1367981745</t>
  </si>
  <si>
    <t>762</t>
  </si>
  <si>
    <t>Konstrukce tesařské</t>
  </si>
  <si>
    <t>14</t>
  </si>
  <si>
    <t>762342214</t>
  </si>
  <si>
    <t>Montáž laťování 32x100mm na střechách jednoduchých sklonu do 60° osové vzdálenosti přes 150 do 360 mm</t>
  </si>
  <si>
    <t>-102185049</t>
  </si>
  <si>
    <t>60514106</t>
  </si>
  <si>
    <t>řezivo jehličnaté kontralať průřez 40x60mm rozteč 900mm, latě 32x100mm rozteč 250mm</t>
  </si>
  <si>
    <t>m3</t>
  </si>
  <si>
    <t>-730318534</t>
  </si>
  <si>
    <t>762342511</t>
  </si>
  <si>
    <t>Montáž kontralatí na podklad bez tepelné izolace</t>
  </si>
  <si>
    <t>1085119151</t>
  </si>
  <si>
    <t>17</t>
  </si>
  <si>
    <t>762395000</t>
  </si>
  <si>
    <t>Spojovací prostředky krovů, bednění, laťování, nadstřešních konstrukcí</t>
  </si>
  <si>
    <t>-1168199740</t>
  </si>
  <si>
    <t>18</t>
  </si>
  <si>
    <t>998762102</t>
  </si>
  <si>
    <t>Přesun hmot tonážní pro kce tesařské v objektech v přes 6 do 12 m</t>
  </si>
  <si>
    <t>-413471369</t>
  </si>
  <si>
    <t>764</t>
  </si>
  <si>
    <t>Konstrukce klempířské</t>
  </si>
  <si>
    <t>764002812</t>
  </si>
  <si>
    <t>Demontáž okapového plechu do suti v krytině skládané</t>
  </si>
  <si>
    <t>316532183</t>
  </si>
  <si>
    <t>20</t>
  </si>
  <si>
    <t>764002821</t>
  </si>
  <si>
    <t>Demontáž střešního výlezu do suti</t>
  </si>
  <si>
    <t>kus</t>
  </si>
  <si>
    <t>1161864334</t>
  </si>
  <si>
    <t>19</t>
  </si>
  <si>
    <t>764002861</t>
  </si>
  <si>
    <t>Demontáž oplechování říms a ozdobných prvků do suti</t>
  </si>
  <si>
    <t>-913753011</t>
  </si>
  <si>
    <t>22</t>
  </si>
  <si>
    <t>764003801</t>
  </si>
  <si>
    <t>Demontáž lemování trub, konzol, držáků, ventilačních nástavců a jiných kusových prvků do suti</t>
  </si>
  <si>
    <t>-941393208</t>
  </si>
  <si>
    <t>30</t>
  </si>
  <si>
    <t>764101153</t>
  </si>
  <si>
    <t>Montáž krytiny střechy rovné ze šablon do 4 ks/m2 přes 30 do 60°</t>
  </si>
  <si>
    <t>1777139875</t>
  </si>
  <si>
    <t>31</t>
  </si>
  <si>
    <t>55345000</t>
  </si>
  <si>
    <t>Krytina SR35-47D falcovaná černá, pásová délka do 8m, tl. min 0,5mm, pozink 275g/m2, plná technická záruka 50 let, estetická na barevnost min. 25 let</t>
  </si>
  <si>
    <t>-1789790004</t>
  </si>
  <si>
    <t>23</t>
  </si>
  <si>
    <t>764201106</t>
  </si>
  <si>
    <t>Montáž oplechování větraného hřebene s větrací mřížkou</t>
  </si>
  <si>
    <t>-865593440</t>
  </si>
  <si>
    <t>764203152</t>
  </si>
  <si>
    <t>Montáž střešního výlezu pro krytinu skládanou nebo plechovou</t>
  </si>
  <si>
    <t>403673776</t>
  </si>
  <si>
    <t>33</t>
  </si>
  <si>
    <t>55341840</t>
  </si>
  <si>
    <t>vikýř standard pro hladké krytiny ocelový 60x60cm</t>
  </si>
  <si>
    <t>515896103</t>
  </si>
  <si>
    <t>34</t>
  </si>
  <si>
    <t>764203156</t>
  </si>
  <si>
    <t>Montáž sněhového zachytávače pro krytiny průběžného dvoutrubkového</t>
  </si>
  <si>
    <t>327471633</t>
  </si>
  <si>
    <t>37</t>
  </si>
  <si>
    <t>764204105</t>
  </si>
  <si>
    <t>Montáž oplechování horních ploch a atik bez rohů rš do 400 mm</t>
  </si>
  <si>
    <t>759031867</t>
  </si>
  <si>
    <t>38</t>
  </si>
  <si>
    <t>764204109</t>
  </si>
  <si>
    <t>Montáž oplechování horních ploch a atik bez rohů rš přes 400 do 800 mm</t>
  </si>
  <si>
    <t>19331851</t>
  </si>
  <si>
    <t>39</t>
  </si>
  <si>
    <t>764205145</t>
  </si>
  <si>
    <t>Příplatek k montáži za pracnost při oplechování rohů nadezdívek (atik) rš do 400 mm</t>
  </si>
  <si>
    <t>-46099967</t>
  </si>
  <si>
    <t>40</t>
  </si>
  <si>
    <t>764205146</t>
  </si>
  <si>
    <t>Příplatek k montáži za pracnost při oplechování rohů nadezdívek (atik) rš přes 400 mm</t>
  </si>
  <si>
    <t>-1168746068</t>
  </si>
  <si>
    <t>26</t>
  </si>
  <si>
    <t>764211466</t>
  </si>
  <si>
    <t>Oplechování přechodu střešních rovin z Pz plechu rš 400 mm</t>
  </si>
  <si>
    <t>2126652560</t>
  </si>
  <si>
    <t>24</t>
  </si>
  <si>
    <t>764212662</t>
  </si>
  <si>
    <t>Oplechování rovné okapové hrany z Pz s povrchovou úpravou rš 200 mm</t>
  </si>
  <si>
    <t>1680140552</t>
  </si>
  <si>
    <t>41</t>
  </si>
  <si>
    <t>764212663</t>
  </si>
  <si>
    <t>Oplechování rovné okapové hrany z Pz s povrchovou úpravou rš 250 mm</t>
  </si>
  <si>
    <t>-666017008</t>
  </si>
  <si>
    <t>25</t>
  </si>
  <si>
    <t>764218407</t>
  </si>
  <si>
    <t>Oplechování rovné římsy mechanicky kotvené z Pz plechu rš 670 mm</t>
  </si>
  <si>
    <t>-1332950680</t>
  </si>
  <si>
    <t>42</t>
  </si>
  <si>
    <t>764301118</t>
  </si>
  <si>
    <t>Montáž lemování rovných zdí střech s krytinou skládanou rš přes 400 mm</t>
  </si>
  <si>
    <t>16681517</t>
  </si>
  <si>
    <t>43</t>
  </si>
  <si>
    <t>764305123</t>
  </si>
  <si>
    <t>Montáž lemování trub, konzol nebo držáků s krytinou skládanou D přes 100 do 150 mm</t>
  </si>
  <si>
    <t>-934835041</t>
  </si>
  <si>
    <t>44</t>
  </si>
  <si>
    <t>764305124</t>
  </si>
  <si>
    <t>Montáž lemování trub, konzol nebo držáků s krytinou skládanou D přes 150 do 200 mm</t>
  </si>
  <si>
    <t>-1809267270</t>
  </si>
  <si>
    <t>50</t>
  </si>
  <si>
    <t>764501103</t>
  </si>
  <si>
    <t>Montáž žlabu podokapního půlkruhového</t>
  </si>
  <si>
    <t>1087768853</t>
  </si>
  <si>
    <t>51</t>
  </si>
  <si>
    <t>764501104</t>
  </si>
  <si>
    <t>Montáž čela pro podokapní půlkulatý žlab</t>
  </si>
  <si>
    <t>1862527495</t>
  </si>
  <si>
    <t>52</t>
  </si>
  <si>
    <t>55350134</t>
  </si>
  <si>
    <t>čelo půlkulatého žlabu narážecí univerzální Pz barvený 150mm</t>
  </si>
  <si>
    <t>110485917</t>
  </si>
  <si>
    <t>53</t>
  </si>
  <si>
    <t>764501107</t>
  </si>
  <si>
    <t>Montáž rohu nebo koutu pro podokapní půlkulatý žlab</t>
  </si>
  <si>
    <t>1753826985</t>
  </si>
  <si>
    <t>54</t>
  </si>
  <si>
    <t>55350168</t>
  </si>
  <si>
    <t>roh žlabový 330/90°</t>
  </si>
  <si>
    <t>-1281286543</t>
  </si>
  <si>
    <t>55</t>
  </si>
  <si>
    <t>764501108</t>
  </si>
  <si>
    <t>Montáž kotlíku oválného (trychtýřového) pro podokapní žlab</t>
  </si>
  <si>
    <t>1015207842</t>
  </si>
  <si>
    <t>56</t>
  </si>
  <si>
    <t>55350156</t>
  </si>
  <si>
    <t>kotlík žlabový oválný 330/100mm</t>
  </si>
  <si>
    <t>-1804391277</t>
  </si>
  <si>
    <t>57</t>
  </si>
  <si>
    <t>764508131</t>
  </si>
  <si>
    <t>Montáž kruhového svodu</t>
  </si>
  <si>
    <t>-1366198037</t>
  </si>
  <si>
    <t>59</t>
  </si>
  <si>
    <t>55344204</t>
  </si>
  <si>
    <t>svod kruhový Pz 100mm</t>
  </si>
  <si>
    <t>89063885</t>
  </si>
  <si>
    <t>35</t>
  </si>
  <si>
    <t>764v1</t>
  </si>
  <si>
    <t>zachytávač sněhový pro falcované pásy prům. 22-35mm, pozink</t>
  </si>
  <si>
    <t>ks</t>
  </si>
  <si>
    <t>1099812899</t>
  </si>
  <si>
    <t>36</t>
  </si>
  <si>
    <t>764v2</t>
  </si>
  <si>
    <t>tyč do sněhového zachytávače prům. 25mm, pozink</t>
  </si>
  <si>
    <t>-1031719633</t>
  </si>
  <si>
    <t>45</t>
  </si>
  <si>
    <t>764v3</t>
  </si>
  <si>
    <t>plechová tabule černá, tl. min 0,5mm, pozink 275g/m2, plná technická záruka 50 let, estetická na barevnost min.25 let</t>
  </si>
  <si>
    <t>769495908</t>
  </si>
  <si>
    <t>47</t>
  </si>
  <si>
    <t>55350138</t>
  </si>
  <si>
    <t>spojka žlabů s těsněním 330mm</t>
  </si>
  <si>
    <t>1982780692</t>
  </si>
  <si>
    <t>48</t>
  </si>
  <si>
    <t>55350102</t>
  </si>
  <si>
    <t>žlab podokapní půlkulatý rš. 330mm</t>
  </si>
  <si>
    <t>1011368633</t>
  </si>
  <si>
    <t>49</t>
  </si>
  <si>
    <t>55344180</t>
  </si>
  <si>
    <t>žlab půlkruhový podokapní Pz 250mm</t>
  </si>
  <si>
    <t>1544827778</t>
  </si>
  <si>
    <t>60</t>
  </si>
  <si>
    <t>998764103</t>
  </si>
  <si>
    <t>Přesun hmot tonážní pro konstrukce klempířské v objektech v přes 12 do 24 m</t>
  </si>
  <si>
    <t>-143448279</t>
  </si>
  <si>
    <t>765</t>
  </si>
  <si>
    <t>Krytina skládaná</t>
  </si>
  <si>
    <t>27</t>
  </si>
  <si>
    <t>765111201</t>
  </si>
  <si>
    <t>Montáž okapní větrací pás</t>
  </si>
  <si>
    <t>1685816533</t>
  </si>
  <si>
    <t>29</t>
  </si>
  <si>
    <t>BTP.3820033C</t>
  </si>
  <si>
    <t>Ochranný větrací pás B.classic PVC 100mm - 1role/5bm Černá (RAL 9005)</t>
  </si>
  <si>
    <t>role</t>
  </si>
  <si>
    <t>1423305860</t>
  </si>
  <si>
    <t>61</t>
  </si>
  <si>
    <t>765131801</t>
  </si>
  <si>
    <t>Demontáž šindele bitumen vč. podkladní lepenky do suti</t>
  </si>
  <si>
    <t>-1194024140</t>
  </si>
  <si>
    <t>62</t>
  </si>
  <si>
    <t>765131821</t>
  </si>
  <si>
    <t>Demontáž hřebene nebo nároží bitumen šindel skládané krytiny sklonu do 30° do suti</t>
  </si>
  <si>
    <t>-659858921</t>
  </si>
  <si>
    <t>63</t>
  </si>
  <si>
    <t>765191031</t>
  </si>
  <si>
    <t>Montáž pojistné hydroizolační fólie lepením pod kontralatě</t>
  </si>
  <si>
    <t>876055189</t>
  </si>
  <si>
    <t>64</t>
  </si>
  <si>
    <t>765v1</t>
  </si>
  <si>
    <t>membrána podstřešní 150g/m2 se spojovací páskou</t>
  </si>
  <si>
    <t>288013364</t>
  </si>
  <si>
    <t>65</t>
  </si>
  <si>
    <t>998765102</t>
  </si>
  <si>
    <t>Přesun hmot tonážní pro krytiny skládané v objektech v přes 6 do 12 m</t>
  </si>
  <si>
    <t>-1027163093</t>
  </si>
  <si>
    <t>766</t>
  </si>
  <si>
    <t>Konstrukce truhlářské</t>
  </si>
  <si>
    <t>66</t>
  </si>
  <si>
    <t>766671001</t>
  </si>
  <si>
    <t>Montáž střešního okna do krytiny ploché 55 x 78 cm včetně napojení parozábrany a montáže oplechování</t>
  </si>
  <si>
    <t>-1356775748</t>
  </si>
  <si>
    <t>67</t>
  </si>
  <si>
    <t>61124777</t>
  </si>
  <si>
    <t>okno střešní dřevěné kyvné, izolační trojsklo 55x78cm, horní otvírání, dřevěné, bílá PUR vrstva, oplechování pro falcovanou krytinu</t>
  </si>
  <si>
    <t>-290811012</t>
  </si>
  <si>
    <t>68</t>
  </si>
  <si>
    <t>766671006</t>
  </si>
  <si>
    <t>Montáž střešního okna do krytiny ploché 78 x 160 cm včetně napojení parozábrany a montáže oplechování</t>
  </si>
  <si>
    <t>-1229044805</t>
  </si>
  <si>
    <t>69</t>
  </si>
  <si>
    <t>61124779</t>
  </si>
  <si>
    <t>okno střešní dřevěné kyvné, izolační trojsklo 78x160cm, horní otvírání, dřevěné, bílá PUR vrstva, oplechování pro falcovanou krytinu</t>
  </si>
  <si>
    <t>1345375499</t>
  </si>
  <si>
    <t>71</t>
  </si>
  <si>
    <t>766674812</t>
  </si>
  <si>
    <t>Demontáž střešního okna hladká krytina přes 45°</t>
  </si>
  <si>
    <t>-1107148612</t>
  </si>
  <si>
    <t>70</t>
  </si>
  <si>
    <t>766v1</t>
  </si>
  <si>
    <t>Oprava SDK a maleb, doplnění tepel.izolace kolem střešních oken</t>
  </si>
  <si>
    <t>1554245164</t>
  </si>
  <si>
    <t>72</t>
  </si>
  <si>
    <t>998766103</t>
  </si>
  <si>
    <t>Přesun hmot tonážní pro kce truhlářské v objektech v přes 12 do 24 m</t>
  </si>
  <si>
    <t>1471651738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</si>
</sst>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2" xfId="0" applyNumberFormat="1" applyFont="1" applyBorder="1" applyAlignment="1">
      <alignment/>
    </xf>
    <xf numFmtId="166" fontId="29" fillId="0" borderId="1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18"/>
      <c r="BE5" s="24" t="s">
        <v>15</v>
      </c>
      <c r="BS5" s="15" t="s">
        <v>6</v>
      </c>
    </row>
    <row r="6" spans="2:71" s="1" customFormat="1" ht="36.95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18"/>
      <c r="BE6" s="27"/>
      <c r="BS6" s="15" t="s">
        <v>6</v>
      </c>
    </row>
    <row r="7" spans="2:71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E7" s="27"/>
      <c r="BS7" s="15" t="s">
        <v>6</v>
      </c>
    </row>
    <row r="8" spans="2:71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E8" s="27"/>
      <c r="BS8" s="15" t="s">
        <v>6</v>
      </c>
    </row>
    <row r="9" spans="2:71" s="1" customFormat="1" ht="14.4" customHeight="1">
      <c r="B9" s="18"/>
      <c r="AR9" s="18"/>
      <c r="BE9" s="27"/>
      <c r="BS9" s="15" t="s">
        <v>6</v>
      </c>
    </row>
    <row r="10" spans="2:71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E10" s="27"/>
      <c r="BS10" s="15" t="s">
        <v>6</v>
      </c>
    </row>
    <row r="11" spans="2:71" s="1" customFormat="1" ht="18.45" customHeight="1">
      <c r="B11" s="18"/>
      <c r="E11" s="23" t="s">
        <v>21</v>
      </c>
      <c r="AK11" s="28" t="s">
        <v>26</v>
      </c>
      <c r="AN11" s="23" t="s">
        <v>1</v>
      </c>
      <c r="AR11" s="18"/>
      <c r="BE11" s="27"/>
      <c r="BS11" s="15" t="s">
        <v>6</v>
      </c>
    </row>
    <row r="12" spans="2:71" s="1" customFormat="1" ht="6.95" customHeight="1">
      <c r="B12" s="18"/>
      <c r="AR12" s="18"/>
      <c r="BE12" s="27"/>
      <c r="BS12" s="15" t="s">
        <v>6</v>
      </c>
    </row>
    <row r="13" spans="2:71" s="1" customFormat="1" ht="12" customHeight="1">
      <c r="B13" s="18"/>
      <c r="D13" s="28" t="s">
        <v>27</v>
      </c>
      <c r="AK13" s="28" t="s">
        <v>25</v>
      </c>
      <c r="AN13" s="30" t="s">
        <v>28</v>
      </c>
      <c r="AR13" s="18"/>
      <c r="BE13" s="27"/>
      <c r="BS13" s="15" t="s">
        <v>6</v>
      </c>
    </row>
    <row r="14" spans="2:71" ht="12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pans="2:71" s="1" customFormat="1" ht="6.95" customHeight="1">
      <c r="B15" s="18"/>
      <c r="AR15" s="18"/>
      <c r="BE15" s="27"/>
      <c r="BS15" s="15" t="s">
        <v>3</v>
      </c>
    </row>
    <row r="16" spans="2:71" s="1" customFormat="1" ht="12" customHeight="1">
      <c r="B16" s="18"/>
      <c r="D16" s="28" t="s">
        <v>29</v>
      </c>
      <c r="AK16" s="28" t="s">
        <v>25</v>
      </c>
      <c r="AN16" s="23" t="s">
        <v>1</v>
      </c>
      <c r="AR16" s="18"/>
      <c r="BE16" s="27"/>
      <c r="BS16" s="15" t="s">
        <v>3</v>
      </c>
    </row>
    <row r="17" spans="2:71" s="1" customFormat="1" ht="18.45" customHeight="1">
      <c r="B17" s="18"/>
      <c r="E17" s="23" t="s">
        <v>21</v>
      </c>
      <c r="AK17" s="28" t="s">
        <v>26</v>
      </c>
      <c r="AN17" s="23" t="s">
        <v>1</v>
      </c>
      <c r="AR17" s="18"/>
      <c r="BE17" s="27"/>
      <c r="BS17" s="15" t="s">
        <v>30</v>
      </c>
    </row>
    <row r="18" spans="2:71" s="1" customFormat="1" ht="6.95" customHeight="1">
      <c r="B18" s="18"/>
      <c r="AR18" s="18"/>
      <c r="BE18" s="27"/>
      <c r="BS18" s="15" t="s">
        <v>6</v>
      </c>
    </row>
    <row r="19" spans="2:71" s="1" customFormat="1" ht="12" customHeight="1">
      <c r="B19" s="18"/>
      <c r="D19" s="28" t="s">
        <v>31</v>
      </c>
      <c r="AK19" s="28" t="s">
        <v>25</v>
      </c>
      <c r="AN19" s="23" t="s">
        <v>1</v>
      </c>
      <c r="AR19" s="18"/>
      <c r="BE19" s="27"/>
      <c r="BS19" s="15" t="s">
        <v>6</v>
      </c>
    </row>
    <row r="20" spans="2:71" s="1" customFormat="1" ht="18.45" customHeight="1">
      <c r="B20" s="18"/>
      <c r="E20" s="23" t="s">
        <v>21</v>
      </c>
      <c r="AK20" s="28" t="s">
        <v>26</v>
      </c>
      <c r="AN20" s="23" t="s">
        <v>1</v>
      </c>
      <c r="AR20" s="18"/>
      <c r="BE20" s="27"/>
      <c r="BS20" s="15" t="s">
        <v>30</v>
      </c>
    </row>
    <row r="21" spans="2:57" s="1" customFormat="1" ht="6.95" customHeight="1">
      <c r="B21" s="18"/>
      <c r="AR21" s="18"/>
      <c r="BE21" s="27"/>
    </row>
    <row r="22" spans="2:57" s="1" customFormat="1" ht="12" customHeight="1">
      <c r="B22" s="18"/>
      <c r="D22" s="28" t="s">
        <v>32</v>
      </c>
      <c r="AR22" s="18"/>
      <c r="BE22" s="27"/>
    </row>
    <row r="23" spans="2:57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pans="2:57" s="1" customFormat="1" ht="6.95" customHeight="1">
      <c r="B24" s="18"/>
      <c r="AR24" s="18"/>
      <c r="BE24" s="27"/>
    </row>
    <row r="25" spans="2:57" s="1" customFormat="1" ht="6.95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pans="1:57" s="2" customFormat="1" ht="25.9" customHeight="1">
      <c r="A26" s="34"/>
      <c r="B26" s="35"/>
      <c r="C26" s="34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pans="1:57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34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35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36</v>
      </c>
      <c r="AL28" s="39"/>
      <c r="AM28" s="39"/>
      <c r="AN28" s="39"/>
      <c r="AO28" s="39"/>
      <c r="AP28" s="34"/>
      <c r="AQ28" s="34"/>
      <c r="AR28" s="35"/>
      <c r="BE28" s="27"/>
    </row>
    <row r="29" spans="1:57" s="3" customFormat="1" ht="14.4" customHeight="1">
      <c r="A29" s="3"/>
      <c r="B29" s="40"/>
      <c r="C29" s="3"/>
      <c r="D29" s="28" t="s">
        <v>37</v>
      </c>
      <c r="E29" s="3"/>
      <c r="F29" s="28" t="s">
        <v>38</v>
      </c>
      <c r="G29" s="3"/>
      <c r="H29" s="3"/>
      <c r="I29" s="3"/>
      <c r="J29" s="3"/>
      <c r="K29" s="3"/>
      <c r="L29" s="41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ROUND(AV94,2)</f>
        <v>0</v>
      </c>
      <c r="AL29" s="3"/>
      <c r="AM29" s="3"/>
      <c r="AN29" s="3"/>
      <c r="AO29" s="3"/>
      <c r="AP29" s="3"/>
      <c r="AQ29" s="3"/>
      <c r="AR29" s="40"/>
      <c r="BE29" s="43"/>
    </row>
    <row r="30" spans="1:57" s="3" customFormat="1" ht="14.4" customHeight="1">
      <c r="A30" s="3"/>
      <c r="B30" s="40"/>
      <c r="C30" s="3"/>
      <c r="D30" s="3"/>
      <c r="E30" s="3"/>
      <c r="F30" s="28" t="s">
        <v>39</v>
      </c>
      <c r="G30" s="3"/>
      <c r="H30" s="3"/>
      <c r="I30" s="3"/>
      <c r="J30" s="3"/>
      <c r="K30" s="3"/>
      <c r="L30" s="41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ROUND(AW94,2)</f>
        <v>0</v>
      </c>
      <c r="AL30" s="3"/>
      <c r="AM30" s="3"/>
      <c r="AN30" s="3"/>
      <c r="AO30" s="3"/>
      <c r="AP30" s="3"/>
      <c r="AQ30" s="3"/>
      <c r="AR30" s="40"/>
      <c r="BE30" s="43"/>
    </row>
    <row r="31" spans="1:57" s="3" customFormat="1" ht="14.4" customHeight="1" hidden="1">
      <c r="A31" s="3"/>
      <c r="B31" s="40"/>
      <c r="C31" s="3"/>
      <c r="D31" s="3"/>
      <c r="E31" s="3"/>
      <c r="F31" s="28" t="s">
        <v>40</v>
      </c>
      <c r="G31" s="3"/>
      <c r="H31" s="3"/>
      <c r="I31" s="3"/>
      <c r="J31" s="3"/>
      <c r="K31" s="3"/>
      <c r="L31" s="41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spans="1:57" s="3" customFormat="1" ht="14.4" customHeight="1" hidden="1">
      <c r="A32" s="3"/>
      <c r="B32" s="40"/>
      <c r="C32" s="3"/>
      <c r="D32" s="3"/>
      <c r="E32" s="3"/>
      <c r="F32" s="28" t="s">
        <v>41</v>
      </c>
      <c r="G32" s="3"/>
      <c r="H32" s="3"/>
      <c r="I32" s="3"/>
      <c r="J32" s="3"/>
      <c r="K32" s="3"/>
      <c r="L32" s="41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spans="1:57" s="3" customFormat="1" ht="14.4" customHeight="1" hidden="1">
      <c r="A33" s="3"/>
      <c r="B33" s="40"/>
      <c r="C33" s="3"/>
      <c r="D33" s="3"/>
      <c r="E33" s="3"/>
      <c r="F33" s="28" t="s">
        <v>42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pans="1:57" s="2" customFormat="1" ht="25.9" customHeight="1">
      <c r="A35" s="34"/>
      <c r="B35" s="35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48" t="s">
        <v>45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pans="2:44" s="1" customFormat="1" ht="14.4" customHeight="1">
      <c r="B38" s="18"/>
      <c r="AR38" s="18"/>
    </row>
    <row r="39" spans="2:44" s="1" customFormat="1" ht="14.4" customHeight="1">
      <c r="B39" s="18"/>
      <c r="AR39" s="18"/>
    </row>
    <row r="40" spans="2:44" s="1" customFormat="1" ht="14.4" customHeight="1">
      <c r="B40" s="18"/>
      <c r="AR40" s="18"/>
    </row>
    <row r="41" spans="2:44" s="1" customFormat="1" ht="14.4" customHeight="1">
      <c r="B41" s="18"/>
      <c r="AR41" s="18"/>
    </row>
    <row r="42" spans="2:44" s="1" customFormat="1" ht="14.4" customHeight="1">
      <c r="B42" s="18"/>
      <c r="AR42" s="18"/>
    </row>
    <row r="43" spans="2:44" s="1" customFormat="1" ht="14.4" customHeight="1">
      <c r="B43" s="18"/>
      <c r="AR43" s="18"/>
    </row>
    <row r="44" spans="2:44" s="1" customFormat="1" ht="14.4" customHeight="1">
      <c r="B44" s="18"/>
      <c r="AR44" s="18"/>
    </row>
    <row r="45" spans="2:44" s="1" customFormat="1" ht="14.4" customHeight="1">
      <c r="B45" s="18"/>
      <c r="AR45" s="18"/>
    </row>
    <row r="46" spans="2:44" s="1" customFormat="1" ht="14.4" customHeight="1">
      <c r="B46" s="18"/>
      <c r="AR46" s="18"/>
    </row>
    <row r="47" spans="2:44" s="1" customFormat="1" ht="14.4" customHeight="1">
      <c r="B47" s="18"/>
      <c r="AR47" s="18"/>
    </row>
    <row r="48" spans="2:44" s="1" customFormat="1" ht="14.4" customHeight="1">
      <c r="B48" s="18"/>
      <c r="AR48" s="18"/>
    </row>
    <row r="49" spans="2:44" s="2" customFormat="1" ht="14.4" customHeight="1">
      <c r="B49" s="51"/>
      <c r="D49" s="52" t="s">
        <v>46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47</v>
      </c>
      <c r="AI49" s="53"/>
      <c r="AJ49" s="53"/>
      <c r="AK49" s="53"/>
      <c r="AL49" s="53"/>
      <c r="AM49" s="53"/>
      <c r="AN49" s="53"/>
      <c r="AO49" s="53"/>
      <c r="AR49" s="51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">
      <c r="A60" s="34"/>
      <c r="B60" s="35"/>
      <c r="C60" s="34"/>
      <c r="D60" s="54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48</v>
      </c>
      <c r="AI60" s="37"/>
      <c r="AJ60" s="37"/>
      <c r="AK60" s="37"/>
      <c r="AL60" s="37"/>
      <c r="AM60" s="54" t="s">
        <v>49</v>
      </c>
      <c r="AN60" s="37"/>
      <c r="AO60" s="37"/>
      <c r="AP60" s="34"/>
      <c r="AQ60" s="34"/>
      <c r="AR60" s="35"/>
      <c r="BE60" s="34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">
      <c r="A64" s="34"/>
      <c r="B64" s="35"/>
      <c r="C64" s="34"/>
      <c r="D64" s="52" t="s">
        <v>50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51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">
      <c r="A75" s="34"/>
      <c r="B75" s="35"/>
      <c r="C75" s="34"/>
      <c r="D75" s="54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48</v>
      </c>
      <c r="AI75" s="37"/>
      <c r="AJ75" s="37"/>
      <c r="AK75" s="37"/>
      <c r="AL75" s="37"/>
      <c r="AM75" s="54" t="s">
        <v>49</v>
      </c>
      <c r="AN75" s="37"/>
      <c r="AO75" s="37"/>
      <c r="AP75" s="34"/>
      <c r="AQ75" s="34"/>
      <c r="AR75" s="35"/>
      <c r="BE75" s="34"/>
    </row>
    <row r="76" spans="1:57" s="2" customFormat="1" ht="12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pans="1:57" s="2" customFormat="1" ht="6.95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pans="1:57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pans="1:57" s="2" customFormat="1" ht="24.95" customHeight="1">
      <c r="A82" s="34"/>
      <c r="B82" s="35"/>
      <c r="C82" s="19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pans="1:57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pans="1:57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231011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pans="1:57" s="5" customFormat="1" ht="36.95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Výměna střešní krytiny a klempířských prvků domu Na Trubech 1107, Česká Třebová.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pans="1:57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pans="1:5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IF(AN8="","",AN8)</f>
        <v>11. 10. 2023</v>
      </c>
      <c r="AN87" s="65"/>
      <c r="AO87" s="34"/>
      <c r="AP87" s="34"/>
      <c r="AQ87" s="34"/>
      <c r="AR87" s="35"/>
      <c r="BE87" s="34"/>
    </row>
    <row r="88" spans="1:57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pans="1:57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66" t="str">
        <f>IF(E17="","",E17)</f>
        <v xml:space="preserve"> </v>
      </c>
      <c r="AN89" s="4"/>
      <c r="AO89" s="4"/>
      <c r="AP89" s="4"/>
      <c r="AQ89" s="34"/>
      <c r="AR89" s="35"/>
      <c r="AS89" s="67" t="s">
        <v>53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pans="1:57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31</v>
      </c>
      <c r="AJ90" s="34"/>
      <c r="AK90" s="34"/>
      <c r="AL90" s="34"/>
      <c r="AM90" s="66" t="str">
        <f>IF(E20="","",E20)</f>
        <v xml:space="preserve"> 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57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pans="1:57" s="2" customFormat="1" ht="29.25" customHeight="1">
      <c r="A92" s="34"/>
      <c r="B92" s="35"/>
      <c r="C92" s="75" t="s">
        <v>54</v>
      </c>
      <c r="D92" s="76"/>
      <c r="E92" s="76"/>
      <c r="F92" s="76"/>
      <c r="G92" s="76"/>
      <c r="H92" s="77"/>
      <c r="I92" s="78" t="s">
        <v>55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56</v>
      </c>
      <c r="AH92" s="76"/>
      <c r="AI92" s="76"/>
      <c r="AJ92" s="76"/>
      <c r="AK92" s="76"/>
      <c r="AL92" s="76"/>
      <c r="AM92" s="76"/>
      <c r="AN92" s="78" t="s">
        <v>57</v>
      </c>
      <c r="AO92" s="76"/>
      <c r="AP92" s="80"/>
      <c r="AQ92" s="81" t="s">
        <v>58</v>
      </c>
      <c r="AR92" s="35"/>
      <c r="AS92" s="82" t="s">
        <v>59</v>
      </c>
      <c r="AT92" s="83" t="s">
        <v>60</v>
      </c>
      <c r="AU92" s="83" t="s">
        <v>61</v>
      </c>
      <c r="AV92" s="83" t="s">
        <v>62</v>
      </c>
      <c r="AW92" s="83" t="s">
        <v>63</v>
      </c>
      <c r="AX92" s="83" t="s">
        <v>64</v>
      </c>
      <c r="AY92" s="83" t="s">
        <v>65</v>
      </c>
      <c r="AZ92" s="83" t="s">
        <v>66</v>
      </c>
      <c r="BA92" s="83" t="s">
        <v>67</v>
      </c>
      <c r="BB92" s="83" t="s">
        <v>68</v>
      </c>
      <c r="BC92" s="83" t="s">
        <v>69</v>
      </c>
      <c r="BD92" s="84" t="s">
        <v>70</v>
      </c>
      <c r="BE92" s="34"/>
    </row>
    <row r="93" spans="1:57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pans="1:90" s="6" customFormat="1" ht="32.4" customHeight="1">
      <c r="A94" s="6"/>
      <c r="B94" s="88"/>
      <c r="C94" s="89" t="s">
        <v>71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ROUND(AS95,2)</f>
        <v>0</v>
      </c>
      <c r="AT94" s="95">
        <f>ROUND(SUM(AV94:AW94),2)</f>
        <v>0</v>
      </c>
      <c r="AU94" s="96">
        <f>ROUND(AU95,5)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ROUND(AZ95,2)</f>
        <v>0</v>
      </c>
      <c r="BA94" s="95">
        <f>ROUND(BA95,2)</f>
        <v>0</v>
      </c>
      <c r="BB94" s="95">
        <f>ROUND(BB95,2)</f>
        <v>0</v>
      </c>
      <c r="BC94" s="95">
        <f>ROUND(BC95,2)</f>
        <v>0</v>
      </c>
      <c r="BD94" s="97">
        <f>ROUND(BD95,2)</f>
        <v>0</v>
      </c>
      <c r="BE94" s="6"/>
      <c r="BS94" s="98" t="s">
        <v>72</v>
      </c>
      <c r="BT94" s="98" t="s">
        <v>73</v>
      </c>
      <c r="BV94" s="98" t="s">
        <v>74</v>
      </c>
      <c r="BW94" s="98" t="s">
        <v>4</v>
      </c>
      <c r="BX94" s="98" t="s">
        <v>75</v>
      </c>
      <c r="CL94" s="98" t="s">
        <v>1</v>
      </c>
    </row>
    <row r="95" spans="1:90" s="7" customFormat="1" ht="37.5" customHeight="1">
      <c r="A95" s="99" t="s">
        <v>76</v>
      </c>
      <c r="B95" s="100"/>
      <c r="C95" s="101"/>
      <c r="D95" s="102" t="s">
        <v>14</v>
      </c>
      <c r="E95" s="102"/>
      <c r="F95" s="102"/>
      <c r="G95" s="102"/>
      <c r="H95" s="102"/>
      <c r="I95" s="103"/>
      <c r="J95" s="102" t="s">
        <v>17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4">
        <f>'231011 - Výměna střešní k...'!J28</f>
        <v>0</v>
      </c>
      <c r="AH95" s="103"/>
      <c r="AI95" s="103"/>
      <c r="AJ95" s="103"/>
      <c r="AK95" s="103"/>
      <c r="AL95" s="103"/>
      <c r="AM95" s="103"/>
      <c r="AN95" s="104">
        <f>SUM(AG95,AT95)</f>
        <v>0</v>
      </c>
      <c r="AO95" s="103"/>
      <c r="AP95" s="103"/>
      <c r="AQ95" s="105" t="s">
        <v>77</v>
      </c>
      <c r="AR95" s="100"/>
      <c r="AS95" s="106">
        <v>0</v>
      </c>
      <c r="AT95" s="107">
        <f>ROUND(SUM(AV95:AW95),2)</f>
        <v>0</v>
      </c>
      <c r="AU95" s="108">
        <f>'231011 - Výměna střešní k...'!P122</f>
        <v>0</v>
      </c>
      <c r="AV95" s="107">
        <f>'231011 - Výměna střešní k...'!J31</f>
        <v>0</v>
      </c>
      <c r="AW95" s="107">
        <f>'231011 - Výměna střešní k...'!J32</f>
        <v>0</v>
      </c>
      <c r="AX95" s="107">
        <f>'231011 - Výměna střešní k...'!J33</f>
        <v>0</v>
      </c>
      <c r="AY95" s="107">
        <f>'231011 - Výměna střešní k...'!J34</f>
        <v>0</v>
      </c>
      <c r="AZ95" s="107">
        <f>'231011 - Výměna střešní k...'!F31</f>
        <v>0</v>
      </c>
      <c r="BA95" s="107">
        <f>'231011 - Výměna střešní k...'!F32</f>
        <v>0</v>
      </c>
      <c r="BB95" s="107">
        <f>'231011 - Výměna střešní k...'!F33</f>
        <v>0</v>
      </c>
      <c r="BC95" s="107">
        <f>'231011 - Výměna střešní k...'!F34</f>
        <v>0</v>
      </c>
      <c r="BD95" s="109">
        <f>'231011 - Výměna střešní k...'!F35</f>
        <v>0</v>
      </c>
      <c r="BE95" s="7"/>
      <c r="BT95" s="110" t="s">
        <v>78</v>
      </c>
      <c r="BU95" s="110" t="s">
        <v>79</v>
      </c>
      <c r="BV95" s="110" t="s">
        <v>74</v>
      </c>
      <c r="BW95" s="110" t="s">
        <v>4</v>
      </c>
      <c r="BX95" s="110" t="s">
        <v>75</v>
      </c>
      <c r="CL95" s="110" t="s">
        <v>1</v>
      </c>
    </row>
    <row r="96" spans="1:57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31011 - Výměna střešní 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s="1" customFormat="1" ht="24.95" customHeight="1">
      <c r="B4" s="18"/>
      <c r="D4" s="19" t="s">
        <v>80</v>
      </c>
      <c r="L4" s="18"/>
      <c r="M4" s="111" t="s">
        <v>10</v>
      </c>
      <c r="AT4" s="15" t="s">
        <v>3</v>
      </c>
    </row>
    <row r="5" spans="2:12" s="1" customFormat="1" ht="6.95" customHeight="1">
      <c r="B5" s="18"/>
      <c r="L5" s="18"/>
    </row>
    <row r="6" spans="1:31" s="2" customFormat="1" ht="12" customHeight="1">
      <c r="A6" s="34"/>
      <c r="B6" s="35"/>
      <c r="C6" s="34"/>
      <c r="D6" s="28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30" customHeight="1">
      <c r="A7" s="34"/>
      <c r="B7" s="35"/>
      <c r="C7" s="34"/>
      <c r="D7" s="34"/>
      <c r="E7" s="63" t="s">
        <v>17</v>
      </c>
      <c r="F7" s="34"/>
      <c r="G7" s="34"/>
      <c r="H7" s="34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5"/>
      <c r="C9" s="34"/>
      <c r="D9" s="28" t="s">
        <v>18</v>
      </c>
      <c r="E9" s="34"/>
      <c r="F9" s="23" t="s">
        <v>1</v>
      </c>
      <c r="G9" s="34"/>
      <c r="H9" s="34"/>
      <c r="I9" s="28" t="s">
        <v>19</v>
      </c>
      <c r="J9" s="23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8" t="s">
        <v>20</v>
      </c>
      <c r="E10" s="34"/>
      <c r="F10" s="23" t="s">
        <v>21</v>
      </c>
      <c r="G10" s="34"/>
      <c r="H10" s="34"/>
      <c r="I10" s="28" t="s">
        <v>22</v>
      </c>
      <c r="J10" s="65" t="str">
        <f>'Rekapitulace stavby'!AN8</f>
        <v>11. 10. 2023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24</v>
      </c>
      <c r="E12" s="34"/>
      <c r="F12" s="34"/>
      <c r="G12" s="34"/>
      <c r="H12" s="34"/>
      <c r="I12" s="28" t="s">
        <v>25</v>
      </c>
      <c r="J12" s="23" t="str">
        <f>IF('Rekapitulace stavby'!AN10="","",'Rekapitulace stavby'!AN10)</f>
        <v/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5"/>
      <c r="C13" s="34"/>
      <c r="D13" s="34"/>
      <c r="E13" s="23" t="str">
        <f>IF('Rekapitulace stavby'!E11="","",'Rekapitulace stavby'!E11)</f>
        <v xml:space="preserve"> </v>
      </c>
      <c r="F13" s="34"/>
      <c r="G13" s="34"/>
      <c r="H13" s="34"/>
      <c r="I13" s="28" t="s">
        <v>26</v>
      </c>
      <c r="J13" s="23" t="str">
        <f>IF('Rekapitulace stavby'!AN11="","",'Rekapitulace stavby'!AN11)</f>
        <v/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5"/>
      <c r="C15" s="34"/>
      <c r="D15" s="28" t="s">
        <v>27</v>
      </c>
      <c r="E15" s="34"/>
      <c r="F15" s="34"/>
      <c r="G15" s="34"/>
      <c r="H15" s="34"/>
      <c r="I15" s="28" t="s">
        <v>25</v>
      </c>
      <c r="J15" s="29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5"/>
      <c r="C16" s="34"/>
      <c r="D16" s="34"/>
      <c r="E16" s="29" t="str">
        <f>'Rekapitulace stavby'!E14</f>
        <v>Vyplň údaj</v>
      </c>
      <c r="F16" s="23"/>
      <c r="G16" s="23"/>
      <c r="H16" s="23"/>
      <c r="I16" s="28" t="s">
        <v>26</v>
      </c>
      <c r="J16" s="29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5"/>
      <c r="C18" s="34"/>
      <c r="D18" s="28" t="s">
        <v>29</v>
      </c>
      <c r="E18" s="34"/>
      <c r="F18" s="34"/>
      <c r="G18" s="34"/>
      <c r="H18" s="34"/>
      <c r="I18" s="28" t="s">
        <v>25</v>
      </c>
      <c r="J18" s="23" t="str">
        <f>IF('Rekapitulace stavby'!AN16="","",'Rekapitulace stavby'!AN16)</f>
        <v/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5"/>
      <c r="C19" s="34"/>
      <c r="D19" s="34"/>
      <c r="E19" s="23" t="str">
        <f>IF('Rekapitulace stavby'!E17="","",'Rekapitulace stavby'!E17)</f>
        <v xml:space="preserve"> </v>
      </c>
      <c r="F19" s="34"/>
      <c r="G19" s="34"/>
      <c r="H19" s="34"/>
      <c r="I19" s="28" t="s">
        <v>26</v>
      </c>
      <c r="J19" s="23" t="str">
        <f>IF('Rekapitulace stavby'!AN17="","",'Rekapitulace stavby'!AN17)</f>
        <v/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5"/>
      <c r="C21" s="34"/>
      <c r="D21" s="28" t="s">
        <v>31</v>
      </c>
      <c r="E21" s="34"/>
      <c r="F21" s="34"/>
      <c r="G21" s="34"/>
      <c r="H21" s="34"/>
      <c r="I21" s="28" t="s">
        <v>25</v>
      </c>
      <c r="J21" s="23" t="str">
        <f>IF('Rekapitulace stavby'!AN19="","",'Rekapitulace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5"/>
      <c r="C22" s="34"/>
      <c r="D22" s="34"/>
      <c r="E22" s="23" t="str">
        <f>IF('Rekapitulace stavby'!E20="","",'Rekapitulace stavby'!E20)</f>
        <v xml:space="preserve"> </v>
      </c>
      <c r="F22" s="34"/>
      <c r="G22" s="34"/>
      <c r="H22" s="34"/>
      <c r="I22" s="28" t="s">
        <v>26</v>
      </c>
      <c r="J22" s="23" t="str">
        <f>IF('Rekapitulace stavby'!AN20="","",'Rekapitulace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5"/>
      <c r="C24" s="34"/>
      <c r="D24" s="28" t="s">
        <v>32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2"/>
      <c r="B25" s="113"/>
      <c r="C25" s="112"/>
      <c r="D25" s="112"/>
      <c r="E25" s="32" t="s">
        <v>1</v>
      </c>
      <c r="F25" s="32"/>
      <c r="G25" s="32"/>
      <c r="H25" s="32"/>
      <c r="I25" s="112"/>
      <c r="J25" s="112"/>
      <c r="K25" s="112"/>
      <c r="L25" s="114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s="2" customFormat="1" ht="6.95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86"/>
      <c r="E27" s="86"/>
      <c r="F27" s="86"/>
      <c r="G27" s="86"/>
      <c r="H27" s="86"/>
      <c r="I27" s="86"/>
      <c r="J27" s="86"/>
      <c r="K27" s="86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4" customHeight="1">
      <c r="A28" s="34"/>
      <c r="B28" s="35"/>
      <c r="C28" s="34"/>
      <c r="D28" s="115" t="s">
        <v>33</v>
      </c>
      <c r="E28" s="34"/>
      <c r="F28" s="34"/>
      <c r="G28" s="34"/>
      <c r="H28" s="34"/>
      <c r="I28" s="34"/>
      <c r="J28" s="92">
        <f>ROUND(J122,2)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5"/>
      <c r="C30" s="34"/>
      <c r="D30" s="34"/>
      <c r="E30" s="34"/>
      <c r="F30" s="39" t="s">
        <v>35</v>
      </c>
      <c r="G30" s="34"/>
      <c r="H30" s="34"/>
      <c r="I30" s="39" t="s">
        <v>34</v>
      </c>
      <c r="J30" s="39" t="s">
        <v>36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5"/>
      <c r="C31" s="34"/>
      <c r="D31" s="116" t="s">
        <v>37</v>
      </c>
      <c r="E31" s="28" t="s">
        <v>38</v>
      </c>
      <c r="F31" s="117">
        <f>ROUND((SUM(BE122:BE201)),2)</f>
        <v>0</v>
      </c>
      <c r="G31" s="34"/>
      <c r="H31" s="34"/>
      <c r="I31" s="118">
        <v>0.21</v>
      </c>
      <c r="J31" s="117">
        <f>ROUND(((SUM(BE122:BE201))*I31),2)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28" t="s">
        <v>39</v>
      </c>
      <c r="F32" s="117">
        <f>ROUND((SUM(BF122:BF201)),2)</f>
        <v>0</v>
      </c>
      <c r="G32" s="34"/>
      <c r="H32" s="34"/>
      <c r="I32" s="118">
        <v>0.15</v>
      </c>
      <c r="J32" s="117">
        <f>ROUND(((SUM(BF122:BF201))*I32),2)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5"/>
      <c r="C33" s="34"/>
      <c r="D33" s="34"/>
      <c r="E33" s="28" t="s">
        <v>40</v>
      </c>
      <c r="F33" s="117">
        <f>ROUND((SUM(BG122:BG201)),2)</f>
        <v>0</v>
      </c>
      <c r="G33" s="34"/>
      <c r="H33" s="34"/>
      <c r="I33" s="118">
        <v>0.21</v>
      </c>
      <c r="J33" s="117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5"/>
      <c r="C34" s="34"/>
      <c r="D34" s="34"/>
      <c r="E34" s="28" t="s">
        <v>41</v>
      </c>
      <c r="F34" s="117">
        <f>ROUND((SUM(BH122:BH201)),2)</f>
        <v>0</v>
      </c>
      <c r="G34" s="34"/>
      <c r="H34" s="34"/>
      <c r="I34" s="118">
        <v>0.15</v>
      </c>
      <c r="J34" s="117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42</v>
      </c>
      <c r="F35" s="117">
        <f>ROUND((SUM(BI122:BI201)),2)</f>
        <v>0</v>
      </c>
      <c r="G35" s="34"/>
      <c r="H35" s="34"/>
      <c r="I35" s="118">
        <v>0</v>
      </c>
      <c r="J35" s="11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4" customHeight="1">
      <c r="A37" s="34"/>
      <c r="B37" s="35"/>
      <c r="C37" s="119"/>
      <c r="D37" s="120" t="s">
        <v>43</v>
      </c>
      <c r="E37" s="77"/>
      <c r="F37" s="77"/>
      <c r="G37" s="121" t="s">
        <v>44</v>
      </c>
      <c r="H37" s="122" t="s">
        <v>45</v>
      </c>
      <c r="I37" s="77"/>
      <c r="J37" s="123">
        <f>SUM(J28:J35)</f>
        <v>0</v>
      </c>
      <c r="K37" s="12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" customHeight="1">
      <c r="B39" s="18"/>
      <c r="L39" s="18"/>
    </row>
    <row r="40" spans="2:12" s="1" customFormat="1" ht="14.4" customHeight="1">
      <c r="B40" s="18"/>
      <c r="L40" s="18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46</v>
      </c>
      <c r="E50" s="53"/>
      <c r="F50" s="53"/>
      <c r="G50" s="52" t="s">
        <v>47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48</v>
      </c>
      <c r="E61" s="37"/>
      <c r="F61" s="125" t="s">
        <v>49</v>
      </c>
      <c r="G61" s="54" t="s">
        <v>48</v>
      </c>
      <c r="H61" s="37"/>
      <c r="I61" s="37"/>
      <c r="J61" s="126" t="s">
        <v>49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50</v>
      </c>
      <c r="E65" s="55"/>
      <c r="F65" s="55"/>
      <c r="G65" s="52" t="s">
        <v>51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48</v>
      </c>
      <c r="E76" s="37"/>
      <c r="F76" s="125" t="s">
        <v>49</v>
      </c>
      <c r="G76" s="54" t="s">
        <v>48</v>
      </c>
      <c r="H76" s="37"/>
      <c r="I76" s="37"/>
      <c r="J76" s="126" t="s">
        <v>49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81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30" customHeight="1">
      <c r="A85" s="34"/>
      <c r="B85" s="35"/>
      <c r="C85" s="34"/>
      <c r="D85" s="34"/>
      <c r="E85" s="63" t="str">
        <f>E7</f>
        <v>Výměna střešní krytiny a klempířských prvků domu Na Trubech 1107, Česká Třebová.</v>
      </c>
      <c r="F85" s="34"/>
      <c r="G85" s="34"/>
      <c r="H85" s="34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8" t="s">
        <v>20</v>
      </c>
      <c r="D87" s="34"/>
      <c r="E87" s="34"/>
      <c r="F87" s="23" t="str">
        <f>F10</f>
        <v xml:space="preserve"> </v>
      </c>
      <c r="G87" s="34"/>
      <c r="H87" s="34"/>
      <c r="I87" s="28" t="s">
        <v>22</v>
      </c>
      <c r="J87" s="65" t="str">
        <f>IF(J10="","",J10)</f>
        <v>11. 10. 2023</v>
      </c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15" customHeight="1">
      <c r="A89" s="34"/>
      <c r="B89" s="35"/>
      <c r="C89" s="28" t="s">
        <v>24</v>
      </c>
      <c r="D89" s="34"/>
      <c r="E89" s="34"/>
      <c r="F89" s="23" t="str">
        <f>E13</f>
        <v xml:space="preserve"> </v>
      </c>
      <c r="G89" s="34"/>
      <c r="H89" s="34"/>
      <c r="I89" s="28" t="s">
        <v>29</v>
      </c>
      <c r="J89" s="32" t="str">
        <f>E19</f>
        <v xml:space="preserve"> 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15" customHeight="1">
      <c r="A90" s="34"/>
      <c r="B90" s="35"/>
      <c r="C90" s="28" t="s">
        <v>27</v>
      </c>
      <c r="D90" s="34"/>
      <c r="E90" s="34"/>
      <c r="F90" s="23" t="str">
        <f>IF(E16="","",E16)</f>
        <v>Vyplň údaj</v>
      </c>
      <c r="G90" s="34"/>
      <c r="H90" s="34"/>
      <c r="I90" s="28" t="s">
        <v>31</v>
      </c>
      <c r="J90" s="32" t="str">
        <f>E22</f>
        <v xml:space="preserve"> </v>
      </c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27" t="s">
        <v>82</v>
      </c>
      <c r="D92" s="119"/>
      <c r="E92" s="119"/>
      <c r="F92" s="119"/>
      <c r="G92" s="119"/>
      <c r="H92" s="119"/>
      <c r="I92" s="119"/>
      <c r="J92" s="128" t="s">
        <v>83</v>
      </c>
      <c r="K92" s="11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8" customHeight="1">
      <c r="A94" s="34"/>
      <c r="B94" s="35"/>
      <c r="C94" s="129" t="s">
        <v>84</v>
      </c>
      <c r="D94" s="34"/>
      <c r="E94" s="34"/>
      <c r="F94" s="34"/>
      <c r="G94" s="34"/>
      <c r="H94" s="34"/>
      <c r="I94" s="34"/>
      <c r="J94" s="92">
        <f>J122</f>
        <v>0</v>
      </c>
      <c r="K94" s="3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85</v>
      </c>
    </row>
    <row r="95" spans="1:31" s="9" customFormat="1" ht="24.95" customHeight="1">
      <c r="A95" s="9"/>
      <c r="B95" s="130"/>
      <c r="C95" s="9"/>
      <c r="D95" s="131" t="s">
        <v>86</v>
      </c>
      <c r="E95" s="132"/>
      <c r="F95" s="132"/>
      <c r="G95" s="132"/>
      <c r="H95" s="132"/>
      <c r="I95" s="132"/>
      <c r="J95" s="133">
        <f>J123</f>
        <v>0</v>
      </c>
      <c r="K95" s="9"/>
      <c r="L95" s="13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34"/>
      <c r="C96" s="10"/>
      <c r="D96" s="135" t="s">
        <v>87</v>
      </c>
      <c r="E96" s="136"/>
      <c r="F96" s="136"/>
      <c r="G96" s="136"/>
      <c r="H96" s="136"/>
      <c r="I96" s="136"/>
      <c r="J96" s="137">
        <f>J124</f>
        <v>0</v>
      </c>
      <c r="K96" s="10"/>
      <c r="L96" s="13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34"/>
      <c r="C97" s="10"/>
      <c r="D97" s="135" t="s">
        <v>88</v>
      </c>
      <c r="E97" s="136"/>
      <c r="F97" s="136"/>
      <c r="G97" s="136"/>
      <c r="H97" s="136"/>
      <c r="I97" s="136"/>
      <c r="J97" s="137">
        <f>J128</f>
        <v>0</v>
      </c>
      <c r="K97" s="10"/>
      <c r="L97" s="13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9" customFormat="1" ht="24.95" customHeight="1">
      <c r="A98" s="9"/>
      <c r="B98" s="130"/>
      <c r="C98" s="9"/>
      <c r="D98" s="131" t="s">
        <v>89</v>
      </c>
      <c r="E98" s="132"/>
      <c r="F98" s="132"/>
      <c r="G98" s="132"/>
      <c r="H98" s="132"/>
      <c r="I98" s="132"/>
      <c r="J98" s="133">
        <f>J135</f>
        <v>0</v>
      </c>
      <c r="K98" s="9"/>
      <c r="L98" s="13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34"/>
      <c r="C99" s="10"/>
      <c r="D99" s="135" t="s">
        <v>90</v>
      </c>
      <c r="E99" s="136"/>
      <c r="F99" s="136"/>
      <c r="G99" s="136"/>
      <c r="H99" s="136"/>
      <c r="I99" s="136"/>
      <c r="J99" s="137">
        <f>J136</f>
        <v>0</v>
      </c>
      <c r="K99" s="10"/>
      <c r="L99" s="13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4"/>
      <c r="C100" s="10"/>
      <c r="D100" s="135" t="s">
        <v>91</v>
      </c>
      <c r="E100" s="136"/>
      <c r="F100" s="136"/>
      <c r="G100" s="136"/>
      <c r="H100" s="136"/>
      <c r="I100" s="136"/>
      <c r="J100" s="137">
        <f>J139</f>
        <v>0</v>
      </c>
      <c r="K100" s="10"/>
      <c r="L100" s="13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4"/>
      <c r="C101" s="10"/>
      <c r="D101" s="135" t="s">
        <v>92</v>
      </c>
      <c r="E101" s="136"/>
      <c r="F101" s="136"/>
      <c r="G101" s="136"/>
      <c r="H101" s="136"/>
      <c r="I101" s="136"/>
      <c r="J101" s="137">
        <f>J142</f>
        <v>0</v>
      </c>
      <c r="K101" s="10"/>
      <c r="L101" s="13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34"/>
      <c r="C102" s="10"/>
      <c r="D102" s="135" t="s">
        <v>93</v>
      </c>
      <c r="E102" s="136"/>
      <c r="F102" s="136"/>
      <c r="G102" s="136"/>
      <c r="H102" s="136"/>
      <c r="I102" s="136"/>
      <c r="J102" s="137">
        <f>J148</f>
        <v>0</v>
      </c>
      <c r="K102" s="10"/>
      <c r="L102" s="13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34"/>
      <c r="C103" s="10"/>
      <c r="D103" s="135" t="s">
        <v>94</v>
      </c>
      <c r="E103" s="136"/>
      <c r="F103" s="136"/>
      <c r="G103" s="136"/>
      <c r="H103" s="136"/>
      <c r="I103" s="136"/>
      <c r="J103" s="137">
        <f>J186</f>
        <v>0</v>
      </c>
      <c r="K103" s="10"/>
      <c r="L103" s="13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34"/>
      <c r="C104" s="10"/>
      <c r="D104" s="135" t="s">
        <v>95</v>
      </c>
      <c r="E104" s="136"/>
      <c r="F104" s="136"/>
      <c r="G104" s="136"/>
      <c r="H104" s="136"/>
      <c r="I104" s="136"/>
      <c r="J104" s="137">
        <f>J194</f>
        <v>0</v>
      </c>
      <c r="K104" s="10"/>
      <c r="L104" s="13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19" t="s">
        <v>96</v>
      </c>
      <c r="D111" s="34"/>
      <c r="E111" s="34"/>
      <c r="F111" s="34"/>
      <c r="G111" s="34"/>
      <c r="H111" s="34"/>
      <c r="I111" s="34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8" t="s">
        <v>16</v>
      </c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30" customHeight="1">
      <c r="A114" s="34"/>
      <c r="B114" s="35"/>
      <c r="C114" s="34"/>
      <c r="D114" s="34"/>
      <c r="E114" s="63" t="str">
        <f>E7</f>
        <v>Výměna střešní krytiny a klempířských prvků domu Na Trubech 1107, Česká Třebová.</v>
      </c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8" t="s">
        <v>20</v>
      </c>
      <c r="D116" s="34"/>
      <c r="E116" s="34"/>
      <c r="F116" s="23" t="str">
        <f>F10</f>
        <v xml:space="preserve"> </v>
      </c>
      <c r="G116" s="34"/>
      <c r="H116" s="34"/>
      <c r="I116" s="28" t="s">
        <v>22</v>
      </c>
      <c r="J116" s="65" t="str">
        <f>IF(J10="","",J10)</f>
        <v>11. 10. 2023</v>
      </c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15" customHeight="1">
      <c r="A118" s="34"/>
      <c r="B118" s="35"/>
      <c r="C118" s="28" t="s">
        <v>24</v>
      </c>
      <c r="D118" s="34"/>
      <c r="E118" s="34"/>
      <c r="F118" s="23" t="str">
        <f>E13</f>
        <v xml:space="preserve"> </v>
      </c>
      <c r="G118" s="34"/>
      <c r="H118" s="34"/>
      <c r="I118" s="28" t="s">
        <v>29</v>
      </c>
      <c r="J118" s="32" t="str">
        <f>E19</f>
        <v xml:space="preserve"> </v>
      </c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15" customHeight="1">
      <c r="A119" s="34"/>
      <c r="B119" s="35"/>
      <c r="C119" s="28" t="s">
        <v>27</v>
      </c>
      <c r="D119" s="34"/>
      <c r="E119" s="34"/>
      <c r="F119" s="23" t="str">
        <f>IF(E16="","",E16)</f>
        <v>Vyplň údaj</v>
      </c>
      <c r="G119" s="34"/>
      <c r="H119" s="34"/>
      <c r="I119" s="28" t="s">
        <v>31</v>
      </c>
      <c r="J119" s="32" t="str">
        <f>E22</f>
        <v xml:space="preserve"> 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38"/>
      <c r="B121" s="139"/>
      <c r="C121" s="140" t="s">
        <v>97</v>
      </c>
      <c r="D121" s="141" t="s">
        <v>58</v>
      </c>
      <c r="E121" s="141" t="s">
        <v>54</v>
      </c>
      <c r="F121" s="141" t="s">
        <v>55</v>
      </c>
      <c r="G121" s="141" t="s">
        <v>98</v>
      </c>
      <c r="H121" s="141" t="s">
        <v>99</v>
      </c>
      <c r="I121" s="141" t="s">
        <v>100</v>
      </c>
      <c r="J121" s="142" t="s">
        <v>83</v>
      </c>
      <c r="K121" s="143" t="s">
        <v>101</v>
      </c>
      <c r="L121" s="144"/>
      <c r="M121" s="82" t="s">
        <v>1</v>
      </c>
      <c r="N121" s="83" t="s">
        <v>37</v>
      </c>
      <c r="O121" s="83" t="s">
        <v>102</v>
      </c>
      <c r="P121" s="83" t="s">
        <v>103</v>
      </c>
      <c r="Q121" s="83" t="s">
        <v>104</v>
      </c>
      <c r="R121" s="83" t="s">
        <v>105</v>
      </c>
      <c r="S121" s="83" t="s">
        <v>106</v>
      </c>
      <c r="T121" s="84" t="s">
        <v>107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 spans="1:63" s="2" customFormat="1" ht="22.8" customHeight="1">
      <c r="A122" s="34"/>
      <c r="B122" s="35"/>
      <c r="C122" s="89" t="s">
        <v>108</v>
      </c>
      <c r="D122" s="34"/>
      <c r="E122" s="34"/>
      <c r="F122" s="34"/>
      <c r="G122" s="34"/>
      <c r="H122" s="34"/>
      <c r="I122" s="34"/>
      <c r="J122" s="145">
        <f>BK122</f>
        <v>0</v>
      </c>
      <c r="K122" s="34"/>
      <c r="L122" s="35"/>
      <c r="M122" s="85"/>
      <c r="N122" s="69"/>
      <c r="O122" s="86"/>
      <c r="P122" s="146">
        <f>P123+P135</f>
        <v>0</v>
      </c>
      <c r="Q122" s="86"/>
      <c r="R122" s="146">
        <f>R123+R135</f>
        <v>7.747361720000001</v>
      </c>
      <c r="S122" s="86"/>
      <c r="T122" s="147">
        <f>T123+T135</f>
        <v>8.739735999999999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5" t="s">
        <v>72</v>
      </c>
      <c r="AU122" s="15" t="s">
        <v>85</v>
      </c>
      <c r="BK122" s="148">
        <f>BK123+BK135</f>
        <v>0</v>
      </c>
    </row>
    <row r="123" spans="1:63" s="12" customFormat="1" ht="25.9" customHeight="1">
      <c r="A123" s="12"/>
      <c r="B123" s="149"/>
      <c r="C123" s="12"/>
      <c r="D123" s="150" t="s">
        <v>72</v>
      </c>
      <c r="E123" s="151" t="s">
        <v>109</v>
      </c>
      <c r="F123" s="151" t="s">
        <v>110</v>
      </c>
      <c r="G123" s="12"/>
      <c r="H123" s="12"/>
      <c r="I123" s="152"/>
      <c r="J123" s="153">
        <f>BK123</f>
        <v>0</v>
      </c>
      <c r="K123" s="12"/>
      <c r="L123" s="149"/>
      <c r="M123" s="154"/>
      <c r="N123" s="155"/>
      <c r="O123" s="155"/>
      <c r="P123" s="156">
        <f>P124+P128</f>
        <v>0</v>
      </c>
      <c r="Q123" s="155"/>
      <c r="R123" s="156">
        <f>R124+R128</f>
        <v>0</v>
      </c>
      <c r="S123" s="155"/>
      <c r="T123" s="157">
        <f>T124+T128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0" t="s">
        <v>78</v>
      </c>
      <c r="AT123" s="158" t="s">
        <v>72</v>
      </c>
      <c r="AU123" s="158" t="s">
        <v>73</v>
      </c>
      <c r="AY123" s="150" t="s">
        <v>111</v>
      </c>
      <c r="BK123" s="159">
        <f>BK124+BK128</f>
        <v>0</v>
      </c>
    </row>
    <row r="124" spans="1:63" s="12" customFormat="1" ht="22.8" customHeight="1">
      <c r="A124" s="12"/>
      <c r="B124" s="149"/>
      <c r="C124" s="12"/>
      <c r="D124" s="150" t="s">
        <v>72</v>
      </c>
      <c r="E124" s="160" t="s">
        <v>112</v>
      </c>
      <c r="F124" s="160" t="s">
        <v>113</v>
      </c>
      <c r="G124" s="12"/>
      <c r="H124" s="12"/>
      <c r="I124" s="152"/>
      <c r="J124" s="161">
        <f>BK124</f>
        <v>0</v>
      </c>
      <c r="K124" s="12"/>
      <c r="L124" s="149"/>
      <c r="M124" s="154"/>
      <c r="N124" s="155"/>
      <c r="O124" s="155"/>
      <c r="P124" s="156">
        <f>SUM(P125:P127)</f>
        <v>0</v>
      </c>
      <c r="Q124" s="155"/>
      <c r="R124" s="156">
        <f>SUM(R125:R127)</f>
        <v>0</v>
      </c>
      <c r="S124" s="155"/>
      <c r="T124" s="157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0" t="s">
        <v>78</v>
      </c>
      <c r="AT124" s="158" t="s">
        <v>72</v>
      </c>
      <c r="AU124" s="158" t="s">
        <v>78</v>
      </c>
      <c r="AY124" s="150" t="s">
        <v>111</v>
      </c>
      <c r="BK124" s="159">
        <f>SUM(BK125:BK127)</f>
        <v>0</v>
      </c>
    </row>
    <row r="125" spans="1:65" s="2" customFormat="1" ht="37.8" customHeight="1">
      <c r="A125" s="34"/>
      <c r="B125" s="162"/>
      <c r="C125" s="163" t="s">
        <v>78</v>
      </c>
      <c r="D125" s="163" t="s">
        <v>114</v>
      </c>
      <c r="E125" s="164" t="s">
        <v>115</v>
      </c>
      <c r="F125" s="165" t="s">
        <v>116</v>
      </c>
      <c r="G125" s="166" t="s">
        <v>117</v>
      </c>
      <c r="H125" s="167">
        <v>1050</v>
      </c>
      <c r="I125" s="168"/>
      <c r="J125" s="169">
        <f>ROUND(I125*H125,2)</f>
        <v>0</v>
      </c>
      <c r="K125" s="170"/>
      <c r="L125" s="35"/>
      <c r="M125" s="171" t="s">
        <v>1</v>
      </c>
      <c r="N125" s="172" t="s">
        <v>39</v>
      </c>
      <c r="O125" s="73"/>
      <c r="P125" s="173">
        <f>O125*H125</f>
        <v>0</v>
      </c>
      <c r="Q125" s="173">
        <v>0</v>
      </c>
      <c r="R125" s="173">
        <f>Q125*H125</f>
        <v>0</v>
      </c>
      <c r="S125" s="173">
        <v>0</v>
      </c>
      <c r="T125" s="174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75" t="s">
        <v>118</v>
      </c>
      <c r="AT125" s="175" t="s">
        <v>114</v>
      </c>
      <c r="AU125" s="175" t="s">
        <v>119</v>
      </c>
      <c r="AY125" s="15" t="s">
        <v>111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5" t="s">
        <v>119</v>
      </c>
      <c r="BK125" s="176">
        <f>ROUND(I125*H125,2)</f>
        <v>0</v>
      </c>
      <c r="BL125" s="15" t="s">
        <v>118</v>
      </c>
      <c r="BM125" s="175" t="s">
        <v>120</v>
      </c>
    </row>
    <row r="126" spans="1:65" s="2" customFormat="1" ht="37.8" customHeight="1">
      <c r="A126" s="34"/>
      <c r="B126" s="162"/>
      <c r="C126" s="163" t="s">
        <v>119</v>
      </c>
      <c r="D126" s="163" t="s">
        <v>114</v>
      </c>
      <c r="E126" s="164" t="s">
        <v>121</v>
      </c>
      <c r="F126" s="165" t="s">
        <v>122</v>
      </c>
      <c r="G126" s="166" t="s">
        <v>117</v>
      </c>
      <c r="H126" s="167">
        <v>1050</v>
      </c>
      <c r="I126" s="168"/>
      <c r="J126" s="169">
        <f>ROUND(I126*H126,2)</f>
        <v>0</v>
      </c>
      <c r="K126" s="170"/>
      <c r="L126" s="35"/>
      <c r="M126" s="171" t="s">
        <v>1</v>
      </c>
      <c r="N126" s="172" t="s">
        <v>39</v>
      </c>
      <c r="O126" s="73"/>
      <c r="P126" s="173">
        <f>O126*H126</f>
        <v>0</v>
      </c>
      <c r="Q126" s="173">
        <v>0</v>
      </c>
      <c r="R126" s="173">
        <f>Q126*H126</f>
        <v>0</v>
      </c>
      <c r="S126" s="173">
        <v>0</v>
      </c>
      <c r="T126" s="174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5" t="s">
        <v>118</v>
      </c>
      <c r="AT126" s="175" t="s">
        <v>114</v>
      </c>
      <c r="AU126" s="175" t="s">
        <v>119</v>
      </c>
      <c r="AY126" s="15" t="s">
        <v>111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5" t="s">
        <v>119</v>
      </c>
      <c r="BK126" s="176">
        <f>ROUND(I126*H126,2)</f>
        <v>0</v>
      </c>
      <c r="BL126" s="15" t="s">
        <v>118</v>
      </c>
      <c r="BM126" s="175" t="s">
        <v>123</v>
      </c>
    </row>
    <row r="127" spans="1:65" s="2" customFormat="1" ht="37.8" customHeight="1">
      <c r="A127" s="34"/>
      <c r="B127" s="162"/>
      <c r="C127" s="163" t="s">
        <v>124</v>
      </c>
      <c r="D127" s="163" t="s">
        <v>114</v>
      </c>
      <c r="E127" s="164" t="s">
        <v>125</v>
      </c>
      <c r="F127" s="165" t="s">
        <v>126</v>
      </c>
      <c r="G127" s="166" t="s">
        <v>117</v>
      </c>
      <c r="H127" s="167">
        <v>1050</v>
      </c>
      <c r="I127" s="168"/>
      <c r="J127" s="169">
        <f>ROUND(I127*H127,2)</f>
        <v>0</v>
      </c>
      <c r="K127" s="170"/>
      <c r="L127" s="35"/>
      <c r="M127" s="171" t="s">
        <v>1</v>
      </c>
      <c r="N127" s="172" t="s">
        <v>39</v>
      </c>
      <c r="O127" s="73"/>
      <c r="P127" s="173">
        <f>O127*H127</f>
        <v>0</v>
      </c>
      <c r="Q127" s="173">
        <v>0</v>
      </c>
      <c r="R127" s="173">
        <f>Q127*H127</f>
        <v>0</v>
      </c>
      <c r="S127" s="173">
        <v>0</v>
      </c>
      <c r="T127" s="174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5" t="s">
        <v>118</v>
      </c>
      <c r="AT127" s="175" t="s">
        <v>114</v>
      </c>
      <c r="AU127" s="175" t="s">
        <v>119</v>
      </c>
      <c r="AY127" s="15" t="s">
        <v>111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5" t="s">
        <v>119</v>
      </c>
      <c r="BK127" s="176">
        <f>ROUND(I127*H127,2)</f>
        <v>0</v>
      </c>
      <c r="BL127" s="15" t="s">
        <v>118</v>
      </c>
      <c r="BM127" s="175" t="s">
        <v>127</v>
      </c>
    </row>
    <row r="128" spans="1:63" s="12" customFormat="1" ht="22.8" customHeight="1">
      <c r="A128" s="12"/>
      <c r="B128" s="149"/>
      <c r="C128" s="12"/>
      <c r="D128" s="150" t="s">
        <v>72</v>
      </c>
      <c r="E128" s="160" t="s">
        <v>128</v>
      </c>
      <c r="F128" s="160" t="s">
        <v>129</v>
      </c>
      <c r="G128" s="12"/>
      <c r="H128" s="12"/>
      <c r="I128" s="152"/>
      <c r="J128" s="161">
        <f>BK128</f>
        <v>0</v>
      </c>
      <c r="K128" s="12"/>
      <c r="L128" s="149"/>
      <c r="M128" s="154"/>
      <c r="N128" s="155"/>
      <c r="O128" s="155"/>
      <c r="P128" s="156">
        <f>SUM(P129:P134)</f>
        <v>0</v>
      </c>
      <c r="Q128" s="155"/>
      <c r="R128" s="156">
        <f>SUM(R129:R134)</f>
        <v>0</v>
      </c>
      <c r="S128" s="155"/>
      <c r="T128" s="157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0" t="s">
        <v>78</v>
      </c>
      <c r="AT128" s="158" t="s">
        <v>72</v>
      </c>
      <c r="AU128" s="158" t="s">
        <v>78</v>
      </c>
      <c r="AY128" s="150" t="s">
        <v>111</v>
      </c>
      <c r="BK128" s="159">
        <f>SUM(BK129:BK134)</f>
        <v>0</v>
      </c>
    </row>
    <row r="129" spans="1:65" s="2" customFormat="1" ht="33" customHeight="1">
      <c r="A129" s="34"/>
      <c r="B129" s="162"/>
      <c r="C129" s="163" t="s">
        <v>118</v>
      </c>
      <c r="D129" s="163" t="s">
        <v>114</v>
      </c>
      <c r="E129" s="164" t="s">
        <v>130</v>
      </c>
      <c r="F129" s="165" t="s">
        <v>131</v>
      </c>
      <c r="G129" s="166" t="s">
        <v>132</v>
      </c>
      <c r="H129" s="167">
        <v>8.74</v>
      </c>
      <c r="I129" s="168"/>
      <c r="J129" s="169">
        <f>ROUND(I129*H129,2)</f>
        <v>0</v>
      </c>
      <c r="K129" s="170"/>
      <c r="L129" s="35"/>
      <c r="M129" s="171" t="s">
        <v>1</v>
      </c>
      <c r="N129" s="172" t="s">
        <v>39</v>
      </c>
      <c r="O129" s="73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5" t="s">
        <v>118</v>
      </c>
      <c r="AT129" s="175" t="s">
        <v>114</v>
      </c>
      <c r="AU129" s="175" t="s">
        <v>119</v>
      </c>
      <c r="AY129" s="15" t="s">
        <v>111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5" t="s">
        <v>119</v>
      </c>
      <c r="BK129" s="176">
        <f>ROUND(I129*H129,2)</f>
        <v>0</v>
      </c>
      <c r="BL129" s="15" t="s">
        <v>118</v>
      </c>
      <c r="BM129" s="175" t="s">
        <v>133</v>
      </c>
    </row>
    <row r="130" spans="1:65" s="2" customFormat="1" ht="24.15" customHeight="1">
      <c r="A130" s="34"/>
      <c r="B130" s="162"/>
      <c r="C130" s="163" t="s">
        <v>134</v>
      </c>
      <c r="D130" s="163" t="s">
        <v>114</v>
      </c>
      <c r="E130" s="164" t="s">
        <v>135</v>
      </c>
      <c r="F130" s="165" t="s">
        <v>136</v>
      </c>
      <c r="G130" s="166" t="s">
        <v>137</v>
      </c>
      <c r="H130" s="167">
        <v>5.06</v>
      </c>
      <c r="I130" s="168"/>
      <c r="J130" s="169">
        <f>ROUND(I130*H130,2)</f>
        <v>0</v>
      </c>
      <c r="K130" s="170"/>
      <c r="L130" s="35"/>
      <c r="M130" s="171" t="s">
        <v>1</v>
      </c>
      <c r="N130" s="172" t="s">
        <v>39</v>
      </c>
      <c r="O130" s="73"/>
      <c r="P130" s="173">
        <f>O130*H130</f>
        <v>0</v>
      </c>
      <c r="Q130" s="173">
        <v>0</v>
      </c>
      <c r="R130" s="173">
        <f>Q130*H130</f>
        <v>0</v>
      </c>
      <c r="S130" s="173">
        <v>0</v>
      </c>
      <c r="T130" s="17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5" t="s">
        <v>118</v>
      </c>
      <c r="AT130" s="175" t="s">
        <v>114</v>
      </c>
      <c r="AU130" s="175" t="s">
        <v>119</v>
      </c>
      <c r="AY130" s="15" t="s">
        <v>111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5" t="s">
        <v>119</v>
      </c>
      <c r="BK130" s="176">
        <f>ROUND(I130*H130,2)</f>
        <v>0</v>
      </c>
      <c r="BL130" s="15" t="s">
        <v>118</v>
      </c>
      <c r="BM130" s="175" t="s">
        <v>138</v>
      </c>
    </row>
    <row r="131" spans="1:65" s="2" customFormat="1" ht="24.15" customHeight="1">
      <c r="A131" s="34"/>
      <c r="B131" s="162"/>
      <c r="C131" s="163" t="s">
        <v>139</v>
      </c>
      <c r="D131" s="163" t="s">
        <v>114</v>
      </c>
      <c r="E131" s="164" t="s">
        <v>140</v>
      </c>
      <c r="F131" s="165" t="s">
        <v>141</v>
      </c>
      <c r="G131" s="166" t="s">
        <v>132</v>
      </c>
      <c r="H131" s="167">
        <v>8.74</v>
      </c>
      <c r="I131" s="168"/>
      <c r="J131" s="169">
        <f>ROUND(I131*H131,2)</f>
        <v>0</v>
      </c>
      <c r="K131" s="170"/>
      <c r="L131" s="35"/>
      <c r="M131" s="171" t="s">
        <v>1</v>
      </c>
      <c r="N131" s="172" t="s">
        <v>39</v>
      </c>
      <c r="O131" s="73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5" t="s">
        <v>118</v>
      </c>
      <c r="AT131" s="175" t="s">
        <v>114</v>
      </c>
      <c r="AU131" s="175" t="s">
        <v>119</v>
      </c>
      <c r="AY131" s="15" t="s">
        <v>111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5" t="s">
        <v>119</v>
      </c>
      <c r="BK131" s="176">
        <f>ROUND(I131*H131,2)</f>
        <v>0</v>
      </c>
      <c r="BL131" s="15" t="s">
        <v>118</v>
      </c>
      <c r="BM131" s="175" t="s">
        <v>142</v>
      </c>
    </row>
    <row r="132" spans="1:65" s="2" customFormat="1" ht="24.15" customHeight="1">
      <c r="A132" s="34"/>
      <c r="B132" s="162"/>
      <c r="C132" s="163" t="s">
        <v>143</v>
      </c>
      <c r="D132" s="163" t="s">
        <v>114</v>
      </c>
      <c r="E132" s="164" t="s">
        <v>144</v>
      </c>
      <c r="F132" s="165" t="s">
        <v>145</v>
      </c>
      <c r="G132" s="166" t="s">
        <v>132</v>
      </c>
      <c r="H132" s="167">
        <v>8.74</v>
      </c>
      <c r="I132" s="168"/>
      <c r="J132" s="169">
        <f>ROUND(I132*H132,2)</f>
        <v>0</v>
      </c>
      <c r="K132" s="170"/>
      <c r="L132" s="35"/>
      <c r="M132" s="171" t="s">
        <v>1</v>
      </c>
      <c r="N132" s="172" t="s">
        <v>39</v>
      </c>
      <c r="O132" s="73"/>
      <c r="P132" s="173">
        <f>O132*H132</f>
        <v>0</v>
      </c>
      <c r="Q132" s="173">
        <v>0</v>
      </c>
      <c r="R132" s="173">
        <f>Q132*H132</f>
        <v>0</v>
      </c>
      <c r="S132" s="173">
        <v>0</v>
      </c>
      <c r="T132" s="174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5" t="s">
        <v>118</v>
      </c>
      <c r="AT132" s="175" t="s">
        <v>114</v>
      </c>
      <c r="AU132" s="175" t="s">
        <v>119</v>
      </c>
      <c r="AY132" s="15" t="s">
        <v>111</v>
      </c>
      <c r="BE132" s="176">
        <f>IF(N132="základní",J132,0)</f>
        <v>0</v>
      </c>
      <c r="BF132" s="176">
        <f>IF(N132="snížená",J132,0)</f>
        <v>0</v>
      </c>
      <c r="BG132" s="176">
        <f>IF(N132="zákl. přenesená",J132,0)</f>
        <v>0</v>
      </c>
      <c r="BH132" s="176">
        <f>IF(N132="sníž. přenesená",J132,0)</f>
        <v>0</v>
      </c>
      <c r="BI132" s="176">
        <f>IF(N132="nulová",J132,0)</f>
        <v>0</v>
      </c>
      <c r="BJ132" s="15" t="s">
        <v>119</v>
      </c>
      <c r="BK132" s="176">
        <f>ROUND(I132*H132,2)</f>
        <v>0</v>
      </c>
      <c r="BL132" s="15" t="s">
        <v>118</v>
      </c>
      <c r="BM132" s="175" t="s">
        <v>146</v>
      </c>
    </row>
    <row r="133" spans="1:65" s="2" customFormat="1" ht="33" customHeight="1">
      <c r="A133" s="34"/>
      <c r="B133" s="162"/>
      <c r="C133" s="163" t="s">
        <v>112</v>
      </c>
      <c r="D133" s="163" t="s">
        <v>114</v>
      </c>
      <c r="E133" s="164" t="s">
        <v>147</v>
      </c>
      <c r="F133" s="165" t="s">
        <v>148</v>
      </c>
      <c r="G133" s="166" t="s">
        <v>132</v>
      </c>
      <c r="H133" s="167">
        <v>3.09</v>
      </c>
      <c r="I133" s="168"/>
      <c r="J133" s="169">
        <f>ROUND(I133*H133,2)</f>
        <v>0</v>
      </c>
      <c r="K133" s="170"/>
      <c r="L133" s="35"/>
      <c r="M133" s="171" t="s">
        <v>1</v>
      </c>
      <c r="N133" s="172" t="s">
        <v>39</v>
      </c>
      <c r="O133" s="73"/>
      <c r="P133" s="173">
        <f>O133*H133</f>
        <v>0</v>
      </c>
      <c r="Q133" s="173">
        <v>0</v>
      </c>
      <c r="R133" s="173">
        <f>Q133*H133</f>
        <v>0</v>
      </c>
      <c r="S133" s="173">
        <v>0</v>
      </c>
      <c r="T133" s="17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5" t="s">
        <v>118</v>
      </c>
      <c r="AT133" s="175" t="s">
        <v>114</v>
      </c>
      <c r="AU133" s="175" t="s">
        <v>119</v>
      </c>
      <c r="AY133" s="15" t="s">
        <v>111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5" t="s">
        <v>119</v>
      </c>
      <c r="BK133" s="176">
        <f>ROUND(I133*H133,2)</f>
        <v>0</v>
      </c>
      <c r="BL133" s="15" t="s">
        <v>118</v>
      </c>
      <c r="BM133" s="175" t="s">
        <v>149</v>
      </c>
    </row>
    <row r="134" spans="1:65" s="2" customFormat="1" ht="33" customHeight="1">
      <c r="A134" s="34"/>
      <c r="B134" s="162"/>
      <c r="C134" s="163" t="s">
        <v>150</v>
      </c>
      <c r="D134" s="163" t="s">
        <v>114</v>
      </c>
      <c r="E134" s="164" t="s">
        <v>151</v>
      </c>
      <c r="F134" s="165" t="s">
        <v>152</v>
      </c>
      <c r="G134" s="166" t="s">
        <v>132</v>
      </c>
      <c r="H134" s="167">
        <v>2</v>
      </c>
      <c r="I134" s="168"/>
      <c r="J134" s="169">
        <f>ROUND(I134*H134,2)</f>
        <v>0</v>
      </c>
      <c r="K134" s="170"/>
      <c r="L134" s="35"/>
      <c r="M134" s="171" t="s">
        <v>1</v>
      </c>
      <c r="N134" s="172" t="s">
        <v>39</v>
      </c>
      <c r="O134" s="73"/>
      <c r="P134" s="173">
        <f>O134*H134</f>
        <v>0</v>
      </c>
      <c r="Q134" s="173">
        <v>0</v>
      </c>
      <c r="R134" s="173">
        <f>Q134*H134</f>
        <v>0</v>
      </c>
      <c r="S134" s="173">
        <v>0</v>
      </c>
      <c r="T134" s="174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5" t="s">
        <v>118</v>
      </c>
      <c r="AT134" s="175" t="s">
        <v>114</v>
      </c>
      <c r="AU134" s="175" t="s">
        <v>119</v>
      </c>
      <c r="AY134" s="15" t="s">
        <v>111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5" t="s">
        <v>119</v>
      </c>
      <c r="BK134" s="176">
        <f>ROUND(I134*H134,2)</f>
        <v>0</v>
      </c>
      <c r="BL134" s="15" t="s">
        <v>118</v>
      </c>
      <c r="BM134" s="175" t="s">
        <v>153</v>
      </c>
    </row>
    <row r="135" spans="1:63" s="12" customFormat="1" ht="25.9" customHeight="1">
      <c r="A135" s="12"/>
      <c r="B135" s="149"/>
      <c r="C135" s="12"/>
      <c r="D135" s="150" t="s">
        <v>72</v>
      </c>
      <c r="E135" s="151" t="s">
        <v>154</v>
      </c>
      <c r="F135" s="151" t="s">
        <v>155</v>
      </c>
      <c r="G135" s="12"/>
      <c r="H135" s="12"/>
      <c r="I135" s="152"/>
      <c r="J135" s="153">
        <f>BK135</f>
        <v>0</v>
      </c>
      <c r="K135" s="12"/>
      <c r="L135" s="149"/>
      <c r="M135" s="154"/>
      <c r="N135" s="155"/>
      <c r="O135" s="155"/>
      <c r="P135" s="156">
        <f>P136+P139+P142+P148+P186+P194</f>
        <v>0</v>
      </c>
      <c r="Q135" s="155"/>
      <c r="R135" s="156">
        <f>R136+R139+R142+R148+R186+R194</f>
        <v>7.747361720000001</v>
      </c>
      <c r="S135" s="155"/>
      <c r="T135" s="157">
        <f>T136+T139+T142+T148+T186+T194</f>
        <v>8.739735999999999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0" t="s">
        <v>119</v>
      </c>
      <c r="AT135" s="158" t="s">
        <v>72</v>
      </c>
      <c r="AU135" s="158" t="s">
        <v>73</v>
      </c>
      <c r="AY135" s="150" t="s">
        <v>111</v>
      </c>
      <c r="BK135" s="159">
        <f>BK136+BK139+BK142+BK148+BK186+BK194</f>
        <v>0</v>
      </c>
    </row>
    <row r="136" spans="1:63" s="12" customFormat="1" ht="22.8" customHeight="1">
      <c r="A136" s="12"/>
      <c r="B136" s="149"/>
      <c r="C136" s="12"/>
      <c r="D136" s="150" t="s">
        <v>72</v>
      </c>
      <c r="E136" s="160" t="s">
        <v>156</v>
      </c>
      <c r="F136" s="160" t="s">
        <v>157</v>
      </c>
      <c r="G136" s="12"/>
      <c r="H136" s="12"/>
      <c r="I136" s="152"/>
      <c r="J136" s="161">
        <f>BK136</f>
        <v>0</v>
      </c>
      <c r="K136" s="12"/>
      <c r="L136" s="149"/>
      <c r="M136" s="154"/>
      <c r="N136" s="155"/>
      <c r="O136" s="155"/>
      <c r="P136" s="156">
        <f>SUM(P137:P138)</f>
        <v>0</v>
      </c>
      <c r="Q136" s="155"/>
      <c r="R136" s="156">
        <f>SUM(R137:R138)</f>
        <v>0.5818535</v>
      </c>
      <c r="S136" s="155"/>
      <c r="T136" s="157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0" t="s">
        <v>119</v>
      </c>
      <c r="AT136" s="158" t="s">
        <v>72</v>
      </c>
      <c r="AU136" s="158" t="s">
        <v>78</v>
      </c>
      <c r="AY136" s="150" t="s">
        <v>111</v>
      </c>
      <c r="BK136" s="159">
        <f>SUM(BK137:BK138)</f>
        <v>0</v>
      </c>
    </row>
    <row r="137" spans="1:65" s="2" customFormat="1" ht="24.15" customHeight="1">
      <c r="A137" s="34"/>
      <c r="B137" s="162"/>
      <c r="C137" s="163" t="s">
        <v>158</v>
      </c>
      <c r="D137" s="163" t="s">
        <v>114</v>
      </c>
      <c r="E137" s="164" t="s">
        <v>159</v>
      </c>
      <c r="F137" s="165" t="s">
        <v>160</v>
      </c>
      <c r="G137" s="166" t="s">
        <v>117</v>
      </c>
      <c r="H137" s="167">
        <v>95</v>
      </c>
      <c r="I137" s="168"/>
      <c r="J137" s="169">
        <f>ROUND(I137*H137,2)</f>
        <v>0</v>
      </c>
      <c r="K137" s="170"/>
      <c r="L137" s="35"/>
      <c r="M137" s="171" t="s">
        <v>1</v>
      </c>
      <c r="N137" s="172" t="s">
        <v>39</v>
      </c>
      <c r="O137" s="73"/>
      <c r="P137" s="173">
        <f>O137*H137</f>
        <v>0</v>
      </c>
      <c r="Q137" s="173">
        <v>0.00088</v>
      </c>
      <c r="R137" s="173">
        <f>Q137*H137</f>
        <v>0.08360000000000001</v>
      </c>
      <c r="S137" s="173">
        <v>0</v>
      </c>
      <c r="T137" s="17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5" t="s">
        <v>161</v>
      </c>
      <c r="AT137" s="175" t="s">
        <v>114</v>
      </c>
      <c r="AU137" s="175" t="s">
        <v>119</v>
      </c>
      <c r="AY137" s="15" t="s">
        <v>111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5" t="s">
        <v>119</v>
      </c>
      <c r="BK137" s="176">
        <f>ROUND(I137*H137,2)</f>
        <v>0</v>
      </c>
      <c r="BL137" s="15" t="s">
        <v>161</v>
      </c>
      <c r="BM137" s="175" t="s">
        <v>162</v>
      </c>
    </row>
    <row r="138" spans="1:65" s="2" customFormat="1" ht="37.8" customHeight="1">
      <c r="A138" s="34"/>
      <c r="B138" s="162"/>
      <c r="C138" s="177" t="s">
        <v>163</v>
      </c>
      <c r="D138" s="177" t="s">
        <v>164</v>
      </c>
      <c r="E138" s="178" t="s">
        <v>165</v>
      </c>
      <c r="F138" s="179" t="s">
        <v>166</v>
      </c>
      <c r="G138" s="180" t="s">
        <v>117</v>
      </c>
      <c r="H138" s="181">
        <v>110.723</v>
      </c>
      <c r="I138" s="182"/>
      <c r="J138" s="183">
        <f>ROUND(I138*H138,2)</f>
        <v>0</v>
      </c>
      <c r="K138" s="184"/>
      <c r="L138" s="185"/>
      <c r="M138" s="186" t="s">
        <v>1</v>
      </c>
      <c r="N138" s="187" t="s">
        <v>39</v>
      </c>
      <c r="O138" s="73"/>
      <c r="P138" s="173">
        <f>O138*H138</f>
        <v>0</v>
      </c>
      <c r="Q138" s="173">
        <v>0.0045</v>
      </c>
      <c r="R138" s="173">
        <f>Q138*H138</f>
        <v>0.49825349999999996</v>
      </c>
      <c r="S138" s="173">
        <v>0</v>
      </c>
      <c r="T138" s="17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5" t="s">
        <v>167</v>
      </c>
      <c r="AT138" s="175" t="s">
        <v>164</v>
      </c>
      <c r="AU138" s="175" t="s">
        <v>119</v>
      </c>
      <c r="AY138" s="15" t="s">
        <v>111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5" t="s">
        <v>119</v>
      </c>
      <c r="BK138" s="176">
        <f>ROUND(I138*H138,2)</f>
        <v>0</v>
      </c>
      <c r="BL138" s="15" t="s">
        <v>161</v>
      </c>
      <c r="BM138" s="175" t="s">
        <v>168</v>
      </c>
    </row>
    <row r="139" spans="1:63" s="12" customFormat="1" ht="22.8" customHeight="1">
      <c r="A139" s="12"/>
      <c r="B139" s="149"/>
      <c r="C139" s="12"/>
      <c r="D139" s="150" t="s">
        <v>72</v>
      </c>
      <c r="E139" s="160" t="s">
        <v>169</v>
      </c>
      <c r="F139" s="160" t="s">
        <v>170</v>
      </c>
      <c r="G139" s="12"/>
      <c r="H139" s="12"/>
      <c r="I139" s="152"/>
      <c r="J139" s="161">
        <f>BK139</f>
        <v>0</v>
      </c>
      <c r="K139" s="12"/>
      <c r="L139" s="149"/>
      <c r="M139" s="154"/>
      <c r="N139" s="155"/>
      <c r="O139" s="155"/>
      <c r="P139" s="156">
        <f>SUM(P140:P141)</f>
        <v>0</v>
      </c>
      <c r="Q139" s="155"/>
      <c r="R139" s="156">
        <f>SUM(R140:R141)</f>
        <v>0</v>
      </c>
      <c r="S139" s="155"/>
      <c r="T139" s="157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50" t="s">
        <v>119</v>
      </c>
      <c r="AT139" s="158" t="s">
        <v>72</v>
      </c>
      <c r="AU139" s="158" t="s">
        <v>78</v>
      </c>
      <c r="AY139" s="150" t="s">
        <v>111</v>
      </c>
      <c r="BK139" s="159">
        <f>SUM(BK140:BK141)</f>
        <v>0</v>
      </c>
    </row>
    <row r="140" spans="1:65" s="2" customFormat="1" ht="24.15" customHeight="1">
      <c r="A140" s="34"/>
      <c r="B140" s="162"/>
      <c r="C140" s="163" t="s">
        <v>171</v>
      </c>
      <c r="D140" s="163" t="s">
        <v>114</v>
      </c>
      <c r="E140" s="164" t="s">
        <v>172</v>
      </c>
      <c r="F140" s="165" t="s">
        <v>173</v>
      </c>
      <c r="G140" s="166" t="s">
        <v>174</v>
      </c>
      <c r="H140" s="167">
        <v>1</v>
      </c>
      <c r="I140" s="168"/>
      <c r="J140" s="169">
        <f>ROUND(I140*H140,2)</f>
        <v>0</v>
      </c>
      <c r="K140" s="170"/>
      <c r="L140" s="35"/>
      <c r="M140" s="171" t="s">
        <v>1</v>
      </c>
      <c r="N140" s="172" t="s">
        <v>39</v>
      </c>
      <c r="O140" s="73"/>
      <c r="P140" s="173">
        <f>O140*H140</f>
        <v>0</v>
      </c>
      <c r="Q140" s="173">
        <v>0</v>
      </c>
      <c r="R140" s="173">
        <f>Q140*H140</f>
        <v>0</v>
      </c>
      <c r="S140" s="173">
        <v>0</v>
      </c>
      <c r="T140" s="17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5" t="s">
        <v>161</v>
      </c>
      <c r="AT140" s="175" t="s">
        <v>114</v>
      </c>
      <c r="AU140" s="175" t="s">
        <v>119</v>
      </c>
      <c r="AY140" s="15" t="s">
        <v>111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5" t="s">
        <v>119</v>
      </c>
      <c r="BK140" s="176">
        <f>ROUND(I140*H140,2)</f>
        <v>0</v>
      </c>
      <c r="BL140" s="15" t="s">
        <v>161</v>
      </c>
      <c r="BM140" s="175" t="s">
        <v>175</v>
      </c>
    </row>
    <row r="141" spans="1:65" s="2" customFormat="1" ht="24.15" customHeight="1">
      <c r="A141" s="34"/>
      <c r="B141" s="162"/>
      <c r="C141" s="163" t="s">
        <v>176</v>
      </c>
      <c r="D141" s="163" t="s">
        <v>114</v>
      </c>
      <c r="E141" s="164" t="s">
        <v>177</v>
      </c>
      <c r="F141" s="165" t="s">
        <v>178</v>
      </c>
      <c r="G141" s="166" t="s">
        <v>174</v>
      </c>
      <c r="H141" s="167">
        <v>1</v>
      </c>
      <c r="I141" s="168"/>
      <c r="J141" s="169">
        <f>ROUND(I141*H141,2)</f>
        <v>0</v>
      </c>
      <c r="K141" s="170"/>
      <c r="L141" s="35"/>
      <c r="M141" s="171" t="s">
        <v>1</v>
      </c>
      <c r="N141" s="172" t="s">
        <v>39</v>
      </c>
      <c r="O141" s="73"/>
      <c r="P141" s="173">
        <f>O141*H141</f>
        <v>0</v>
      </c>
      <c r="Q141" s="173">
        <v>0</v>
      </c>
      <c r="R141" s="173">
        <f>Q141*H141</f>
        <v>0</v>
      </c>
      <c r="S141" s="173">
        <v>0</v>
      </c>
      <c r="T141" s="17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5" t="s">
        <v>161</v>
      </c>
      <c r="AT141" s="175" t="s">
        <v>114</v>
      </c>
      <c r="AU141" s="175" t="s">
        <v>119</v>
      </c>
      <c r="AY141" s="15" t="s">
        <v>111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5" t="s">
        <v>119</v>
      </c>
      <c r="BK141" s="176">
        <f>ROUND(I141*H141,2)</f>
        <v>0</v>
      </c>
      <c r="BL141" s="15" t="s">
        <v>161</v>
      </c>
      <c r="BM141" s="175" t="s">
        <v>179</v>
      </c>
    </row>
    <row r="142" spans="1:63" s="12" customFormat="1" ht="22.8" customHeight="1">
      <c r="A142" s="12"/>
      <c r="B142" s="149"/>
      <c r="C142" s="12"/>
      <c r="D142" s="150" t="s">
        <v>72</v>
      </c>
      <c r="E142" s="160" t="s">
        <v>180</v>
      </c>
      <c r="F142" s="160" t="s">
        <v>181</v>
      </c>
      <c r="G142" s="12"/>
      <c r="H142" s="12"/>
      <c r="I142" s="152"/>
      <c r="J142" s="161">
        <f>BK142</f>
        <v>0</v>
      </c>
      <c r="K142" s="12"/>
      <c r="L142" s="149"/>
      <c r="M142" s="154"/>
      <c r="N142" s="155"/>
      <c r="O142" s="155"/>
      <c r="P142" s="156">
        <f>SUM(P143:P147)</f>
        <v>0</v>
      </c>
      <c r="Q142" s="155"/>
      <c r="R142" s="156">
        <f>SUM(R143:R147)</f>
        <v>4.0160853</v>
      </c>
      <c r="S142" s="155"/>
      <c r="T142" s="157">
        <f>SUM(T143:T147)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0" t="s">
        <v>119</v>
      </c>
      <c r="AT142" s="158" t="s">
        <v>72</v>
      </c>
      <c r="AU142" s="158" t="s">
        <v>78</v>
      </c>
      <c r="AY142" s="150" t="s">
        <v>111</v>
      </c>
      <c r="BK142" s="159">
        <f>SUM(BK143:BK147)</f>
        <v>0</v>
      </c>
    </row>
    <row r="143" spans="1:65" s="2" customFormat="1" ht="37.8" customHeight="1">
      <c r="A143" s="34"/>
      <c r="B143" s="162"/>
      <c r="C143" s="163" t="s">
        <v>182</v>
      </c>
      <c r="D143" s="163" t="s">
        <v>114</v>
      </c>
      <c r="E143" s="164" t="s">
        <v>183</v>
      </c>
      <c r="F143" s="165" t="s">
        <v>184</v>
      </c>
      <c r="G143" s="166" t="s">
        <v>117</v>
      </c>
      <c r="H143" s="167">
        <v>411.45</v>
      </c>
      <c r="I143" s="168"/>
      <c r="J143" s="169">
        <f>ROUND(I143*H143,2)</f>
        <v>0</v>
      </c>
      <c r="K143" s="170"/>
      <c r="L143" s="35"/>
      <c r="M143" s="171" t="s">
        <v>1</v>
      </c>
      <c r="N143" s="172" t="s">
        <v>39</v>
      </c>
      <c r="O143" s="73"/>
      <c r="P143" s="173">
        <f>O143*H143</f>
        <v>0</v>
      </c>
      <c r="Q143" s="173">
        <v>0</v>
      </c>
      <c r="R143" s="173">
        <f>Q143*H143</f>
        <v>0</v>
      </c>
      <c r="S143" s="173">
        <v>0</v>
      </c>
      <c r="T143" s="17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5" t="s">
        <v>161</v>
      </c>
      <c r="AT143" s="175" t="s">
        <v>114</v>
      </c>
      <c r="AU143" s="175" t="s">
        <v>119</v>
      </c>
      <c r="AY143" s="15" t="s">
        <v>111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5" t="s">
        <v>119</v>
      </c>
      <c r="BK143" s="176">
        <f>ROUND(I143*H143,2)</f>
        <v>0</v>
      </c>
      <c r="BL143" s="15" t="s">
        <v>161</v>
      </c>
      <c r="BM143" s="175" t="s">
        <v>185</v>
      </c>
    </row>
    <row r="144" spans="1:65" s="2" customFormat="1" ht="24.15" customHeight="1">
      <c r="A144" s="34"/>
      <c r="B144" s="162"/>
      <c r="C144" s="177" t="s">
        <v>8</v>
      </c>
      <c r="D144" s="177" t="s">
        <v>164</v>
      </c>
      <c r="E144" s="178" t="s">
        <v>186</v>
      </c>
      <c r="F144" s="179" t="s">
        <v>187</v>
      </c>
      <c r="G144" s="180" t="s">
        <v>188</v>
      </c>
      <c r="H144" s="181">
        <v>6.99</v>
      </c>
      <c r="I144" s="182"/>
      <c r="J144" s="183">
        <f>ROUND(I144*H144,2)</f>
        <v>0</v>
      </c>
      <c r="K144" s="184"/>
      <c r="L144" s="185"/>
      <c r="M144" s="186" t="s">
        <v>1</v>
      </c>
      <c r="N144" s="187" t="s">
        <v>39</v>
      </c>
      <c r="O144" s="73"/>
      <c r="P144" s="173">
        <f>O144*H144</f>
        <v>0</v>
      </c>
      <c r="Q144" s="173">
        <v>0.55</v>
      </c>
      <c r="R144" s="173">
        <f>Q144*H144</f>
        <v>3.8445000000000005</v>
      </c>
      <c r="S144" s="173">
        <v>0</v>
      </c>
      <c r="T144" s="17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5" t="s">
        <v>167</v>
      </c>
      <c r="AT144" s="175" t="s">
        <v>164</v>
      </c>
      <c r="AU144" s="175" t="s">
        <v>119</v>
      </c>
      <c r="AY144" s="15" t="s">
        <v>111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5" t="s">
        <v>119</v>
      </c>
      <c r="BK144" s="176">
        <f>ROUND(I144*H144,2)</f>
        <v>0</v>
      </c>
      <c r="BL144" s="15" t="s">
        <v>161</v>
      </c>
      <c r="BM144" s="175" t="s">
        <v>189</v>
      </c>
    </row>
    <row r="145" spans="1:65" s="2" customFormat="1" ht="16.5" customHeight="1">
      <c r="A145" s="34"/>
      <c r="B145" s="162"/>
      <c r="C145" s="163" t="s">
        <v>161</v>
      </c>
      <c r="D145" s="163" t="s">
        <v>114</v>
      </c>
      <c r="E145" s="164" t="s">
        <v>190</v>
      </c>
      <c r="F145" s="165" t="s">
        <v>191</v>
      </c>
      <c r="G145" s="166" t="s">
        <v>137</v>
      </c>
      <c r="H145" s="167">
        <v>411.45</v>
      </c>
      <c r="I145" s="168"/>
      <c r="J145" s="169">
        <f>ROUND(I145*H145,2)</f>
        <v>0</v>
      </c>
      <c r="K145" s="170"/>
      <c r="L145" s="35"/>
      <c r="M145" s="171" t="s">
        <v>1</v>
      </c>
      <c r="N145" s="172" t="s">
        <v>39</v>
      </c>
      <c r="O145" s="73"/>
      <c r="P145" s="173">
        <f>O145*H145</f>
        <v>0</v>
      </c>
      <c r="Q145" s="173">
        <v>2E-05</v>
      </c>
      <c r="R145" s="173">
        <f>Q145*H145</f>
        <v>0.008229</v>
      </c>
      <c r="S145" s="173">
        <v>0</v>
      </c>
      <c r="T145" s="17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5" t="s">
        <v>161</v>
      </c>
      <c r="AT145" s="175" t="s">
        <v>114</v>
      </c>
      <c r="AU145" s="175" t="s">
        <v>119</v>
      </c>
      <c r="AY145" s="15" t="s">
        <v>111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5" t="s">
        <v>119</v>
      </c>
      <c r="BK145" s="176">
        <f>ROUND(I145*H145,2)</f>
        <v>0</v>
      </c>
      <c r="BL145" s="15" t="s">
        <v>161</v>
      </c>
      <c r="BM145" s="175" t="s">
        <v>192</v>
      </c>
    </row>
    <row r="146" spans="1:65" s="2" customFormat="1" ht="24.15" customHeight="1">
      <c r="A146" s="34"/>
      <c r="B146" s="162"/>
      <c r="C146" s="163" t="s">
        <v>193</v>
      </c>
      <c r="D146" s="163" t="s">
        <v>114</v>
      </c>
      <c r="E146" s="164" t="s">
        <v>194</v>
      </c>
      <c r="F146" s="165" t="s">
        <v>195</v>
      </c>
      <c r="G146" s="166" t="s">
        <v>188</v>
      </c>
      <c r="H146" s="167">
        <v>6.99</v>
      </c>
      <c r="I146" s="168"/>
      <c r="J146" s="169">
        <f>ROUND(I146*H146,2)</f>
        <v>0</v>
      </c>
      <c r="K146" s="170"/>
      <c r="L146" s="35"/>
      <c r="M146" s="171" t="s">
        <v>1</v>
      </c>
      <c r="N146" s="172" t="s">
        <v>39</v>
      </c>
      <c r="O146" s="73"/>
      <c r="P146" s="173">
        <f>O146*H146</f>
        <v>0</v>
      </c>
      <c r="Q146" s="173">
        <v>0.02337</v>
      </c>
      <c r="R146" s="173">
        <f>Q146*H146</f>
        <v>0.16335629999999998</v>
      </c>
      <c r="S146" s="173">
        <v>0</v>
      </c>
      <c r="T146" s="17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5" t="s">
        <v>161</v>
      </c>
      <c r="AT146" s="175" t="s">
        <v>114</v>
      </c>
      <c r="AU146" s="175" t="s">
        <v>119</v>
      </c>
      <c r="AY146" s="15" t="s">
        <v>111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5" t="s">
        <v>119</v>
      </c>
      <c r="BK146" s="176">
        <f>ROUND(I146*H146,2)</f>
        <v>0</v>
      </c>
      <c r="BL146" s="15" t="s">
        <v>161</v>
      </c>
      <c r="BM146" s="175" t="s">
        <v>196</v>
      </c>
    </row>
    <row r="147" spans="1:65" s="2" customFormat="1" ht="24.15" customHeight="1">
      <c r="A147" s="34"/>
      <c r="B147" s="162"/>
      <c r="C147" s="163" t="s">
        <v>197</v>
      </c>
      <c r="D147" s="163" t="s">
        <v>114</v>
      </c>
      <c r="E147" s="164" t="s">
        <v>198</v>
      </c>
      <c r="F147" s="165" t="s">
        <v>199</v>
      </c>
      <c r="G147" s="166" t="s">
        <v>132</v>
      </c>
      <c r="H147" s="167">
        <v>4.016</v>
      </c>
      <c r="I147" s="168"/>
      <c r="J147" s="169">
        <f>ROUND(I147*H147,2)</f>
        <v>0</v>
      </c>
      <c r="K147" s="170"/>
      <c r="L147" s="35"/>
      <c r="M147" s="171" t="s">
        <v>1</v>
      </c>
      <c r="N147" s="172" t="s">
        <v>39</v>
      </c>
      <c r="O147" s="73"/>
      <c r="P147" s="173">
        <f>O147*H147</f>
        <v>0</v>
      </c>
      <c r="Q147" s="173">
        <v>0</v>
      </c>
      <c r="R147" s="173">
        <f>Q147*H147</f>
        <v>0</v>
      </c>
      <c r="S147" s="173">
        <v>0</v>
      </c>
      <c r="T147" s="17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5" t="s">
        <v>161</v>
      </c>
      <c r="AT147" s="175" t="s">
        <v>114</v>
      </c>
      <c r="AU147" s="175" t="s">
        <v>119</v>
      </c>
      <c r="AY147" s="15" t="s">
        <v>111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5" t="s">
        <v>119</v>
      </c>
      <c r="BK147" s="176">
        <f>ROUND(I147*H147,2)</f>
        <v>0</v>
      </c>
      <c r="BL147" s="15" t="s">
        <v>161</v>
      </c>
      <c r="BM147" s="175" t="s">
        <v>200</v>
      </c>
    </row>
    <row r="148" spans="1:63" s="12" customFormat="1" ht="22.8" customHeight="1">
      <c r="A148" s="12"/>
      <c r="B148" s="149"/>
      <c r="C148" s="12"/>
      <c r="D148" s="150" t="s">
        <v>72</v>
      </c>
      <c r="E148" s="160" t="s">
        <v>201</v>
      </c>
      <c r="F148" s="160" t="s">
        <v>202</v>
      </c>
      <c r="G148" s="12"/>
      <c r="H148" s="12"/>
      <c r="I148" s="152"/>
      <c r="J148" s="161">
        <f>BK148</f>
        <v>0</v>
      </c>
      <c r="K148" s="12"/>
      <c r="L148" s="149"/>
      <c r="M148" s="154"/>
      <c r="N148" s="155"/>
      <c r="O148" s="155"/>
      <c r="P148" s="156">
        <f>SUM(P149:P185)</f>
        <v>0</v>
      </c>
      <c r="Q148" s="155"/>
      <c r="R148" s="156">
        <f>SUM(R149:R185)</f>
        <v>3.13726502</v>
      </c>
      <c r="S148" s="155"/>
      <c r="T148" s="157">
        <f>SUM(T149:T185)</f>
        <v>0.48375500000000005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0" t="s">
        <v>119</v>
      </c>
      <c r="AT148" s="158" t="s">
        <v>72</v>
      </c>
      <c r="AU148" s="158" t="s">
        <v>78</v>
      </c>
      <c r="AY148" s="150" t="s">
        <v>111</v>
      </c>
      <c r="BK148" s="159">
        <f>SUM(BK149:BK185)</f>
        <v>0</v>
      </c>
    </row>
    <row r="149" spans="1:65" s="2" customFormat="1" ht="21.75" customHeight="1">
      <c r="A149" s="34"/>
      <c r="B149" s="162"/>
      <c r="C149" s="163" t="s">
        <v>7</v>
      </c>
      <c r="D149" s="163" t="s">
        <v>114</v>
      </c>
      <c r="E149" s="164" t="s">
        <v>203</v>
      </c>
      <c r="F149" s="165" t="s">
        <v>204</v>
      </c>
      <c r="G149" s="166" t="s">
        <v>137</v>
      </c>
      <c r="H149" s="167">
        <v>80.9</v>
      </c>
      <c r="I149" s="168"/>
      <c r="J149" s="169">
        <f>ROUND(I149*H149,2)</f>
        <v>0</v>
      </c>
      <c r="K149" s="170"/>
      <c r="L149" s="35"/>
      <c r="M149" s="171" t="s">
        <v>1</v>
      </c>
      <c r="N149" s="172" t="s">
        <v>39</v>
      </c>
      <c r="O149" s="73"/>
      <c r="P149" s="173">
        <f>O149*H149</f>
        <v>0</v>
      </c>
      <c r="Q149" s="173">
        <v>0</v>
      </c>
      <c r="R149" s="173">
        <f>Q149*H149</f>
        <v>0</v>
      </c>
      <c r="S149" s="173">
        <v>0.00177</v>
      </c>
      <c r="T149" s="174">
        <f>S149*H149</f>
        <v>0.14319300000000001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5" t="s">
        <v>161</v>
      </c>
      <c r="AT149" s="175" t="s">
        <v>114</v>
      </c>
      <c r="AU149" s="175" t="s">
        <v>119</v>
      </c>
      <c r="AY149" s="15" t="s">
        <v>111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5" t="s">
        <v>119</v>
      </c>
      <c r="BK149" s="176">
        <f>ROUND(I149*H149,2)</f>
        <v>0</v>
      </c>
      <c r="BL149" s="15" t="s">
        <v>161</v>
      </c>
      <c r="BM149" s="175" t="s">
        <v>205</v>
      </c>
    </row>
    <row r="150" spans="1:65" s="2" customFormat="1" ht="16.5" customHeight="1">
      <c r="A150" s="34"/>
      <c r="B150" s="162"/>
      <c r="C150" s="163" t="s">
        <v>206</v>
      </c>
      <c r="D150" s="163" t="s">
        <v>114</v>
      </c>
      <c r="E150" s="164" t="s">
        <v>207</v>
      </c>
      <c r="F150" s="165" t="s">
        <v>208</v>
      </c>
      <c r="G150" s="166" t="s">
        <v>209</v>
      </c>
      <c r="H150" s="167">
        <v>6</v>
      </c>
      <c r="I150" s="168"/>
      <c r="J150" s="169">
        <f>ROUND(I150*H150,2)</f>
        <v>0</v>
      </c>
      <c r="K150" s="170"/>
      <c r="L150" s="35"/>
      <c r="M150" s="171" t="s">
        <v>1</v>
      </c>
      <c r="N150" s="172" t="s">
        <v>39</v>
      </c>
      <c r="O150" s="73"/>
      <c r="P150" s="173">
        <f>O150*H150</f>
        <v>0</v>
      </c>
      <c r="Q150" s="173">
        <v>0</v>
      </c>
      <c r="R150" s="173">
        <f>Q150*H150</f>
        <v>0</v>
      </c>
      <c r="S150" s="173">
        <v>0.015</v>
      </c>
      <c r="T150" s="174">
        <f>S150*H150</f>
        <v>0.09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5" t="s">
        <v>161</v>
      </c>
      <c r="AT150" s="175" t="s">
        <v>114</v>
      </c>
      <c r="AU150" s="175" t="s">
        <v>119</v>
      </c>
      <c r="AY150" s="15" t="s">
        <v>111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5" t="s">
        <v>119</v>
      </c>
      <c r="BK150" s="176">
        <f>ROUND(I150*H150,2)</f>
        <v>0</v>
      </c>
      <c r="BL150" s="15" t="s">
        <v>161</v>
      </c>
      <c r="BM150" s="175" t="s">
        <v>210</v>
      </c>
    </row>
    <row r="151" spans="1:65" s="2" customFormat="1" ht="21.75" customHeight="1">
      <c r="A151" s="34"/>
      <c r="B151" s="162"/>
      <c r="C151" s="163" t="s">
        <v>211</v>
      </c>
      <c r="D151" s="163" t="s">
        <v>114</v>
      </c>
      <c r="E151" s="164" t="s">
        <v>212</v>
      </c>
      <c r="F151" s="165" t="s">
        <v>213</v>
      </c>
      <c r="G151" s="166" t="s">
        <v>137</v>
      </c>
      <c r="H151" s="167">
        <v>101.4</v>
      </c>
      <c r="I151" s="168"/>
      <c r="J151" s="169">
        <f>ROUND(I151*H151,2)</f>
        <v>0</v>
      </c>
      <c r="K151" s="170"/>
      <c r="L151" s="35"/>
      <c r="M151" s="171" t="s">
        <v>1</v>
      </c>
      <c r="N151" s="172" t="s">
        <v>39</v>
      </c>
      <c r="O151" s="73"/>
      <c r="P151" s="173">
        <f>O151*H151</f>
        <v>0</v>
      </c>
      <c r="Q151" s="173">
        <v>0</v>
      </c>
      <c r="R151" s="173">
        <f>Q151*H151</f>
        <v>0</v>
      </c>
      <c r="S151" s="173">
        <v>0.00223</v>
      </c>
      <c r="T151" s="174">
        <f>S151*H151</f>
        <v>0.22612200000000005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5" t="s">
        <v>161</v>
      </c>
      <c r="AT151" s="175" t="s">
        <v>114</v>
      </c>
      <c r="AU151" s="175" t="s">
        <v>119</v>
      </c>
      <c r="AY151" s="15" t="s">
        <v>111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5" t="s">
        <v>119</v>
      </c>
      <c r="BK151" s="176">
        <f>ROUND(I151*H151,2)</f>
        <v>0</v>
      </c>
      <c r="BL151" s="15" t="s">
        <v>161</v>
      </c>
      <c r="BM151" s="175" t="s">
        <v>214</v>
      </c>
    </row>
    <row r="152" spans="1:65" s="2" customFormat="1" ht="33" customHeight="1">
      <c r="A152" s="34"/>
      <c r="B152" s="162"/>
      <c r="C152" s="163" t="s">
        <v>215</v>
      </c>
      <c r="D152" s="163" t="s">
        <v>114</v>
      </c>
      <c r="E152" s="164" t="s">
        <v>216</v>
      </c>
      <c r="F152" s="165" t="s">
        <v>217</v>
      </c>
      <c r="G152" s="166" t="s">
        <v>209</v>
      </c>
      <c r="H152" s="167">
        <v>13</v>
      </c>
      <c r="I152" s="168"/>
      <c r="J152" s="169">
        <f>ROUND(I152*H152,2)</f>
        <v>0</v>
      </c>
      <c r="K152" s="170"/>
      <c r="L152" s="35"/>
      <c r="M152" s="171" t="s">
        <v>1</v>
      </c>
      <c r="N152" s="172" t="s">
        <v>39</v>
      </c>
      <c r="O152" s="73"/>
      <c r="P152" s="173">
        <f>O152*H152</f>
        <v>0</v>
      </c>
      <c r="Q152" s="173">
        <v>0</v>
      </c>
      <c r="R152" s="173">
        <f>Q152*H152</f>
        <v>0</v>
      </c>
      <c r="S152" s="173">
        <v>0.00188</v>
      </c>
      <c r="T152" s="174">
        <f>S152*H152</f>
        <v>0.02444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5" t="s">
        <v>161</v>
      </c>
      <c r="AT152" s="175" t="s">
        <v>114</v>
      </c>
      <c r="AU152" s="175" t="s">
        <v>119</v>
      </c>
      <c r="AY152" s="15" t="s">
        <v>111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5" t="s">
        <v>119</v>
      </c>
      <c r="BK152" s="176">
        <f>ROUND(I152*H152,2)</f>
        <v>0</v>
      </c>
      <c r="BL152" s="15" t="s">
        <v>161</v>
      </c>
      <c r="BM152" s="175" t="s">
        <v>218</v>
      </c>
    </row>
    <row r="153" spans="1:65" s="2" customFormat="1" ht="24.15" customHeight="1">
      <c r="A153" s="34"/>
      <c r="B153" s="162"/>
      <c r="C153" s="163" t="s">
        <v>219</v>
      </c>
      <c r="D153" s="163" t="s">
        <v>114</v>
      </c>
      <c r="E153" s="164" t="s">
        <v>220</v>
      </c>
      <c r="F153" s="165" t="s">
        <v>221</v>
      </c>
      <c r="G153" s="166" t="s">
        <v>117</v>
      </c>
      <c r="H153" s="167">
        <v>462.85</v>
      </c>
      <c r="I153" s="168"/>
      <c r="J153" s="169">
        <f>ROUND(I153*H153,2)</f>
        <v>0</v>
      </c>
      <c r="K153" s="170"/>
      <c r="L153" s="35"/>
      <c r="M153" s="171" t="s">
        <v>1</v>
      </c>
      <c r="N153" s="172" t="s">
        <v>39</v>
      </c>
      <c r="O153" s="73"/>
      <c r="P153" s="173">
        <f>O153*H153</f>
        <v>0</v>
      </c>
      <c r="Q153" s="173">
        <v>0</v>
      </c>
      <c r="R153" s="173">
        <f>Q153*H153</f>
        <v>0</v>
      </c>
      <c r="S153" s="173">
        <v>0</v>
      </c>
      <c r="T153" s="17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5" t="s">
        <v>161</v>
      </c>
      <c r="AT153" s="175" t="s">
        <v>114</v>
      </c>
      <c r="AU153" s="175" t="s">
        <v>119</v>
      </c>
      <c r="AY153" s="15" t="s">
        <v>111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5" t="s">
        <v>119</v>
      </c>
      <c r="BK153" s="176">
        <f>ROUND(I153*H153,2)</f>
        <v>0</v>
      </c>
      <c r="BL153" s="15" t="s">
        <v>161</v>
      </c>
      <c r="BM153" s="175" t="s">
        <v>222</v>
      </c>
    </row>
    <row r="154" spans="1:65" s="2" customFormat="1" ht="44.25" customHeight="1">
      <c r="A154" s="34"/>
      <c r="B154" s="162"/>
      <c r="C154" s="177" t="s">
        <v>223</v>
      </c>
      <c r="D154" s="177" t="s">
        <v>164</v>
      </c>
      <c r="E154" s="178" t="s">
        <v>224</v>
      </c>
      <c r="F154" s="179" t="s">
        <v>225</v>
      </c>
      <c r="G154" s="180" t="s">
        <v>117</v>
      </c>
      <c r="H154" s="181">
        <v>532.278</v>
      </c>
      <c r="I154" s="182"/>
      <c r="J154" s="183">
        <f>ROUND(I154*H154,2)</f>
        <v>0</v>
      </c>
      <c r="K154" s="184"/>
      <c r="L154" s="185"/>
      <c r="M154" s="186" t="s">
        <v>1</v>
      </c>
      <c r="N154" s="187" t="s">
        <v>39</v>
      </c>
      <c r="O154" s="73"/>
      <c r="P154" s="173">
        <f>O154*H154</f>
        <v>0</v>
      </c>
      <c r="Q154" s="173">
        <v>0.00459</v>
      </c>
      <c r="R154" s="173">
        <f>Q154*H154</f>
        <v>2.4431560200000004</v>
      </c>
      <c r="S154" s="173">
        <v>0</v>
      </c>
      <c r="T154" s="17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5" t="s">
        <v>167</v>
      </c>
      <c r="AT154" s="175" t="s">
        <v>164</v>
      </c>
      <c r="AU154" s="175" t="s">
        <v>119</v>
      </c>
      <c r="AY154" s="15" t="s">
        <v>111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5" t="s">
        <v>119</v>
      </c>
      <c r="BK154" s="176">
        <f>ROUND(I154*H154,2)</f>
        <v>0</v>
      </c>
      <c r="BL154" s="15" t="s">
        <v>161</v>
      </c>
      <c r="BM154" s="175" t="s">
        <v>226</v>
      </c>
    </row>
    <row r="155" spans="1:65" s="2" customFormat="1" ht="24.15" customHeight="1">
      <c r="A155" s="34"/>
      <c r="B155" s="162"/>
      <c r="C155" s="163" t="s">
        <v>227</v>
      </c>
      <c r="D155" s="163" t="s">
        <v>114</v>
      </c>
      <c r="E155" s="164" t="s">
        <v>228</v>
      </c>
      <c r="F155" s="165" t="s">
        <v>229</v>
      </c>
      <c r="G155" s="166" t="s">
        <v>137</v>
      </c>
      <c r="H155" s="167">
        <v>56.4</v>
      </c>
      <c r="I155" s="168"/>
      <c r="J155" s="169">
        <f>ROUND(I155*H155,2)</f>
        <v>0</v>
      </c>
      <c r="K155" s="170"/>
      <c r="L155" s="35"/>
      <c r="M155" s="171" t="s">
        <v>1</v>
      </c>
      <c r="N155" s="172" t="s">
        <v>39</v>
      </c>
      <c r="O155" s="73"/>
      <c r="P155" s="173">
        <f>O155*H155</f>
        <v>0</v>
      </c>
      <c r="Q155" s="173">
        <v>0</v>
      </c>
      <c r="R155" s="173">
        <f>Q155*H155</f>
        <v>0</v>
      </c>
      <c r="S155" s="173">
        <v>0</v>
      </c>
      <c r="T155" s="17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5" t="s">
        <v>161</v>
      </c>
      <c r="AT155" s="175" t="s">
        <v>114</v>
      </c>
      <c r="AU155" s="175" t="s">
        <v>119</v>
      </c>
      <c r="AY155" s="15" t="s">
        <v>111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5" t="s">
        <v>119</v>
      </c>
      <c r="BK155" s="176">
        <f>ROUND(I155*H155,2)</f>
        <v>0</v>
      </c>
      <c r="BL155" s="15" t="s">
        <v>161</v>
      </c>
      <c r="BM155" s="175" t="s">
        <v>230</v>
      </c>
    </row>
    <row r="156" spans="1:65" s="2" customFormat="1" ht="24.15" customHeight="1">
      <c r="A156" s="34"/>
      <c r="B156" s="162"/>
      <c r="C156" s="163" t="s">
        <v>167</v>
      </c>
      <c r="D156" s="163" t="s">
        <v>114</v>
      </c>
      <c r="E156" s="164" t="s">
        <v>231</v>
      </c>
      <c r="F156" s="165" t="s">
        <v>232</v>
      </c>
      <c r="G156" s="166" t="s">
        <v>209</v>
      </c>
      <c r="H156" s="167">
        <v>6</v>
      </c>
      <c r="I156" s="168"/>
      <c r="J156" s="169">
        <f>ROUND(I156*H156,2)</f>
        <v>0</v>
      </c>
      <c r="K156" s="170"/>
      <c r="L156" s="35"/>
      <c r="M156" s="171" t="s">
        <v>1</v>
      </c>
      <c r="N156" s="172" t="s">
        <v>39</v>
      </c>
      <c r="O156" s="73"/>
      <c r="P156" s="173">
        <f>O156*H156</f>
        <v>0</v>
      </c>
      <c r="Q156" s="173">
        <v>0</v>
      </c>
      <c r="R156" s="173">
        <f>Q156*H156</f>
        <v>0</v>
      </c>
      <c r="S156" s="173">
        <v>0</v>
      </c>
      <c r="T156" s="17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5" t="s">
        <v>161</v>
      </c>
      <c r="AT156" s="175" t="s">
        <v>114</v>
      </c>
      <c r="AU156" s="175" t="s">
        <v>119</v>
      </c>
      <c r="AY156" s="15" t="s">
        <v>111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5" t="s">
        <v>119</v>
      </c>
      <c r="BK156" s="176">
        <f>ROUND(I156*H156,2)</f>
        <v>0</v>
      </c>
      <c r="BL156" s="15" t="s">
        <v>161</v>
      </c>
      <c r="BM156" s="175" t="s">
        <v>233</v>
      </c>
    </row>
    <row r="157" spans="1:65" s="2" customFormat="1" ht="21.75" customHeight="1">
      <c r="A157" s="34"/>
      <c r="B157" s="162"/>
      <c r="C157" s="177" t="s">
        <v>234</v>
      </c>
      <c r="D157" s="177" t="s">
        <v>164</v>
      </c>
      <c r="E157" s="178" t="s">
        <v>235</v>
      </c>
      <c r="F157" s="179" t="s">
        <v>236</v>
      </c>
      <c r="G157" s="180" t="s">
        <v>209</v>
      </c>
      <c r="H157" s="181">
        <v>6</v>
      </c>
      <c r="I157" s="182"/>
      <c r="J157" s="183">
        <f>ROUND(I157*H157,2)</f>
        <v>0</v>
      </c>
      <c r="K157" s="184"/>
      <c r="L157" s="185"/>
      <c r="M157" s="186" t="s">
        <v>1</v>
      </c>
      <c r="N157" s="187" t="s">
        <v>39</v>
      </c>
      <c r="O157" s="73"/>
      <c r="P157" s="173">
        <f>O157*H157</f>
        <v>0</v>
      </c>
      <c r="Q157" s="173">
        <v>0.009</v>
      </c>
      <c r="R157" s="173">
        <f>Q157*H157</f>
        <v>0.05399999999999999</v>
      </c>
      <c r="S157" s="173">
        <v>0</v>
      </c>
      <c r="T157" s="17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5" t="s">
        <v>167</v>
      </c>
      <c r="AT157" s="175" t="s">
        <v>164</v>
      </c>
      <c r="AU157" s="175" t="s">
        <v>119</v>
      </c>
      <c r="AY157" s="15" t="s">
        <v>111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5" t="s">
        <v>119</v>
      </c>
      <c r="BK157" s="176">
        <f>ROUND(I157*H157,2)</f>
        <v>0</v>
      </c>
      <c r="BL157" s="15" t="s">
        <v>161</v>
      </c>
      <c r="BM157" s="175" t="s">
        <v>237</v>
      </c>
    </row>
    <row r="158" spans="1:65" s="2" customFormat="1" ht="24.15" customHeight="1">
      <c r="A158" s="34"/>
      <c r="B158" s="162"/>
      <c r="C158" s="163" t="s">
        <v>238</v>
      </c>
      <c r="D158" s="163" t="s">
        <v>114</v>
      </c>
      <c r="E158" s="164" t="s">
        <v>239</v>
      </c>
      <c r="F158" s="165" t="s">
        <v>240</v>
      </c>
      <c r="G158" s="166" t="s">
        <v>137</v>
      </c>
      <c r="H158" s="167">
        <v>45.5</v>
      </c>
      <c r="I158" s="168"/>
      <c r="J158" s="169">
        <f>ROUND(I158*H158,2)</f>
        <v>0</v>
      </c>
      <c r="K158" s="170"/>
      <c r="L158" s="35"/>
      <c r="M158" s="171" t="s">
        <v>1</v>
      </c>
      <c r="N158" s="172" t="s">
        <v>39</v>
      </c>
      <c r="O158" s="73"/>
      <c r="P158" s="173">
        <f>O158*H158</f>
        <v>0</v>
      </c>
      <c r="Q158" s="173">
        <v>0</v>
      </c>
      <c r="R158" s="173">
        <f>Q158*H158</f>
        <v>0</v>
      </c>
      <c r="S158" s="173">
        <v>0</v>
      </c>
      <c r="T158" s="17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5" t="s">
        <v>161</v>
      </c>
      <c r="AT158" s="175" t="s">
        <v>114</v>
      </c>
      <c r="AU158" s="175" t="s">
        <v>119</v>
      </c>
      <c r="AY158" s="15" t="s">
        <v>111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5" t="s">
        <v>119</v>
      </c>
      <c r="BK158" s="176">
        <f>ROUND(I158*H158,2)</f>
        <v>0</v>
      </c>
      <c r="BL158" s="15" t="s">
        <v>161</v>
      </c>
      <c r="BM158" s="175" t="s">
        <v>241</v>
      </c>
    </row>
    <row r="159" spans="1:65" s="2" customFormat="1" ht="24.15" customHeight="1">
      <c r="A159" s="34"/>
      <c r="B159" s="162"/>
      <c r="C159" s="163" t="s">
        <v>242</v>
      </c>
      <c r="D159" s="163" t="s">
        <v>114</v>
      </c>
      <c r="E159" s="164" t="s">
        <v>243</v>
      </c>
      <c r="F159" s="165" t="s">
        <v>244</v>
      </c>
      <c r="G159" s="166" t="s">
        <v>137</v>
      </c>
      <c r="H159" s="167">
        <v>39.8</v>
      </c>
      <c r="I159" s="168"/>
      <c r="J159" s="169">
        <f>ROUND(I159*H159,2)</f>
        <v>0</v>
      </c>
      <c r="K159" s="170"/>
      <c r="L159" s="35"/>
      <c r="M159" s="171" t="s">
        <v>1</v>
      </c>
      <c r="N159" s="172" t="s">
        <v>39</v>
      </c>
      <c r="O159" s="73"/>
      <c r="P159" s="173">
        <f>O159*H159</f>
        <v>0</v>
      </c>
      <c r="Q159" s="173">
        <v>0</v>
      </c>
      <c r="R159" s="173">
        <f>Q159*H159</f>
        <v>0</v>
      </c>
      <c r="S159" s="173">
        <v>0</v>
      </c>
      <c r="T159" s="17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5" t="s">
        <v>161</v>
      </c>
      <c r="AT159" s="175" t="s">
        <v>114</v>
      </c>
      <c r="AU159" s="175" t="s">
        <v>119</v>
      </c>
      <c r="AY159" s="15" t="s">
        <v>111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5" t="s">
        <v>119</v>
      </c>
      <c r="BK159" s="176">
        <f>ROUND(I159*H159,2)</f>
        <v>0</v>
      </c>
      <c r="BL159" s="15" t="s">
        <v>161</v>
      </c>
      <c r="BM159" s="175" t="s">
        <v>245</v>
      </c>
    </row>
    <row r="160" spans="1:65" s="2" customFormat="1" ht="24.15" customHeight="1">
      <c r="A160" s="34"/>
      <c r="B160" s="162"/>
      <c r="C160" s="163" t="s">
        <v>246</v>
      </c>
      <c r="D160" s="163" t="s">
        <v>114</v>
      </c>
      <c r="E160" s="164" t="s">
        <v>247</v>
      </c>
      <c r="F160" s="165" t="s">
        <v>248</v>
      </c>
      <c r="G160" s="166" t="s">
        <v>137</v>
      </c>
      <c r="H160" s="167">
        <v>37.1</v>
      </c>
      <c r="I160" s="168"/>
      <c r="J160" s="169">
        <f>ROUND(I160*H160,2)</f>
        <v>0</v>
      </c>
      <c r="K160" s="170"/>
      <c r="L160" s="35"/>
      <c r="M160" s="171" t="s">
        <v>1</v>
      </c>
      <c r="N160" s="172" t="s">
        <v>39</v>
      </c>
      <c r="O160" s="73"/>
      <c r="P160" s="173">
        <f>O160*H160</f>
        <v>0</v>
      </c>
      <c r="Q160" s="173">
        <v>0</v>
      </c>
      <c r="R160" s="173">
        <f>Q160*H160</f>
        <v>0</v>
      </c>
      <c r="S160" s="173">
        <v>0</v>
      </c>
      <c r="T160" s="17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5" t="s">
        <v>161</v>
      </c>
      <c r="AT160" s="175" t="s">
        <v>114</v>
      </c>
      <c r="AU160" s="175" t="s">
        <v>119</v>
      </c>
      <c r="AY160" s="15" t="s">
        <v>111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5" t="s">
        <v>119</v>
      </c>
      <c r="BK160" s="176">
        <f>ROUND(I160*H160,2)</f>
        <v>0</v>
      </c>
      <c r="BL160" s="15" t="s">
        <v>161</v>
      </c>
      <c r="BM160" s="175" t="s">
        <v>249</v>
      </c>
    </row>
    <row r="161" spans="1:65" s="2" customFormat="1" ht="24.15" customHeight="1">
      <c r="A161" s="34"/>
      <c r="B161" s="162"/>
      <c r="C161" s="163" t="s">
        <v>250</v>
      </c>
      <c r="D161" s="163" t="s">
        <v>114</v>
      </c>
      <c r="E161" s="164" t="s">
        <v>251</v>
      </c>
      <c r="F161" s="165" t="s">
        <v>252</v>
      </c>
      <c r="G161" s="166" t="s">
        <v>209</v>
      </c>
      <c r="H161" s="167">
        <v>28</v>
      </c>
      <c r="I161" s="168"/>
      <c r="J161" s="169">
        <f>ROUND(I161*H161,2)</f>
        <v>0</v>
      </c>
      <c r="K161" s="170"/>
      <c r="L161" s="35"/>
      <c r="M161" s="171" t="s">
        <v>1</v>
      </c>
      <c r="N161" s="172" t="s">
        <v>39</v>
      </c>
      <c r="O161" s="73"/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5" t="s">
        <v>161</v>
      </c>
      <c r="AT161" s="175" t="s">
        <v>114</v>
      </c>
      <c r="AU161" s="175" t="s">
        <v>119</v>
      </c>
      <c r="AY161" s="15" t="s">
        <v>111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5" t="s">
        <v>119</v>
      </c>
      <c r="BK161" s="176">
        <f>ROUND(I161*H161,2)</f>
        <v>0</v>
      </c>
      <c r="BL161" s="15" t="s">
        <v>161</v>
      </c>
      <c r="BM161" s="175" t="s">
        <v>253</v>
      </c>
    </row>
    <row r="162" spans="1:65" s="2" customFormat="1" ht="24.15" customHeight="1">
      <c r="A162" s="34"/>
      <c r="B162" s="162"/>
      <c r="C162" s="163" t="s">
        <v>254</v>
      </c>
      <c r="D162" s="163" t="s">
        <v>114</v>
      </c>
      <c r="E162" s="164" t="s">
        <v>255</v>
      </c>
      <c r="F162" s="165" t="s">
        <v>256</v>
      </c>
      <c r="G162" s="166" t="s">
        <v>209</v>
      </c>
      <c r="H162" s="167">
        <v>4</v>
      </c>
      <c r="I162" s="168"/>
      <c r="J162" s="169">
        <f>ROUND(I162*H162,2)</f>
        <v>0</v>
      </c>
      <c r="K162" s="170"/>
      <c r="L162" s="35"/>
      <c r="M162" s="171" t="s">
        <v>1</v>
      </c>
      <c r="N162" s="172" t="s">
        <v>39</v>
      </c>
      <c r="O162" s="73"/>
      <c r="P162" s="173">
        <f>O162*H162</f>
        <v>0</v>
      </c>
      <c r="Q162" s="173">
        <v>0</v>
      </c>
      <c r="R162" s="173">
        <f>Q162*H162</f>
        <v>0</v>
      </c>
      <c r="S162" s="173">
        <v>0</v>
      </c>
      <c r="T162" s="17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5" t="s">
        <v>161</v>
      </c>
      <c r="AT162" s="175" t="s">
        <v>114</v>
      </c>
      <c r="AU162" s="175" t="s">
        <v>119</v>
      </c>
      <c r="AY162" s="15" t="s">
        <v>111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5" t="s">
        <v>119</v>
      </c>
      <c r="BK162" s="176">
        <f>ROUND(I162*H162,2)</f>
        <v>0</v>
      </c>
      <c r="BL162" s="15" t="s">
        <v>161</v>
      </c>
      <c r="BM162" s="175" t="s">
        <v>257</v>
      </c>
    </row>
    <row r="163" spans="1:65" s="2" customFormat="1" ht="24.15" customHeight="1">
      <c r="A163" s="34"/>
      <c r="B163" s="162"/>
      <c r="C163" s="163" t="s">
        <v>258</v>
      </c>
      <c r="D163" s="163" t="s">
        <v>114</v>
      </c>
      <c r="E163" s="164" t="s">
        <v>259</v>
      </c>
      <c r="F163" s="165" t="s">
        <v>260</v>
      </c>
      <c r="G163" s="166" t="s">
        <v>137</v>
      </c>
      <c r="H163" s="167">
        <v>50.4</v>
      </c>
      <c r="I163" s="168"/>
      <c r="J163" s="169">
        <f>ROUND(I163*H163,2)</f>
        <v>0</v>
      </c>
      <c r="K163" s="170"/>
      <c r="L163" s="35"/>
      <c r="M163" s="171" t="s">
        <v>1</v>
      </c>
      <c r="N163" s="172" t="s">
        <v>39</v>
      </c>
      <c r="O163" s="73"/>
      <c r="P163" s="173">
        <f>O163*H163</f>
        <v>0</v>
      </c>
      <c r="Q163" s="173">
        <v>0.00253</v>
      </c>
      <c r="R163" s="173">
        <f>Q163*H163</f>
        <v>0.12751200000000001</v>
      </c>
      <c r="S163" s="173">
        <v>0</v>
      </c>
      <c r="T163" s="17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5" t="s">
        <v>161</v>
      </c>
      <c r="AT163" s="175" t="s">
        <v>114</v>
      </c>
      <c r="AU163" s="175" t="s">
        <v>119</v>
      </c>
      <c r="AY163" s="15" t="s">
        <v>111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5" t="s">
        <v>119</v>
      </c>
      <c r="BK163" s="176">
        <f>ROUND(I163*H163,2)</f>
        <v>0</v>
      </c>
      <c r="BL163" s="15" t="s">
        <v>161</v>
      </c>
      <c r="BM163" s="175" t="s">
        <v>261</v>
      </c>
    </row>
    <row r="164" spans="1:65" s="2" customFormat="1" ht="24.15" customHeight="1">
      <c r="A164" s="34"/>
      <c r="B164" s="162"/>
      <c r="C164" s="163" t="s">
        <v>262</v>
      </c>
      <c r="D164" s="163" t="s">
        <v>114</v>
      </c>
      <c r="E164" s="164" t="s">
        <v>263</v>
      </c>
      <c r="F164" s="165" t="s">
        <v>264</v>
      </c>
      <c r="G164" s="166" t="s">
        <v>137</v>
      </c>
      <c r="H164" s="167">
        <v>70</v>
      </c>
      <c r="I164" s="168"/>
      <c r="J164" s="169">
        <f>ROUND(I164*H164,2)</f>
        <v>0</v>
      </c>
      <c r="K164" s="170"/>
      <c r="L164" s="35"/>
      <c r="M164" s="171" t="s">
        <v>1</v>
      </c>
      <c r="N164" s="172" t="s">
        <v>39</v>
      </c>
      <c r="O164" s="73"/>
      <c r="P164" s="173">
        <f>O164*H164</f>
        <v>0</v>
      </c>
      <c r="Q164" s="173">
        <v>0.00185</v>
      </c>
      <c r="R164" s="173">
        <f>Q164*H164</f>
        <v>0.1295</v>
      </c>
      <c r="S164" s="173">
        <v>0</v>
      </c>
      <c r="T164" s="17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5" t="s">
        <v>161</v>
      </c>
      <c r="AT164" s="175" t="s">
        <v>114</v>
      </c>
      <c r="AU164" s="175" t="s">
        <v>119</v>
      </c>
      <c r="AY164" s="15" t="s">
        <v>111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5" t="s">
        <v>119</v>
      </c>
      <c r="BK164" s="176">
        <f>ROUND(I164*H164,2)</f>
        <v>0</v>
      </c>
      <c r="BL164" s="15" t="s">
        <v>161</v>
      </c>
      <c r="BM164" s="175" t="s">
        <v>265</v>
      </c>
    </row>
    <row r="165" spans="1:65" s="2" customFormat="1" ht="24.15" customHeight="1">
      <c r="A165" s="34"/>
      <c r="B165" s="162"/>
      <c r="C165" s="163" t="s">
        <v>266</v>
      </c>
      <c r="D165" s="163" t="s">
        <v>114</v>
      </c>
      <c r="E165" s="164" t="s">
        <v>267</v>
      </c>
      <c r="F165" s="165" t="s">
        <v>268</v>
      </c>
      <c r="G165" s="166" t="s">
        <v>137</v>
      </c>
      <c r="H165" s="167">
        <v>80.9</v>
      </c>
      <c r="I165" s="168"/>
      <c r="J165" s="169">
        <f>ROUND(I165*H165,2)</f>
        <v>0</v>
      </c>
      <c r="K165" s="170"/>
      <c r="L165" s="35"/>
      <c r="M165" s="171" t="s">
        <v>1</v>
      </c>
      <c r="N165" s="172" t="s">
        <v>39</v>
      </c>
      <c r="O165" s="73"/>
      <c r="P165" s="173">
        <f>O165*H165</f>
        <v>0</v>
      </c>
      <c r="Q165" s="173">
        <v>0.00228</v>
      </c>
      <c r="R165" s="173">
        <f>Q165*H165</f>
        <v>0.184452</v>
      </c>
      <c r="S165" s="173">
        <v>0</v>
      </c>
      <c r="T165" s="17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5" t="s">
        <v>161</v>
      </c>
      <c r="AT165" s="175" t="s">
        <v>114</v>
      </c>
      <c r="AU165" s="175" t="s">
        <v>119</v>
      </c>
      <c r="AY165" s="15" t="s">
        <v>111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5" t="s">
        <v>119</v>
      </c>
      <c r="BK165" s="176">
        <f>ROUND(I165*H165,2)</f>
        <v>0</v>
      </c>
      <c r="BL165" s="15" t="s">
        <v>161</v>
      </c>
      <c r="BM165" s="175" t="s">
        <v>269</v>
      </c>
    </row>
    <row r="166" spans="1:65" s="2" customFormat="1" ht="24.15" customHeight="1">
      <c r="A166" s="34"/>
      <c r="B166" s="162"/>
      <c r="C166" s="163" t="s">
        <v>270</v>
      </c>
      <c r="D166" s="163" t="s">
        <v>114</v>
      </c>
      <c r="E166" s="164" t="s">
        <v>271</v>
      </c>
      <c r="F166" s="165" t="s">
        <v>272</v>
      </c>
      <c r="G166" s="166" t="s">
        <v>137</v>
      </c>
      <c r="H166" s="167">
        <v>24.5</v>
      </c>
      <c r="I166" s="168"/>
      <c r="J166" s="169">
        <f>ROUND(I166*H166,2)</f>
        <v>0</v>
      </c>
      <c r="K166" s="170"/>
      <c r="L166" s="35"/>
      <c r="M166" s="171" t="s">
        <v>1</v>
      </c>
      <c r="N166" s="172" t="s">
        <v>39</v>
      </c>
      <c r="O166" s="73"/>
      <c r="P166" s="173">
        <f>O166*H166</f>
        <v>0</v>
      </c>
      <c r="Q166" s="173">
        <v>0.00333</v>
      </c>
      <c r="R166" s="173">
        <f>Q166*H166</f>
        <v>0.081585</v>
      </c>
      <c r="S166" s="173">
        <v>0</v>
      </c>
      <c r="T166" s="17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5" t="s">
        <v>161</v>
      </c>
      <c r="AT166" s="175" t="s">
        <v>114</v>
      </c>
      <c r="AU166" s="175" t="s">
        <v>119</v>
      </c>
      <c r="AY166" s="15" t="s">
        <v>111</v>
      </c>
      <c r="BE166" s="176">
        <f>IF(N166="základní",J166,0)</f>
        <v>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15" t="s">
        <v>119</v>
      </c>
      <c r="BK166" s="176">
        <f>ROUND(I166*H166,2)</f>
        <v>0</v>
      </c>
      <c r="BL166" s="15" t="s">
        <v>161</v>
      </c>
      <c r="BM166" s="175" t="s">
        <v>273</v>
      </c>
    </row>
    <row r="167" spans="1:65" s="2" customFormat="1" ht="24.15" customHeight="1">
      <c r="A167" s="34"/>
      <c r="B167" s="162"/>
      <c r="C167" s="163" t="s">
        <v>274</v>
      </c>
      <c r="D167" s="163" t="s">
        <v>114</v>
      </c>
      <c r="E167" s="164" t="s">
        <v>275</v>
      </c>
      <c r="F167" s="165" t="s">
        <v>276</v>
      </c>
      <c r="G167" s="166" t="s">
        <v>137</v>
      </c>
      <c r="H167" s="167">
        <v>33.38</v>
      </c>
      <c r="I167" s="168"/>
      <c r="J167" s="169">
        <f>ROUND(I167*H167,2)</f>
        <v>0</v>
      </c>
      <c r="K167" s="170"/>
      <c r="L167" s="35"/>
      <c r="M167" s="171" t="s">
        <v>1</v>
      </c>
      <c r="N167" s="172" t="s">
        <v>39</v>
      </c>
      <c r="O167" s="73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5" t="s">
        <v>161</v>
      </c>
      <c r="AT167" s="175" t="s">
        <v>114</v>
      </c>
      <c r="AU167" s="175" t="s">
        <v>119</v>
      </c>
      <c r="AY167" s="15" t="s">
        <v>111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5" t="s">
        <v>119</v>
      </c>
      <c r="BK167" s="176">
        <f>ROUND(I167*H167,2)</f>
        <v>0</v>
      </c>
      <c r="BL167" s="15" t="s">
        <v>161</v>
      </c>
      <c r="BM167" s="175" t="s">
        <v>277</v>
      </c>
    </row>
    <row r="168" spans="1:65" s="2" customFormat="1" ht="24.15" customHeight="1">
      <c r="A168" s="34"/>
      <c r="B168" s="162"/>
      <c r="C168" s="163" t="s">
        <v>278</v>
      </c>
      <c r="D168" s="163" t="s">
        <v>114</v>
      </c>
      <c r="E168" s="164" t="s">
        <v>279</v>
      </c>
      <c r="F168" s="165" t="s">
        <v>280</v>
      </c>
      <c r="G168" s="166" t="s">
        <v>209</v>
      </c>
      <c r="H168" s="167">
        <v>9</v>
      </c>
      <c r="I168" s="168"/>
      <c r="J168" s="169">
        <f>ROUND(I168*H168,2)</f>
        <v>0</v>
      </c>
      <c r="K168" s="170"/>
      <c r="L168" s="35"/>
      <c r="M168" s="171" t="s">
        <v>1</v>
      </c>
      <c r="N168" s="172" t="s">
        <v>39</v>
      </c>
      <c r="O168" s="73"/>
      <c r="P168" s="173">
        <f>O168*H168</f>
        <v>0</v>
      </c>
      <c r="Q168" s="173">
        <v>0</v>
      </c>
      <c r="R168" s="173">
        <f>Q168*H168</f>
        <v>0</v>
      </c>
      <c r="S168" s="173">
        <v>0</v>
      </c>
      <c r="T168" s="17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75" t="s">
        <v>161</v>
      </c>
      <c r="AT168" s="175" t="s">
        <v>114</v>
      </c>
      <c r="AU168" s="175" t="s">
        <v>119</v>
      </c>
      <c r="AY168" s="15" t="s">
        <v>111</v>
      </c>
      <c r="BE168" s="176">
        <f>IF(N168="základní",J168,0)</f>
        <v>0</v>
      </c>
      <c r="BF168" s="176">
        <f>IF(N168="snížená",J168,0)</f>
        <v>0</v>
      </c>
      <c r="BG168" s="176">
        <f>IF(N168="zákl. přenesená",J168,0)</f>
        <v>0</v>
      </c>
      <c r="BH168" s="176">
        <f>IF(N168="sníž. přenesená",J168,0)</f>
        <v>0</v>
      </c>
      <c r="BI168" s="176">
        <f>IF(N168="nulová",J168,0)</f>
        <v>0</v>
      </c>
      <c r="BJ168" s="15" t="s">
        <v>119</v>
      </c>
      <c r="BK168" s="176">
        <f>ROUND(I168*H168,2)</f>
        <v>0</v>
      </c>
      <c r="BL168" s="15" t="s">
        <v>161</v>
      </c>
      <c r="BM168" s="175" t="s">
        <v>281</v>
      </c>
    </row>
    <row r="169" spans="1:65" s="2" customFormat="1" ht="24.15" customHeight="1">
      <c r="A169" s="34"/>
      <c r="B169" s="162"/>
      <c r="C169" s="163" t="s">
        <v>282</v>
      </c>
      <c r="D169" s="163" t="s">
        <v>114</v>
      </c>
      <c r="E169" s="164" t="s">
        <v>283</v>
      </c>
      <c r="F169" s="165" t="s">
        <v>284</v>
      </c>
      <c r="G169" s="166" t="s">
        <v>209</v>
      </c>
      <c r="H169" s="167">
        <v>4</v>
      </c>
      <c r="I169" s="168"/>
      <c r="J169" s="169">
        <f>ROUND(I169*H169,2)</f>
        <v>0</v>
      </c>
      <c r="K169" s="170"/>
      <c r="L169" s="35"/>
      <c r="M169" s="171" t="s">
        <v>1</v>
      </c>
      <c r="N169" s="172" t="s">
        <v>39</v>
      </c>
      <c r="O169" s="73"/>
      <c r="P169" s="173">
        <f>O169*H169</f>
        <v>0</v>
      </c>
      <c r="Q169" s="173">
        <v>0</v>
      </c>
      <c r="R169" s="173">
        <f>Q169*H169</f>
        <v>0</v>
      </c>
      <c r="S169" s="173">
        <v>0</v>
      </c>
      <c r="T169" s="17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5" t="s">
        <v>161</v>
      </c>
      <c r="AT169" s="175" t="s">
        <v>114</v>
      </c>
      <c r="AU169" s="175" t="s">
        <v>119</v>
      </c>
      <c r="AY169" s="15" t="s">
        <v>111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5" t="s">
        <v>119</v>
      </c>
      <c r="BK169" s="176">
        <f>ROUND(I169*H169,2)</f>
        <v>0</v>
      </c>
      <c r="BL169" s="15" t="s">
        <v>161</v>
      </c>
      <c r="BM169" s="175" t="s">
        <v>285</v>
      </c>
    </row>
    <row r="170" spans="1:65" s="2" customFormat="1" ht="16.5" customHeight="1">
      <c r="A170" s="34"/>
      <c r="B170" s="162"/>
      <c r="C170" s="163" t="s">
        <v>286</v>
      </c>
      <c r="D170" s="163" t="s">
        <v>114</v>
      </c>
      <c r="E170" s="164" t="s">
        <v>287</v>
      </c>
      <c r="F170" s="165" t="s">
        <v>288</v>
      </c>
      <c r="G170" s="166" t="s">
        <v>137</v>
      </c>
      <c r="H170" s="167">
        <v>84</v>
      </c>
      <c r="I170" s="168"/>
      <c r="J170" s="169">
        <f>ROUND(I170*H170,2)</f>
        <v>0</v>
      </c>
      <c r="K170" s="170"/>
      <c r="L170" s="35"/>
      <c r="M170" s="171" t="s">
        <v>1</v>
      </c>
      <c r="N170" s="172" t="s">
        <v>39</v>
      </c>
      <c r="O170" s="73"/>
      <c r="P170" s="173">
        <f>O170*H170</f>
        <v>0</v>
      </c>
      <c r="Q170" s="173">
        <v>0</v>
      </c>
      <c r="R170" s="173">
        <f>Q170*H170</f>
        <v>0</v>
      </c>
      <c r="S170" s="173">
        <v>0</v>
      </c>
      <c r="T170" s="17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5" t="s">
        <v>161</v>
      </c>
      <c r="AT170" s="175" t="s">
        <v>114</v>
      </c>
      <c r="AU170" s="175" t="s">
        <v>119</v>
      </c>
      <c r="AY170" s="15" t="s">
        <v>111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5" t="s">
        <v>119</v>
      </c>
      <c r="BK170" s="176">
        <f>ROUND(I170*H170,2)</f>
        <v>0</v>
      </c>
      <c r="BL170" s="15" t="s">
        <v>161</v>
      </c>
      <c r="BM170" s="175" t="s">
        <v>289</v>
      </c>
    </row>
    <row r="171" spans="1:65" s="2" customFormat="1" ht="16.5" customHeight="1">
      <c r="A171" s="34"/>
      <c r="B171" s="162"/>
      <c r="C171" s="163" t="s">
        <v>290</v>
      </c>
      <c r="D171" s="163" t="s">
        <v>114</v>
      </c>
      <c r="E171" s="164" t="s">
        <v>291</v>
      </c>
      <c r="F171" s="165" t="s">
        <v>292</v>
      </c>
      <c r="G171" s="166" t="s">
        <v>209</v>
      </c>
      <c r="H171" s="167">
        <v>10</v>
      </c>
      <c r="I171" s="168"/>
      <c r="J171" s="169">
        <f>ROUND(I171*H171,2)</f>
        <v>0</v>
      </c>
      <c r="K171" s="170"/>
      <c r="L171" s="35"/>
      <c r="M171" s="171" t="s">
        <v>1</v>
      </c>
      <c r="N171" s="172" t="s">
        <v>39</v>
      </c>
      <c r="O171" s="73"/>
      <c r="P171" s="173">
        <f>O171*H171</f>
        <v>0</v>
      </c>
      <c r="Q171" s="173">
        <v>0</v>
      </c>
      <c r="R171" s="173">
        <f>Q171*H171</f>
        <v>0</v>
      </c>
      <c r="S171" s="173">
        <v>0</v>
      </c>
      <c r="T171" s="17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75" t="s">
        <v>161</v>
      </c>
      <c r="AT171" s="175" t="s">
        <v>114</v>
      </c>
      <c r="AU171" s="175" t="s">
        <v>119</v>
      </c>
      <c r="AY171" s="15" t="s">
        <v>111</v>
      </c>
      <c r="BE171" s="176">
        <f>IF(N171="základní",J171,0)</f>
        <v>0</v>
      </c>
      <c r="BF171" s="176">
        <f>IF(N171="snížená",J171,0)</f>
        <v>0</v>
      </c>
      <c r="BG171" s="176">
        <f>IF(N171="zákl. přenesená",J171,0)</f>
        <v>0</v>
      </c>
      <c r="BH171" s="176">
        <f>IF(N171="sníž. přenesená",J171,0)</f>
        <v>0</v>
      </c>
      <c r="BI171" s="176">
        <f>IF(N171="nulová",J171,0)</f>
        <v>0</v>
      </c>
      <c r="BJ171" s="15" t="s">
        <v>119</v>
      </c>
      <c r="BK171" s="176">
        <f>ROUND(I171*H171,2)</f>
        <v>0</v>
      </c>
      <c r="BL171" s="15" t="s">
        <v>161</v>
      </c>
      <c r="BM171" s="175" t="s">
        <v>293</v>
      </c>
    </row>
    <row r="172" spans="1:65" s="2" customFormat="1" ht="24.15" customHeight="1">
      <c r="A172" s="34"/>
      <c r="B172" s="162"/>
      <c r="C172" s="177" t="s">
        <v>294</v>
      </c>
      <c r="D172" s="177" t="s">
        <v>164</v>
      </c>
      <c r="E172" s="178" t="s">
        <v>295</v>
      </c>
      <c r="F172" s="179" t="s">
        <v>296</v>
      </c>
      <c r="G172" s="180" t="s">
        <v>209</v>
      </c>
      <c r="H172" s="181">
        <v>10</v>
      </c>
      <c r="I172" s="182"/>
      <c r="J172" s="183">
        <f>ROUND(I172*H172,2)</f>
        <v>0</v>
      </c>
      <c r="K172" s="184"/>
      <c r="L172" s="185"/>
      <c r="M172" s="186" t="s">
        <v>1</v>
      </c>
      <c r="N172" s="187" t="s">
        <v>39</v>
      </c>
      <c r="O172" s="73"/>
      <c r="P172" s="173">
        <f>O172*H172</f>
        <v>0</v>
      </c>
      <c r="Q172" s="173">
        <v>0.0001</v>
      </c>
      <c r="R172" s="173">
        <f>Q172*H172</f>
        <v>0.001</v>
      </c>
      <c r="S172" s="173">
        <v>0</v>
      </c>
      <c r="T172" s="17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75" t="s">
        <v>167</v>
      </c>
      <c r="AT172" s="175" t="s">
        <v>164</v>
      </c>
      <c r="AU172" s="175" t="s">
        <v>119</v>
      </c>
      <c r="AY172" s="15" t="s">
        <v>111</v>
      </c>
      <c r="BE172" s="176">
        <f>IF(N172="základní",J172,0)</f>
        <v>0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15" t="s">
        <v>119</v>
      </c>
      <c r="BK172" s="176">
        <f>ROUND(I172*H172,2)</f>
        <v>0</v>
      </c>
      <c r="BL172" s="15" t="s">
        <v>161</v>
      </c>
      <c r="BM172" s="175" t="s">
        <v>297</v>
      </c>
    </row>
    <row r="173" spans="1:65" s="2" customFormat="1" ht="21.75" customHeight="1">
      <c r="A173" s="34"/>
      <c r="B173" s="162"/>
      <c r="C173" s="163" t="s">
        <v>298</v>
      </c>
      <c r="D173" s="163" t="s">
        <v>114</v>
      </c>
      <c r="E173" s="164" t="s">
        <v>299</v>
      </c>
      <c r="F173" s="165" t="s">
        <v>300</v>
      </c>
      <c r="G173" s="166" t="s">
        <v>209</v>
      </c>
      <c r="H173" s="167">
        <v>1</v>
      </c>
      <c r="I173" s="168"/>
      <c r="J173" s="169">
        <f>ROUND(I173*H173,2)</f>
        <v>0</v>
      </c>
      <c r="K173" s="170"/>
      <c r="L173" s="35"/>
      <c r="M173" s="171" t="s">
        <v>1</v>
      </c>
      <c r="N173" s="172" t="s">
        <v>39</v>
      </c>
      <c r="O173" s="73"/>
      <c r="P173" s="173">
        <f>O173*H173</f>
        <v>0</v>
      </c>
      <c r="Q173" s="173">
        <v>0</v>
      </c>
      <c r="R173" s="173">
        <f>Q173*H173</f>
        <v>0</v>
      </c>
      <c r="S173" s="173">
        <v>0</v>
      </c>
      <c r="T173" s="17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75" t="s">
        <v>161</v>
      </c>
      <c r="AT173" s="175" t="s">
        <v>114</v>
      </c>
      <c r="AU173" s="175" t="s">
        <v>119</v>
      </c>
      <c r="AY173" s="15" t="s">
        <v>111</v>
      </c>
      <c r="BE173" s="176">
        <f>IF(N173="základní",J173,0)</f>
        <v>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15" t="s">
        <v>119</v>
      </c>
      <c r="BK173" s="176">
        <f>ROUND(I173*H173,2)</f>
        <v>0</v>
      </c>
      <c r="BL173" s="15" t="s">
        <v>161</v>
      </c>
      <c r="BM173" s="175" t="s">
        <v>301</v>
      </c>
    </row>
    <row r="174" spans="1:65" s="2" customFormat="1" ht="16.5" customHeight="1">
      <c r="A174" s="34"/>
      <c r="B174" s="162"/>
      <c r="C174" s="177" t="s">
        <v>302</v>
      </c>
      <c r="D174" s="177" t="s">
        <v>164</v>
      </c>
      <c r="E174" s="178" t="s">
        <v>303</v>
      </c>
      <c r="F174" s="179" t="s">
        <v>304</v>
      </c>
      <c r="G174" s="180" t="s">
        <v>209</v>
      </c>
      <c r="H174" s="181">
        <v>1</v>
      </c>
      <c r="I174" s="182"/>
      <c r="J174" s="183">
        <f>ROUND(I174*H174,2)</f>
        <v>0</v>
      </c>
      <c r="K174" s="184"/>
      <c r="L174" s="185"/>
      <c r="M174" s="186" t="s">
        <v>1</v>
      </c>
      <c r="N174" s="187" t="s">
        <v>39</v>
      </c>
      <c r="O174" s="73"/>
      <c r="P174" s="173">
        <f>O174*H174</f>
        <v>0</v>
      </c>
      <c r="Q174" s="173">
        <v>0.00025</v>
      </c>
      <c r="R174" s="173">
        <f>Q174*H174</f>
        <v>0.00025</v>
      </c>
      <c r="S174" s="173">
        <v>0</v>
      </c>
      <c r="T174" s="17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5" t="s">
        <v>167</v>
      </c>
      <c r="AT174" s="175" t="s">
        <v>164</v>
      </c>
      <c r="AU174" s="175" t="s">
        <v>119</v>
      </c>
      <c r="AY174" s="15" t="s">
        <v>111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5" t="s">
        <v>119</v>
      </c>
      <c r="BK174" s="176">
        <f>ROUND(I174*H174,2)</f>
        <v>0</v>
      </c>
      <c r="BL174" s="15" t="s">
        <v>161</v>
      </c>
      <c r="BM174" s="175" t="s">
        <v>305</v>
      </c>
    </row>
    <row r="175" spans="1:65" s="2" customFormat="1" ht="24.15" customHeight="1">
      <c r="A175" s="34"/>
      <c r="B175" s="162"/>
      <c r="C175" s="163" t="s">
        <v>306</v>
      </c>
      <c r="D175" s="163" t="s">
        <v>114</v>
      </c>
      <c r="E175" s="164" t="s">
        <v>307</v>
      </c>
      <c r="F175" s="165" t="s">
        <v>308</v>
      </c>
      <c r="G175" s="166" t="s">
        <v>209</v>
      </c>
      <c r="H175" s="167">
        <v>8</v>
      </c>
      <c r="I175" s="168"/>
      <c r="J175" s="169">
        <f>ROUND(I175*H175,2)</f>
        <v>0</v>
      </c>
      <c r="K175" s="170"/>
      <c r="L175" s="35"/>
      <c r="M175" s="171" t="s">
        <v>1</v>
      </c>
      <c r="N175" s="172" t="s">
        <v>39</v>
      </c>
      <c r="O175" s="73"/>
      <c r="P175" s="173">
        <f>O175*H175</f>
        <v>0</v>
      </c>
      <c r="Q175" s="173">
        <v>0</v>
      </c>
      <c r="R175" s="173">
        <f>Q175*H175</f>
        <v>0</v>
      </c>
      <c r="S175" s="173">
        <v>0</v>
      </c>
      <c r="T175" s="17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75" t="s">
        <v>161</v>
      </c>
      <c r="AT175" s="175" t="s">
        <v>114</v>
      </c>
      <c r="AU175" s="175" t="s">
        <v>119</v>
      </c>
      <c r="AY175" s="15" t="s">
        <v>111</v>
      </c>
      <c r="BE175" s="176">
        <f>IF(N175="základní",J175,0)</f>
        <v>0</v>
      </c>
      <c r="BF175" s="176">
        <f>IF(N175="snížená",J175,0)</f>
        <v>0</v>
      </c>
      <c r="BG175" s="176">
        <f>IF(N175="zákl. přenesená",J175,0)</f>
        <v>0</v>
      </c>
      <c r="BH175" s="176">
        <f>IF(N175="sníž. přenesená",J175,0)</f>
        <v>0</v>
      </c>
      <c r="BI175" s="176">
        <f>IF(N175="nulová",J175,0)</f>
        <v>0</v>
      </c>
      <c r="BJ175" s="15" t="s">
        <v>119</v>
      </c>
      <c r="BK175" s="176">
        <f>ROUND(I175*H175,2)</f>
        <v>0</v>
      </c>
      <c r="BL175" s="15" t="s">
        <v>161</v>
      </c>
      <c r="BM175" s="175" t="s">
        <v>309</v>
      </c>
    </row>
    <row r="176" spans="1:65" s="2" customFormat="1" ht="16.5" customHeight="1">
      <c r="A176" s="34"/>
      <c r="B176" s="162"/>
      <c r="C176" s="177" t="s">
        <v>310</v>
      </c>
      <c r="D176" s="177" t="s">
        <v>164</v>
      </c>
      <c r="E176" s="178" t="s">
        <v>311</v>
      </c>
      <c r="F176" s="179" t="s">
        <v>312</v>
      </c>
      <c r="G176" s="180" t="s">
        <v>209</v>
      </c>
      <c r="H176" s="181">
        <v>8</v>
      </c>
      <c r="I176" s="182"/>
      <c r="J176" s="183">
        <f>ROUND(I176*H176,2)</f>
        <v>0</v>
      </c>
      <c r="K176" s="184"/>
      <c r="L176" s="185"/>
      <c r="M176" s="186" t="s">
        <v>1</v>
      </c>
      <c r="N176" s="187" t="s">
        <v>39</v>
      </c>
      <c r="O176" s="73"/>
      <c r="P176" s="173">
        <f>O176*H176</f>
        <v>0</v>
      </c>
      <c r="Q176" s="173">
        <v>0.00036</v>
      </c>
      <c r="R176" s="173">
        <f>Q176*H176</f>
        <v>0.00288</v>
      </c>
      <c r="S176" s="173">
        <v>0</v>
      </c>
      <c r="T176" s="174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75" t="s">
        <v>167</v>
      </c>
      <c r="AT176" s="175" t="s">
        <v>164</v>
      </c>
      <c r="AU176" s="175" t="s">
        <v>119</v>
      </c>
      <c r="AY176" s="15" t="s">
        <v>111</v>
      </c>
      <c r="BE176" s="176">
        <f>IF(N176="základní",J176,0)</f>
        <v>0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15" t="s">
        <v>119</v>
      </c>
      <c r="BK176" s="176">
        <f>ROUND(I176*H176,2)</f>
        <v>0</v>
      </c>
      <c r="BL176" s="15" t="s">
        <v>161</v>
      </c>
      <c r="BM176" s="175" t="s">
        <v>313</v>
      </c>
    </row>
    <row r="177" spans="1:65" s="2" customFormat="1" ht="16.5" customHeight="1">
      <c r="A177" s="34"/>
      <c r="B177" s="162"/>
      <c r="C177" s="163" t="s">
        <v>314</v>
      </c>
      <c r="D177" s="163" t="s">
        <v>114</v>
      </c>
      <c r="E177" s="164" t="s">
        <v>315</v>
      </c>
      <c r="F177" s="165" t="s">
        <v>316</v>
      </c>
      <c r="G177" s="166" t="s">
        <v>137</v>
      </c>
      <c r="H177" s="167">
        <v>8</v>
      </c>
      <c r="I177" s="168"/>
      <c r="J177" s="169">
        <f>ROUND(I177*H177,2)</f>
        <v>0</v>
      </c>
      <c r="K177" s="170"/>
      <c r="L177" s="35"/>
      <c r="M177" s="171" t="s">
        <v>1</v>
      </c>
      <c r="N177" s="172" t="s">
        <v>39</v>
      </c>
      <c r="O177" s="73"/>
      <c r="P177" s="173">
        <f>O177*H177</f>
        <v>0</v>
      </c>
      <c r="Q177" s="173">
        <v>0</v>
      </c>
      <c r="R177" s="173">
        <f>Q177*H177</f>
        <v>0</v>
      </c>
      <c r="S177" s="173">
        <v>0</v>
      </c>
      <c r="T177" s="17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75" t="s">
        <v>161</v>
      </c>
      <c r="AT177" s="175" t="s">
        <v>114</v>
      </c>
      <c r="AU177" s="175" t="s">
        <v>119</v>
      </c>
      <c r="AY177" s="15" t="s">
        <v>111</v>
      </c>
      <c r="BE177" s="176">
        <f>IF(N177="základní",J177,0)</f>
        <v>0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5" t="s">
        <v>119</v>
      </c>
      <c r="BK177" s="176">
        <f>ROUND(I177*H177,2)</f>
        <v>0</v>
      </c>
      <c r="BL177" s="15" t="s">
        <v>161</v>
      </c>
      <c r="BM177" s="175" t="s">
        <v>317</v>
      </c>
    </row>
    <row r="178" spans="1:65" s="2" customFormat="1" ht="16.5" customHeight="1">
      <c r="A178" s="34"/>
      <c r="B178" s="162"/>
      <c r="C178" s="177" t="s">
        <v>318</v>
      </c>
      <c r="D178" s="177" t="s">
        <v>164</v>
      </c>
      <c r="E178" s="178" t="s">
        <v>319</v>
      </c>
      <c r="F178" s="179" t="s">
        <v>320</v>
      </c>
      <c r="G178" s="180" t="s">
        <v>137</v>
      </c>
      <c r="H178" s="181">
        <v>8</v>
      </c>
      <c r="I178" s="182"/>
      <c r="J178" s="183">
        <f>ROUND(I178*H178,2)</f>
        <v>0</v>
      </c>
      <c r="K178" s="184"/>
      <c r="L178" s="185"/>
      <c r="M178" s="186" t="s">
        <v>1</v>
      </c>
      <c r="N178" s="187" t="s">
        <v>39</v>
      </c>
      <c r="O178" s="73"/>
      <c r="P178" s="173">
        <f>O178*H178</f>
        <v>0</v>
      </c>
      <c r="Q178" s="173">
        <v>0.00164</v>
      </c>
      <c r="R178" s="173">
        <f>Q178*H178</f>
        <v>0.01312</v>
      </c>
      <c r="S178" s="173">
        <v>0</v>
      </c>
      <c r="T178" s="174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75" t="s">
        <v>167</v>
      </c>
      <c r="AT178" s="175" t="s">
        <v>164</v>
      </c>
      <c r="AU178" s="175" t="s">
        <v>119</v>
      </c>
      <c r="AY178" s="15" t="s">
        <v>111</v>
      </c>
      <c r="BE178" s="176">
        <f>IF(N178="základní",J178,0)</f>
        <v>0</v>
      </c>
      <c r="BF178" s="176">
        <f>IF(N178="snížená",J178,0)</f>
        <v>0</v>
      </c>
      <c r="BG178" s="176">
        <f>IF(N178="zákl. přenesená",J178,0)</f>
        <v>0</v>
      </c>
      <c r="BH178" s="176">
        <f>IF(N178="sníž. přenesená",J178,0)</f>
        <v>0</v>
      </c>
      <c r="BI178" s="176">
        <f>IF(N178="nulová",J178,0)</f>
        <v>0</v>
      </c>
      <c r="BJ178" s="15" t="s">
        <v>119</v>
      </c>
      <c r="BK178" s="176">
        <f>ROUND(I178*H178,2)</f>
        <v>0</v>
      </c>
      <c r="BL178" s="15" t="s">
        <v>161</v>
      </c>
      <c r="BM178" s="175" t="s">
        <v>321</v>
      </c>
    </row>
    <row r="179" spans="1:65" s="2" customFormat="1" ht="24.15" customHeight="1">
      <c r="A179" s="34"/>
      <c r="B179" s="162"/>
      <c r="C179" s="163" t="s">
        <v>322</v>
      </c>
      <c r="D179" s="163" t="s">
        <v>114</v>
      </c>
      <c r="E179" s="164" t="s">
        <v>323</v>
      </c>
      <c r="F179" s="165" t="s">
        <v>324</v>
      </c>
      <c r="G179" s="166" t="s">
        <v>325</v>
      </c>
      <c r="H179" s="167">
        <v>81</v>
      </c>
      <c r="I179" s="168"/>
      <c r="J179" s="169">
        <f>ROUND(I179*H179,2)</f>
        <v>0</v>
      </c>
      <c r="K179" s="170"/>
      <c r="L179" s="35"/>
      <c r="M179" s="171" t="s">
        <v>1</v>
      </c>
      <c r="N179" s="172" t="s">
        <v>39</v>
      </c>
      <c r="O179" s="73"/>
      <c r="P179" s="173">
        <f>O179*H179</f>
        <v>0</v>
      </c>
      <c r="Q179" s="173">
        <v>0</v>
      </c>
      <c r="R179" s="173">
        <f>Q179*H179</f>
        <v>0</v>
      </c>
      <c r="S179" s="173">
        <v>0</v>
      </c>
      <c r="T179" s="17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75" t="s">
        <v>161</v>
      </c>
      <c r="AT179" s="175" t="s">
        <v>114</v>
      </c>
      <c r="AU179" s="175" t="s">
        <v>119</v>
      </c>
      <c r="AY179" s="15" t="s">
        <v>111</v>
      </c>
      <c r="BE179" s="176">
        <f>IF(N179="základní",J179,0)</f>
        <v>0</v>
      </c>
      <c r="BF179" s="176">
        <f>IF(N179="snížená",J179,0)</f>
        <v>0</v>
      </c>
      <c r="BG179" s="176">
        <f>IF(N179="zákl. přenesená",J179,0)</f>
        <v>0</v>
      </c>
      <c r="BH179" s="176">
        <f>IF(N179="sníž. přenesená",J179,0)</f>
        <v>0</v>
      </c>
      <c r="BI179" s="176">
        <f>IF(N179="nulová",J179,0)</f>
        <v>0</v>
      </c>
      <c r="BJ179" s="15" t="s">
        <v>119</v>
      </c>
      <c r="BK179" s="176">
        <f>ROUND(I179*H179,2)</f>
        <v>0</v>
      </c>
      <c r="BL179" s="15" t="s">
        <v>161</v>
      </c>
      <c r="BM179" s="175" t="s">
        <v>326</v>
      </c>
    </row>
    <row r="180" spans="1:65" s="2" customFormat="1" ht="21.75" customHeight="1">
      <c r="A180" s="34"/>
      <c r="B180" s="162"/>
      <c r="C180" s="163" t="s">
        <v>327</v>
      </c>
      <c r="D180" s="163" t="s">
        <v>114</v>
      </c>
      <c r="E180" s="164" t="s">
        <v>328</v>
      </c>
      <c r="F180" s="165" t="s">
        <v>329</v>
      </c>
      <c r="G180" s="166" t="s">
        <v>137</v>
      </c>
      <c r="H180" s="167">
        <v>105</v>
      </c>
      <c r="I180" s="168"/>
      <c r="J180" s="169">
        <f>ROUND(I180*H180,2)</f>
        <v>0</v>
      </c>
      <c r="K180" s="170"/>
      <c r="L180" s="35"/>
      <c r="M180" s="171" t="s">
        <v>1</v>
      </c>
      <c r="N180" s="172" t="s">
        <v>39</v>
      </c>
      <c r="O180" s="73"/>
      <c r="P180" s="173">
        <f>O180*H180</f>
        <v>0</v>
      </c>
      <c r="Q180" s="173">
        <v>0</v>
      </c>
      <c r="R180" s="173">
        <f>Q180*H180</f>
        <v>0</v>
      </c>
      <c r="S180" s="173">
        <v>0</v>
      </c>
      <c r="T180" s="174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75" t="s">
        <v>161</v>
      </c>
      <c r="AT180" s="175" t="s">
        <v>114</v>
      </c>
      <c r="AU180" s="175" t="s">
        <v>119</v>
      </c>
      <c r="AY180" s="15" t="s">
        <v>111</v>
      </c>
      <c r="BE180" s="176">
        <f>IF(N180="základní",J180,0)</f>
        <v>0</v>
      </c>
      <c r="BF180" s="176">
        <f>IF(N180="snížená",J180,0)</f>
        <v>0</v>
      </c>
      <c r="BG180" s="176">
        <f>IF(N180="zákl. přenesená",J180,0)</f>
        <v>0</v>
      </c>
      <c r="BH180" s="176">
        <f>IF(N180="sníž. přenesená",J180,0)</f>
        <v>0</v>
      </c>
      <c r="BI180" s="176">
        <f>IF(N180="nulová",J180,0)</f>
        <v>0</v>
      </c>
      <c r="BJ180" s="15" t="s">
        <v>119</v>
      </c>
      <c r="BK180" s="176">
        <f>ROUND(I180*H180,2)</f>
        <v>0</v>
      </c>
      <c r="BL180" s="15" t="s">
        <v>161</v>
      </c>
      <c r="BM180" s="175" t="s">
        <v>330</v>
      </c>
    </row>
    <row r="181" spans="1:65" s="2" customFormat="1" ht="37.8" customHeight="1">
      <c r="A181" s="34"/>
      <c r="B181" s="162"/>
      <c r="C181" s="163" t="s">
        <v>331</v>
      </c>
      <c r="D181" s="163" t="s">
        <v>114</v>
      </c>
      <c r="E181" s="164" t="s">
        <v>332</v>
      </c>
      <c r="F181" s="165" t="s">
        <v>333</v>
      </c>
      <c r="G181" s="166" t="s">
        <v>117</v>
      </c>
      <c r="H181" s="167">
        <v>105</v>
      </c>
      <c r="I181" s="168"/>
      <c r="J181" s="169">
        <f>ROUND(I181*H181,2)</f>
        <v>0</v>
      </c>
      <c r="K181" s="170"/>
      <c r="L181" s="35"/>
      <c r="M181" s="171" t="s">
        <v>1</v>
      </c>
      <c r="N181" s="172" t="s">
        <v>39</v>
      </c>
      <c r="O181" s="73"/>
      <c r="P181" s="173">
        <f>O181*H181</f>
        <v>0</v>
      </c>
      <c r="Q181" s="173">
        <v>0</v>
      </c>
      <c r="R181" s="173">
        <f>Q181*H181</f>
        <v>0</v>
      </c>
      <c r="S181" s="173">
        <v>0</v>
      </c>
      <c r="T181" s="17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75" t="s">
        <v>161</v>
      </c>
      <c r="AT181" s="175" t="s">
        <v>114</v>
      </c>
      <c r="AU181" s="175" t="s">
        <v>119</v>
      </c>
      <c r="AY181" s="15" t="s">
        <v>111</v>
      </c>
      <c r="BE181" s="176">
        <f>IF(N181="základní",J181,0)</f>
        <v>0</v>
      </c>
      <c r="BF181" s="176">
        <f>IF(N181="snížená",J181,0)</f>
        <v>0</v>
      </c>
      <c r="BG181" s="176">
        <f>IF(N181="zákl. přenesená",J181,0)</f>
        <v>0</v>
      </c>
      <c r="BH181" s="176">
        <f>IF(N181="sníž. přenesená",J181,0)</f>
        <v>0</v>
      </c>
      <c r="BI181" s="176">
        <f>IF(N181="nulová",J181,0)</f>
        <v>0</v>
      </c>
      <c r="BJ181" s="15" t="s">
        <v>119</v>
      </c>
      <c r="BK181" s="176">
        <f>ROUND(I181*H181,2)</f>
        <v>0</v>
      </c>
      <c r="BL181" s="15" t="s">
        <v>161</v>
      </c>
      <c r="BM181" s="175" t="s">
        <v>334</v>
      </c>
    </row>
    <row r="182" spans="1:65" s="2" customFormat="1" ht="16.5" customHeight="1">
      <c r="A182" s="34"/>
      <c r="B182" s="162"/>
      <c r="C182" s="177" t="s">
        <v>335</v>
      </c>
      <c r="D182" s="177" t="s">
        <v>164</v>
      </c>
      <c r="E182" s="178" t="s">
        <v>336</v>
      </c>
      <c r="F182" s="179" t="s">
        <v>337</v>
      </c>
      <c r="G182" s="180" t="s">
        <v>209</v>
      </c>
      <c r="H182" s="181">
        <v>17</v>
      </c>
      <c r="I182" s="182"/>
      <c r="J182" s="183">
        <f>ROUND(I182*H182,2)</f>
        <v>0</v>
      </c>
      <c r="K182" s="184"/>
      <c r="L182" s="185"/>
      <c r="M182" s="186" t="s">
        <v>1</v>
      </c>
      <c r="N182" s="187" t="s">
        <v>39</v>
      </c>
      <c r="O182" s="73"/>
      <c r="P182" s="173">
        <f>O182*H182</f>
        <v>0</v>
      </c>
      <c r="Q182" s="173">
        <v>0.00025</v>
      </c>
      <c r="R182" s="173">
        <f>Q182*H182</f>
        <v>0.00425</v>
      </c>
      <c r="S182" s="173">
        <v>0</v>
      </c>
      <c r="T182" s="174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75" t="s">
        <v>167</v>
      </c>
      <c r="AT182" s="175" t="s">
        <v>164</v>
      </c>
      <c r="AU182" s="175" t="s">
        <v>119</v>
      </c>
      <c r="AY182" s="15" t="s">
        <v>111</v>
      </c>
      <c r="BE182" s="176">
        <f>IF(N182="základní",J182,0)</f>
        <v>0</v>
      </c>
      <c r="BF182" s="176">
        <f>IF(N182="snížená",J182,0)</f>
        <v>0</v>
      </c>
      <c r="BG182" s="176">
        <f>IF(N182="zákl. přenesená",J182,0)</f>
        <v>0</v>
      </c>
      <c r="BH182" s="176">
        <f>IF(N182="sníž. přenesená",J182,0)</f>
        <v>0</v>
      </c>
      <c r="BI182" s="176">
        <f>IF(N182="nulová",J182,0)</f>
        <v>0</v>
      </c>
      <c r="BJ182" s="15" t="s">
        <v>119</v>
      </c>
      <c r="BK182" s="176">
        <f>ROUND(I182*H182,2)</f>
        <v>0</v>
      </c>
      <c r="BL182" s="15" t="s">
        <v>161</v>
      </c>
      <c r="BM182" s="175" t="s">
        <v>338</v>
      </c>
    </row>
    <row r="183" spans="1:65" s="2" customFormat="1" ht="16.5" customHeight="1">
      <c r="A183" s="34"/>
      <c r="B183" s="162"/>
      <c r="C183" s="177" t="s">
        <v>339</v>
      </c>
      <c r="D183" s="177" t="s">
        <v>164</v>
      </c>
      <c r="E183" s="178" t="s">
        <v>340</v>
      </c>
      <c r="F183" s="179" t="s">
        <v>341</v>
      </c>
      <c r="G183" s="180" t="s">
        <v>137</v>
      </c>
      <c r="H183" s="181">
        <v>50</v>
      </c>
      <c r="I183" s="182"/>
      <c r="J183" s="183">
        <f>ROUND(I183*H183,2)</f>
        <v>0</v>
      </c>
      <c r="K183" s="184"/>
      <c r="L183" s="185"/>
      <c r="M183" s="186" t="s">
        <v>1</v>
      </c>
      <c r="N183" s="187" t="s">
        <v>39</v>
      </c>
      <c r="O183" s="73"/>
      <c r="P183" s="173">
        <f>O183*H183</f>
        <v>0</v>
      </c>
      <c r="Q183" s="173">
        <v>0.001</v>
      </c>
      <c r="R183" s="173">
        <f>Q183*H183</f>
        <v>0.05</v>
      </c>
      <c r="S183" s="173">
        <v>0</v>
      </c>
      <c r="T183" s="17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75" t="s">
        <v>167</v>
      </c>
      <c r="AT183" s="175" t="s">
        <v>164</v>
      </c>
      <c r="AU183" s="175" t="s">
        <v>119</v>
      </c>
      <c r="AY183" s="15" t="s">
        <v>111</v>
      </c>
      <c r="BE183" s="176">
        <f>IF(N183="základní",J183,0)</f>
        <v>0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15" t="s">
        <v>119</v>
      </c>
      <c r="BK183" s="176">
        <f>ROUND(I183*H183,2)</f>
        <v>0</v>
      </c>
      <c r="BL183" s="15" t="s">
        <v>161</v>
      </c>
      <c r="BM183" s="175" t="s">
        <v>342</v>
      </c>
    </row>
    <row r="184" spans="1:65" s="2" customFormat="1" ht="16.5" customHeight="1">
      <c r="A184" s="34"/>
      <c r="B184" s="162"/>
      <c r="C184" s="177" t="s">
        <v>343</v>
      </c>
      <c r="D184" s="177" t="s">
        <v>164</v>
      </c>
      <c r="E184" s="178" t="s">
        <v>344</v>
      </c>
      <c r="F184" s="179" t="s">
        <v>345</v>
      </c>
      <c r="G184" s="180" t="s">
        <v>137</v>
      </c>
      <c r="H184" s="181">
        <v>34</v>
      </c>
      <c r="I184" s="182"/>
      <c r="J184" s="183">
        <f>ROUND(I184*H184,2)</f>
        <v>0</v>
      </c>
      <c r="K184" s="184"/>
      <c r="L184" s="185"/>
      <c r="M184" s="186" t="s">
        <v>1</v>
      </c>
      <c r="N184" s="187" t="s">
        <v>39</v>
      </c>
      <c r="O184" s="73"/>
      <c r="P184" s="173">
        <f>O184*H184</f>
        <v>0</v>
      </c>
      <c r="Q184" s="173">
        <v>0.00134</v>
      </c>
      <c r="R184" s="173">
        <f>Q184*H184</f>
        <v>0.04556</v>
      </c>
      <c r="S184" s="173">
        <v>0</v>
      </c>
      <c r="T184" s="174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5" t="s">
        <v>167</v>
      </c>
      <c r="AT184" s="175" t="s">
        <v>164</v>
      </c>
      <c r="AU184" s="175" t="s">
        <v>119</v>
      </c>
      <c r="AY184" s="15" t="s">
        <v>111</v>
      </c>
      <c r="BE184" s="176">
        <f>IF(N184="základní",J184,0)</f>
        <v>0</v>
      </c>
      <c r="BF184" s="176">
        <f>IF(N184="snížená",J184,0)</f>
        <v>0</v>
      </c>
      <c r="BG184" s="176">
        <f>IF(N184="zákl. přenesená",J184,0)</f>
        <v>0</v>
      </c>
      <c r="BH184" s="176">
        <f>IF(N184="sníž. přenesená",J184,0)</f>
        <v>0</v>
      </c>
      <c r="BI184" s="176">
        <f>IF(N184="nulová",J184,0)</f>
        <v>0</v>
      </c>
      <c r="BJ184" s="15" t="s">
        <v>119</v>
      </c>
      <c r="BK184" s="176">
        <f>ROUND(I184*H184,2)</f>
        <v>0</v>
      </c>
      <c r="BL184" s="15" t="s">
        <v>161</v>
      </c>
      <c r="BM184" s="175" t="s">
        <v>346</v>
      </c>
    </row>
    <row r="185" spans="1:65" s="2" customFormat="1" ht="24.15" customHeight="1">
      <c r="A185" s="34"/>
      <c r="B185" s="162"/>
      <c r="C185" s="163" t="s">
        <v>347</v>
      </c>
      <c r="D185" s="163" t="s">
        <v>114</v>
      </c>
      <c r="E185" s="164" t="s">
        <v>348</v>
      </c>
      <c r="F185" s="165" t="s">
        <v>349</v>
      </c>
      <c r="G185" s="166" t="s">
        <v>132</v>
      </c>
      <c r="H185" s="167">
        <v>3.137</v>
      </c>
      <c r="I185" s="168"/>
      <c r="J185" s="169">
        <f>ROUND(I185*H185,2)</f>
        <v>0</v>
      </c>
      <c r="K185" s="170"/>
      <c r="L185" s="35"/>
      <c r="M185" s="171" t="s">
        <v>1</v>
      </c>
      <c r="N185" s="172" t="s">
        <v>39</v>
      </c>
      <c r="O185" s="73"/>
      <c r="P185" s="173">
        <f>O185*H185</f>
        <v>0</v>
      </c>
      <c r="Q185" s="173">
        <v>0</v>
      </c>
      <c r="R185" s="173">
        <f>Q185*H185</f>
        <v>0</v>
      </c>
      <c r="S185" s="173">
        <v>0</v>
      </c>
      <c r="T185" s="17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75" t="s">
        <v>161</v>
      </c>
      <c r="AT185" s="175" t="s">
        <v>114</v>
      </c>
      <c r="AU185" s="175" t="s">
        <v>119</v>
      </c>
      <c r="AY185" s="15" t="s">
        <v>111</v>
      </c>
      <c r="BE185" s="176">
        <f>IF(N185="základní",J185,0)</f>
        <v>0</v>
      </c>
      <c r="BF185" s="176">
        <f>IF(N185="snížená",J185,0)</f>
        <v>0</v>
      </c>
      <c r="BG185" s="176">
        <f>IF(N185="zákl. přenesená",J185,0)</f>
        <v>0</v>
      </c>
      <c r="BH185" s="176">
        <f>IF(N185="sníž. přenesená",J185,0)</f>
        <v>0</v>
      </c>
      <c r="BI185" s="176">
        <f>IF(N185="nulová",J185,0)</f>
        <v>0</v>
      </c>
      <c r="BJ185" s="15" t="s">
        <v>119</v>
      </c>
      <c r="BK185" s="176">
        <f>ROUND(I185*H185,2)</f>
        <v>0</v>
      </c>
      <c r="BL185" s="15" t="s">
        <v>161</v>
      </c>
      <c r="BM185" s="175" t="s">
        <v>350</v>
      </c>
    </row>
    <row r="186" spans="1:63" s="12" customFormat="1" ht="22.8" customHeight="1">
      <c r="A186" s="12"/>
      <c r="B186" s="149"/>
      <c r="C186" s="12"/>
      <c r="D186" s="150" t="s">
        <v>72</v>
      </c>
      <c r="E186" s="160" t="s">
        <v>351</v>
      </c>
      <c r="F186" s="160" t="s">
        <v>352</v>
      </c>
      <c r="G186" s="12"/>
      <c r="H186" s="12"/>
      <c r="I186" s="152"/>
      <c r="J186" s="161">
        <f>BK186</f>
        <v>0</v>
      </c>
      <c r="K186" s="12"/>
      <c r="L186" s="149"/>
      <c r="M186" s="154"/>
      <c r="N186" s="155"/>
      <c r="O186" s="155"/>
      <c r="P186" s="156">
        <f>SUM(P187:P193)</f>
        <v>0</v>
      </c>
      <c r="Q186" s="155"/>
      <c r="R186" s="156">
        <f>SUM(R187:R193)</f>
        <v>0.007697900000000001</v>
      </c>
      <c r="S186" s="155"/>
      <c r="T186" s="157">
        <f>SUM(T187:T193)</f>
        <v>7.5470809999999995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50" t="s">
        <v>119</v>
      </c>
      <c r="AT186" s="158" t="s">
        <v>72</v>
      </c>
      <c r="AU186" s="158" t="s">
        <v>78</v>
      </c>
      <c r="AY186" s="150" t="s">
        <v>111</v>
      </c>
      <c r="BK186" s="159">
        <f>SUM(BK187:BK193)</f>
        <v>0</v>
      </c>
    </row>
    <row r="187" spans="1:65" s="2" customFormat="1" ht="16.5" customHeight="1">
      <c r="A187" s="34"/>
      <c r="B187" s="162"/>
      <c r="C187" s="163" t="s">
        <v>353</v>
      </c>
      <c r="D187" s="163" t="s">
        <v>114</v>
      </c>
      <c r="E187" s="164" t="s">
        <v>354</v>
      </c>
      <c r="F187" s="165" t="s">
        <v>355</v>
      </c>
      <c r="G187" s="166" t="s">
        <v>137</v>
      </c>
      <c r="H187" s="167">
        <v>69.79</v>
      </c>
      <c r="I187" s="168"/>
      <c r="J187" s="169">
        <f>ROUND(I187*H187,2)</f>
        <v>0</v>
      </c>
      <c r="K187" s="170"/>
      <c r="L187" s="35"/>
      <c r="M187" s="171" t="s">
        <v>1</v>
      </c>
      <c r="N187" s="172" t="s">
        <v>39</v>
      </c>
      <c r="O187" s="73"/>
      <c r="P187" s="173">
        <f>O187*H187</f>
        <v>0</v>
      </c>
      <c r="Q187" s="173">
        <v>1E-05</v>
      </c>
      <c r="R187" s="173">
        <f>Q187*H187</f>
        <v>0.0006979000000000001</v>
      </c>
      <c r="S187" s="173">
        <v>0</v>
      </c>
      <c r="T187" s="174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75" t="s">
        <v>161</v>
      </c>
      <c r="AT187" s="175" t="s">
        <v>114</v>
      </c>
      <c r="AU187" s="175" t="s">
        <v>119</v>
      </c>
      <c r="AY187" s="15" t="s">
        <v>111</v>
      </c>
      <c r="BE187" s="176">
        <f>IF(N187="základní",J187,0)</f>
        <v>0</v>
      </c>
      <c r="BF187" s="176">
        <f>IF(N187="snížená",J187,0)</f>
        <v>0</v>
      </c>
      <c r="BG187" s="176">
        <f>IF(N187="zákl. přenesená",J187,0)</f>
        <v>0</v>
      </c>
      <c r="BH187" s="176">
        <f>IF(N187="sníž. přenesená",J187,0)</f>
        <v>0</v>
      </c>
      <c r="BI187" s="176">
        <f>IF(N187="nulová",J187,0)</f>
        <v>0</v>
      </c>
      <c r="BJ187" s="15" t="s">
        <v>119</v>
      </c>
      <c r="BK187" s="176">
        <f>ROUND(I187*H187,2)</f>
        <v>0</v>
      </c>
      <c r="BL187" s="15" t="s">
        <v>161</v>
      </c>
      <c r="BM187" s="175" t="s">
        <v>356</v>
      </c>
    </row>
    <row r="188" spans="1:65" s="2" customFormat="1" ht="24.15" customHeight="1">
      <c r="A188" s="34"/>
      <c r="B188" s="162"/>
      <c r="C188" s="177" t="s">
        <v>357</v>
      </c>
      <c r="D188" s="177" t="s">
        <v>164</v>
      </c>
      <c r="E188" s="178" t="s">
        <v>358</v>
      </c>
      <c r="F188" s="179" t="s">
        <v>359</v>
      </c>
      <c r="G188" s="180" t="s">
        <v>360</v>
      </c>
      <c r="H188" s="181">
        <v>14</v>
      </c>
      <c r="I188" s="182"/>
      <c r="J188" s="183">
        <f>ROUND(I188*H188,2)</f>
        <v>0</v>
      </c>
      <c r="K188" s="184"/>
      <c r="L188" s="185"/>
      <c r="M188" s="186" t="s">
        <v>1</v>
      </c>
      <c r="N188" s="187" t="s">
        <v>39</v>
      </c>
      <c r="O188" s="73"/>
      <c r="P188" s="173">
        <f>O188*H188</f>
        <v>0</v>
      </c>
      <c r="Q188" s="173">
        <v>0.0005</v>
      </c>
      <c r="R188" s="173">
        <f>Q188*H188</f>
        <v>0.007</v>
      </c>
      <c r="S188" s="173">
        <v>0</v>
      </c>
      <c r="T188" s="17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75" t="s">
        <v>167</v>
      </c>
      <c r="AT188" s="175" t="s">
        <v>164</v>
      </c>
      <c r="AU188" s="175" t="s">
        <v>119</v>
      </c>
      <c r="AY188" s="15" t="s">
        <v>111</v>
      </c>
      <c r="BE188" s="176">
        <f>IF(N188="základní",J188,0)</f>
        <v>0</v>
      </c>
      <c r="BF188" s="176">
        <f>IF(N188="snížená",J188,0)</f>
        <v>0</v>
      </c>
      <c r="BG188" s="176">
        <f>IF(N188="zákl. přenesená",J188,0)</f>
        <v>0</v>
      </c>
      <c r="BH188" s="176">
        <f>IF(N188="sníž. přenesená",J188,0)</f>
        <v>0</v>
      </c>
      <c r="BI188" s="176">
        <f>IF(N188="nulová",J188,0)</f>
        <v>0</v>
      </c>
      <c r="BJ188" s="15" t="s">
        <v>119</v>
      </c>
      <c r="BK188" s="176">
        <f>ROUND(I188*H188,2)</f>
        <v>0</v>
      </c>
      <c r="BL188" s="15" t="s">
        <v>161</v>
      </c>
      <c r="BM188" s="175" t="s">
        <v>361</v>
      </c>
    </row>
    <row r="189" spans="1:65" s="2" customFormat="1" ht="24.15" customHeight="1">
      <c r="A189" s="34"/>
      <c r="B189" s="162"/>
      <c r="C189" s="163" t="s">
        <v>362</v>
      </c>
      <c r="D189" s="163" t="s">
        <v>114</v>
      </c>
      <c r="E189" s="164" t="s">
        <v>363</v>
      </c>
      <c r="F189" s="165" t="s">
        <v>364</v>
      </c>
      <c r="G189" s="166" t="s">
        <v>117</v>
      </c>
      <c r="H189" s="167">
        <v>411.45</v>
      </c>
      <c r="I189" s="168"/>
      <c r="J189" s="169">
        <f>ROUND(I189*H189,2)</f>
        <v>0</v>
      </c>
      <c r="K189" s="170"/>
      <c r="L189" s="35"/>
      <c r="M189" s="171" t="s">
        <v>1</v>
      </c>
      <c r="N189" s="172" t="s">
        <v>39</v>
      </c>
      <c r="O189" s="73"/>
      <c r="P189" s="173">
        <f>O189*H189</f>
        <v>0</v>
      </c>
      <c r="Q189" s="173">
        <v>0</v>
      </c>
      <c r="R189" s="173">
        <f>Q189*H189</f>
        <v>0</v>
      </c>
      <c r="S189" s="173">
        <v>0.01778</v>
      </c>
      <c r="T189" s="174">
        <f>S189*H189</f>
        <v>7.315581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75" t="s">
        <v>161</v>
      </c>
      <c r="AT189" s="175" t="s">
        <v>114</v>
      </c>
      <c r="AU189" s="175" t="s">
        <v>119</v>
      </c>
      <c r="AY189" s="15" t="s">
        <v>111</v>
      </c>
      <c r="BE189" s="176">
        <f>IF(N189="základní",J189,0)</f>
        <v>0</v>
      </c>
      <c r="BF189" s="176">
        <f>IF(N189="snížená",J189,0)</f>
        <v>0</v>
      </c>
      <c r="BG189" s="176">
        <f>IF(N189="zákl. přenesená",J189,0)</f>
        <v>0</v>
      </c>
      <c r="BH189" s="176">
        <f>IF(N189="sníž. přenesená",J189,0)</f>
        <v>0</v>
      </c>
      <c r="BI189" s="176">
        <f>IF(N189="nulová",J189,0)</f>
        <v>0</v>
      </c>
      <c r="BJ189" s="15" t="s">
        <v>119</v>
      </c>
      <c r="BK189" s="176">
        <f>ROUND(I189*H189,2)</f>
        <v>0</v>
      </c>
      <c r="BL189" s="15" t="s">
        <v>161</v>
      </c>
      <c r="BM189" s="175" t="s">
        <v>365</v>
      </c>
    </row>
    <row r="190" spans="1:65" s="2" customFormat="1" ht="24.15" customHeight="1">
      <c r="A190" s="34"/>
      <c r="B190" s="162"/>
      <c r="C190" s="163" t="s">
        <v>366</v>
      </c>
      <c r="D190" s="163" t="s">
        <v>114</v>
      </c>
      <c r="E190" s="164" t="s">
        <v>367</v>
      </c>
      <c r="F190" s="165" t="s">
        <v>368</v>
      </c>
      <c r="G190" s="166" t="s">
        <v>137</v>
      </c>
      <c r="H190" s="167">
        <v>50</v>
      </c>
      <c r="I190" s="168"/>
      <c r="J190" s="169">
        <f>ROUND(I190*H190,2)</f>
        <v>0</v>
      </c>
      <c r="K190" s="170"/>
      <c r="L190" s="35"/>
      <c r="M190" s="171" t="s">
        <v>1</v>
      </c>
      <c r="N190" s="172" t="s">
        <v>39</v>
      </c>
      <c r="O190" s="73"/>
      <c r="P190" s="173">
        <f>O190*H190</f>
        <v>0</v>
      </c>
      <c r="Q190" s="173">
        <v>0</v>
      </c>
      <c r="R190" s="173">
        <f>Q190*H190</f>
        <v>0</v>
      </c>
      <c r="S190" s="173">
        <v>0.00463</v>
      </c>
      <c r="T190" s="174">
        <f>S190*H190</f>
        <v>0.23149999999999998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75" t="s">
        <v>161</v>
      </c>
      <c r="AT190" s="175" t="s">
        <v>114</v>
      </c>
      <c r="AU190" s="175" t="s">
        <v>119</v>
      </c>
      <c r="AY190" s="15" t="s">
        <v>111</v>
      </c>
      <c r="BE190" s="176">
        <f>IF(N190="základní",J190,0)</f>
        <v>0</v>
      </c>
      <c r="BF190" s="176">
        <f>IF(N190="snížená",J190,0)</f>
        <v>0</v>
      </c>
      <c r="BG190" s="176">
        <f>IF(N190="zákl. přenesená",J190,0)</f>
        <v>0</v>
      </c>
      <c r="BH190" s="176">
        <f>IF(N190="sníž. přenesená",J190,0)</f>
        <v>0</v>
      </c>
      <c r="BI190" s="176">
        <f>IF(N190="nulová",J190,0)</f>
        <v>0</v>
      </c>
      <c r="BJ190" s="15" t="s">
        <v>119</v>
      </c>
      <c r="BK190" s="176">
        <f>ROUND(I190*H190,2)</f>
        <v>0</v>
      </c>
      <c r="BL190" s="15" t="s">
        <v>161</v>
      </c>
      <c r="BM190" s="175" t="s">
        <v>369</v>
      </c>
    </row>
    <row r="191" spans="1:65" s="2" customFormat="1" ht="24.15" customHeight="1">
      <c r="A191" s="34"/>
      <c r="B191" s="162"/>
      <c r="C191" s="163" t="s">
        <v>370</v>
      </c>
      <c r="D191" s="163" t="s">
        <v>114</v>
      </c>
      <c r="E191" s="164" t="s">
        <v>371</v>
      </c>
      <c r="F191" s="165" t="s">
        <v>372</v>
      </c>
      <c r="G191" s="166" t="s">
        <v>117</v>
      </c>
      <c r="H191" s="167">
        <v>411.45</v>
      </c>
      <c r="I191" s="168"/>
      <c r="J191" s="169">
        <f>ROUND(I191*H191,2)</f>
        <v>0</v>
      </c>
      <c r="K191" s="170"/>
      <c r="L191" s="35"/>
      <c r="M191" s="171" t="s">
        <v>1</v>
      </c>
      <c r="N191" s="172" t="s">
        <v>39</v>
      </c>
      <c r="O191" s="73"/>
      <c r="P191" s="173">
        <f>O191*H191</f>
        <v>0</v>
      </c>
      <c r="Q191" s="173">
        <v>0</v>
      </c>
      <c r="R191" s="173">
        <f>Q191*H191</f>
        <v>0</v>
      </c>
      <c r="S191" s="173">
        <v>0</v>
      </c>
      <c r="T191" s="17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75" t="s">
        <v>161</v>
      </c>
      <c r="AT191" s="175" t="s">
        <v>114</v>
      </c>
      <c r="AU191" s="175" t="s">
        <v>119</v>
      </c>
      <c r="AY191" s="15" t="s">
        <v>111</v>
      </c>
      <c r="BE191" s="176">
        <f>IF(N191="základní",J191,0)</f>
        <v>0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5" t="s">
        <v>119</v>
      </c>
      <c r="BK191" s="176">
        <f>ROUND(I191*H191,2)</f>
        <v>0</v>
      </c>
      <c r="BL191" s="15" t="s">
        <v>161</v>
      </c>
      <c r="BM191" s="175" t="s">
        <v>373</v>
      </c>
    </row>
    <row r="192" spans="1:65" s="2" customFormat="1" ht="21.75" customHeight="1">
      <c r="A192" s="34"/>
      <c r="B192" s="162"/>
      <c r="C192" s="163" t="s">
        <v>374</v>
      </c>
      <c r="D192" s="163" t="s">
        <v>114</v>
      </c>
      <c r="E192" s="164" t="s">
        <v>375</v>
      </c>
      <c r="F192" s="165" t="s">
        <v>376</v>
      </c>
      <c r="G192" s="166" t="s">
        <v>117</v>
      </c>
      <c r="H192" s="167">
        <v>452.59</v>
      </c>
      <c r="I192" s="168"/>
      <c r="J192" s="169">
        <f>ROUND(I192*H192,2)</f>
        <v>0</v>
      </c>
      <c r="K192" s="170"/>
      <c r="L192" s="35"/>
      <c r="M192" s="171" t="s">
        <v>1</v>
      </c>
      <c r="N192" s="172" t="s">
        <v>39</v>
      </c>
      <c r="O192" s="73"/>
      <c r="P192" s="173">
        <f>O192*H192</f>
        <v>0</v>
      </c>
      <c r="Q192" s="173">
        <v>0</v>
      </c>
      <c r="R192" s="173">
        <f>Q192*H192</f>
        <v>0</v>
      </c>
      <c r="S192" s="173">
        <v>0</v>
      </c>
      <c r="T192" s="17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75" t="s">
        <v>161</v>
      </c>
      <c r="AT192" s="175" t="s">
        <v>114</v>
      </c>
      <c r="AU192" s="175" t="s">
        <v>119</v>
      </c>
      <c r="AY192" s="15" t="s">
        <v>111</v>
      </c>
      <c r="BE192" s="176">
        <f>IF(N192="základní",J192,0)</f>
        <v>0</v>
      </c>
      <c r="BF192" s="176">
        <f>IF(N192="snížená",J192,0)</f>
        <v>0</v>
      </c>
      <c r="BG192" s="176">
        <f>IF(N192="zákl. přenesená",J192,0)</f>
        <v>0</v>
      </c>
      <c r="BH192" s="176">
        <f>IF(N192="sníž. přenesená",J192,0)</f>
        <v>0</v>
      </c>
      <c r="BI192" s="176">
        <f>IF(N192="nulová",J192,0)</f>
        <v>0</v>
      </c>
      <c r="BJ192" s="15" t="s">
        <v>119</v>
      </c>
      <c r="BK192" s="176">
        <f>ROUND(I192*H192,2)</f>
        <v>0</v>
      </c>
      <c r="BL192" s="15" t="s">
        <v>161</v>
      </c>
      <c r="BM192" s="175" t="s">
        <v>377</v>
      </c>
    </row>
    <row r="193" spans="1:65" s="2" customFormat="1" ht="24.15" customHeight="1">
      <c r="A193" s="34"/>
      <c r="B193" s="162"/>
      <c r="C193" s="163" t="s">
        <v>378</v>
      </c>
      <c r="D193" s="163" t="s">
        <v>114</v>
      </c>
      <c r="E193" s="164" t="s">
        <v>379</v>
      </c>
      <c r="F193" s="165" t="s">
        <v>380</v>
      </c>
      <c r="G193" s="166" t="s">
        <v>132</v>
      </c>
      <c r="H193" s="167">
        <v>0.008</v>
      </c>
      <c r="I193" s="168"/>
      <c r="J193" s="169">
        <f>ROUND(I193*H193,2)</f>
        <v>0</v>
      </c>
      <c r="K193" s="170"/>
      <c r="L193" s="35"/>
      <c r="M193" s="171" t="s">
        <v>1</v>
      </c>
      <c r="N193" s="172" t="s">
        <v>39</v>
      </c>
      <c r="O193" s="73"/>
      <c r="P193" s="173">
        <f>O193*H193</f>
        <v>0</v>
      </c>
      <c r="Q193" s="173">
        <v>0</v>
      </c>
      <c r="R193" s="173">
        <f>Q193*H193</f>
        <v>0</v>
      </c>
      <c r="S193" s="173">
        <v>0</v>
      </c>
      <c r="T193" s="17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75" t="s">
        <v>161</v>
      </c>
      <c r="AT193" s="175" t="s">
        <v>114</v>
      </c>
      <c r="AU193" s="175" t="s">
        <v>119</v>
      </c>
      <c r="AY193" s="15" t="s">
        <v>111</v>
      </c>
      <c r="BE193" s="176">
        <f>IF(N193="základní",J193,0)</f>
        <v>0</v>
      </c>
      <c r="BF193" s="176">
        <f>IF(N193="snížená",J193,0)</f>
        <v>0</v>
      </c>
      <c r="BG193" s="176">
        <f>IF(N193="zákl. přenesená",J193,0)</f>
        <v>0</v>
      </c>
      <c r="BH193" s="176">
        <f>IF(N193="sníž. přenesená",J193,0)</f>
        <v>0</v>
      </c>
      <c r="BI193" s="176">
        <f>IF(N193="nulová",J193,0)</f>
        <v>0</v>
      </c>
      <c r="BJ193" s="15" t="s">
        <v>119</v>
      </c>
      <c r="BK193" s="176">
        <f>ROUND(I193*H193,2)</f>
        <v>0</v>
      </c>
      <c r="BL193" s="15" t="s">
        <v>161</v>
      </c>
      <c r="BM193" s="175" t="s">
        <v>381</v>
      </c>
    </row>
    <row r="194" spans="1:63" s="12" customFormat="1" ht="22.8" customHeight="1">
      <c r="A194" s="12"/>
      <c r="B194" s="149"/>
      <c r="C194" s="12"/>
      <c r="D194" s="150" t="s">
        <v>72</v>
      </c>
      <c r="E194" s="160" t="s">
        <v>382</v>
      </c>
      <c r="F194" s="160" t="s">
        <v>383</v>
      </c>
      <c r="G194" s="12"/>
      <c r="H194" s="12"/>
      <c r="I194" s="152"/>
      <c r="J194" s="161">
        <f>BK194</f>
        <v>0</v>
      </c>
      <c r="K194" s="12"/>
      <c r="L194" s="149"/>
      <c r="M194" s="154"/>
      <c r="N194" s="155"/>
      <c r="O194" s="155"/>
      <c r="P194" s="156">
        <f>SUM(P195:P201)</f>
        <v>0</v>
      </c>
      <c r="Q194" s="155"/>
      <c r="R194" s="156">
        <f>SUM(R195:R201)</f>
        <v>0.0044599999999999996</v>
      </c>
      <c r="S194" s="155"/>
      <c r="T194" s="157">
        <f>SUM(T195:T201)</f>
        <v>0.7089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50" t="s">
        <v>119</v>
      </c>
      <c r="AT194" s="158" t="s">
        <v>72</v>
      </c>
      <c r="AU194" s="158" t="s">
        <v>78</v>
      </c>
      <c r="AY194" s="150" t="s">
        <v>111</v>
      </c>
      <c r="BK194" s="159">
        <f>SUM(BK195:BK201)</f>
        <v>0</v>
      </c>
    </row>
    <row r="195" spans="1:65" s="2" customFormat="1" ht="33" customHeight="1">
      <c r="A195" s="34"/>
      <c r="B195" s="162"/>
      <c r="C195" s="163" t="s">
        <v>384</v>
      </c>
      <c r="D195" s="163" t="s">
        <v>114</v>
      </c>
      <c r="E195" s="164" t="s">
        <v>385</v>
      </c>
      <c r="F195" s="165" t="s">
        <v>386</v>
      </c>
      <c r="G195" s="166" t="s">
        <v>209</v>
      </c>
      <c r="H195" s="167">
        <v>4</v>
      </c>
      <c r="I195" s="168"/>
      <c r="J195" s="169">
        <f>ROUND(I195*H195,2)</f>
        <v>0</v>
      </c>
      <c r="K195" s="170"/>
      <c r="L195" s="35"/>
      <c r="M195" s="171" t="s">
        <v>1</v>
      </c>
      <c r="N195" s="172" t="s">
        <v>39</v>
      </c>
      <c r="O195" s="73"/>
      <c r="P195" s="173">
        <f>O195*H195</f>
        <v>0</v>
      </c>
      <c r="Q195" s="173">
        <v>0.00027</v>
      </c>
      <c r="R195" s="173">
        <f>Q195*H195</f>
        <v>0.00108</v>
      </c>
      <c r="S195" s="173">
        <v>0</v>
      </c>
      <c r="T195" s="17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75" t="s">
        <v>161</v>
      </c>
      <c r="AT195" s="175" t="s">
        <v>114</v>
      </c>
      <c r="AU195" s="175" t="s">
        <v>119</v>
      </c>
      <c r="AY195" s="15" t="s">
        <v>111</v>
      </c>
      <c r="BE195" s="176">
        <f>IF(N195="základní",J195,0)</f>
        <v>0</v>
      </c>
      <c r="BF195" s="176">
        <f>IF(N195="snížená",J195,0)</f>
        <v>0</v>
      </c>
      <c r="BG195" s="176">
        <f>IF(N195="zákl. přenesená",J195,0)</f>
        <v>0</v>
      </c>
      <c r="BH195" s="176">
        <f>IF(N195="sníž. přenesená",J195,0)</f>
        <v>0</v>
      </c>
      <c r="BI195" s="176">
        <f>IF(N195="nulová",J195,0)</f>
        <v>0</v>
      </c>
      <c r="BJ195" s="15" t="s">
        <v>119</v>
      </c>
      <c r="BK195" s="176">
        <f>ROUND(I195*H195,2)</f>
        <v>0</v>
      </c>
      <c r="BL195" s="15" t="s">
        <v>161</v>
      </c>
      <c r="BM195" s="175" t="s">
        <v>387</v>
      </c>
    </row>
    <row r="196" spans="1:65" s="2" customFormat="1" ht="37.8" customHeight="1">
      <c r="A196" s="34"/>
      <c r="B196" s="162"/>
      <c r="C196" s="177" t="s">
        <v>388</v>
      </c>
      <c r="D196" s="177" t="s">
        <v>164</v>
      </c>
      <c r="E196" s="178" t="s">
        <v>389</v>
      </c>
      <c r="F196" s="179" t="s">
        <v>390</v>
      </c>
      <c r="G196" s="180" t="s">
        <v>209</v>
      </c>
      <c r="H196" s="181">
        <v>4</v>
      </c>
      <c r="I196" s="182"/>
      <c r="J196" s="183">
        <f>ROUND(I196*H196,2)</f>
        <v>0</v>
      </c>
      <c r="K196" s="184"/>
      <c r="L196" s="185"/>
      <c r="M196" s="186" t="s">
        <v>1</v>
      </c>
      <c r="N196" s="187" t="s">
        <v>39</v>
      </c>
      <c r="O196" s="73"/>
      <c r="P196" s="173">
        <f>O196*H196</f>
        <v>0</v>
      </c>
      <c r="Q196" s="173">
        <v>0</v>
      </c>
      <c r="R196" s="173">
        <f>Q196*H196</f>
        <v>0</v>
      </c>
      <c r="S196" s="173">
        <v>0</v>
      </c>
      <c r="T196" s="174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75" t="s">
        <v>167</v>
      </c>
      <c r="AT196" s="175" t="s">
        <v>164</v>
      </c>
      <c r="AU196" s="175" t="s">
        <v>119</v>
      </c>
      <c r="AY196" s="15" t="s">
        <v>111</v>
      </c>
      <c r="BE196" s="176">
        <f>IF(N196="základní",J196,0)</f>
        <v>0</v>
      </c>
      <c r="BF196" s="176">
        <f>IF(N196="snížená",J196,0)</f>
        <v>0</v>
      </c>
      <c r="BG196" s="176">
        <f>IF(N196="zákl. přenesená",J196,0)</f>
        <v>0</v>
      </c>
      <c r="BH196" s="176">
        <f>IF(N196="sníž. přenesená",J196,0)</f>
        <v>0</v>
      </c>
      <c r="BI196" s="176">
        <f>IF(N196="nulová",J196,0)</f>
        <v>0</v>
      </c>
      <c r="BJ196" s="15" t="s">
        <v>119</v>
      </c>
      <c r="BK196" s="176">
        <f>ROUND(I196*H196,2)</f>
        <v>0</v>
      </c>
      <c r="BL196" s="15" t="s">
        <v>161</v>
      </c>
      <c r="BM196" s="175" t="s">
        <v>391</v>
      </c>
    </row>
    <row r="197" spans="1:65" s="2" customFormat="1" ht="33" customHeight="1">
      <c r="A197" s="34"/>
      <c r="B197" s="162"/>
      <c r="C197" s="163" t="s">
        <v>392</v>
      </c>
      <c r="D197" s="163" t="s">
        <v>114</v>
      </c>
      <c r="E197" s="164" t="s">
        <v>393</v>
      </c>
      <c r="F197" s="165" t="s">
        <v>394</v>
      </c>
      <c r="G197" s="166" t="s">
        <v>209</v>
      </c>
      <c r="H197" s="167">
        <v>13</v>
      </c>
      <c r="I197" s="168"/>
      <c r="J197" s="169">
        <f>ROUND(I197*H197,2)</f>
        <v>0</v>
      </c>
      <c r="K197" s="170"/>
      <c r="L197" s="35"/>
      <c r="M197" s="171" t="s">
        <v>1</v>
      </c>
      <c r="N197" s="172" t="s">
        <v>39</v>
      </c>
      <c r="O197" s="73"/>
      <c r="P197" s="173">
        <f>O197*H197</f>
        <v>0</v>
      </c>
      <c r="Q197" s="173">
        <v>0.00026</v>
      </c>
      <c r="R197" s="173">
        <f>Q197*H197</f>
        <v>0.0033799999999999998</v>
      </c>
      <c r="S197" s="173">
        <v>0</v>
      </c>
      <c r="T197" s="17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75" t="s">
        <v>161</v>
      </c>
      <c r="AT197" s="175" t="s">
        <v>114</v>
      </c>
      <c r="AU197" s="175" t="s">
        <v>119</v>
      </c>
      <c r="AY197" s="15" t="s">
        <v>111</v>
      </c>
      <c r="BE197" s="176">
        <f>IF(N197="základní",J197,0)</f>
        <v>0</v>
      </c>
      <c r="BF197" s="176">
        <f>IF(N197="snížená",J197,0)</f>
        <v>0</v>
      </c>
      <c r="BG197" s="176">
        <f>IF(N197="zákl. přenesená",J197,0)</f>
        <v>0</v>
      </c>
      <c r="BH197" s="176">
        <f>IF(N197="sníž. přenesená",J197,0)</f>
        <v>0</v>
      </c>
      <c r="BI197" s="176">
        <f>IF(N197="nulová",J197,0)</f>
        <v>0</v>
      </c>
      <c r="BJ197" s="15" t="s">
        <v>119</v>
      </c>
      <c r="BK197" s="176">
        <f>ROUND(I197*H197,2)</f>
        <v>0</v>
      </c>
      <c r="BL197" s="15" t="s">
        <v>161</v>
      </c>
      <c r="BM197" s="175" t="s">
        <v>395</v>
      </c>
    </row>
    <row r="198" spans="1:65" s="2" customFormat="1" ht="37.8" customHeight="1">
      <c r="A198" s="34"/>
      <c r="B198" s="162"/>
      <c r="C198" s="177" t="s">
        <v>396</v>
      </c>
      <c r="D198" s="177" t="s">
        <v>164</v>
      </c>
      <c r="E198" s="178" t="s">
        <v>397</v>
      </c>
      <c r="F198" s="179" t="s">
        <v>398</v>
      </c>
      <c r="G198" s="180" t="s">
        <v>209</v>
      </c>
      <c r="H198" s="181">
        <v>13</v>
      </c>
      <c r="I198" s="182"/>
      <c r="J198" s="183">
        <f>ROUND(I198*H198,2)</f>
        <v>0</v>
      </c>
      <c r="K198" s="184"/>
      <c r="L198" s="185"/>
      <c r="M198" s="186" t="s">
        <v>1</v>
      </c>
      <c r="N198" s="187" t="s">
        <v>39</v>
      </c>
      <c r="O198" s="73"/>
      <c r="P198" s="173">
        <f>O198*H198</f>
        <v>0</v>
      </c>
      <c r="Q198" s="173">
        <v>0</v>
      </c>
      <c r="R198" s="173">
        <f>Q198*H198</f>
        <v>0</v>
      </c>
      <c r="S198" s="173">
        <v>0</v>
      </c>
      <c r="T198" s="174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75" t="s">
        <v>167</v>
      </c>
      <c r="AT198" s="175" t="s">
        <v>164</v>
      </c>
      <c r="AU198" s="175" t="s">
        <v>119</v>
      </c>
      <c r="AY198" s="15" t="s">
        <v>111</v>
      </c>
      <c r="BE198" s="176">
        <f>IF(N198="základní",J198,0)</f>
        <v>0</v>
      </c>
      <c r="BF198" s="176">
        <f>IF(N198="snížená",J198,0)</f>
        <v>0</v>
      </c>
      <c r="BG198" s="176">
        <f>IF(N198="zákl. přenesená",J198,0)</f>
        <v>0</v>
      </c>
      <c r="BH198" s="176">
        <f>IF(N198="sníž. přenesená",J198,0)</f>
        <v>0</v>
      </c>
      <c r="BI198" s="176">
        <f>IF(N198="nulová",J198,0)</f>
        <v>0</v>
      </c>
      <c r="BJ198" s="15" t="s">
        <v>119</v>
      </c>
      <c r="BK198" s="176">
        <f>ROUND(I198*H198,2)</f>
        <v>0</v>
      </c>
      <c r="BL198" s="15" t="s">
        <v>161</v>
      </c>
      <c r="BM198" s="175" t="s">
        <v>399</v>
      </c>
    </row>
    <row r="199" spans="1:65" s="2" customFormat="1" ht="21.75" customHeight="1">
      <c r="A199" s="34"/>
      <c r="B199" s="162"/>
      <c r="C199" s="163" t="s">
        <v>400</v>
      </c>
      <c r="D199" s="163" t="s">
        <v>114</v>
      </c>
      <c r="E199" s="164" t="s">
        <v>401</v>
      </c>
      <c r="F199" s="165" t="s">
        <v>402</v>
      </c>
      <c r="G199" s="166" t="s">
        <v>209</v>
      </c>
      <c r="H199" s="167">
        <v>17</v>
      </c>
      <c r="I199" s="168"/>
      <c r="J199" s="169">
        <f>ROUND(I199*H199,2)</f>
        <v>0</v>
      </c>
      <c r="K199" s="170"/>
      <c r="L199" s="35"/>
      <c r="M199" s="171" t="s">
        <v>1</v>
      </c>
      <c r="N199" s="172" t="s">
        <v>39</v>
      </c>
      <c r="O199" s="73"/>
      <c r="P199" s="173">
        <f>O199*H199</f>
        <v>0</v>
      </c>
      <c r="Q199" s="173">
        <v>0</v>
      </c>
      <c r="R199" s="173">
        <f>Q199*H199</f>
        <v>0</v>
      </c>
      <c r="S199" s="173">
        <v>0.0417</v>
      </c>
      <c r="T199" s="174">
        <f>S199*H199</f>
        <v>0.7089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75" t="s">
        <v>161</v>
      </c>
      <c r="AT199" s="175" t="s">
        <v>114</v>
      </c>
      <c r="AU199" s="175" t="s">
        <v>119</v>
      </c>
      <c r="AY199" s="15" t="s">
        <v>111</v>
      </c>
      <c r="BE199" s="176">
        <f>IF(N199="základní",J199,0)</f>
        <v>0</v>
      </c>
      <c r="BF199" s="176">
        <f>IF(N199="snížená",J199,0)</f>
        <v>0</v>
      </c>
      <c r="BG199" s="176">
        <f>IF(N199="zákl. přenesená",J199,0)</f>
        <v>0</v>
      </c>
      <c r="BH199" s="176">
        <f>IF(N199="sníž. přenesená",J199,0)</f>
        <v>0</v>
      </c>
      <c r="BI199" s="176">
        <f>IF(N199="nulová",J199,0)</f>
        <v>0</v>
      </c>
      <c r="BJ199" s="15" t="s">
        <v>119</v>
      </c>
      <c r="BK199" s="176">
        <f>ROUND(I199*H199,2)</f>
        <v>0</v>
      </c>
      <c r="BL199" s="15" t="s">
        <v>161</v>
      </c>
      <c r="BM199" s="175" t="s">
        <v>403</v>
      </c>
    </row>
    <row r="200" spans="1:65" s="2" customFormat="1" ht="24.15" customHeight="1">
      <c r="A200" s="34"/>
      <c r="B200" s="162"/>
      <c r="C200" s="163" t="s">
        <v>404</v>
      </c>
      <c r="D200" s="163" t="s">
        <v>114</v>
      </c>
      <c r="E200" s="164" t="s">
        <v>405</v>
      </c>
      <c r="F200" s="165" t="s">
        <v>406</v>
      </c>
      <c r="G200" s="166" t="s">
        <v>325</v>
      </c>
      <c r="H200" s="167">
        <v>17</v>
      </c>
      <c r="I200" s="168"/>
      <c r="J200" s="169">
        <f>ROUND(I200*H200,2)</f>
        <v>0</v>
      </c>
      <c r="K200" s="170"/>
      <c r="L200" s="35"/>
      <c r="M200" s="171" t="s">
        <v>1</v>
      </c>
      <c r="N200" s="172" t="s">
        <v>39</v>
      </c>
      <c r="O200" s="73"/>
      <c r="P200" s="173">
        <f>O200*H200</f>
        <v>0</v>
      </c>
      <c r="Q200" s="173">
        <v>0</v>
      </c>
      <c r="R200" s="173">
        <f>Q200*H200</f>
        <v>0</v>
      </c>
      <c r="S200" s="173">
        <v>0</v>
      </c>
      <c r="T200" s="174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75" t="s">
        <v>161</v>
      </c>
      <c r="AT200" s="175" t="s">
        <v>114</v>
      </c>
      <c r="AU200" s="175" t="s">
        <v>119</v>
      </c>
      <c r="AY200" s="15" t="s">
        <v>111</v>
      </c>
      <c r="BE200" s="176">
        <f>IF(N200="základní",J200,0)</f>
        <v>0</v>
      </c>
      <c r="BF200" s="176">
        <f>IF(N200="snížená",J200,0)</f>
        <v>0</v>
      </c>
      <c r="BG200" s="176">
        <f>IF(N200="zákl. přenesená",J200,0)</f>
        <v>0</v>
      </c>
      <c r="BH200" s="176">
        <f>IF(N200="sníž. přenesená",J200,0)</f>
        <v>0</v>
      </c>
      <c r="BI200" s="176">
        <f>IF(N200="nulová",J200,0)</f>
        <v>0</v>
      </c>
      <c r="BJ200" s="15" t="s">
        <v>119</v>
      </c>
      <c r="BK200" s="176">
        <f>ROUND(I200*H200,2)</f>
        <v>0</v>
      </c>
      <c r="BL200" s="15" t="s">
        <v>161</v>
      </c>
      <c r="BM200" s="175" t="s">
        <v>407</v>
      </c>
    </row>
    <row r="201" spans="1:65" s="2" customFormat="1" ht="24.15" customHeight="1">
      <c r="A201" s="34"/>
      <c r="B201" s="162"/>
      <c r="C201" s="163" t="s">
        <v>408</v>
      </c>
      <c r="D201" s="163" t="s">
        <v>114</v>
      </c>
      <c r="E201" s="164" t="s">
        <v>409</v>
      </c>
      <c r="F201" s="165" t="s">
        <v>410</v>
      </c>
      <c r="G201" s="166" t="s">
        <v>132</v>
      </c>
      <c r="H201" s="167">
        <v>0.004</v>
      </c>
      <c r="I201" s="168"/>
      <c r="J201" s="169">
        <f>ROUND(I201*H201,2)</f>
        <v>0</v>
      </c>
      <c r="K201" s="170"/>
      <c r="L201" s="35"/>
      <c r="M201" s="188" t="s">
        <v>1</v>
      </c>
      <c r="N201" s="189" t="s">
        <v>39</v>
      </c>
      <c r="O201" s="190"/>
      <c r="P201" s="191">
        <f>O201*H201</f>
        <v>0</v>
      </c>
      <c r="Q201" s="191">
        <v>0</v>
      </c>
      <c r="R201" s="191">
        <f>Q201*H201</f>
        <v>0</v>
      </c>
      <c r="S201" s="191">
        <v>0</v>
      </c>
      <c r="T201" s="19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75" t="s">
        <v>161</v>
      </c>
      <c r="AT201" s="175" t="s">
        <v>114</v>
      </c>
      <c r="AU201" s="175" t="s">
        <v>119</v>
      </c>
      <c r="AY201" s="15" t="s">
        <v>111</v>
      </c>
      <c r="BE201" s="176">
        <f>IF(N201="základní",J201,0)</f>
        <v>0</v>
      </c>
      <c r="BF201" s="176">
        <f>IF(N201="snížená",J201,0)</f>
        <v>0</v>
      </c>
      <c r="BG201" s="176">
        <f>IF(N201="zákl. přenesená",J201,0)</f>
        <v>0</v>
      </c>
      <c r="BH201" s="176">
        <f>IF(N201="sníž. přenesená",J201,0)</f>
        <v>0</v>
      </c>
      <c r="BI201" s="176">
        <f>IF(N201="nulová",J201,0)</f>
        <v>0</v>
      </c>
      <c r="BJ201" s="15" t="s">
        <v>119</v>
      </c>
      <c r="BK201" s="176">
        <f>ROUND(I201*H201,2)</f>
        <v>0</v>
      </c>
      <c r="BL201" s="15" t="s">
        <v>161</v>
      </c>
      <c r="BM201" s="175" t="s">
        <v>411</v>
      </c>
    </row>
    <row r="202" spans="1:31" s="2" customFormat="1" ht="6.95" customHeight="1">
      <c r="A202" s="34"/>
      <c r="B202" s="56"/>
      <c r="C202" s="57"/>
      <c r="D202" s="57"/>
      <c r="E202" s="57"/>
      <c r="F202" s="57"/>
      <c r="G202" s="57"/>
      <c r="H202" s="57"/>
      <c r="I202" s="57"/>
      <c r="J202" s="57"/>
      <c r="K202" s="57"/>
      <c r="L202" s="35"/>
      <c r="M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</row>
  </sheetData>
  <autoFilter ref="C121:K201"/>
  <mergeCells count="6">
    <mergeCell ref="E7:H7"/>
    <mergeCell ref="E16:H16"/>
    <mergeCell ref="E25:H25"/>
    <mergeCell ref="E85:H85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Novák</dc:creator>
  <cp:keywords/>
  <dc:description/>
  <cp:lastModifiedBy>Miloš Novák</cp:lastModifiedBy>
  <dcterms:created xsi:type="dcterms:W3CDTF">2023-11-21T10:30:22Z</dcterms:created>
  <dcterms:modified xsi:type="dcterms:W3CDTF">2023-11-21T10:30:23Z</dcterms:modified>
  <cp:category/>
  <cp:version/>
  <cp:contentType/>
  <cp:contentStatus/>
</cp:coreProperties>
</file>