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Pol'!$A$1:$U$50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40" i="12"/>
  <c r="F39" i="1" s="1"/>
  <c r="G9" i="12"/>
  <c r="I9"/>
  <c r="K9"/>
  <c r="O9"/>
  <c r="Q9"/>
  <c r="U9"/>
  <c r="F10"/>
  <c r="G10"/>
  <c r="M10" s="1"/>
  <c r="I10"/>
  <c r="K10"/>
  <c r="O10"/>
  <c r="Q10"/>
  <c r="U10"/>
  <c r="F11"/>
  <c r="G11" s="1"/>
  <c r="M11" s="1"/>
  <c r="I11"/>
  <c r="K11"/>
  <c r="O11"/>
  <c r="Q11"/>
  <c r="U11"/>
  <c r="F12"/>
  <c r="G12"/>
  <c r="M12" s="1"/>
  <c r="I12"/>
  <c r="K12"/>
  <c r="O12"/>
  <c r="Q12"/>
  <c r="U12"/>
  <c r="F14"/>
  <c r="G14" s="1"/>
  <c r="G13" s="1"/>
  <c r="I14"/>
  <c r="I13" s="1"/>
  <c r="G48" i="1" s="1"/>
  <c r="K14" i="12"/>
  <c r="O14"/>
  <c r="O13" s="1"/>
  <c r="Q14"/>
  <c r="U14"/>
  <c r="U13" s="1"/>
  <c r="F15"/>
  <c r="G15"/>
  <c r="M15" s="1"/>
  <c r="I15"/>
  <c r="K15"/>
  <c r="O15"/>
  <c r="Q15"/>
  <c r="U15"/>
  <c r="F17"/>
  <c r="G17" s="1"/>
  <c r="I17"/>
  <c r="K17"/>
  <c r="O17"/>
  <c r="Q17"/>
  <c r="U17"/>
  <c r="F18"/>
  <c r="G18" s="1"/>
  <c r="M18" s="1"/>
  <c r="I18"/>
  <c r="K18"/>
  <c r="O18"/>
  <c r="Q18"/>
  <c r="U18"/>
  <c r="F19"/>
  <c r="G19" s="1"/>
  <c r="M19" s="1"/>
  <c r="I19"/>
  <c r="K19"/>
  <c r="O19"/>
  <c r="Q19"/>
  <c r="U19"/>
  <c r="F20"/>
  <c r="G20" s="1"/>
  <c r="M20" s="1"/>
  <c r="I20"/>
  <c r="K20"/>
  <c r="O20"/>
  <c r="Q20"/>
  <c r="U20"/>
  <c r="F22"/>
  <c r="G22" s="1"/>
  <c r="I22"/>
  <c r="K22"/>
  <c r="O22"/>
  <c r="Q22"/>
  <c r="U22"/>
  <c r="F23"/>
  <c r="G23"/>
  <c r="M23" s="1"/>
  <c r="I23"/>
  <c r="K23"/>
  <c r="O23"/>
  <c r="Q23"/>
  <c r="U23"/>
  <c r="F24"/>
  <c r="G24" s="1"/>
  <c r="M24" s="1"/>
  <c r="I24"/>
  <c r="K24"/>
  <c r="O24"/>
  <c r="Q24"/>
  <c r="U24"/>
  <c r="F25"/>
  <c r="G25"/>
  <c r="M25" s="1"/>
  <c r="I25"/>
  <c r="K25"/>
  <c r="O25"/>
  <c r="Q25"/>
  <c r="U25"/>
  <c r="F26"/>
  <c r="G26" s="1"/>
  <c r="M26" s="1"/>
  <c r="I26"/>
  <c r="K26"/>
  <c r="O26"/>
  <c r="Q26"/>
  <c r="U26"/>
  <c r="F27"/>
  <c r="G27"/>
  <c r="M27" s="1"/>
  <c r="I27"/>
  <c r="K27"/>
  <c r="O27"/>
  <c r="Q27"/>
  <c r="U27"/>
  <c r="F28"/>
  <c r="G28" s="1"/>
  <c r="M28" s="1"/>
  <c r="I28"/>
  <c r="K28"/>
  <c r="O28"/>
  <c r="Q28"/>
  <c r="U28"/>
  <c r="F29"/>
  <c r="G29"/>
  <c r="M29" s="1"/>
  <c r="I29"/>
  <c r="K29"/>
  <c r="O29"/>
  <c r="Q29"/>
  <c r="U29"/>
  <c r="F30"/>
  <c r="G30" s="1"/>
  <c r="M30" s="1"/>
  <c r="I30"/>
  <c r="K30"/>
  <c r="O30"/>
  <c r="Q30"/>
  <c r="U30"/>
  <c r="F31"/>
  <c r="G31"/>
  <c r="M31" s="1"/>
  <c r="I31"/>
  <c r="K31"/>
  <c r="O31"/>
  <c r="Q31"/>
  <c r="U31"/>
  <c r="F32"/>
  <c r="G32" s="1"/>
  <c r="M32" s="1"/>
  <c r="I32"/>
  <c r="K32"/>
  <c r="O32"/>
  <c r="Q32"/>
  <c r="U32"/>
  <c r="F33"/>
  <c r="G33"/>
  <c r="M33" s="1"/>
  <c r="I33"/>
  <c r="K33"/>
  <c r="O33"/>
  <c r="Q33"/>
  <c r="U33"/>
  <c r="F34"/>
  <c r="G34" s="1"/>
  <c r="M34" s="1"/>
  <c r="I34"/>
  <c r="K34"/>
  <c r="O34"/>
  <c r="Q34"/>
  <c r="U34"/>
  <c r="F35"/>
  <c r="G35"/>
  <c r="M35" s="1"/>
  <c r="I35"/>
  <c r="K35"/>
  <c r="O35"/>
  <c r="Q35"/>
  <c r="U35"/>
  <c r="F37"/>
  <c r="G37" s="1"/>
  <c r="I37"/>
  <c r="K37"/>
  <c r="O37"/>
  <c r="Q37"/>
  <c r="U37"/>
  <c r="F38"/>
  <c r="G38" s="1"/>
  <c r="M38" s="1"/>
  <c r="I38"/>
  <c r="K38"/>
  <c r="O38"/>
  <c r="Q38"/>
  <c r="U38"/>
  <c r="I20" i="1"/>
  <c r="G20"/>
  <c r="E20"/>
  <c r="I18"/>
  <c r="G18"/>
  <c r="E18"/>
  <c r="I17"/>
  <c r="G17"/>
  <c r="E17"/>
  <c r="G27"/>
  <c r="H40"/>
  <c r="J28"/>
  <c r="J26"/>
  <c r="G38"/>
  <c r="F38"/>
  <c r="H32"/>
  <c r="J23"/>
  <c r="J24"/>
  <c r="J25"/>
  <c r="J27"/>
  <c r="E24"/>
  <c r="G24"/>
  <c r="E26"/>
  <c r="G26"/>
  <c r="G21" i="12" l="1"/>
  <c r="Q36"/>
  <c r="K36"/>
  <c r="H51" i="1" s="1"/>
  <c r="G19" s="1"/>
  <c r="U21" i="12"/>
  <c r="O21"/>
  <c r="I21"/>
  <c r="G50" i="1" s="1"/>
  <c r="Q16" i="12"/>
  <c r="K16"/>
  <c r="H49" i="1" s="1"/>
  <c r="H52" s="1"/>
  <c r="U8" i="12"/>
  <c r="O8"/>
  <c r="I8"/>
  <c r="G47" i="1" s="1"/>
  <c r="U36" i="12"/>
  <c r="O36"/>
  <c r="I36"/>
  <c r="G51" i="1" s="1"/>
  <c r="E19" s="1"/>
  <c r="Q21" i="12"/>
  <c r="K21"/>
  <c r="H50" i="1" s="1"/>
  <c r="U16" i="12"/>
  <c r="O16"/>
  <c r="I16"/>
  <c r="G49" i="1" s="1"/>
  <c r="Q13" i="12"/>
  <c r="K13"/>
  <c r="H48" i="1" s="1"/>
  <c r="I48" s="1"/>
  <c r="Q8" i="12"/>
  <c r="K8"/>
  <c r="H47" i="1" s="1"/>
  <c r="AD40" i="12"/>
  <c r="G39" i="1" s="1"/>
  <c r="G40" s="1"/>
  <c r="G25" s="1"/>
  <c r="F40"/>
  <c r="G28" s="1"/>
  <c r="I51"/>
  <c r="I19" s="1"/>
  <c r="G16"/>
  <c r="G21" s="1"/>
  <c r="I47"/>
  <c r="G52"/>
  <c r="G23"/>
  <c r="G29" s="1"/>
  <c r="M9" i="12"/>
  <c r="M8" s="1"/>
  <c r="G8"/>
  <c r="M37"/>
  <c r="M36" s="1"/>
  <c r="G36"/>
  <c r="M17"/>
  <c r="M16" s="1"/>
  <c r="G16"/>
  <c r="M22"/>
  <c r="M21" s="1"/>
  <c r="M14"/>
  <c r="M13" s="1"/>
  <c r="G40" l="1"/>
  <c r="I50" i="1"/>
  <c r="I49"/>
  <c r="I52" s="1"/>
  <c r="I39"/>
  <c r="I40" s="1"/>
  <c r="J39" s="1"/>
  <c r="J40" s="1"/>
  <c r="E16"/>
  <c r="E21" s="1"/>
  <c r="I16" l="1"/>
  <c r="I2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<sst xmlns="http://schemas.openxmlformats.org/spreadsheetml/2006/main" count="257" uniqueCount="145">
  <si>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</si>
  <si>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</si>
  <si>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</si>
  <si>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</si>
  <si>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</si>
  <si>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</si>
  <si>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</si>
  <si>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</si>
  <si>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</si>
  <si>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</si>
  <si>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</si>
  <si>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</si>
  <si>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</si>
  <si>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</si>
  <si>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</si>
  <si>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</si>
  <si>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</si>
  <si>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</si>
  <si>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</si>
  <si>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</si>
  <si>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</si>
  <si>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</si>
  <si>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</si>
  <si>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</si>
  <si>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</si>
  <si>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</si>
  <si>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</si>
  <si>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</si>
  <si>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</si>
  <si>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</si>
  <si>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</si>
  <si>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</si>
  <si>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</si>
  <si>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</si>
  <si>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</si>
  <si>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</si>
  <si>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</si>
  <si>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</si>
  <si>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</si>
  <si>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</si>
  <si>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</si>
  <si>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</si>
  <si>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</si>
  <si>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</si>
  <si>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</si>
  <si>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CN - Oprava chodníků  Splav ( levá a pravá strana )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</si>
  <si>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</si>
  <si>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</si>
  <si>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</si>
  <si>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</si>
  <si>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</si>
  <si>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</si>
  <si>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</si>
  <si>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</si>
  <si>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</si>
  <si>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</si>
  <si>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</si>
  <si>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91</t>
  </si>
  <si>
    <t>Doplňující práce na komunikaci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</si>
  <si>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</si>
  <si>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</si>
  <si>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</si>
  <si>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</si>
  <si>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</si>
  <si>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</si>
  <si>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</si>
  <si>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</si>
  <si>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</si>
  <si>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</si>
  <si>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</si>
  <si>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</si>
  <si>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</si>
  <si>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</si>
  <si>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</si>
  <si>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</si>
  <si>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</si>
  <si>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</si>
  <si>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</si>
  <si>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</si>
  <si>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</si>
  <si>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</si>
  <si>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</si>
  <si>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</si>
  <si>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</si>
  <si>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</si>
  <si>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</si>
  <si>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</si>
  <si>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</si>
  <si>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132201111R00</t>
  </si>
  <si>
    <t>Odstranění dlažby a obrub - STROJNĚ</t>
  </si>
  <si>
    <t>m3</t>
  </si>
  <si>
    <t>POL1_0</t>
  </si>
  <si>
    <t>Hloubení rýh š.do 60 cm v hor.3 do 100 m3, STROJNĚ, ( nájezd a obruby )</t>
  </si>
  <si>
    <t>162701105R00</t>
  </si>
  <si>
    <t>Vodorovné přemístění výkopku z hor.1-4 do 10000 m</t>
  </si>
  <si>
    <t>199000002R00</t>
  </si>
  <si>
    <t>Poplatek za skládku horniny 1- 4</t>
  </si>
  <si>
    <t>630900030RAB</t>
  </si>
  <si>
    <t>Vybourání  betonu, tloušťka 10 cm</t>
  </si>
  <si>
    <t>m2</t>
  </si>
  <si>
    <t>POL2_0</t>
  </si>
  <si>
    <t>596215040R00</t>
  </si>
  <si>
    <t>Rozebrání zámkové dlažby a očištění</t>
  </si>
  <si>
    <t>564861111RT2</t>
  </si>
  <si>
    <t>Podklad ze štěrkodrti 0/32, vyrovnání podkladu</t>
  </si>
  <si>
    <t>451571224R00</t>
  </si>
  <si>
    <t>Podklad pod dlažbu ze štěrkodrti  fr.4/8</t>
  </si>
  <si>
    <t>273321311R00</t>
  </si>
  <si>
    <t>Beton ( stabilka ) nájezd</t>
  </si>
  <si>
    <t>Rozprostření betonu,zahutnění</t>
  </si>
  <si>
    <t>59217335R</t>
  </si>
  <si>
    <t>Obrubník zahradní ABO 10-20 1000/50/250 mm šedý</t>
  </si>
  <si>
    <t>kus</t>
  </si>
  <si>
    <t>POL3_0</t>
  </si>
  <si>
    <t>916561111R00</t>
  </si>
  <si>
    <t>Osazení záhon.obrubníků do lože z C 12/15 s opěrou</t>
  </si>
  <si>
    <t>m</t>
  </si>
  <si>
    <t>59217488R</t>
  </si>
  <si>
    <t>Obrubník silniční ABO 2-15 1000/80/200, přírodní</t>
  </si>
  <si>
    <t>917862111R00</t>
  </si>
  <si>
    <t>Osazení stojat. obrub.bet. s opěrou,lože z C 12/15</t>
  </si>
  <si>
    <t>Beton - obrubníky C 12/15</t>
  </si>
  <si>
    <t>592453092R</t>
  </si>
  <si>
    <t>Dlažba BEST KLASIKO rovné přírodní  20x10x6</t>
  </si>
  <si>
    <t>Kladení zámkové dlažby tl. 6 cm do drtě tl. 4 cm</t>
  </si>
  <si>
    <t>Dlažba BEST KLASIKO - Slepecká 20x10x6</t>
  </si>
  <si>
    <t>Kladení zámkové dlažby tl. 6 cm do drtě tl. 4 cm , ( Slepecká )</t>
  </si>
  <si>
    <t>Dlažba BEST KLASIKO rovné přírodní  20x10x8</t>
  </si>
  <si>
    <t>Kladení zámkové dlažby tl. 8 cm do drtě tl. 4 cm</t>
  </si>
  <si>
    <t>599432111R00</t>
  </si>
  <si>
    <t>Výplň spár dlažby z lomového kamene kam.těženým</t>
  </si>
  <si>
    <t>596291113R00</t>
  </si>
  <si>
    <t xml:space="preserve">Řezání zámkové dlažby </t>
  </si>
  <si>
    <t>100004212R00</t>
  </si>
  <si>
    <t>Hutnění podkladu a vibrování dlažby</t>
  </si>
  <si>
    <t>005 12-1010.R</t>
  </si>
  <si>
    <t>Doprava materiálu</t>
  </si>
  <si>
    <t>Soubor</t>
  </si>
  <si>
    <t>POL99_0</t>
  </si>
  <si>
    <t>VRN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</si>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</sst>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8" xfId="0" applyNumberFormat="1" applyFont="1" applyFill="1" applyBorder="1" applyAlignment="1"/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M13" sqref="M1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>
      <c r="A2" s="4"/>
      <c r="B2" s="81" t="s">
        <v>40</v>
      </c>
      <c r="C2" s="82"/>
      <c r="D2" s="218" t="s">
        <v>45</v>
      </c>
      <c r="E2" s="219"/>
      <c r="F2" s="219"/>
      <c r="G2" s="219"/>
      <c r="H2" s="219"/>
      <c r="I2" s="219"/>
      <c r="J2" s="220"/>
      <c r="O2" s="2"/>
    </row>
    <row r="3" spans="1:15" ht="23.25" hidden="1" customHeight="1">
      <c r="A3" s="4"/>
      <c r="B3" s="83" t="s">
        <v>43</v>
      </c>
      <c r="C3" s="84"/>
      <c r="D3" s="246"/>
      <c r="E3" s="247"/>
      <c r="F3" s="247"/>
      <c r="G3" s="247"/>
      <c r="H3" s="247"/>
      <c r="I3" s="247"/>
      <c r="J3" s="248"/>
    </row>
    <row r="4" spans="1:15" ht="23.25" hidden="1" customHeight="1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25"/>
      <c r="E11" s="225"/>
      <c r="F11" s="225"/>
      <c r="G11" s="225"/>
      <c r="H11" s="28" t="s">
        <v>33</v>
      </c>
      <c r="I11" s="94"/>
      <c r="J11" s="11"/>
    </row>
    <row r="12" spans="1:15" ht="15.75" customHeight="1">
      <c r="A12" s="4"/>
      <c r="B12" s="41"/>
      <c r="C12" s="26"/>
      <c r="D12" s="244"/>
      <c r="E12" s="244"/>
      <c r="F12" s="244"/>
      <c r="G12" s="244"/>
      <c r="H12" s="28" t="s">
        <v>34</v>
      </c>
      <c r="I12" s="94"/>
      <c r="J12" s="11"/>
    </row>
    <row r="13" spans="1:15" ht="15.75" customHeight="1">
      <c r="A13" s="4"/>
      <c r="B13" s="42"/>
      <c r="C13" s="93"/>
      <c r="D13" s="245"/>
      <c r="E13" s="245"/>
      <c r="F13" s="245"/>
      <c r="G13" s="245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24" t="s">
        <v>29</v>
      </c>
      <c r="F15" s="224"/>
      <c r="G15" s="242" t="s">
        <v>30</v>
      </c>
      <c r="H15" s="242"/>
      <c r="I15" s="242" t="s">
        <v>28</v>
      </c>
      <c r="J15" s="243"/>
    </row>
    <row r="16" spans="1:15" ht="23.25" customHeight="1">
      <c r="A16" s="144" t="s">
        <v>23</v>
      </c>
      <c r="B16" s="145" t="s">
        <v>23</v>
      </c>
      <c r="C16" s="58"/>
      <c r="D16" s="59"/>
      <c r="E16" s="221">
        <f>SUMIF(F47:F51,A16,G47:G51)+SUMIF(F47:F51,"PSU",G47:G51)</f>
        <v>0</v>
      </c>
      <c r="F16" s="222"/>
      <c r="G16" s="221">
        <f>SUMIF(F47:F51,A16,H47:H51)+SUMIF(F47:F51,"PSU",H47:H51)</f>
        <v>0</v>
      </c>
      <c r="H16" s="222"/>
      <c r="I16" s="221">
        <f>SUMIF(F47:F51,A16,I47:I51)+SUMIF(F47:F51,"PSU",I47:I51)</f>
        <v>0</v>
      </c>
      <c r="J16" s="223"/>
    </row>
    <row r="17" spans="1:10" ht="23.25" customHeight="1">
      <c r="A17" s="144" t="s">
        <v>24</v>
      </c>
      <c r="B17" s="145" t="s">
        <v>24</v>
      </c>
      <c r="C17" s="58"/>
      <c r="D17" s="59"/>
      <c r="E17" s="221">
        <f>SUMIF(F47:F51,A17,G47:G51)</f>
        <v>0</v>
      </c>
      <c r="F17" s="222"/>
      <c r="G17" s="221">
        <f>SUMIF(F47:F51,A17,H47:H51)</f>
        <v>0</v>
      </c>
      <c r="H17" s="222"/>
      <c r="I17" s="221">
        <f>SUMIF(F47:F51,A17,I47:I51)</f>
        <v>0</v>
      </c>
      <c r="J17" s="223"/>
    </row>
    <row r="18" spans="1:10" ht="23.25" customHeight="1">
      <c r="A18" s="144" t="s">
        <v>25</v>
      </c>
      <c r="B18" s="145" t="s">
        <v>25</v>
      </c>
      <c r="C18" s="58"/>
      <c r="D18" s="59"/>
      <c r="E18" s="221">
        <f>SUMIF(F47:F51,A18,G47:G51)</f>
        <v>0</v>
      </c>
      <c r="F18" s="222"/>
      <c r="G18" s="221">
        <f>SUMIF(F47:F51,A18,H47:H51)</f>
        <v>0</v>
      </c>
      <c r="H18" s="222"/>
      <c r="I18" s="221">
        <f>SUMIF(F47:F51,A18,I47:I51)</f>
        <v>0</v>
      </c>
      <c r="J18" s="223"/>
    </row>
    <row r="19" spans="1:10" ht="23.25" customHeight="1">
      <c r="A19" s="144" t="s">
        <v>59</v>
      </c>
      <c r="B19" s="145" t="s">
        <v>26</v>
      </c>
      <c r="C19" s="58"/>
      <c r="D19" s="59"/>
      <c r="E19" s="221">
        <f>SUMIF(F47:F51,A19,G47:G51)</f>
        <v>0</v>
      </c>
      <c r="F19" s="222"/>
      <c r="G19" s="221">
        <f>SUMIF(F47:F51,A19,H47:H51)</f>
        <v>0</v>
      </c>
      <c r="H19" s="222"/>
      <c r="I19" s="221">
        <f>SUMIF(F47:F51,A19,I47:I51)</f>
        <v>0</v>
      </c>
      <c r="J19" s="223"/>
    </row>
    <row r="20" spans="1:10" ht="23.25" customHeight="1">
      <c r="A20" s="144" t="s">
        <v>60</v>
      </c>
      <c r="B20" s="145" t="s">
        <v>27</v>
      </c>
      <c r="C20" s="58"/>
      <c r="D20" s="59"/>
      <c r="E20" s="221">
        <f>SUMIF(F47:F51,A20,G47:G51)</f>
        <v>0</v>
      </c>
      <c r="F20" s="222"/>
      <c r="G20" s="221">
        <f>SUMIF(F47:F51,A20,H47:H51)</f>
        <v>0</v>
      </c>
      <c r="H20" s="222"/>
      <c r="I20" s="221">
        <f>SUMIF(F47:F51,A20,I47:I51)</f>
        <v>0</v>
      </c>
      <c r="J20" s="223"/>
    </row>
    <row r="21" spans="1:10" ht="23.25" customHeight="1">
      <c r="A21" s="4"/>
      <c r="B21" s="74" t="s">
        <v>28</v>
      </c>
      <c r="C21" s="75"/>
      <c r="D21" s="76"/>
      <c r="E21" s="231">
        <f>SUM(E16:F20)</f>
        <v>0</v>
      </c>
      <c r="F21" s="240"/>
      <c r="G21" s="231">
        <f>SUM(G16:H20)</f>
        <v>0</v>
      </c>
      <c r="H21" s="240"/>
      <c r="I21" s="231">
        <f>SUM(I16:J20)</f>
        <v>0</v>
      </c>
      <c r="J21" s="232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hidden="1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I23*E23/100</f>
        <v>0</v>
      </c>
      <c r="H24" s="228"/>
      <c r="I24" s="228"/>
      <c r="J24" s="62" t="str">
        <f t="shared" si="0"/>
        <v>CZK</v>
      </c>
    </row>
    <row r="25" spans="1:10" ht="23.25" customHeight="1" thickBot="1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hidden="1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I25*E25/100</f>
        <v>0</v>
      </c>
      <c r="H26" s="237"/>
      <c r="I26" s="237"/>
      <c r="J26" s="56" t="str">
        <f t="shared" si="0"/>
        <v>CZK</v>
      </c>
    </row>
    <row r="27" spans="1:10" ht="23.25" hidden="1" customHeight="1" thickBot="1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customHeight="1" thickBot="1">
      <c r="A28" s="4"/>
      <c r="B28" s="116" t="s">
        <v>22</v>
      </c>
      <c r="C28" s="117"/>
      <c r="D28" s="117"/>
      <c r="E28" s="118"/>
      <c r="F28" s="119"/>
      <c r="G28" s="241">
        <f>ZakladDPHSniVypocet+ZakladDPHZaklVypocet</f>
        <v>0</v>
      </c>
      <c r="H28" s="241"/>
      <c r="I28" s="241"/>
      <c r="J28" s="120" t="str">
        <f t="shared" si="0"/>
        <v>CZK</v>
      </c>
    </row>
    <row r="29" spans="1:10" ht="27.75" hidden="1" customHeight="1" thickBot="1">
      <c r="A29" s="4"/>
      <c r="B29" s="116" t="s">
        <v>35</v>
      </c>
      <c r="C29" s="121"/>
      <c r="D29" s="121"/>
      <c r="E29" s="121"/>
      <c r="F29" s="121"/>
      <c r="G29" s="239">
        <f>ZakladDPHSni+DPHSni+ZakladDPHZakl+DPHZakl+Zaokrouhleni</f>
        <v>0</v>
      </c>
      <c r="H29" s="239"/>
      <c r="I29" s="239"/>
      <c r="J29" s="122" t="s">
        <v>48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45364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10" ht="25.5" hidden="1" customHeight="1">
      <c r="A39" s="97">
        <v>1</v>
      </c>
      <c r="B39" s="103" t="s">
        <v>46</v>
      </c>
      <c r="C39" s="210" t="s">
        <v>45</v>
      </c>
      <c r="D39" s="211"/>
      <c r="E39" s="211"/>
      <c r="F39" s="109">
        <f>'Rozpočet Pol'!AC40</f>
        <v>0</v>
      </c>
      <c r="G39" s="110">
        <f>'Rozpočet Pol'!AD40</f>
        <v>0</v>
      </c>
      <c r="H39" s="111"/>
      <c r="I39" s="112">
        <f>F39+G39+H39</f>
        <v>0</v>
      </c>
      <c r="J39" s="104" t="str">
        <f>IF(CenaCelkemVypocet=0,"",I39/CenaCelkemVypocet*100)</f>
        <v/>
      </c>
    </row>
    <row r="40" spans="1:10" ht="25.5" hidden="1" customHeight="1">
      <c r="A40" s="97"/>
      <c r="B40" s="212" t="s">
        <v>47</v>
      </c>
      <c r="C40" s="213"/>
      <c r="D40" s="213"/>
      <c r="E40" s="213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>
        <f>SUMIF(A39:A39,"=1",J39:J39)</f>
        <v>0</v>
      </c>
    </row>
    <row r="44" spans="1:10" ht="15.75">
      <c r="B44" s="123" t="s">
        <v>49</v>
      </c>
    </row>
    <row r="46" spans="1:10" ht="25.5" customHeight="1">
      <c r="A46" s="124"/>
      <c r="B46" s="128" t="s">
        <v>16</v>
      </c>
      <c r="C46" s="128" t="s">
        <v>5</v>
      </c>
      <c r="D46" s="129"/>
      <c r="E46" s="129"/>
      <c r="F46" s="132" t="s">
        <v>50</v>
      </c>
      <c r="G46" s="132" t="s">
        <v>29</v>
      </c>
      <c r="H46" s="132" t="s">
        <v>30</v>
      </c>
      <c r="I46" s="214" t="s">
        <v>28</v>
      </c>
      <c r="J46" s="214"/>
    </row>
    <row r="47" spans="1:10" ht="25.5" customHeight="1">
      <c r="A47" s="125"/>
      <c r="B47" s="133" t="s">
        <v>51</v>
      </c>
      <c r="C47" s="216" t="s">
        <v>52</v>
      </c>
      <c r="D47" s="217"/>
      <c r="E47" s="217"/>
      <c r="F47" s="135" t="s">
        <v>23</v>
      </c>
      <c r="G47" s="136">
        <f>'Rozpočet Pol'!I8</f>
        <v>0</v>
      </c>
      <c r="H47" s="136">
        <f>'Rozpočet Pol'!K8</f>
        <v>0</v>
      </c>
      <c r="I47" s="215">
        <f>G47+H47</f>
        <v>0</v>
      </c>
      <c r="J47" s="215"/>
    </row>
    <row r="48" spans="1:10" ht="25.5" customHeight="1">
      <c r="A48" s="125"/>
      <c r="B48" s="127" t="s">
        <v>53</v>
      </c>
      <c r="C48" s="205" t="s">
        <v>54</v>
      </c>
      <c r="D48" s="206"/>
      <c r="E48" s="206"/>
      <c r="F48" s="137" t="s">
        <v>23</v>
      </c>
      <c r="G48" s="138">
        <f>'Rozpočet Pol'!I13</f>
        <v>0</v>
      </c>
      <c r="H48" s="138">
        <f>'Rozpočet Pol'!K13</f>
        <v>0</v>
      </c>
      <c r="I48" s="204">
        <f>G48+H48</f>
        <v>0</v>
      </c>
      <c r="J48" s="204"/>
    </row>
    <row r="49" spans="1:10" ht="25.5" customHeight="1">
      <c r="A49" s="125"/>
      <c r="B49" s="127" t="s">
        <v>55</v>
      </c>
      <c r="C49" s="205" t="s">
        <v>56</v>
      </c>
      <c r="D49" s="206"/>
      <c r="E49" s="206"/>
      <c r="F49" s="137" t="s">
        <v>23</v>
      </c>
      <c r="G49" s="138">
        <f>'Rozpočet Pol'!I16</f>
        <v>0</v>
      </c>
      <c r="H49" s="138">
        <f>'Rozpočet Pol'!K16</f>
        <v>0</v>
      </c>
      <c r="I49" s="204">
        <f>G49+H49</f>
        <v>0</v>
      </c>
      <c r="J49" s="204"/>
    </row>
    <row r="50" spans="1:10" ht="25.5" customHeight="1">
      <c r="A50" s="125"/>
      <c r="B50" s="127" t="s">
        <v>57</v>
      </c>
      <c r="C50" s="205" t="s">
        <v>58</v>
      </c>
      <c r="D50" s="206"/>
      <c r="E50" s="206"/>
      <c r="F50" s="137" t="s">
        <v>23</v>
      </c>
      <c r="G50" s="138">
        <f>'Rozpočet Pol'!I21</f>
        <v>0</v>
      </c>
      <c r="H50" s="138">
        <f>'Rozpočet Pol'!K21</f>
        <v>0</v>
      </c>
      <c r="I50" s="204">
        <f>G50+H50</f>
        <v>0</v>
      </c>
      <c r="J50" s="204"/>
    </row>
    <row r="51" spans="1:10" ht="25.5" customHeight="1">
      <c r="A51" s="125"/>
      <c r="B51" s="134" t="s">
        <v>59</v>
      </c>
      <c r="C51" s="208" t="s">
        <v>26</v>
      </c>
      <c r="D51" s="209"/>
      <c r="E51" s="209"/>
      <c r="F51" s="139" t="s">
        <v>59</v>
      </c>
      <c r="G51" s="140">
        <f>'Rozpočet Pol'!I36</f>
        <v>0</v>
      </c>
      <c r="H51" s="140">
        <f>'Rozpočet Pol'!K36</f>
        <v>0</v>
      </c>
      <c r="I51" s="207">
        <f>G51+H51</f>
        <v>0</v>
      </c>
      <c r="J51" s="207"/>
    </row>
    <row r="52" spans="1:10" ht="25.5" customHeight="1">
      <c r="A52" s="126"/>
      <c r="B52" s="130" t="s">
        <v>1</v>
      </c>
      <c r="C52" s="130"/>
      <c r="D52" s="131"/>
      <c r="E52" s="131"/>
      <c r="F52" s="141"/>
      <c r="G52" s="142">
        <f>SUM(G47:G51)</f>
        <v>0</v>
      </c>
      <c r="H52" s="142">
        <f>SUM(H47:H51)</f>
        <v>0</v>
      </c>
      <c r="I52" s="203">
        <f>SUM(I47:I51)</f>
        <v>0</v>
      </c>
      <c r="J52" s="203"/>
    </row>
    <row r="53" spans="1:10">
      <c r="F53" s="143"/>
      <c r="G53" s="96"/>
      <c r="H53" s="143"/>
      <c r="I53" s="96"/>
      <c r="J53" s="96"/>
    </row>
    <row r="54" spans="1:10">
      <c r="F54" s="143"/>
      <c r="G54" s="96"/>
      <c r="H54" s="143"/>
      <c r="I54" s="96"/>
      <c r="J54" s="96"/>
    </row>
    <row r="55" spans="1:10">
      <c r="F55" s="143"/>
      <c r="G55" s="96"/>
      <c r="H55" s="143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>
      <c r="A4" s="79" t="s">
        <v>8</v>
      </c>
      <c r="B4" s="78"/>
      <c r="C4" s="251"/>
      <c r="D4" s="251"/>
      <c r="E4" s="251"/>
      <c r="F4" s="251"/>
      <c r="G4" s="252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"/>
  <sheetViews>
    <sheetView workbookViewId="0">
      <selection activeCell="Q13" sqref="Q13"/>
    </sheetView>
  </sheetViews>
  <sheetFormatPr defaultRowHeight="12.75" outlineLevelRow="1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5" width="0" hidden="1" customWidth="1"/>
    <col min="18" max="21" width="0" hidden="1" customWidth="1"/>
    <col min="29" max="39" width="0" hidden="1" customWidth="1"/>
  </cols>
  <sheetData>
    <row r="1" spans="1:60" ht="15.75" customHeight="1">
      <c r="A1" s="253" t="s">
        <v>6</v>
      </c>
      <c r="B1" s="253"/>
      <c r="C1" s="253"/>
      <c r="D1" s="253"/>
      <c r="E1" s="253"/>
      <c r="F1" s="253"/>
      <c r="G1" s="253"/>
      <c r="AE1" t="s">
        <v>62</v>
      </c>
    </row>
    <row r="2" spans="1:60" ht="24.95" customHeight="1">
      <c r="A2" s="148" t="s">
        <v>61</v>
      </c>
      <c r="B2" s="146"/>
      <c r="C2" s="254" t="s">
        <v>45</v>
      </c>
      <c r="D2" s="255"/>
      <c r="E2" s="255"/>
      <c r="F2" s="255"/>
      <c r="G2" s="256"/>
      <c r="AE2" t="s">
        <v>63</v>
      </c>
    </row>
    <row r="3" spans="1:60" ht="24.95" hidden="1" customHeight="1">
      <c r="A3" s="149" t="s">
        <v>7</v>
      </c>
      <c r="B3" s="147"/>
      <c r="C3" s="257"/>
      <c r="D3" s="258"/>
      <c r="E3" s="258"/>
      <c r="F3" s="258"/>
      <c r="G3" s="259"/>
      <c r="AE3" t="s">
        <v>64</v>
      </c>
    </row>
    <row r="4" spans="1:60" ht="24.95" hidden="1" customHeight="1">
      <c r="A4" s="149" t="s">
        <v>8</v>
      </c>
      <c r="B4" s="147"/>
      <c r="C4" s="257"/>
      <c r="D4" s="258"/>
      <c r="E4" s="258"/>
      <c r="F4" s="258"/>
      <c r="G4" s="259"/>
      <c r="AE4" t="s">
        <v>65</v>
      </c>
    </row>
    <row r="5" spans="1:60" hidden="1">
      <c r="A5" s="150" t="s">
        <v>66</v>
      </c>
      <c r="B5" s="151"/>
      <c r="C5" s="152"/>
      <c r="D5" s="153"/>
      <c r="E5" s="153"/>
      <c r="F5" s="153"/>
      <c r="G5" s="154"/>
      <c r="AE5" t="s">
        <v>67</v>
      </c>
    </row>
    <row r="7" spans="1:60" ht="38.25">
      <c r="A7" s="159" t="s">
        <v>68</v>
      </c>
      <c r="B7" s="160" t="s">
        <v>69</v>
      </c>
      <c r="C7" s="160" t="s">
        <v>70</v>
      </c>
      <c r="D7" s="159" t="s">
        <v>71</v>
      </c>
      <c r="E7" s="159" t="s">
        <v>72</v>
      </c>
      <c r="F7" s="155" t="s">
        <v>73</v>
      </c>
      <c r="G7" s="176" t="s">
        <v>28</v>
      </c>
      <c r="H7" s="177" t="s">
        <v>29</v>
      </c>
      <c r="I7" s="177" t="s">
        <v>74</v>
      </c>
      <c r="J7" s="177" t="s">
        <v>30</v>
      </c>
      <c r="K7" s="177" t="s">
        <v>75</v>
      </c>
      <c r="L7" s="177" t="s">
        <v>76</v>
      </c>
      <c r="M7" s="177" t="s">
        <v>77</v>
      </c>
      <c r="N7" s="177" t="s">
        <v>78</v>
      </c>
      <c r="O7" s="177" t="s">
        <v>79</v>
      </c>
      <c r="P7" s="177" t="s">
        <v>80</v>
      </c>
      <c r="Q7" s="177" t="s">
        <v>81</v>
      </c>
      <c r="R7" s="177" t="s">
        <v>82</v>
      </c>
      <c r="S7" s="177" t="s">
        <v>83</v>
      </c>
      <c r="T7" s="177" t="s">
        <v>84</v>
      </c>
      <c r="U7" s="162" t="s">
        <v>85</v>
      </c>
    </row>
    <row r="8" spans="1:60">
      <c r="A8" s="178" t="s">
        <v>86</v>
      </c>
      <c r="B8" s="179" t="s">
        <v>51</v>
      </c>
      <c r="C8" s="180" t="s">
        <v>52</v>
      </c>
      <c r="D8" s="181"/>
      <c r="E8" s="182"/>
      <c r="F8" s="183"/>
      <c r="G8" s="183">
        <f>SUMIF(AE9:AE12,"&lt;&gt;NOR",G9:G12)</f>
        <v>0</v>
      </c>
      <c r="H8" s="183"/>
      <c r="I8" s="183">
        <f>SUM(I9:I12)</f>
        <v>0</v>
      </c>
      <c r="J8" s="183"/>
      <c r="K8" s="183">
        <f>SUM(K9:K12)</f>
        <v>0</v>
      </c>
      <c r="L8" s="183"/>
      <c r="M8" s="183">
        <f>SUM(M9:M12)</f>
        <v>0</v>
      </c>
      <c r="N8" s="161"/>
      <c r="O8" s="161">
        <f>SUM(O9:O12)</f>
        <v>0</v>
      </c>
      <c r="P8" s="161"/>
      <c r="Q8" s="161">
        <f>SUM(Q9:Q12)</f>
        <v>0</v>
      </c>
      <c r="R8" s="161"/>
      <c r="S8" s="161"/>
      <c r="T8" s="178"/>
      <c r="U8" s="161">
        <f>SUM(U9:U12)</f>
        <v>8.24</v>
      </c>
      <c r="AE8" t="s">
        <v>87</v>
      </c>
    </row>
    <row r="9" spans="1:60" outlineLevel="1">
      <c r="A9" s="157">
        <v>1</v>
      </c>
      <c r="B9" s="163" t="s">
        <v>88</v>
      </c>
      <c r="C9" s="196" t="s">
        <v>89</v>
      </c>
      <c r="D9" s="165" t="s">
        <v>90</v>
      </c>
      <c r="E9" s="171">
        <v>20.65</v>
      </c>
      <c r="F9" s="173">
        <v>0</v>
      </c>
      <c r="G9" s="173">
        <f>ROUND(E9*F9,2)</f>
        <v>0</v>
      </c>
      <c r="H9" s="174"/>
      <c r="I9" s="173">
        <f>ROUND(E9*H9,2)</f>
        <v>0</v>
      </c>
      <c r="J9" s="174"/>
      <c r="K9" s="173">
        <f>ROUND(E9*J9,2)</f>
        <v>0</v>
      </c>
      <c r="L9" s="173">
        <v>21</v>
      </c>
      <c r="M9" s="173">
        <f>G9*(1+L9/100)</f>
        <v>0</v>
      </c>
      <c r="N9" s="166">
        <v>0</v>
      </c>
      <c r="O9" s="166">
        <f>ROUND(E9*N9,5)</f>
        <v>0</v>
      </c>
      <c r="P9" s="166">
        <v>0</v>
      </c>
      <c r="Q9" s="166">
        <f>ROUND(E9*P9,5)</f>
        <v>0</v>
      </c>
      <c r="R9" s="166"/>
      <c r="S9" s="166"/>
      <c r="T9" s="167">
        <v>0.23</v>
      </c>
      <c r="U9" s="166">
        <f>ROUND(E9*T9,2)</f>
        <v>4.75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91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ht="22.5" outlineLevel="1">
      <c r="A10" s="157">
        <v>2</v>
      </c>
      <c r="B10" s="163" t="s">
        <v>88</v>
      </c>
      <c r="C10" s="196" t="s">
        <v>92</v>
      </c>
      <c r="D10" s="165" t="s">
        <v>90</v>
      </c>
      <c r="E10" s="171">
        <v>13.5</v>
      </c>
      <c r="F10" s="173">
        <f>H10+J10</f>
        <v>0</v>
      </c>
      <c r="G10" s="173">
        <f>ROUND(E10*F10,2)</f>
        <v>0</v>
      </c>
      <c r="H10" s="174"/>
      <c r="I10" s="173">
        <f>ROUND(E10*H10,2)</f>
        <v>0</v>
      </c>
      <c r="J10" s="174"/>
      <c r="K10" s="173">
        <f>ROUND(E10*J10,2)</f>
        <v>0</v>
      </c>
      <c r="L10" s="173">
        <v>21</v>
      </c>
      <c r="M10" s="173">
        <f>G10*(1+L10/100)</f>
        <v>0</v>
      </c>
      <c r="N10" s="166">
        <v>0</v>
      </c>
      <c r="O10" s="166">
        <f>ROUND(E10*N10,5)</f>
        <v>0</v>
      </c>
      <c r="P10" s="166">
        <v>0</v>
      </c>
      <c r="Q10" s="166">
        <f>ROUND(E10*P10,5)</f>
        <v>0</v>
      </c>
      <c r="R10" s="166"/>
      <c r="S10" s="166"/>
      <c r="T10" s="167">
        <v>0.23</v>
      </c>
      <c r="U10" s="166">
        <f>ROUND(E10*T10,2)</f>
        <v>3.11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91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ht="22.5" outlineLevel="1">
      <c r="A11" s="157">
        <v>3</v>
      </c>
      <c r="B11" s="163" t="s">
        <v>93</v>
      </c>
      <c r="C11" s="196" t="s">
        <v>94</v>
      </c>
      <c r="D11" s="165" t="s">
        <v>90</v>
      </c>
      <c r="E11" s="171">
        <v>34.15</v>
      </c>
      <c r="F11" s="173">
        <f>H11+J11</f>
        <v>0</v>
      </c>
      <c r="G11" s="173">
        <f>ROUND(E11*F11,2)</f>
        <v>0</v>
      </c>
      <c r="H11" s="174"/>
      <c r="I11" s="173">
        <f>ROUND(E11*H11,2)</f>
        <v>0</v>
      </c>
      <c r="J11" s="174"/>
      <c r="K11" s="173">
        <f>ROUND(E11*J11,2)</f>
        <v>0</v>
      </c>
      <c r="L11" s="173">
        <v>21</v>
      </c>
      <c r="M11" s="173">
        <f>G11*(1+L11/100)</f>
        <v>0</v>
      </c>
      <c r="N11" s="166">
        <v>0</v>
      </c>
      <c r="O11" s="166">
        <f>ROUND(E11*N11,5)</f>
        <v>0</v>
      </c>
      <c r="P11" s="166">
        <v>0</v>
      </c>
      <c r="Q11" s="166">
        <f>ROUND(E11*P11,5)</f>
        <v>0</v>
      </c>
      <c r="R11" s="166"/>
      <c r="S11" s="166"/>
      <c r="T11" s="167">
        <v>1.0999999999999999E-2</v>
      </c>
      <c r="U11" s="166">
        <f>ROUND(E11*T11,2)</f>
        <v>0.38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91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>
      <c r="A12" s="157">
        <v>4</v>
      </c>
      <c r="B12" s="163" t="s">
        <v>95</v>
      </c>
      <c r="C12" s="196" t="s">
        <v>96</v>
      </c>
      <c r="D12" s="165" t="s">
        <v>90</v>
      </c>
      <c r="E12" s="171">
        <v>34.15</v>
      </c>
      <c r="F12" s="173">
        <f>H12+J12</f>
        <v>0</v>
      </c>
      <c r="G12" s="173">
        <f>ROUND(E12*F12,2)</f>
        <v>0</v>
      </c>
      <c r="H12" s="174"/>
      <c r="I12" s="173">
        <f>ROUND(E12*H12,2)</f>
        <v>0</v>
      </c>
      <c r="J12" s="174"/>
      <c r="K12" s="173">
        <f>ROUND(E12*J12,2)</f>
        <v>0</v>
      </c>
      <c r="L12" s="173">
        <v>21</v>
      </c>
      <c r="M12" s="173">
        <f>G12*(1+L12/100)</f>
        <v>0</v>
      </c>
      <c r="N12" s="166">
        <v>0</v>
      </c>
      <c r="O12" s="166">
        <f>ROUND(E12*N12,5)</f>
        <v>0</v>
      </c>
      <c r="P12" s="166">
        <v>0</v>
      </c>
      <c r="Q12" s="166">
        <f>ROUND(E12*P12,5)</f>
        <v>0</v>
      </c>
      <c r="R12" s="166"/>
      <c r="S12" s="166"/>
      <c r="T12" s="167">
        <v>0</v>
      </c>
      <c r="U12" s="166">
        <f>ROUND(E12*T12,2)</f>
        <v>0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91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>
      <c r="A13" s="158" t="s">
        <v>86</v>
      </c>
      <c r="B13" s="164" t="s">
        <v>53</v>
      </c>
      <c r="C13" s="197" t="s">
        <v>54</v>
      </c>
      <c r="D13" s="168"/>
      <c r="E13" s="172"/>
      <c r="F13" s="175"/>
      <c r="G13" s="175">
        <f>SUMIF(AE14:AE15,"&lt;&gt;NOR",G14:G15)</f>
        <v>0</v>
      </c>
      <c r="H13" s="175"/>
      <c r="I13" s="175">
        <f>SUM(I14:I15)</f>
        <v>0</v>
      </c>
      <c r="J13" s="175"/>
      <c r="K13" s="175">
        <f>SUM(K14:K15)</f>
        <v>0</v>
      </c>
      <c r="L13" s="175"/>
      <c r="M13" s="175">
        <f>SUM(M14:M15)</f>
        <v>0</v>
      </c>
      <c r="N13" s="169"/>
      <c r="O13" s="169">
        <f>SUM(O14:O15)</f>
        <v>6.9466000000000001</v>
      </c>
      <c r="P13" s="169"/>
      <c r="Q13" s="169">
        <f>SUM(Q14:Q15)</f>
        <v>0</v>
      </c>
      <c r="R13" s="169"/>
      <c r="S13" s="169"/>
      <c r="T13" s="170"/>
      <c r="U13" s="169">
        <f>SUM(U14:U15)</f>
        <v>62.11</v>
      </c>
      <c r="AE13" t="s">
        <v>87</v>
      </c>
    </row>
    <row r="14" spans="1:60" outlineLevel="1">
      <c r="A14" s="157">
        <v>5</v>
      </c>
      <c r="B14" s="163" t="s">
        <v>97</v>
      </c>
      <c r="C14" s="196" t="s">
        <v>98</v>
      </c>
      <c r="D14" s="165" t="s">
        <v>99</v>
      </c>
      <c r="E14" s="171">
        <v>10.1</v>
      </c>
      <c r="F14" s="173">
        <f>H14+J14</f>
        <v>0</v>
      </c>
      <c r="G14" s="173">
        <f>ROUND(E14*F14,2)</f>
        <v>0</v>
      </c>
      <c r="H14" s="174"/>
      <c r="I14" s="173">
        <f>ROUND(E14*H14,2)</f>
        <v>0</v>
      </c>
      <c r="J14" s="174"/>
      <c r="K14" s="173">
        <f>ROUND(E14*J14,2)</f>
        <v>0</v>
      </c>
      <c r="L14" s="173">
        <v>21</v>
      </c>
      <c r="M14" s="173">
        <f>G14*(1+L14/100)</f>
        <v>0</v>
      </c>
      <c r="N14" s="166">
        <v>0</v>
      </c>
      <c r="O14" s="166">
        <f>ROUND(E14*N14,5)</f>
        <v>0</v>
      </c>
      <c r="P14" s="166">
        <v>0</v>
      </c>
      <c r="Q14" s="166">
        <f>ROUND(E14*P14,5)</f>
        <v>0</v>
      </c>
      <c r="R14" s="166"/>
      <c r="S14" s="166"/>
      <c r="T14" s="167">
        <v>1.7007000000000001</v>
      </c>
      <c r="U14" s="166">
        <f>ROUND(E14*T14,2)</f>
        <v>17.18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100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>
      <c r="A15" s="157">
        <v>6</v>
      </c>
      <c r="B15" s="163" t="s">
        <v>101</v>
      </c>
      <c r="C15" s="196" t="s">
        <v>102</v>
      </c>
      <c r="D15" s="165" t="s">
        <v>99</v>
      </c>
      <c r="E15" s="171">
        <v>94</v>
      </c>
      <c r="F15" s="173">
        <f>H15+J15</f>
        <v>0</v>
      </c>
      <c r="G15" s="173">
        <f>ROUND(E15*F15,2)</f>
        <v>0</v>
      </c>
      <c r="H15" s="174"/>
      <c r="I15" s="173">
        <f>ROUND(E15*H15,2)</f>
        <v>0</v>
      </c>
      <c r="J15" s="174"/>
      <c r="K15" s="173">
        <f>ROUND(E15*J15,2)</f>
        <v>0</v>
      </c>
      <c r="L15" s="173">
        <v>21</v>
      </c>
      <c r="M15" s="173">
        <f>G15*(1+L15/100)</f>
        <v>0</v>
      </c>
      <c r="N15" s="166">
        <v>7.3899999999999993E-2</v>
      </c>
      <c r="O15" s="166">
        <f>ROUND(E15*N15,5)</f>
        <v>6.9466000000000001</v>
      </c>
      <c r="P15" s="166">
        <v>0</v>
      </c>
      <c r="Q15" s="166">
        <f>ROUND(E15*P15,5)</f>
        <v>0</v>
      </c>
      <c r="R15" s="166"/>
      <c r="S15" s="166"/>
      <c r="T15" s="167">
        <v>0.47799999999999998</v>
      </c>
      <c r="U15" s="166">
        <f>ROUND(E15*T15,2)</f>
        <v>44.93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91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>
      <c r="A16" s="158" t="s">
        <v>86</v>
      </c>
      <c r="B16" s="164" t="s">
        <v>55</v>
      </c>
      <c r="C16" s="197" t="s">
        <v>56</v>
      </c>
      <c r="D16" s="168"/>
      <c r="E16" s="172"/>
      <c r="F16" s="175"/>
      <c r="G16" s="175">
        <f>SUMIF(AE17:AE20,"&lt;&gt;NOR",G17:G20)</f>
        <v>0</v>
      </c>
      <c r="H16" s="175"/>
      <c r="I16" s="175">
        <f>SUM(I17:I20)</f>
        <v>0</v>
      </c>
      <c r="J16" s="175"/>
      <c r="K16" s="175">
        <f>SUM(K17:K20)</f>
        <v>0</v>
      </c>
      <c r="L16" s="175"/>
      <c r="M16" s="175">
        <f>SUM(M17:M20)</f>
        <v>0</v>
      </c>
      <c r="N16" s="169"/>
      <c r="O16" s="169">
        <f>SUM(O17:O20)</f>
        <v>36.145949999999999</v>
      </c>
      <c r="P16" s="169"/>
      <c r="Q16" s="169">
        <f>SUM(Q17:Q20)</f>
        <v>0</v>
      </c>
      <c r="R16" s="169"/>
      <c r="S16" s="169"/>
      <c r="T16" s="170"/>
      <c r="U16" s="169">
        <f>SUM(U17:U20)</f>
        <v>6.45</v>
      </c>
      <c r="AE16" t="s">
        <v>87</v>
      </c>
    </row>
    <row r="17" spans="1:60" outlineLevel="1">
      <c r="A17" s="157">
        <v>7</v>
      </c>
      <c r="B17" s="163" t="s">
        <v>103</v>
      </c>
      <c r="C17" s="196" t="s">
        <v>104</v>
      </c>
      <c r="D17" s="165" t="s">
        <v>99</v>
      </c>
      <c r="E17" s="171">
        <v>7</v>
      </c>
      <c r="F17" s="173">
        <f>H17+J17</f>
        <v>0</v>
      </c>
      <c r="G17" s="173">
        <f>ROUND(E17*F17,2)</f>
        <v>0</v>
      </c>
      <c r="H17" s="174"/>
      <c r="I17" s="173">
        <f>ROUND(E17*H17,2)</f>
        <v>0</v>
      </c>
      <c r="J17" s="174"/>
      <c r="K17" s="173">
        <f>ROUND(E17*J17,2)</f>
        <v>0</v>
      </c>
      <c r="L17" s="173">
        <v>21</v>
      </c>
      <c r="M17" s="173">
        <f>G17*(1+L17/100)</f>
        <v>0</v>
      </c>
      <c r="N17" s="166">
        <v>0.441</v>
      </c>
      <c r="O17" s="166">
        <f>ROUND(E17*N17,5)</f>
        <v>3.0870000000000002</v>
      </c>
      <c r="P17" s="166">
        <v>0</v>
      </c>
      <c r="Q17" s="166">
        <f>ROUND(E17*P17,5)</f>
        <v>0</v>
      </c>
      <c r="R17" s="166"/>
      <c r="S17" s="166"/>
      <c r="T17" s="167">
        <v>2.9000000000000001E-2</v>
      </c>
      <c r="U17" s="166">
        <f>ROUND(E17*T17,2)</f>
        <v>0.2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91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>
      <c r="A18" s="157">
        <v>8</v>
      </c>
      <c r="B18" s="163" t="s">
        <v>105</v>
      </c>
      <c r="C18" s="196" t="s">
        <v>106</v>
      </c>
      <c r="D18" s="165" t="s">
        <v>99</v>
      </c>
      <c r="E18" s="171">
        <v>10.95</v>
      </c>
      <c r="F18" s="173">
        <f>H18+J18</f>
        <v>0</v>
      </c>
      <c r="G18" s="173">
        <f>ROUND(E18*F18,2)</f>
        <v>0</v>
      </c>
      <c r="H18" s="174"/>
      <c r="I18" s="173">
        <f>ROUND(E18*H18,2)</f>
        <v>0</v>
      </c>
      <c r="J18" s="174"/>
      <c r="K18" s="173">
        <f>ROUND(E18*J18,2)</f>
        <v>0</v>
      </c>
      <c r="L18" s="173">
        <v>21</v>
      </c>
      <c r="M18" s="173">
        <f>G18*(1+L18/100)</f>
        <v>0</v>
      </c>
      <c r="N18" s="166">
        <v>0.501</v>
      </c>
      <c r="O18" s="166">
        <f>ROUND(E18*N18,5)</f>
        <v>5.4859499999999999</v>
      </c>
      <c r="P18" s="166">
        <v>0</v>
      </c>
      <c r="Q18" s="166">
        <f>ROUND(E18*P18,5)</f>
        <v>0</v>
      </c>
      <c r="R18" s="166"/>
      <c r="S18" s="166"/>
      <c r="T18" s="167">
        <v>9.1999999999999998E-2</v>
      </c>
      <c r="U18" s="166">
        <f>ROUND(E18*T18,2)</f>
        <v>1.01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91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>
      <c r="A19" s="157">
        <v>9</v>
      </c>
      <c r="B19" s="163" t="s">
        <v>107</v>
      </c>
      <c r="C19" s="196" t="s">
        <v>108</v>
      </c>
      <c r="D19" s="165" t="s">
        <v>90</v>
      </c>
      <c r="E19" s="171">
        <v>5.46</v>
      </c>
      <c r="F19" s="173">
        <f>H19+J19</f>
        <v>0</v>
      </c>
      <c r="G19" s="173">
        <f>ROUND(E19*F19,2)</f>
        <v>0</v>
      </c>
      <c r="H19" s="174"/>
      <c r="I19" s="173">
        <f>ROUND(E19*H19,2)</f>
        <v>0</v>
      </c>
      <c r="J19" s="174"/>
      <c r="K19" s="173">
        <f>ROUND(E19*J19,2)</f>
        <v>0</v>
      </c>
      <c r="L19" s="173">
        <v>21</v>
      </c>
      <c r="M19" s="173">
        <f>G19*(1+L19/100)</f>
        <v>0</v>
      </c>
      <c r="N19" s="166">
        <v>2.5249999999999999</v>
      </c>
      <c r="O19" s="166">
        <f>ROUND(E19*N19,5)</f>
        <v>13.7865</v>
      </c>
      <c r="P19" s="166">
        <v>0</v>
      </c>
      <c r="Q19" s="166">
        <f>ROUND(E19*P19,5)</f>
        <v>0</v>
      </c>
      <c r="R19" s="166"/>
      <c r="S19" s="166"/>
      <c r="T19" s="167">
        <v>0.48</v>
      </c>
      <c r="U19" s="166">
        <f>ROUND(E19*T19,2)</f>
        <v>2.62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91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>
      <c r="A20" s="157">
        <v>10</v>
      </c>
      <c r="B20" s="163" t="s">
        <v>107</v>
      </c>
      <c r="C20" s="196" t="s">
        <v>109</v>
      </c>
      <c r="D20" s="165" t="s">
        <v>90</v>
      </c>
      <c r="E20" s="171">
        <v>5.46</v>
      </c>
      <c r="F20" s="173">
        <f>H20+J20</f>
        <v>0</v>
      </c>
      <c r="G20" s="173">
        <f>ROUND(E20*F20,2)</f>
        <v>0</v>
      </c>
      <c r="H20" s="174"/>
      <c r="I20" s="173">
        <f>ROUND(E20*H20,2)</f>
        <v>0</v>
      </c>
      <c r="J20" s="174"/>
      <c r="K20" s="173">
        <f>ROUND(E20*J20,2)</f>
        <v>0</v>
      </c>
      <c r="L20" s="173">
        <v>21</v>
      </c>
      <c r="M20" s="173">
        <f>G20*(1+L20/100)</f>
        <v>0</v>
      </c>
      <c r="N20" s="166">
        <v>2.5249999999999999</v>
      </c>
      <c r="O20" s="166">
        <f>ROUND(E20*N20,5)</f>
        <v>13.7865</v>
      </c>
      <c r="P20" s="166">
        <v>0</v>
      </c>
      <c r="Q20" s="166">
        <f>ROUND(E20*P20,5)</f>
        <v>0</v>
      </c>
      <c r="R20" s="166"/>
      <c r="S20" s="166"/>
      <c r="T20" s="167">
        <v>0.48</v>
      </c>
      <c r="U20" s="166">
        <f>ROUND(E20*T20,2)</f>
        <v>2.62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91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>
      <c r="A21" s="158" t="s">
        <v>86</v>
      </c>
      <c r="B21" s="164" t="s">
        <v>57</v>
      </c>
      <c r="C21" s="197" t="s">
        <v>58</v>
      </c>
      <c r="D21" s="168"/>
      <c r="E21" s="172"/>
      <c r="F21" s="175"/>
      <c r="G21" s="175">
        <f>SUMIF(AE22:AE35,"&lt;&gt;NOR",G22:G35)</f>
        <v>0</v>
      </c>
      <c r="H21" s="175"/>
      <c r="I21" s="175">
        <f>SUM(I22:I35)</f>
        <v>0</v>
      </c>
      <c r="J21" s="175"/>
      <c r="K21" s="175">
        <f>SUM(K22:K35)</f>
        <v>0</v>
      </c>
      <c r="L21" s="175"/>
      <c r="M21" s="175">
        <f>SUM(M22:M35)</f>
        <v>0</v>
      </c>
      <c r="N21" s="169"/>
      <c r="O21" s="169">
        <f>SUM(O22:O35)</f>
        <v>104.37436000000001</v>
      </c>
      <c r="P21" s="169"/>
      <c r="Q21" s="169">
        <f>SUM(Q22:Q35)</f>
        <v>0</v>
      </c>
      <c r="R21" s="169"/>
      <c r="S21" s="169"/>
      <c r="T21" s="170"/>
      <c r="U21" s="169">
        <f>SUM(U22:U35)</f>
        <v>197.67000000000002</v>
      </c>
      <c r="AE21" t="s">
        <v>87</v>
      </c>
    </row>
    <row r="22" spans="1:60" outlineLevel="1">
      <c r="A22" s="157">
        <v>11</v>
      </c>
      <c r="B22" s="163" t="s">
        <v>110</v>
      </c>
      <c r="C22" s="196" t="s">
        <v>111</v>
      </c>
      <c r="D22" s="165" t="s">
        <v>112</v>
      </c>
      <c r="E22" s="171">
        <v>80</v>
      </c>
      <c r="F22" s="173">
        <f t="shared" ref="F22:F35" si="0">H22+J22</f>
        <v>0</v>
      </c>
      <c r="G22" s="173">
        <f t="shared" ref="G22:G35" si="1">ROUND(E22*F22,2)</f>
        <v>0</v>
      </c>
      <c r="H22" s="174"/>
      <c r="I22" s="173">
        <f t="shared" ref="I22:I35" si="2">ROUND(E22*H22,2)</f>
        <v>0</v>
      </c>
      <c r="J22" s="174"/>
      <c r="K22" s="173">
        <f t="shared" ref="K22:K35" si="3">ROUND(E22*J22,2)</f>
        <v>0</v>
      </c>
      <c r="L22" s="173">
        <v>21</v>
      </c>
      <c r="M22" s="173">
        <f t="shared" ref="M22:M35" si="4">G22*(1+L22/100)</f>
        <v>0</v>
      </c>
      <c r="N22" s="166">
        <v>2.7E-2</v>
      </c>
      <c r="O22" s="166">
        <f t="shared" ref="O22:O35" si="5">ROUND(E22*N22,5)</f>
        <v>2.16</v>
      </c>
      <c r="P22" s="166">
        <v>0</v>
      </c>
      <c r="Q22" s="166">
        <f t="shared" ref="Q22:Q35" si="6">ROUND(E22*P22,5)</f>
        <v>0</v>
      </c>
      <c r="R22" s="166"/>
      <c r="S22" s="166"/>
      <c r="T22" s="167">
        <v>0</v>
      </c>
      <c r="U22" s="166">
        <f t="shared" ref="U22:U35" si="7">ROUND(E22*T22,2)</f>
        <v>0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113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ht="22.5" outlineLevel="1">
      <c r="A23" s="157">
        <v>12</v>
      </c>
      <c r="B23" s="163" t="s">
        <v>114</v>
      </c>
      <c r="C23" s="196" t="s">
        <v>115</v>
      </c>
      <c r="D23" s="165" t="s">
        <v>116</v>
      </c>
      <c r="E23" s="171">
        <v>80</v>
      </c>
      <c r="F23" s="173">
        <f t="shared" si="0"/>
        <v>0</v>
      </c>
      <c r="G23" s="173">
        <f t="shared" si="1"/>
        <v>0</v>
      </c>
      <c r="H23" s="174"/>
      <c r="I23" s="173">
        <f t="shared" si="2"/>
        <v>0</v>
      </c>
      <c r="J23" s="174"/>
      <c r="K23" s="173">
        <f t="shared" si="3"/>
        <v>0</v>
      </c>
      <c r="L23" s="173">
        <v>21</v>
      </c>
      <c r="M23" s="173">
        <f t="shared" si="4"/>
        <v>0</v>
      </c>
      <c r="N23" s="166">
        <v>0.10249999999999999</v>
      </c>
      <c r="O23" s="166">
        <f t="shared" si="5"/>
        <v>8.1999999999999993</v>
      </c>
      <c r="P23" s="166">
        <v>0</v>
      </c>
      <c r="Q23" s="166">
        <f t="shared" si="6"/>
        <v>0</v>
      </c>
      <c r="R23" s="166"/>
      <c r="S23" s="166"/>
      <c r="T23" s="167">
        <v>0.14000000000000001</v>
      </c>
      <c r="U23" s="166">
        <f t="shared" si="7"/>
        <v>11.2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91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>
      <c r="A24" s="157">
        <v>13</v>
      </c>
      <c r="B24" s="163" t="s">
        <v>117</v>
      </c>
      <c r="C24" s="196" t="s">
        <v>118</v>
      </c>
      <c r="D24" s="165" t="s">
        <v>112</v>
      </c>
      <c r="E24" s="171">
        <v>26</v>
      </c>
      <c r="F24" s="173">
        <f t="shared" si="0"/>
        <v>0</v>
      </c>
      <c r="G24" s="173">
        <f t="shared" si="1"/>
        <v>0</v>
      </c>
      <c r="H24" s="174"/>
      <c r="I24" s="173">
        <f t="shared" si="2"/>
        <v>0</v>
      </c>
      <c r="J24" s="174"/>
      <c r="K24" s="173">
        <f t="shared" si="3"/>
        <v>0</v>
      </c>
      <c r="L24" s="173">
        <v>21</v>
      </c>
      <c r="M24" s="173">
        <f t="shared" si="4"/>
        <v>0</v>
      </c>
      <c r="N24" s="166">
        <v>0.08</v>
      </c>
      <c r="O24" s="166">
        <f t="shared" si="5"/>
        <v>2.08</v>
      </c>
      <c r="P24" s="166">
        <v>0</v>
      </c>
      <c r="Q24" s="166">
        <f t="shared" si="6"/>
        <v>0</v>
      </c>
      <c r="R24" s="166"/>
      <c r="S24" s="166"/>
      <c r="T24" s="167">
        <v>0</v>
      </c>
      <c r="U24" s="166">
        <f t="shared" si="7"/>
        <v>0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113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>
      <c r="A25" s="157">
        <v>14</v>
      </c>
      <c r="B25" s="163" t="s">
        <v>119</v>
      </c>
      <c r="C25" s="196" t="s">
        <v>120</v>
      </c>
      <c r="D25" s="165" t="s">
        <v>116</v>
      </c>
      <c r="E25" s="171">
        <v>26</v>
      </c>
      <c r="F25" s="173">
        <f t="shared" si="0"/>
        <v>0</v>
      </c>
      <c r="G25" s="173">
        <f t="shared" si="1"/>
        <v>0</v>
      </c>
      <c r="H25" s="174"/>
      <c r="I25" s="173">
        <f t="shared" si="2"/>
        <v>0</v>
      </c>
      <c r="J25" s="174"/>
      <c r="K25" s="173">
        <f t="shared" si="3"/>
        <v>0</v>
      </c>
      <c r="L25" s="173">
        <v>21</v>
      </c>
      <c r="M25" s="173">
        <f t="shared" si="4"/>
        <v>0</v>
      </c>
      <c r="N25" s="166">
        <v>0.188</v>
      </c>
      <c r="O25" s="166">
        <f t="shared" si="5"/>
        <v>4.8879999999999999</v>
      </c>
      <c r="P25" s="166">
        <v>0</v>
      </c>
      <c r="Q25" s="166">
        <f t="shared" si="6"/>
        <v>0</v>
      </c>
      <c r="R25" s="166"/>
      <c r="S25" s="166"/>
      <c r="T25" s="167">
        <v>0.27200000000000002</v>
      </c>
      <c r="U25" s="166">
        <f t="shared" si="7"/>
        <v>7.07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91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>
      <c r="A26" s="157">
        <v>15</v>
      </c>
      <c r="B26" s="163" t="s">
        <v>107</v>
      </c>
      <c r="C26" s="196" t="s">
        <v>121</v>
      </c>
      <c r="D26" s="165" t="s">
        <v>90</v>
      </c>
      <c r="E26" s="171">
        <v>6.6</v>
      </c>
      <c r="F26" s="173">
        <f t="shared" si="0"/>
        <v>0</v>
      </c>
      <c r="G26" s="173">
        <f t="shared" si="1"/>
        <v>0</v>
      </c>
      <c r="H26" s="174"/>
      <c r="I26" s="173">
        <f t="shared" si="2"/>
        <v>0</v>
      </c>
      <c r="J26" s="174"/>
      <c r="K26" s="173">
        <f t="shared" si="3"/>
        <v>0</v>
      </c>
      <c r="L26" s="173">
        <v>21</v>
      </c>
      <c r="M26" s="173">
        <f t="shared" si="4"/>
        <v>0</v>
      </c>
      <c r="N26" s="166">
        <v>2.5249999999999999</v>
      </c>
      <c r="O26" s="166">
        <f t="shared" si="5"/>
        <v>16.664999999999999</v>
      </c>
      <c r="P26" s="166">
        <v>0</v>
      </c>
      <c r="Q26" s="166">
        <f t="shared" si="6"/>
        <v>0</v>
      </c>
      <c r="R26" s="166"/>
      <c r="S26" s="166"/>
      <c r="T26" s="167">
        <v>0.48</v>
      </c>
      <c r="U26" s="166">
        <f t="shared" si="7"/>
        <v>3.17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91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>
      <c r="A27" s="157">
        <v>16</v>
      </c>
      <c r="B27" s="163" t="s">
        <v>122</v>
      </c>
      <c r="C27" s="196" t="s">
        <v>123</v>
      </c>
      <c r="D27" s="165" t="s">
        <v>99</v>
      </c>
      <c r="E27" s="171">
        <v>119.96</v>
      </c>
      <c r="F27" s="173">
        <f t="shared" si="0"/>
        <v>0</v>
      </c>
      <c r="G27" s="173">
        <f t="shared" si="1"/>
        <v>0</v>
      </c>
      <c r="H27" s="174"/>
      <c r="I27" s="173">
        <f t="shared" si="2"/>
        <v>0</v>
      </c>
      <c r="J27" s="174"/>
      <c r="K27" s="173">
        <f t="shared" si="3"/>
        <v>0</v>
      </c>
      <c r="L27" s="173">
        <v>21</v>
      </c>
      <c r="M27" s="173">
        <f t="shared" si="4"/>
        <v>0</v>
      </c>
      <c r="N27" s="166">
        <v>0.13100000000000001</v>
      </c>
      <c r="O27" s="166">
        <f t="shared" si="5"/>
        <v>15.71476</v>
      </c>
      <c r="P27" s="166">
        <v>0</v>
      </c>
      <c r="Q27" s="166">
        <f t="shared" si="6"/>
        <v>0</v>
      </c>
      <c r="R27" s="166"/>
      <c r="S27" s="166"/>
      <c r="T27" s="167">
        <v>0</v>
      </c>
      <c r="U27" s="166">
        <f t="shared" si="7"/>
        <v>0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113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>
      <c r="A28" s="157">
        <v>17</v>
      </c>
      <c r="B28" s="163" t="s">
        <v>101</v>
      </c>
      <c r="C28" s="196" t="s">
        <v>124</v>
      </c>
      <c r="D28" s="165" t="s">
        <v>99</v>
      </c>
      <c r="E28" s="171">
        <v>213.96</v>
      </c>
      <c r="F28" s="173">
        <f t="shared" si="0"/>
        <v>0</v>
      </c>
      <c r="G28" s="173">
        <f t="shared" si="1"/>
        <v>0</v>
      </c>
      <c r="H28" s="174"/>
      <c r="I28" s="173">
        <f t="shared" si="2"/>
        <v>0</v>
      </c>
      <c r="J28" s="174"/>
      <c r="K28" s="173">
        <f t="shared" si="3"/>
        <v>0</v>
      </c>
      <c r="L28" s="173">
        <v>21</v>
      </c>
      <c r="M28" s="173">
        <f t="shared" si="4"/>
        <v>0</v>
      </c>
      <c r="N28" s="166">
        <v>7.3899999999999993E-2</v>
      </c>
      <c r="O28" s="166">
        <f t="shared" si="5"/>
        <v>15.811640000000001</v>
      </c>
      <c r="P28" s="166">
        <v>0</v>
      </c>
      <c r="Q28" s="166">
        <f t="shared" si="6"/>
        <v>0</v>
      </c>
      <c r="R28" s="166"/>
      <c r="S28" s="166"/>
      <c r="T28" s="167">
        <v>0.47799999999999998</v>
      </c>
      <c r="U28" s="166">
        <f t="shared" si="7"/>
        <v>102.27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91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>
      <c r="A29" s="157">
        <v>18</v>
      </c>
      <c r="B29" s="163" t="s">
        <v>122</v>
      </c>
      <c r="C29" s="196" t="s">
        <v>125</v>
      </c>
      <c r="D29" s="165" t="s">
        <v>99</v>
      </c>
      <c r="E29" s="171">
        <v>5.04</v>
      </c>
      <c r="F29" s="173">
        <f t="shared" si="0"/>
        <v>0</v>
      </c>
      <c r="G29" s="173">
        <f t="shared" si="1"/>
        <v>0</v>
      </c>
      <c r="H29" s="174"/>
      <c r="I29" s="173">
        <f t="shared" si="2"/>
        <v>0</v>
      </c>
      <c r="J29" s="174"/>
      <c r="K29" s="173">
        <f t="shared" si="3"/>
        <v>0</v>
      </c>
      <c r="L29" s="173">
        <v>21</v>
      </c>
      <c r="M29" s="173">
        <f t="shared" si="4"/>
        <v>0</v>
      </c>
      <c r="N29" s="166">
        <v>0.13100000000000001</v>
      </c>
      <c r="O29" s="166">
        <f t="shared" si="5"/>
        <v>0.66024000000000005</v>
      </c>
      <c r="P29" s="166">
        <v>0</v>
      </c>
      <c r="Q29" s="166">
        <f t="shared" si="6"/>
        <v>0</v>
      </c>
      <c r="R29" s="166"/>
      <c r="S29" s="166"/>
      <c r="T29" s="167">
        <v>0</v>
      </c>
      <c r="U29" s="166">
        <f t="shared" si="7"/>
        <v>0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113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ht="22.5" outlineLevel="1">
      <c r="A30" s="157">
        <v>19</v>
      </c>
      <c r="B30" s="163" t="s">
        <v>101</v>
      </c>
      <c r="C30" s="196" t="s">
        <v>126</v>
      </c>
      <c r="D30" s="165" t="s">
        <v>99</v>
      </c>
      <c r="E30" s="171">
        <v>5.04</v>
      </c>
      <c r="F30" s="173">
        <f t="shared" si="0"/>
        <v>0</v>
      </c>
      <c r="G30" s="173">
        <f t="shared" si="1"/>
        <v>0</v>
      </c>
      <c r="H30" s="174"/>
      <c r="I30" s="173">
        <f t="shared" si="2"/>
        <v>0</v>
      </c>
      <c r="J30" s="174"/>
      <c r="K30" s="173">
        <f t="shared" si="3"/>
        <v>0</v>
      </c>
      <c r="L30" s="173">
        <v>21</v>
      </c>
      <c r="M30" s="173">
        <f t="shared" si="4"/>
        <v>0</v>
      </c>
      <c r="N30" s="166">
        <v>7.3899999999999993E-2</v>
      </c>
      <c r="O30" s="166">
        <f t="shared" si="5"/>
        <v>0.37246000000000001</v>
      </c>
      <c r="P30" s="166">
        <v>0</v>
      </c>
      <c r="Q30" s="166">
        <f t="shared" si="6"/>
        <v>0</v>
      </c>
      <c r="R30" s="166"/>
      <c r="S30" s="166"/>
      <c r="T30" s="167">
        <v>0.47799999999999998</v>
      </c>
      <c r="U30" s="166">
        <f t="shared" si="7"/>
        <v>2.41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91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outlineLevel="1">
      <c r="A31" s="157">
        <v>20</v>
      </c>
      <c r="B31" s="163" t="s">
        <v>122</v>
      </c>
      <c r="C31" s="196" t="s">
        <v>127</v>
      </c>
      <c r="D31" s="165" t="s">
        <v>99</v>
      </c>
      <c r="E31" s="171">
        <v>41.6</v>
      </c>
      <c r="F31" s="173">
        <f t="shared" si="0"/>
        <v>0</v>
      </c>
      <c r="G31" s="173">
        <f t="shared" si="1"/>
        <v>0</v>
      </c>
      <c r="H31" s="174"/>
      <c r="I31" s="173">
        <f t="shared" si="2"/>
        <v>0</v>
      </c>
      <c r="J31" s="174"/>
      <c r="K31" s="173">
        <f t="shared" si="3"/>
        <v>0</v>
      </c>
      <c r="L31" s="173">
        <v>21</v>
      </c>
      <c r="M31" s="173">
        <f t="shared" si="4"/>
        <v>0</v>
      </c>
      <c r="N31" s="166">
        <v>0.13100000000000001</v>
      </c>
      <c r="O31" s="166">
        <f t="shared" si="5"/>
        <v>5.4496000000000002</v>
      </c>
      <c r="P31" s="166">
        <v>0</v>
      </c>
      <c r="Q31" s="166">
        <f t="shared" si="6"/>
        <v>0</v>
      </c>
      <c r="R31" s="166"/>
      <c r="S31" s="166"/>
      <c r="T31" s="167">
        <v>0</v>
      </c>
      <c r="U31" s="166">
        <f t="shared" si="7"/>
        <v>0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113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>
      <c r="A32" s="157">
        <v>21</v>
      </c>
      <c r="B32" s="163" t="s">
        <v>101</v>
      </c>
      <c r="C32" s="196" t="s">
        <v>128</v>
      </c>
      <c r="D32" s="165" t="s">
        <v>99</v>
      </c>
      <c r="E32" s="171">
        <v>54.6</v>
      </c>
      <c r="F32" s="173">
        <f t="shared" si="0"/>
        <v>0</v>
      </c>
      <c r="G32" s="173">
        <f t="shared" si="1"/>
        <v>0</v>
      </c>
      <c r="H32" s="174"/>
      <c r="I32" s="173">
        <f t="shared" si="2"/>
        <v>0</v>
      </c>
      <c r="J32" s="174"/>
      <c r="K32" s="173">
        <f t="shared" si="3"/>
        <v>0</v>
      </c>
      <c r="L32" s="173">
        <v>21</v>
      </c>
      <c r="M32" s="173">
        <f t="shared" si="4"/>
        <v>0</v>
      </c>
      <c r="N32" s="166">
        <v>7.3899999999999993E-2</v>
      </c>
      <c r="O32" s="166">
        <f t="shared" si="5"/>
        <v>4.0349399999999997</v>
      </c>
      <c r="P32" s="166">
        <v>0</v>
      </c>
      <c r="Q32" s="166">
        <f t="shared" si="6"/>
        <v>0</v>
      </c>
      <c r="R32" s="166"/>
      <c r="S32" s="166"/>
      <c r="T32" s="167">
        <v>0.47799999999999998</v>
      </c>
      <c r="U32" s="166">
        <f t="shared" si="7"/>
        <v>26.1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91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>
      <c r="A33" s="157">
        <v>22</v>
      </c>
      <c r="B33" s="163" t="s">
        <v>129</v>
      </c>
      <c r="C33" s="196" t="s">
        <v>130</v>
      </c>
      <c r="D33" s="165" t="s">
        <v>99</v>
      </c>
      <c r="E33" s="171">
        <v>273.60000000000002</v>
      </c>
      <c r="F33" s="173">
        <f t="shared" si="0"/>
        <v>0</v>
      </c>
      <c r="G33" s="173">
        <f t="shared" si="1"/>
        <v>0</v>
      </c>
      <c r="H33" s="174"/>
      <c r="I33" s="173">
        <f t="shared" si="2"/>
        <v>0</v>
      </c>
      <c r="J33" s="174"/>
      <c r="K33" s="173">
        <f t="shared" si="3"/>
        <v>0</v>
      </c>
      <c r="L33" s="173">
        <v>21</v>
      </c>
      <c r="M33" s="173">
        <f t="shared" si="4"/>
        <v>0</v>
      </c>
      <c r="N33" s="166">
        <v>0.10353999999999999</v>
      </c>
      <c r="O33" s="166">
        <f t="shared" si="5"/>
        <v>28.32854</v>
      </c>
      <c r="P33" s="166">
        <v>0</v>
      </c>
      <c r="Q33" s="166">
        <f t="shared" si="6"/>
        <v>0</v>
      </c>
      <c r="R33" s="166"/>
      <c r="S33" s="166"/>
      <c r="T33" s="167">
        <v>0.124</v>
      </c>
      <c r="U33" s="166">
        <f t="shared" si="7"/>
        <v>33.93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91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>
      <c r="A34" s="157">
        <v>23</v>
      </c>
      <c r="B34" s="163" t="s">
        <v>131</v>
      </c>
      <c r="C34" s="196" t="s">
        <v>132</v>
      </c>
      <c r="D34" s="165" t="s">
        <v>116</v>
      </c>
      <c r="E34" s="171">
        <v>25.5</v>
      </c>
      <c r="F34" s="173">
        <f t="shared" si="0"/>
        <v>0</v>
      </c>
      <c r="G34" s="173">
        <f t="shared" si="1"/>
        <v>0</v>
      </c>
      <c r="H34" s="174"/>
      <c r="I34" s="173">
        <f t="shared" si="2"/>
        <v>0</v>
      </c>
      <c r="J34" s="174"/>
      <c r="K34" s="173">
        <f t="shared" si="3"/>
        <v>0</v>
      </c>
      <c r="L34" s="173">
        <v>21</v>
      </c>
      <c r="M34" s="173">
        <f t="shared" si="4"/>
        <v>0</v>
      </c>
      <c r="N34" s="166">
        <v>3.6000000000000002E-4</v>
      </c>
      <c r="O34" s="166">
        <f t="shared" si="5"/>
        <v>9.1800000000000007E-3</v>
      </c>
      <c r="P34" s="166">
        <v>0</v>
      </c>
      <c r="Q34" s="166">
        <f t="shared" si="6"/>
        <v>0</v>
      </c>
      <c r="R34" s="166"/>
      <c r="S34" s="166"/>
      <c r="T34" s="167">
        <v>0.43</v>
      </c>
      <c r="U34" s="166">
        <f t="shared" si="7"/>
        <v>10.97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91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>
      <c r="A35" s="157">
        <v>24</v>
      </c>
      <c r="B35" s="163" t="s">
        <v>133</v>
      </c>
      <c r="C35" s="196" t="s">
        <v>134</v>
      </c>
      <c r="D35" s="165" t="s">
        <v>90</v>
      </c>
      <c r="E35" s="171">
        <v>273.60000000000002</v>
      </c>
      <c r="F35" s="173">
        <f t="shared" si="0"/>
        <v>0</v>
      </c>
      <c r="G35" s="173">
        <f t="shared" si="1"/>
        <v>0</v>
      </c>
      <c r="H35" s="174"/>
      <c r="I35" s="173">
        <f t="shared" si="2"/>
        <v>0</v>
      </c>
      <c r="J35" s="174"/>
      <c r="K35" s="173">
        <f t="shared" si="3"/>
        <v>0</v>
      </c>
      <c r="L35" s="173">
        <v>21</v>
      </c>
      <c r="M35" s="173">
        <f t="shared" si="4"/>
        <v>0</v>
      </c>
      <c r="N35" s="166">
        <v>0</v>
      </c>
      <c r="O35" s="166">
        <f t="shared" si="5"/>
        <v>0</v>
      </c>
      <c r="P35" s="166">
        <v>0</v>
      </c>
      <c r="Q35" s="166">
        <f t="shared" si="6"/>
        <v>0</v>
      </c>
      <c r="R35" s="166"/>
      <c r="S35" s="166"/>
      <c r="T35" s="167">
        <v>2E-3</v>
      </c>
      <c r="U35" s="166">
        <f t="shared" si="7"/>
        <v>0.55000000000000004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91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>
      <c r="A36" s="158" t="s">
        <v>86</v>
      </c>
      <c r="B36" s="164" t="s">
        <v>59</v>
      </c>
      <c r="C36" s="197" t="s">
        <v>26</v>
      </c>
      <c r="D36" s="168"/>
      <c r="E36" s="172"/>
      <c r="F36" s="175"/>
      <c r="G36" s="175">
        <f>SUMIF(AE37:AE38,"&lt;&gt;NOR",G37:G38)</f>
        <v>0</v>
      </c>
      <c r="H36" s="175"/>
      <c r="I36" s="175">
        <f>SUM(I37:I38)</f>
        <v>0</v>
      </c>
      <c r="J36" s="175"/>
      <c r="K36" s="175">
        <f>SUM(K37:K38)</f>
        <v>0</v>
      </c>
      <c r="L36" s="175"/>
      <c r="M36" s="175">
        <f>SUM(M37:M38)</f>
        <v>0</v>
      </c>
      <c r="N36" s="169"/>
      <c r="O36" s="169">
        <f>SUM(O37:O38)</f>
        <v>0</v>
      </c>
      <c r="P36" s="169"/>
      <c r="Q36" s="169">
        <f>SUM(Q37:Q38)</f>
        <v>0</v>
      </c>
      <c r="R36" s="169"/>
      <c r="S36" s="169"/>
      <c r="T36" s="170"/>
      <c r="U36" s="169">
        <f>SUM(U37:U38)</f>
        <v>0</v>
      </c>
      <c r="AE36" t="s">
        <v>87</v>
      </c>
    </row>
    <row r="37" spans="1:60" outlineLevel="1">
      <c r="A37" s="157">
        <v>25</v>
      </c>
      <c r="B37" s="163" t="s">
        <v>135</v>
      </c>
      <c r="C37" s="196" t="s">
        <v>136</v>
      </c>
      <c r="D37" s="165" t="s">
        <v>137</v>
      </c>
      <c r="E37" s="171">
        <v>1</v>
      </c>
      <c r="F37" s="173">
        <f>H37+J37</f>
        <v>0</v>
      </c>
      <c r="G37" s="173">
        <f>ROUND(E37*F37,2)</f>
        <v>0</v>
      </c>
      <c r="H37" s="174"/>
      <c r="I37" s="173">
        <f>ROUND(E37*H37,2)</f>
        <v>0</v>
      </c>
      <c r="J37" s="174"/>
      <c r="K37" s="173">
        <f>ROUND(E37*J37,2)</f>
        <v>0</v>
      </c>
      <c r="L37" s="173">
        <v>21</v>
      </c>
      <c r="M37" s="173">
        <f>G37*(1+L37/100)</f>
        <v>0</v>
      </c>
      <c r="N37" s="166">
        <v>0</v>
      </c>
      <c r="O37" s="166">
        <f>ROUND(E37*N37,5)</f>
        <v>0</v>
      </c>
      <c r="P37" s="166">
        <v>0</v>
      </c>
      <c r="Q37" s="166">
        <f>ROUND(E37*P37,5)</f>
        <v>0</v>
      </c>
      <c r="R37" s="166"/>
      <c r="S37" s="166"/>
      <c r="T37" s="167">
        <v>0</v>
      </c>
      <c r="U37" s="166">
        <f>ROUND(E37*T37,2)</f>
        <v>0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138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>
      <c r="A38" s="184">
        <v>26</v>
      </c>
      <c r="B38" s="185" t="s">
        <v>135</v>
      </c>
      <c r="C38" s="198" t="s">
        <v>139</v>
      </c>
      <c r="D38" s="186" t="s">
        <v>137</v>
      </c>
      <c r="E38" s="187">
        <v>1</v>
      </c>
      <c r="F38" s="188">
        <f>H38+J38</f>
        <v>0</v>
      </c>
      <c r="G38" s="188">
        <f>ROUND(E38*F38,2)</f>
        <v>0</v>
      </c>
      <c r="H38" s="189"/>
      <c r="I38" s="188">
        <f>ROUND(E38*H38,2)</f>
        <v>0</v>
      </c>
      <c r="J38" s="189"/>
      <c r="K38" s="188">
        <f>ROUND(E38*J38,2)</f>
        <v>0</v>
      </c>
      <c r="L38" s="188">
        <v>21</v>
      </c>
      <c r="M38" s="188">
        <f>G38*(1+L38/100)</f>
        <v>0</v>
      </c>
      <c r="N38" s="190">
        <v>0</v>
      </c>
      <c r="O38" s="190">
        <f>ROUND(E38*N38,5)</f>
        <v>0</v>
      </c>
      <c r="P38" s="190">
        <v>0</v>
      </c>
      <c r="Q38" s="190">
        <f>ROUND(E38*P38,5)</f>
        <v>0</v>
      </c>
      <c r="R38" s="190"/>
      <c r="S38" s="190"/>
      <c r="T38" s="191">
        <v>0</v>
      </c>
      <c r="U38" s="190">
        <f>ROUND(E38*T38,2)</f>
        <v>0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138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>
      <c r="A39" s="6"/>
      <c r="B39" s="7" t="s">
        <v>140</v>
      </c>
      <c r="C39" s="199" t="s">
        <v>140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AC39">
        <v>15</v>
      </c>
      <c r="AD39">
        <v>21</v>
      </c>
    </row>
    <row r="40" spans="1:60">
      <c r="A40" s="192"/>
      <c r="B40" s="193" t="s">
        <v>28</v>
      </c>
      <c r="C40" s="200" t="s">
        <v>140</v>
      </c>
      <c r="D40" s="194"/>
      <c r="E40" s="194"/>
      <c r="F40" s="194"/>
      <c r="G40" s="195">
        <f>G8+G13+G16+G21+G36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AC40">
        <f>SUMIF(L7:L38,AC39,G7:G38)</f>
        <v>0</v>
      </c>
      <c r="AD40">
        <f>SUMIF(L7:L38,AD39,G7:G38)</f>
        <v>0</v>
      </c>
      <c r="AE40" t="s">
        <v>141</v>
      </c>
    </row>
    <row r="41" spans="1:60">
      <c r="A41" s="6"/>
      <c r="B41" s="7" t="s">
        <v>140</v>
      </c>
      <c r="C41" s="199" t="s">
        <v>140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>
      <c r="A42" s="6"/>
      <c r="B42" s="7" t="s">
        <v>140</v>
      </c>
      <c r="C42" s="199" t="s">
        <v>140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60">
      <c r="A43" s="260" t="s">
        <v>142</v>
      </c>
      <c r="B43" s="260"/>
      <c r="C43" s="26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>
      <c r="A44" s="262"/>
      <c r="B44" s="263"/>
      <c r="C44" s="264"/>
      <c r="D44" s="263"/>
      <c r="E44" s="263"/>
      <c r="F44" s="263"/>
      <c r="G44" s="26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AE44" t="s">
        <v>143</v>
      </c>
    </row>
    <row r="45" spans="1:60">
      <c r="A45" s="266"/>
      <c r="B45" s="267"/>
      <c r="C45" s="268"/>
      <c r="D45" s="267"/>
      <c r="E45" s="267"/>
      <c r="F45" s="267"/>
      <c r="G45" s="269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>
      <c r="A46" s="266"/>
      <c r="B46" s="267"/>
      <c r="C46" s="268"/>
      <c r="D46" s="267"/>
      <c r="E46" s="267"/>
      <c r="F46" s="267"/>
      <c r="G46" s="269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>
      <c r="A47" s="266"/>
      <c r="B47" s="267"/>
      <c r="C47" s="268"/>
      <c r="D47" s="267"/>
      <c r="E47" s="267"/>
      <c r="F47" s="267"/>
      <c r="G47" s="269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>
      <c r="A48" s="270"/>
      <c r="B48" s="271"/>
      <c r="C48" s="272"/>
      <c r="D48" s="271"/>
      <c r="E48" s="271"/>
      <c r="F48" s="271"/>
      <c r="G48" s="273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31">
      <c r="A49" s="6"/>
      <c r="B49" s="7" t="s">
        <v>140</v>
      </c>
      <c r="C49" s="199" t="s">
        <v>140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>
      <c r="C50" s="201"/>
      <c r="AE50" t="s">
        <v>144</v>
      </c>
    </row>
  </sheetData>
  <mergeCells count="6">
    <mergeCell ref="A44:G48"/>
    <mergeCell ref="A1:G1"/>
    <mergeCell ref="C2:G2"/>
    <mergeCell ref="C3:G3"/>
    <mergeCell ref="C4:G4"/>
    <mergeCell ref="A43:C43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2014-02-28T09:52:57Z</cp:lastPrinted>
  <dcterms:created xsi:type="dcterms:W3CDTF">2009-04-08T07:15:50Z</dcterms:created>
  <dcterms:modified xsi:type="dcterms:W3CDTF">2024-03-13T06:39:26Z</dcterms:modified>
</cp:coreProperties>
</file>