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investice2\Documents\Radnice\Veřejné zakázky malého rozsahu\2024 Rekonstrukce zasedací místnosti\"/>
    </mc:Choice>
  </mc:AlternateContent>
  <xr:revisionPtr revIDLastSave="0" documentId="8_{04742733-D32F-43C7-A608-03C7F3920A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1 - Elektroinstalace" sheetId="2" r:id="rId2"/>
    <sheet name="02 - Rozvaděč RP2" sheetId="3" r:id="rId3"/>
  </sheets>
  <definedNames>
    <definedName name="_xlnm._FilterDatabase" localSheetId="1" hidden="1">'01 - Elektroinstalace'!$C$120:$L$189</definedName>
    <definedName name="_xlnm._FilterDatabase" localSheetId="2" hidden="1">'02 - Rozvaděč RP2'!$C$118:$L$159</definedName>
    <definedName name="_xlnm.Print_Titles" localSheetId="1">'01 - Elektroinstalace'!$120:$120</definedName>
    <definedName name="_xlnm.Print_Titles" localSheetId="2">'02 - Rozvaděč RP2'!$118:$118</definedName>
    <definedName name="_xlnm.Print_Titles" localSheetId="0">'Rekapitulace stavby'!$92:$92</definedName>
    <definedName name="_xlnm.Print_Area" localSheetId="1">'01 - Elektroinstalace'!$C$4:$K$76,'01 - Elektroinstalace'!$C$108:$L$189</definedName>
    <definedName name="_xlnm.Print_Area" localSheetId="2">'02 - Rozvaděč RP2'!$C$4:$K$76,'02 - Rozvaděč RP2'!$C$106:$L$159</definedName>
    <definedName name="_xlnm.Print_Area" localSheetId="0">'Rekapitulace stavby'!$D$4:$AO$76,'Rekapitulace stavby'!$C$82:$AQ$97</definedName>
  </definedNames>
  <calcPr calcId="191029"/>
</workbook>
</file>

<file path=xl/calcChain.xml><?xml version="1.0" encoding="utf-8"?>
<calcChain xmlns="http://schemas.openxmlformats.org/spreadsheetml/2006/main">
  <c r="K39" i="3" l="1"/>
  <c r="K38" i="3"/>
  <c r="BA96" i="1"/>
  <c r="K37" i="3"/>
  <c r="AZ96" i="1" s="1"/>
  <c r="BI157" i="3"/>
  <c r="BH157" i="3"/>
  <c r="BG157" i="3"/>
  <c r="BF157" i="3"/>
  <c r="X157" i="3"/>
  <c r="X156" i="3"/>
  <c r="V157" i="3"/>
  <c r="V156" i="3" s="1"/>
  <c r="T157" i="3"/>
  <c r="T156" i="3"/>
  <c r="P157" i="3"/>
  <c r="BI154" i="3"/>
  <c r="BH154" i="3"/>
  <c r="BG154" i="3"/>
  <c r="BF154" i="3"/>
  <c r="X154" i="3"/>
  <c r="V154" i="3"/>
  <c r="T154" i="3"/>
  <c r="P154" i="3"/>
  <c r="K154" i="3" s="1"/>
  <c r="BE154" i="3" s="1"/>
  <c r="BI152" i="3"/>
  <c r="BH152" i="3"/>
  <c r="BG152" i="3"/>
  <c r="BF152" i="3"/>
  <c r="X152" i="3"/>
  <c r="V152" i="3"/>
  <c r="T152" i="3"/>
  <c r="P152" i="3"/>
  <c r="BI150" i="3"/>
  <c r="BH150" i="3"/>
  <c r="BG150" i="3"/>
  <c r="BF150" i="3"/>
  <c r="X150" i="3"/>
  <c r="V150" i="3"/>
  <c r="T150" i="3"/>
  <c r="P150" i="3"/>
  <c r="BI146" i="3"/>
  <c r="BH146" i="3"/>
  <c r="BG146" i="3"/>
  <c r="BF146" i="3"/>
  <c r="X146" i="3"/>
  <c r="V146" i="3"/>
  <c r="T146" i="3"/>
  <c r="P146" i="3"/>
  <c r="BI144" i="3"/>
  <c r="BH144" i="3"/>
  <c r="BG144" i="3"/>
  <c r="BF144" i="3"/>
  <c r="X144" i="3"/>
  <c r="V144" i="3"/>
  <c r="T144" i="3"/>
  <c r="P144" i="3"/>
  <c r="BI142" i="3"/>
  <c r="BH142" i="3"/>
  <c r="BG142" i="3"/>
  <c r="BF142" i="3"/>
  <c r="X142" i="3"/>
  <c r="V142" i="3"/>
  <c r="T142" i="3"/>
  <c r="P142" i="3"/>
  <c r="K142" i="3" s="1"/>
  <c r="BI140" i="3"/>
  <c r="BH140" i="3"/>
  <c r="BG140" i="3"/>
  <c r="BF140" i="3"/>
  <c r="X140" i="3"/>
  <c r="V140" i="3"/>
  <c r="T140" i="3"/>
  <c r="P140" i="3"/>
  <c r="BI138" i="3"/>
  <c r="BH138" i="3"/>
  <c r="BG138" i="3"/>
  <c r="BF138" i="3"/>
  <c r="X138" i="3"/>
  <c r="V138" i="3"/>
  <c r="T138" i="3"/>
  <c r="P138" i="3"/>
  <c r="BI136" i="3"/>
  <c r="BH136" i="3"/>
  <c r="BG136" i="3"/>
  <c r="BF136" i="3"/>
  <c r="X136" i="3"/>
  <c r="V136" i="3"/>
  <c r="T136" i="3"/>
  <c r="P136" i="3"/>
  <c r="BI134" i="3"/>
  <c r="BH134" i="3"/>
  <c r="BG134" i="3"/>
  <c r="BF134" i="3"/>
  <c r="X134" i="3"/>
  <c r="V134" i="3"/>
  <c r="T134" i="3"/>
  <c r="P134" i="3"/>
  <c r="BI132" i="3"/>
  <c r="BH132" i="3"/>
  <c r="BG132" i="3"/>
  <c r="BF132" i="3"/>
  <c r="X132" i="3"/>
  <c r="V132" i="3"/>
  <c r="T132" i="3"/>
  <c r="P132" i="3"/>
  <c r="K132" i="3" s="1"/>
  <c r="BE132" i="3" s="1"/>
  <c r="BI130" i="3"/>
  <c r="BH130" i="3"/>
  <c r="BG130" i="3"/>
  <c r="BF130" i="3"/>
  <c r="X130" i="3"/>
  <c r="V130" i="3"/>
  <c r="T130" i="3"/>
  <c r="P130" i="3"/>
  <c r="K130" i="3" s="1"/>
  <c r="BE130" i="3" s="1"/>
  <c r="BI128" i="3"/>
  <c r="BH128" i="3"/>
  <c r="BG128" i="3"/>
  <c r="BF128" i="3"/>
  <c r="X128" i="3"/>
  <c r="V128" i="3"/>
  <c r="T128" i="3"/>
  <c r="P128" i="3"/>
  <c r="BI126" i="3"/>
  <c r="BH126" i="3"/>
  <c r="BG126" i="3"/>
  <c r="BF126" i="3"/>
  <c r="X126" i="3"/>
  <c r="V126" i="3"/>
  <c r="T126" i="3"/>
  <c r="P126" i="3"/>
  <c r="K126" i="3" s="1"/>
  <c r="BE126" i="3" s="1"/>
  <c r="BI124" i="3"/>
  <c r="BH124" i="3"/>
  <c r="BG124" i="3"/>
  <c r="BF124" i="3"/>
  <c r="X124" i="3"/>
  <c r="V124" i="3"/>
  <c r="T124" i="3"/>
  <c r="P124" i="3"/>
  <c r="BI122" i="3"/>
  <c r="BH122" i="3"/>
  <c r="BG122" i="3"/>
  <c r="BF122" i="3"/>
  <c r="X122" i="3"/>
  <c r="V122" i="3"/>
  <c r="T122" i="3"/>
  <c r="P122" i="3"/>
  <c r="K122" i="3" s="1"/>
  <c r="BE122" i="3" s="1"/>
  <c r="BI120" i="3"/>
  <c r="BH120" i="3"/>
  <c r="BG120" i="3"/>
  <c r="BF120" i="3"/>
  <c r="X120" i="3"/>
  <c r="V120" i="3"/>
  <c r="T120" i="3"/>
  <c r="P120" i="3"/>
  <c r="BK120" i="3" s="1"/>
  <c r="J116" i="3"/>
  <c r="J115" i="3"/>
  <c r="F115" i="3"/>
  <c r="F113" i="3"/>
  <c r="E111" i="3"/>
  <c r="J92" i="3"/>
  <c r="J91" i="3"/>
  <c r="F91" i="3"/>
  <c r="F89" i="3"/>
  <c r="E87" i="3"/>
  <c r="J18" i="3"/>
  <c r="E18" i="3"/>
  <c r="F92" i="3" s="1"/>
  <c r="J17" i="3"/>
  <c r="J12" i="3"/>
  <c r="J113" i="3" s="1"/>
  <c r="E7" i="3"/>
  <c r="E85" i="3"/>
  <c r="K182" i="2"/>
  <c r="K100" i="2" s="1"/>
  <c r="R181" i="2"/>
  <c r="Q181" i="2"/>
  <c r="X181" i="2"/>
  <c r="V181" i="2"/>
  <c r="T181" i="2"/>
  <c r="BK181" i="2"/>
  <c r="K181" i="2"/>
  <c r="K99" i="2"/>
  <c r="K39" i="2"/>
  <c r="K38" i="2"/>
  <c r="BA95" i="1"/>
  <c r="K37" i="2"/>
  <c r="AZ95" i="1" s="1"/>
  <c r="BI187" i="2"/>
  <c r="BH187" i="2"/>
  <c r="BG187" i="2"/>
  <c r="BF187" i="2"/>
  <c r="X187" i="2"/>
  <c r="V187" i="2"/>
  <c r="T187" i="2"/>
  <c r="P187" i="2"/>
  <c r="BK187" i="2" s="1"/>
  <c r="BI184" i="2"/>
  <c r="BH184" i="2"/>
  <c r="BG184" i="2"/>
  <c r="BF184" i="2"/>
  <c r="X184" i="2"/>
  <c r="V184" i="2"/>
  <c r="T184" i="2"/>
  <c r="P184" i="2"/>
  <c r="BK184" i="2" s="1"/>
  <c r="J100" i="2"/>
  <c r="I100" i="2"/>
  <c r="J99" i="2"/>
  <c r="I99" i="2"/>
  <c r="BI179" i="2"/>
  <c r="BH179" i="2"/>
  <c r="BG179" i="2"/>
  <c r="BF179" i="2"/>
  <c r="X179" i="2"/>
  <c r="V179" i="2"/>
  <c r="T179" i="2"/>
  <c r="P179" i="2"/>
  <c r="BK179" i="2" s="1"/>
  <c r="BI177" i="2"/>
  <c r="BH177" i="2"/>
  <c r="BG177" i="2"/>
  <c r="BF177" i="2"/>
  <c r="X177" i="2"/>
  <c r="V177" i="2"/>
  <c r="T177" i="2"/>
  <c r="P177" i="2"/>
  <c r="BK177" i="2" s="1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K169" i="2" s="1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K153" i="2" s="1"/>
  <c r="BE153" i="2" s="1"/>
  <c r="BI152" i="2"/>
  <c r="BH152" i="2"/>
  <c r="BG152" i="2"/>
  <c r="BF152" i="2"/>
  <c r="X152" i="2"/>
  <c r="V152" i="2"/>
  <c r="T152" i="2"/>
  <c r="P152" i="2"/>
  <c r="BK152" i="2" s="1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I145" i="2"/>
  <c r="BH145" i="2"/>
  <c r="BG145" i="2"/>
  <c r="BF145" i="2"/>
  <c r="X145" i="2"/>
  <c r="V145" i="2"/>
  <c r="T145" i="2"/>
  <c r="P145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I139" i="2"/>
  <c r="BH139" i="2"/>
  <c r="BG139" i="2"/>
  <c r="BF139" i="2"/>
  <c r="X139" i="2"/>
  <c r="V139" i="2"/>
  <c r="T139" i="2"/>
  <c r="P139" i="2"/>
  <c r="BI138" i="2"/>
  <c r="BH138" i="2"/>
  <c r="BG138" i="2"/>
  <c r="BF138" i="2"/>
  <c r="X138" i="2"/>
  <c r="V138" i="2"/>
  <c r="T138" i="2"/>
  <c r="P138" i="2"/>
  <c r="BK138" i="2" s="1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30" i="2"/>
  <c r="BH130" i="2"/>
  <c r="BG130" i="2"/>
  <c r="BF130" i="2"/>
  <c r="X130" i="2"/>
  <c r="V130" i="2"/>
  <c r="T130" i="2"/>
  <c r="P130" i="2"/>
  <c r="BI128" i="2"/>
  <c r="BH128" i="2"/>
  <c r="BG128" i="2"/>
  <c r="BF128" i="2"/>
  <c r="X128" i="2"/>
  <c r="V128" i="2"/>
  <c r="T128" i="2"/>
  <c r="P128" i="2"/>
  <c r="BI126" i="2"/>
  <c r="BH126" i="2"/>
  <c r="BG126" i="2"/>
  <c r="BF126" i="2"/>
  <c r="X126" i="2"/>
  <c r="V126" i="2"/>
  <c r="T126" i="2"/>
  <c r="P126" i="2"/>
  <c r="BI124" i="2"/>
  <c r="BH124" i="2"/>
  <c r="BG124" i="2"/>
  <c r="BF124" i="2"/>
  <c r="X124" i="2"/>
  <c r="V124" i="2"/>
  <c r="T124" i="2"/>
  <c r="P124" i="2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BK122" i="2" s="1"/>
  <c r="J118" i="2"/>
  <c r="J117" i="2"/>
  <c r="F117" i="2"/>
  <c r="F115" i="2"/>
  <c r="E113" i="2"/>
  <c r="J92" i="2"/>
  <c r="J91" i="2"/>
  <c r="F91" i="2"/>
  <c r="F89" i="2"/>
  <c r="E87" i="2"/>
  <c r="J18" i="2"/>
  <c r="E18" i="2"/>
  <c r="F92" i="2"/>
  <c r="J17" i="2"/>
  <c r="J12" i="2"/>
  <c r="J89" i="2" s="1"/>
  <c r="E7" i="2"/>
  <c r="E111" i="2"/>
  <c r="L90" i="1"/>
  <c r="AM90" i="1"/>
  <c r="AM89" i="1"/>
  <c r="L89" i="1"/>
  <c r="AM87" i="1"/>
  <c r="L87" i="1"/>
  <c r="L85" i="1"/>
  <c r="L84" i="1"/>
  <c r="Q124" i="3"/>
  <c r="Q149" i="2"/>
  <c r="Q187" i="2"/>
  <c r="R173" i="2"/>
  <c r="Q159" i="2"/>
  <c r="R139" i="2"/>
  <c r="Q145" i="2"/>
  <c r="R145" i="2"/>
  <c r="Q138" i="2"/>
  <c r="Q124" i="2"/>
  <c r="BK145" i="2"/>
  <c r="BK143" i="2"/>
  <c r="K141" i="2"/>
  <c r="BE141" i="2"/>
  <c r="Q140" i="3"/>
  <c r="Q122" i="3"/>
  <c r="Q134" i="3"/>
  <c r="R128" i="3"/>
  <c r="R126" i="3"/>
  <c r="BK144" i="3"/>
  <c r="BK142" i="3"/>
  <c r="R152" i="2"/>
  <c r="R135" i="2"/>
  <c r="R177" i="2"/>
  <c r="Q167" i="2"/>
  <c r="R149" i="2"/>
  <c r="Q161" i="2"/>
  <c r="R141" i="2"/>
  <c r="Q155" i="2"/>
  <c r="BK159" i="2"/>
  <c r="R161" i="2"/>
  <c r="Q122" i="2"/>
  <c r="BK128" i="2"/>
  <c r="K130" i="2"/>
  <c r="BE130" i="2"/>
  <c r="K161" i="2"/>
  <c r="BE161" i="2"/>
  <c r="R146" i="3"/>
  <c r="R140" i="3"/>
  <c r="Q132" i="3"/>
  <c r="R152" i="3"/>
  <c r="R122" i="3"/>
  <c r="BK157" i="3"/>
  <c r="BK134" i="3"/>
  <c r="Q163" i="2"/>
  <c r="Q140" i="2"/>
  <c r="Q184" i="2"/>
  <c r="Q171" i="2"/>
  <c r="Q165" i="2"/>
  <c r="R140" i="2"/>
  <c r="R147" i="2"/>
  <c r="R167" i="2"/>
  <c r="Q151" i="2"/>
  <c r="Q177" i="2"/>
  <c r="BK163" i="2"/>
  <c r="BK149" i="2"/>
  <c r="K147" i="2"/>
  <c r="BE147" i="2"/>
  <c r="R150" i="3"/>
  <c r="R124" i="3"/>
  <c r="R157" i="3"/>
  <c r="Q154" i="3"/>
  <c r="Q136" i="3"/>
  <c r="R134" i="3"/>
  <c r="K146" i="3"/>
  <c r="BE146" i="3"/>
  <c r="BK124" i="3"/>
  <c r="R159" i="2"/>
  <c r="Q139" i="2"/>
  <c r="Q179" i="2"/>
  <c r="Q169" i="2"/>
  <c r="Q157" i="2"/>
  <c r="Q152" i="2"/>
  <c r="Q135" i="2"/>
  <c r="Q143" i="2"/>
  <c r="Q130" i="2"/>
  <c r="Q128" i="2"/>
  <c r="BK165" i="2"/>
  <c r="BK140" i="2"/>
  <c r="K139" i="2"/>
  <c r="BE139" i="2"/>
  <c r="K133" i="2"/>
  <c r="BE133" i="2" s="1"/>
  <c r="Q126" i="3"/>
  <c r="R136" i="3"/>
  <c r="Q144" i="3"/>
  <c r="BK152" i="3"/>
  <c r="K140" i="3"/>
  <c r="BE140" i="3"/>
  <c r="Q153" i="2"/>
  <c r="R126" i="2"/>
  <c r="R179" i="2"/>
  <c r="R169" i="2"/>
  <c r="R153" i="2"/>
  <c r="R124" i="2"/>
  <c r="R143" i="2"/>
  <c r="R130" i="2"/>
  <c r="R122" i="2"/>
  <c r="BK171" i="2"/>
  <c r="BK151" i="2"/>
  <c r="K124" i="2"/>
  <c r="BE124" i="2"/>
  <c r="R138" i="3"/>
  <c r="R144" i="3"/>
  <c r="Q146" i="3"/>
  <c r="Q152" i="3"/>
  <c r="R142" i="3"/>
  <c r="Q157" i="3"/>
  <c r="Q141" i="2"/>
  <c r="R184" i="2"/>
  <c r="R171" i="2"/>
  <c r="R155" i="2"/>
  <c r="AU94" i="1"/>
  <c r="Q126" i="2"/>
  <c r="R157" i="2"/>
  <c r="R128" i="2"/>
  <c r="BK173" i="2"/>
  <c r="K157" i="2"/>
  <c r="BE157" i="2" s="1"/>
  <c r="K135" i="2"/>
  <c r="BE135" i="2"/>
  <c r="K123" i="2"/>
  <c r="BE123" i="2"/>
  <c r="BK126" i="2"/>
  <c r="R132" i="3"/>
  <c r="R154" i="3"/>
  <c r="R130" i="3"/>
  <c r="Q138" i="3"/>
  <c r="Q120" i="3"/>
  <c r="K138" i="3"/>
  <c r="BE138" i="3"/>
  <c r="K128" i="3"/>
  <c r="BE128" i="3" s="1"/>
  <c r="R165" i="2"/>
  <c r="R187" i="2"/>
  <c r="Q173" i="2"/>
  <c r="R163" i="2"/>
  <c r="Q147" i="2"/>
  <c r="R151" i="2"/>
  <c r="R123" i="2"/>
  <c r="R138" i="2"/>
  <c r="Q133" i="2"/>
  <c r="R133" i="2"/>
  <c r="Q123" i="2"/>
  <c r="BK167" i="2"/>
  <c r="K159" i="2"/>
  <c r="BE159" i="2"/>
  <c r="BK155" i="2"/>
  <c r="Q142" i="3"/>
  <c r="Q130" i="3"/>
  <c r="Q128" i="3"/>
  <c r="Q150" i="3"/>
  <c r="R120" i="3"/>
  <c r="BK150" i="3"/>
  <c r="K136" i="3"/>
  <c r="BE136" i="3"/>
  <c r="T176" i="2" l="1"/>
  <c r="T175" i="2"/>
  <c r="T121" i="2"/>
  <c r="AW95" i="1"/>
  <c r="R183" i="2"/>
  <c r="J101" i="2"/>
  <c r="BK176" i="2"/>
  <c r="K176" i="2" s="1"/>
  <c r="K98" i="2" s="1"/>
  <c r="V183" i="2"/>
  <c r="Q176" i="2"/>
  <c r="Q175" i="2"/>
  <c r="I97" i="2" s="1"/>
  <c r="X176" i="2"/>
  <c r="X175" i="2" s="1"/>
  <c r="T183" i="2"/>
  <c r="V149" i="3"/>
  <c r="V148" i="3"/>
  <c r="V119" i="3"/>
  <c r="V176" i="2"/>
  <c r="V175" i="2"/>
  <c r="V121" i="2" s="1"/>
  <c r="BK183" i="2"/>
  <c r="Q149" i="3"/>
  <c r="Q148" i="3"/>
  <c r="I97" i="3"/>
  <c r="R176" i="2"/>
  <c r="R175" i="2" s="1"/>
  <c r="X183" i="2"/>
  <c r="X121" i="2" s="1"/>
  <c r="T149" i="3"/>
  <c r="T148" i="3" s="1"/>
  <c r="T119" i="3" s="1"/>
  <c r="AW96" i="1" s="1"/>
  <c r="R149" i="3"/>
  <c r="R148" i="3" s="1"/>
  <c r="J97" i="3" s="1"/>
  <c r="Q183" i="2"/>
  <c r="Q121" i="2" s="1"/>
  <c r="I96" i="2" s="1"/>
  <c r="K30" i="2" s="1"/>
  <c r="AS95" i="1" s="1"/>
  <c r="X149" i="3"/>
  <c r="X148" i="3"/>
  <c r="X119" i="3"/>
  <c r="BK156" i="3"/>
  <c r="K156" i="3" s="1"/>
  <c r="K99" i="3" s="1"/>
  <c r="Q156" i="3"/>
  <c r="Q119" i="3" s="1"/>
  <c r="I96" i="3" s="1"/>
  <c r="K30" i="3" s="1"/>
  <c r="AS96" i="1" s="1"/>
  <c r="R156" i="3"/>
  <c r="J99" i="3"/>
  <c r="K183" i="2"/>
  <c r="K101" i="2" s="1"/>
  <c r="E109" i="3"/>
  <c r="F116" i="3"/>
  <c r="BE142" i="3"/>
  <c r="J89" i="3"/>
  <c r="E85" i="2"/>
  <c r="J115" i="2"/>
  <c r="F118" i="2"/>
  <c r="BK157" i="2"/>
  <c r="F36" i="2"/>
  <c r="BC95" i="1" s="1"/>
  <c r="K169" i="2"/>
  <c r="BE169" i="2"/>
  <c r="K145" i="2"/>
  <c r="BE145" i="2"/>
  <c r="K171" i="2"/>
  <c r="BE171" i="2" s="1"/>
  <c r="F36" i="3"/>
  <c r="BC96" i="1" s="1"/>
  <c r="K36" i="3"/>
  <c r="AY96" i="1"/>
  <c r="K138" i="2"/>
  <c r="BE138" i="2"/>
  <c r="K173" i="2"/>
  <c r="BE173" i="2" s="1"/>
  <c r="K122" i="2"/>
  <c r="BE122" i="2" s="1"/>
  <c r="BK124" i="2"/>
  <c r="K155" i="2"/>
  <c r="BE155" i="2" s="1"/>
  <c r="BK141" i="2"/>
  <c r="K152" i="2"/>
  <c r="BE152" i="2" s="1"/>
  <c r="K179" i="2"/>
  <c r="BE179" i="2"/>
  <c r="BK147" i="2"/>
  <c r="K177" i="2"/>
  <c r="BE177" i="2" s="1"/>
  <c r="BK139" i="2"/>
  <c r="BK132" i="3"/>
  <c r="K150" i="3"/>
  <c r="BE150" i="3"/>
  <c r="BK140" i="3"/>
  <c r="BK136" i="3"/>
  <c r="BK130" i="3"/>
  <c r="BK138" i="3"/>
  <c r="K143" i="2"/>
  <c r="BE143" i="2" s="1"/>
  <c r="K165" i="2"/>
  <c r="BE165" i="2"/>
  <c r="BK135" i="2"/>
  <c r="BK153" i="2"/>
  <c r="K184" i="2"/>
  <c r="BE184" i="2" s="1"/>
  <c r="BK161" i="2"/>
  <c r="K167" i="2"/>
  <c r="BE167" i="2" s="1"/>
  <c r="F38" i="2"/>
  <c r="BE95" i="1" s="1"/>
  <c r="K120" i="3"/>
  <c r="BE120" i="3"/>
  <c r="BK146" i="3"/>
  <c r="BK128" i="3"/>
  <c r="K124" i="3"/>
  <c r="BE124" i="3" s="1"/>
  <c r="F39" i="2"/>
  <c r="BF95" i="1" s="1"/>
  <c r="K187" i="2"/>
  <c r="BE187" i="2"/>
  <c r="K126" i="2"/>
  <c r="BE126" i="2"/>
  <c r="K151" i="2"/>
  <c r="BE151" i="2"/>
  <c r="F37" i="3"/>
  <c r="BD96" i="1" s="1"/>
  <c r="BK122" i="3"/>
  <c r="K152" i="3"/>
  <c r="BE152" i="3" s="1"/>
  <c r="BK130" i="2"/>
  <c r="K128" i="2"/>
  <c r="BE128" i="2"/>
  <c r="K140" i="2"/>
  <c r="BE140" i="2" s="1"/>
  <c r="K149" i="2"/>
  <c r="BE149" i="2"/>
  <c r="F37" i="2"/>
  <c r="BD95" i="1"/>
  <c r="F38" i="3"/>
  <c r="BE96" i="1"/>
  <c r="BK154" i="3"/>
  <c r="BK149" i="3" s="1"/>
  <c r="K149" i="3" s="1"/>
  <c r="K98" i="3" s="1"/>
  <c r="K36" i="2"/>
  <c r="AY95" i="1"/>
  <c r="BK133" i="2"/>
  <c r="BK123" i="2"/>
  <c r="K163" i="2"/>
  <c r="BE163" i="2" s="1"/>
  <c r="K134" i="3"/>
  <c r="BE134" i="3"/>
  <c r="BK126" i="3"/>
  <c r="F39" i="3"/>
  <c r="BF96" i="1"/>
  <c r="K157" i="3"/>
  <c r="BE157" i="3" s="1"/>
  <c r="K144" i="3"/>
  <c r="BE144" i="3"/>
  <c r="R121" i="2" l="1"/>
  <c r="J96" i="2" s="1"/>
  <c r="K31" i="2" s="1"/>
  <c r="AT95" i="1" s="1"/>
  <c r="J97" i="2"/>
  <c r="AS94" i="1"/>
  <c r="I99" i="3"/>
  <c r="I101" i="2"/>
  <c r="R119" i="3"/>
  <c r="J96" i="3" s="1"/>
  <c r="K31" i="3" s="1"/>
  <c r="AT96" i="1" s="1"/>
  <c r="AT94" i="1" s="1"/>
  <c r="J98" i="2"/>
  <c r="J98" i="3"/>
  <c r="BK175" i="2"/>
  <c r="K175" i="2" s="1"/>
  <c r="K97" i="2" s="1"/>
  <c r="BK148" i="3"/>
  <c r="K148" i="3" s="1"/>
  <c r="K97" i="3" s="1"/>
  <c r="I98" i="2"/>
  <c r="I98" i="3"/>
  <c r="AW94" i="1"/>
  <c r="K35" i="2"/>
  <c r="AX95" i="1" s="1"/>
  <c r="AV95" i="1" s="1"/>
  <c r="BE94" i="1"/>
  <c r="W32" i="1" s="1"/>
  <c r="F35" i="3"/>
  <c r="BB96" i="1"/>
  <c r="F35" i="2"/>
  <c r="BB95" i="1"/>
  <c r="BF94" i="1"/>
  <c r="W33" i="1" s="1"/>
  <c r="BD94" i="1"/>
  <c r="AZ94" i="1" s="1"/>
  <c r="BC94" i="1"/>
  <c r="W30" i="1"/>
  <c r="K35" i="3"/>
  <c r="AX96" i="1"/>
  <c r="AV96" i="1"/>
  <c r="BK121" i="2" l="1"/>
  <c r="K121" i="2"/>
  <c r="K96" i="2"/>
  <c r="BK119" i="3"/>
  <c r="K119" i="3" s="1"/>
  <c r="K32" i="3" s="1"/>
  <c r="AG96" i="1" s="1"/>
  <c r="BB94" i="1"/>
  <c r="W29" i="1" s="1"/>
  <c r="AY94" i="1"/>
  <c r="AK30" i="1"/>
  <c r="W31" i="1"/>
  <c r="BA94" i="1"/>
  <c r="K41" i="3" l="1"/>
  <c r="K96" i="3"/>
  <c r="AN96" i="1"/>
  <c r="K32" i="2"/>
  <c r="AG95" i="1" s="1"/>
  <c r="AG94" i="1" s="1"/>
  <c r="AK26" i="1" s="1"/>
  <c r="AX94" i="1"/>
  <c r="AK29" i="1" s="1"/>
  <c r="AK35" i="1" l="1"/>
  <c r="K41" i="2"/>
  <c r="AN95" i="1"/>
  <c r="AV94" i="1"/>
  <c r="AN94" i="1" l="1"/>
</calcChain>
</file>

<file path=xl/sharedStrings.xml><?xml version="1.0" encoding="utf-8"?>
<sst xmlns="http://schemas.openxmlformats.org/spreadsheetml/2006/main" count="1407" uniqueCount="366">
  <si>
    <t>Export Komplet</t>
  </si>
  <si>
    <t/>
  </si>
  <si>
    <t>2.0</t>
  </si>
  <si>
    <t>False</t>
  </si>
  <si>
    <t>True</t>
  </si>
  <si>
    <t>{40872b6b-aefc-410c-b511-09f237067e85}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</si>
  <si>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</si>
  <si>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</si>
  <si>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</si>
  <si>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</si>
  <si>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</si>
  <si>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</si>
  <si>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</si>
  <si>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</si>
  <si>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</si>
  <si>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</si>
  <si>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</si>
  <si>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</si>
  <si>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Interiér zasedací místnosti ve 2NP  Městského úřadu Česká Třebová</t>
  </si>
  <si>
    <t>KSO:</t>
  </si>
  <si>
    <t>CC-CZ:</t>
  </si>
  <si>
    <t>Místo:</t>
  </si>
  <si>
    <t>Česká Třebová čp.77</t>
  </si>
  <si>
    <t>Datum:</t>
  </si>
  <si>
    <t>14. 12. 2023</t>
  </si>
  <si>
    <t>Zadavatel:</t>
  </si>
  <si>
    <t>IČ:</t>
  </si>
  <si>
    <t>Město Česká Třebová</t>
  </si>
  <si>
    <t>DIČ:</t>
  </si>
  <si>
    <t>Uchazeč:</t>
  </si>
  <si>
    <t>Vyplň údaj</t>
  </si>
  <si>
    <t>Projektant:</t>
  </si>
  <si>
    <t>69138494</t>
  </si>
  <si>
    <t>Petr Kovář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</si>
  <si>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</si>
  <si>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</si>
  <si>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</si>
  <si>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</si>
  <si>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</si>
  <si>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</si>
  <si>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</si>
  <si>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</si>
  <si>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</si>
  <si>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</si>
  <si>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</si>
  <si>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</si>
  <si>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</si>
  <si>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</si>
  <si>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</si>
  <si>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</si>
  <si>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</si>
  <si>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</si>
  <si>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</si>
  <si>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</si>
  <si>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</si>
  <si>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</si>
  <si>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</si>
  <si>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</si>
  <si>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</si>
  <si>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</si>
  <si>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</si>
  <si>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</si>
  <si>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</si>
  <si>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</si>
  <si>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</si>
  <si>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</si>
  <si>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</si>
  <si>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</si>
  <si>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</si>
  <si>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</si>
  <si>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</si>
  <si>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</si>
  <si>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</si>
  <si>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</si>
  <si>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</si>
  <si>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</si>
  <si>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</si>
  <si>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</si>
  <si>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</si>
  <si>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</si>
  <si>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</si>
  <si>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</si>
  <si>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</si>
  <si>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</si>
  <si>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</si>
  <si>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</si>
  <si>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</si>
  <si>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{2e2736af-4c96-4bad-bece-654e4df5a466}</t>
  </si>
  <si>
    <t>2</t>
  </si>
  <si>
    <t>02</t>
  </si>
  <si>
    <t>Rozvaděč RP2</t>
  </si>
  <si>
    <t>{f8247849-84e4-4df5-bc73-61e76d8aca27}</t>
  </si>
  <si>
    <t>KRYCÍ LIST SOUPISU PRACÍ</t>
  </si>
  <si>
    <t>Objekt:</t>
  </si>
  <si>
    <t>01 - Elektroinstalace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</si>
  <si>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</si>
  <si>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</si>
  <si>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</si>
  <si>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</si>
  <si>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</si>
  <si>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</si>
  <si>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</si>
  <si>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</si>
  <si>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</si>
  <si>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</si>
  <si>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</si>
  <si>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</si>
  <si>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</si>
  <si>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>HZS - Práce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</si>
  <si>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</si>
  <si>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</si>
  <si>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</si>
  <si>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</si>
  <si>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</si>
  <si>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</si>
  <si>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</si>
  <si>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</si>
  <si>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</si>
  <si>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</si>
  <si>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</si>
  <si>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</si>
  <si>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</si>
  <si>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</si>
  <si>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</si>
  <si>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</si>
  <si>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</si>
  <si>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</si>
  <si>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R301</t>
  </si>
  <si>
    <t>Svítidlo MODUS HL</t>
  </si>
  <si>
    <t>kus</t>
  </si>
  <si>
    <t>Poptávka</t>
  </si>
  <si>
    <t>8</t>
  </si>
  <si>
    <t>ROZPOCET</t>
  </si>
  <si>
    <t>4</t>
  </si>
  <si>
    <t>-1328831867</t>
  </si>
  <si>
    <t>R302</t>
  </si>
  <si>
    <t>BACK10 A/UX bílý - nástěnný hliníkový profil oboustranný + LED pásek</t>
  </si>
  <si>
    <t>m</t>
  </si>
  <si>
    <t>1217250190</t>
  </si>
  <si>
    <t>3</t>
  </si>
  <si>
    <t>K</t>
  </si>
  <si>
    <t>741372042</t>
  </si>
  <si>
    <t>Montáž svítidlo LED interiérové přisazené stropní páskové lištové se zapojením vodičů</t>
  </si>
  <si>
    <t>CS ÚRS 2023 02</t>
  </si>
  <si>
    <t>16</t>
  </si>
  <si>
    <t>706308858</t>
  </si>
  <si>
    <t>PP</t>
  </si>
  <si>
    <t>Montáž svítidel s integrovaným zdrojem LED se zapojením vodičů interiérových přisazených stropních páskových lištových</t>
  </si>
  <si>
    <t>ROON01</t>
  </si>
  <si>
    <t>Dotykový vypínač ROON R-T601-ALU-SW</t>
  </si>
  <si>
    <t>-1760673075</t>
  </si>
  <si>
    <t>Spínač jednopólový ř. 1,</t>
  </si>
  <si>
    <t>5</t>
  </si>
  <si>
    <t>741310001</t>
  </si>
  <si>
    <t>Montáž spínač nástěnný 1-jednopólový prostředí normální se zapojením vodičů</t>
  </si>
  <si>
    <t>1799089516</t>
  </si>
  <si>
    <t>Montáž spínačů jedno nebo dvoupólových nástěnných se zapojením vodičů, pro prostředí normální spínačů, řazení 1-jednopólových</t>
  </si>
  <si>
    <t>6</t>
  </si>
  <si>
    <t>ROON02</t>
  </si>
  <si>
    <t>Kompletní zásuvka ROON R-1Socket-FR-ALU-SW</t>
  </si>
  <si>
    <t>-1183999058</t>
  </si>
  <si>
    <t>Zásuvka jednonásobná s ochr. kolíkem</t>
  </si>
  <si>
    <t>P</t>
  </si>
  <si>
    <t>Poznámka k položce:_x000D_
V místě kde je požadována ochrava proti přepětí, bude instalován pod zásuvku modul přepěťové ochrany 3. stupeň</t>
  </si>
  <si>
    <t>7</t>
  </si>
  <si>
    <t>R306</t>
  </si>
  <si>
    <t>Svodič přepětí pod zásuvku</t>
  </si>
  <si>
    <t>ks</t>
  </si>
  <si>
    <t>256</t>
  </si>
  <si>
    <t>64</t>
  </si>
  <si>
    <t>-1065337350</t>
  </si>
  <si>
    <t>ROON03</t>
  </si>
  <si>
    <t>Kompletní zásuvka ROON R-2Socket-FR-ALU-SW</t>
  </si>
  <si>
    <t>2062392161</t>
  </si>
  <si>
    <t>Kompletní dvojzásuvka s ochranným kolíkem</t>
  </si>
  <si>
    <t>9</t>
  </si>
  <si>
    <t>ROON04</t>
  </si>
  <si>
    <t>Hliníkový rámeček ROON R-3SR-ALU-S</t>
  </si>
  <si>
    <t>-1337537140</t>
  </si>
  <si>
    <t>10</t>
  </si>
  <si>
    <t>ROON05</t>
  </si>
  <si>
    <t>Modul zásuvky ROON R-1/2-PC-W</t>
  </si>
  <si>
    <t>-409529169</t>
  </si>
  <si>
    <t>11</t>
  </si>
  <si>
    <t>ROON06</t>
  </si>
  <si>
    <t>Modul zásuvky ROON R-1/2-Blank-W záslepka</t>
  </si>
  <si>
    <t>724025468</t>
  </si>
  <si>
    <t>12</t>
  </si>
  <si>
    <t>741313001</t>
  </si>
  <si>
    <t>Montáž zásuvka (polo)zapuštěná bezšroubové připojení 2P+PE se zapojením vodičů</t>
  </si>
  <si>
    <t>100057228</t>
  </si>
  <si>
    <t>Montáž zásuvek domovních se zapojením vodičů bezšroubové připojení polozapuštěných nebo zapuštěných 10/16 A, provedení 2P + PE</t>
  </si>
  <si>
    <t>13</t>
  </si>
  <si>
    <t>741313003</t>
  </si>
  <si>
    <t>Montáž zásuvka (polo)zapuštěná bezšroubové připojení 2x(2P+PE) dvojnásobná se zapojením vodičů</t>
  </si>
  <si>
    <t>-1335060434</t>
  </si>
  <si>
    <t>Montáž zásuvek domovních se zapojením vodičů bezšroubové připojení polozapuštěných nebo zapuštěných 10/16 A, provedení 2x (2P + PE) dvojnásobná</t>
  </si>
  <si>
    <t>14</t>
  </si>
  <si>
    <t>220490847</t>
  </si>
  <si>
    <t>Montáž zásuvky pro 1 datový port</t>
  </si>
  <si>
    <t>-43116164</t>
  </si>
  <si>
    <t>Montáž příslušenství pro telefonní přístroje zásuvky pro 1 datový port</t>
  </si>
  <si>
    <t>8501101393</t>
  </si>
  <si>
    <t>Pásek LED Led-Pol 230 V 12,2 W/m 3 m</t>
  </si>
  <si>
    <t>materiály online</t>
  </si>
  <si>
    <t>32</t>
  </si>
  <si>
    <t>-1531916604</t>
  </si>
  <si>
    <t>741372001</t>
  </si>
  <si>
    <t>Montáž svítidlo LED interiérové přisazené nástěnné páskové samolepící se zapojením vodičů</t>
  </si>
  <si>
    <t>2013571150</t>
  </si>
  <si>
    <t>Montáž svítidel s integrovaným zdrojem LED se zapojením vodičů interiérových přisazených nástěnných páskových samolepících</t>
  </si>
  <si>
    <t>17</t>
  </si>
  <si>
    <t>R303</t>
  </si>
  <si>
    <t>Sestava podlahové zásuvky STAKOHOME-8908-BKnw (vybavení 3x230V CZ/SK s ochran.kolíkem, 3x2 RJ45 Cat.6a, 1x RCA obr.a, 1 volná pozice)</t>
  </si>
  <si>
    <t>384741612</t>
  </si>
  <si>
    <t>18</t>
  </si>
  <si>
    <t>R304</t>
  </si>
  <si>
    <t>Sestava podlahové zásuvkySTAKOHOME-8902-BK (vybavení 2x230V CZ/SKv s ochran.kolíkem)</t>
  </si>
  <si>
    <t>-727494301</t>
  </si>
  <si>
    <t>19</t>
  </si>
  <si>
    <t>R305</t>
  </si>
  <si>
    <t>Montáž sestavy podlahových zásuvek se zapojením vodičů</t>
  </si>
  <si>
    <t>460721380</t>
  </si>
  <si>
    <t>20</t>
  </si>
  <si>
    <t>34571450</t>
  </si>
  <si>
    <t>krabice pod omítku PVC přístrojová kruhová D 70mm</t>
  </si>
  <si>
    <t>-359451899</t>
  </si>
  <si>
    <t>34571521</t>
  </si>
  <si>
    <t>krabice pod omítku PVC odbočná kruhová D 70mm s víčkem a svorkovnicí</t>
  </si>
  <si>
    <t>-1739443965</t>
  </si>
  <si>
    <t>22</t>
  </si>
  <si>
    <t>741112001</t>
  </si>
  <si>
    <t>Montáž krabice zapuštěná plastová kruhová</t>
  </si>
  <si>
    <t>-1376491115</t>
  </si>
  <si>
    <t>Montáž krabic elektroinstalačních bez napojení na trubky a lišty, demontáže a montáže víčka a přístroje protahovacích nebo odbočných zapuštěných plastových kruhových</t>
  </si>
  <si>
    <t>23</t>
  </si>
  <si>
    <t>34111005</t>
  </si>
  <si>
    <t>kabel instalační jádro Cu plné izolace PVC plášť PVC 450/750V (CYKY) 2x1,5mm2</t>
  </si>
  <si>
    <t>1782991745</t>
  </si>
  <si>
    <t>24</t>
  </si>
  <si>
    <t>741122001</t>
  </si>
  <si>
    <t>Montáž kabel Cu bez ukončení uložený pod omítku plný plochý 2x1 až 1,5 mm2 (např. CYKYLo)</t>
  </si>
  <si>
    <t>-1177434827</t>
  </si>
  <si>
    <t>Montáž kabelů měděných bez ukončení uložených pod omítku plných plochých nebo bezhalogenových (např. CYKYLo) počtu a průřezu žil 2x1 až 1,5 mm2</t>
  </si>
  <si>
    <t>25</t>
  </si>
  <si>
    <t>34111030</t>
  </si>
  <si>
    <t>kabel instalační jádro Cu plné izolace PVC plášť PVC 450/750V (CYKY) 3x1,5mm2</t>
  </si>
  <si>
    <t>390889092</t>
  </si>
  <si>
    <t>26</t>
  </si>
  <si>
    <t>34111036</t>
  </si>
  <si>
    <t>kabel instalační jádro Cu plné izolace PVC plášť PVC 450/750V (CYKY) 3x2,5mm2</t>
  </si>
  <si>
    <t>-438366668</t>
  </si>
  <si>
    <t>27</t>
  </si>
  <si>
    <t>741122005</t>
  </si>
  <si>
    <t>Montáž kabel Cu bez ukončení uložený pod omítku plný plochý 3x1 až 2,5 mm2 (např. CYKYLo)</t>
  </si>
  <si>
    <t>-1339015490</t>
  </si>
  <si>
    <t>Montáž kabelů měděných bez ukončení uložených pod omítku plných plochých nebo bezhalogenových (např. CYKYLo) počtu a průřezu žil 3x1 až 2,5 mm2</t>
  </si>
  <si>
    <t>28</t>
  </si>
  <si>
    <t>741810002</t>
  </si>
  <si>
    <t>Celková prohlídka elektrického rozvodu a zařízení přes 100 000 do 500 000,- Kč</t>
  </si>
  <si>
    <t>-544165314</t>
  </si>
  <si>
    <t>Zkoušky a prohlídky elektrických rozvodů a zařízení celková prohlídka a vyhotovení revizní zprávy pro objem montážních prací přes 100 do 500 tis. Kč</t>
  </si>
  <si>
    <t>29</t>
  </si>
  <si>
    <t>741130001</t>
  </si>
  <si>
    <t>Ukončení vodič izolovaný do 2,5 mm2 v rozváděči nebo na přístroji</t>
  </si>
  <si>
    <t>-1016232262</t>
  </si>
  <si>
    <t>Ukončení vodičů a kabelů izolovaných s označením a zapojením v rozváděči nebo na přístroji, průřezu žíly do 2,5 mm2</t>
  </si>
  <si>
    <t>HSV</t>
  </si>
  <si>
    <t>Práce a dodávky HSV</t>
  </si>
  <si>
    <t>Ostatní konstrukce a práce, bourání</t>
  </si>
  <si>
    <t>30</t>
  </si>
  <si>
    <t>977332112</t>
  </si>
  <si>
    <t>Frézování drážek ve stěnách z cihel do 50x50 mm</t>
  </si>
  <si>
    <t>1245517136</t>
  </si>
  <si>
    <t>Frézování drážek pro vodiče ve stěnách z cihel, rozměru do 50x50 mm</t>
  </si>
  <si>
    <t>31</t>
  </si>
  <si>
    <t>977343212</t>
  </si>
  <si>
    <t>Frézování drážek v podlahách z betonu do 50x50 mm</t>
  </si>
  <si>
    <t>215224100</t>
  </si>
  <si>
    <t>Frézování drážek pro vodiče v podlahách z betonu, rozměru do 50x50 mm</t>
  </si>
  <si>
    <t>PSV</t>
  </si>
  <si>
    <t>Práce a dodávky PSV</t>
  </si>
  <si>
    <t>741</t>
  </si>
  <si>
    <t>Elektroinstalace - silnoproud</t>
  </si>
  <si>
    <t>HZS</t>
  </si>
  <si>
    <t>Práce</t>
  </si>
  <si>
    <t>HZS1301</t>
  </si>
  <si>
    <t>Hodinová zúčtovací sazba zedník</t>
  </si>
  <si>
    <t>hod</t>
  </si>
  <si>
    <t>CS ÚRS 2022 01</t>
  </si>
  <si>
    <t>512</t>
  </si>
  <si>
    <t>595521072</t>
  </si>
  <si>
    <t>Hodinové zúčtovací sazby profesí HSV  provádění konstrukcí zedník</t>
  </si>
  <si>
    <t>Poznámka k položce:_x000D_
zapravení drážek pro kabely</t>
  </si>
  <si>
    <t>33</t>
  </si>
  <si>
    <t>HZS2232</t>
  </si>
  <si>
    <t>Hodinová zúčtovací sazba elektrikář odborný</t>
  </si>
  <si>
    <t>-498165586</t>
  </si>
  <si>
    <t>Hodinové zúčtovací sazby profesí PSV provádění stavebních instalací elektrikář odborný</t>
  </si>
  <si>
    <t>Poznámka k položce:_x000D_
Práce při demontážích stávajících elektrických přístrojů, svítidel, kabelů a dokončovací práce na elektrickém zařízení</t>
  </si>
  <si>
    <t>02 - Rozvaděč RP2</t>
  </si>
  <si>
    <t>HZS - Hodinové zúčtovací sazby</t>
  </si>
  <si>
    <t>35713142</t>
  </si>
  <si>
    <t>rozvodnice zapuštěná, průhledné dveře, 4 řady, šířka 14 modulárních jednotek</t>
  </si>
  <si>
    <t>931597534</t>
  </si>
  <si>
    <t>34535098</t>
  </si>
  <si>
    <t>spínač trojpólový páčkový zapuštěný, řazení 3</t>
  </si>
  <si>
    <t>520675830</t>
  </si>
  <si>
    <t>35889541</t>
  </si>
  <si>
    <t>svodič přepětí - výměnný modul, 230V, signalizace, na DIN lištu</t>
  </si>
  <si>
    <t>-1537244545</t>
  </si>
  <si>
    <t>35889206</t>
  </si>
  <si>
    <t>chránič proudový 4pólový 25A pracovního proudu 0,03A</t>
  </si>
  <si>
    <t>812906084</t>
  </si>
  <si>
    <t>35822111</t>
  </si>
  <si>
    <t>jistič 1-pólový 16 A vypínací charakteristika B vypínací schopnost 10 kA</t>
  </si>
  <si>
    <t>534035538</t>
  </si>
  <si>
    <t>1000140258</t>
  </si>
  <si>
    <t>OEZ:38328 OLI-10B-1N-030AC-G Proudový chránič s nadproudovou ochranou RP 0,62kč/ks</t>
  </si>
  <si>
    <t>-192688470</t>
  </si>
  <si>
    <t>1000140233</t>
  </si>
  <si>
    <t>OEZ:38294 OLI-16B-1N-030A Proudový chránič s nadproudovou ochranou RP 0,62kč/ks</t>
  </si>
  <si>
    <t>633735808</t>
  </si>
  <si>
    <t>741210001</t>
  </si>
  <si>
    <t>Montáž rozvodnice oceloplechová nebo plastová běžná do 20 kg</t>
  </si>
  <si>
    <t>-1458879180</t>
  </si>
  <si>
    <t>Montáž rozvodnic oceloplechových nebo plastových bez zapojení vodičů běžných, hmotnosti do 20 kg</t>
  </si>
  <si>
    <t>741321001</t>
  </si>
  <si>
    <t>Montáž proudových chráničů dvoupólových nn do 25 A bez krytu se zapojením vodičů</t>
  </si>
  <si>
    <t>-1706889655</t>
  </si>
  <si>
    <t>Montáž proudových chráničů se zapojením vodičů dvoupólových nn do 25 A bez krytu</t>
  </si>
  <si>
    <t>741310561</t>
  </si>
  <si>
    <t>Montáž vypínač tří/čtyřpól výkonový pojistkový do 63 A bez zapojení vodičů</t>
  </si>
  <si>
    <t>349516694</t>
  </si>
  <si>
    <t>Montáž spínačů tří nebo čtyřpólových vypínačů výkonových pojistkových, do 63 A</t>
  </si>
  <si>
    <t>741322072</t>
  </si>
  <si>
    <t>Montáž svodiče přepětí nn typ 2 třípólových dvoudílných s vložením modulu se zapojením vodičů</t>
  </si>
  <si>
    <t>1000847083</t>
  </si>
  <si>
    <t>Montáž přepěťových ochran nn se zapojením vodičů svodiče přepětí – typ 2 třípólových dvoudílných s vložením modulu</t>
  </si>
  <si>
    <t>741321033</t>
  </si>
  <si>
    <t>Montáž proudových chráničů čtyřpólových nn do 25 A ve skříni se zapojením vodičů</t>
  </si>
  <si>
    <t>390833534</t>
  </si>
  <si>
    <t>Montáž proudových chráničů se zapojením vodičů čtyřpólových nn do 25 A ve skříni</t>
  </si>
  <si>
    <t>210120501</t>
  </si>
  <si>
    <t>Montáž jističů deionových vestavných do 100 A se zapojením vodičů</t>
  </si>
  <si>
    <t>-37286303</t>
  </si>
  <si>
    <t>Montáž jističů se zapojením vodičů deionových vestavných do 100 A</t>
  </si>
  <si>
    <t>741321003</t>
  </si>
  <si>
    <t>Montáž proudových chráničů dvoupólových nn do 25 A ve skříni se zapojením vodičů</t>
  </si>
  <si>
    <t>-612954195</t>
  </si>
  <si>
    <t>Montáž proudových chráničů se zapojením vodičů dvoupólových nn do 25 A ve skříni</t>
  </si>
  <si>
    <t>210280101</t>
  </si>
  <si>
    <t>Kontrola rozváděčů nn silových hmotnosti do 200 kg</t>
  </si>
  <si>
    <t>1687399046</t>
  </si>
  <si>
    <t>Zkoušky a prohlídky rozvodných zařízení kontrola rozváděčů nn, (1 pole) silových, hmotnosti do 200 kg</t>
  </si>
  <si>
    <t>741210813</t>
  </si>
  <si>
    <t>Demontáž rozvodnic plastových pod omítkou s krytím do IPx4 plochou přes 0,2 m2</t>
  </si>
  <si>
    <t>245226880</t>
  </si>
  <si>
    <t>Demontáž rozvodnic plastových, uložených pod omítkou, krytí do IPx 4, plochy přes 0,2 m2</t>
  </si>
  <si>
    <t>741213841</t>
  </si>
  <si>
    <t>Demontáž kabelu silového z rozvodnice průřezu žil do 4 mm2 se zachováním funkčnosti</t>
  </si>
  <si>
    <t>-604833276</t>
  </si>
  <si>
    <t>Demontáž kabelu z rozvodnice se zachováním funkčnosti silových, průřezu do 4 mm2</t>
  </si>
  <si>
    <t>Hodinové zúčtovací sazby</t>
  </si>
  <si>
    <t>-1498127496</t>
  </si>
  <si>
    <t>Poznámka k položce:_x000D_
Dokončovací práce na rozvaděči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</si>
</sst>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4" fontId="29" fillId="0" borderId="12" xfId="0" applyNumberFormat="1" applyFont="1" applyBorder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ht="36.950000000000003" customHeight="1">
      <c r="AR2" s="202" t="s">
        <v>6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S2" s="13" t="s">
        <v>7</v>
      </c>
      <c r="BT2" s="13" t="s">
        <v>8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>
      <c r="B4" s="16"/>
      <c r="D4" s="17" t="s">
        <v>10</v>
      </c>
      <c r="AR4" s="16"/>
      <c r="AS4" s="18" t="s">
        <v>11</v>
      </c>
      <c r="BG4" s="19" t="s">
        <v>12</v>
      </c>
      <c r="BS4" s="13" t="s">
        <v>13</v>
      </c>
    </row>
    <row r="5" spans="1:74" ht="12" customHeight="1">
      <c r="B5" s="16"/>
      <c r="D5" s="20" t="s">
        <v>14</v>
      </c>
      <c r="K5" s="167" t="s">
        <v>15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R5" s="16"/>
      <c r="BG5" s="164" t="s">
        <v>16</v>
      </c>
      <c r="BS5" s="13" t="s">
        <v>7</v>
      </c>
    </row>
    <row r="6" spans="1:74" ht="36.950000000000003" customHeight="1">
      <c r="B6" s="16"/>
      <c r="D6" s="22" t="s">
        <v>17</v>
      </c>
      <c r="K6" s="169" t="s">
        <v>18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R6" s="16"/>
      <c r="BG6" s="165"/>
      <c r="BS6" s="13" t="s">
        <v>7</v>
      </c>
    </row>
    <row r="7" spans="1:74" ht="12" customHeight="1">
      <c r="B7" s="16"/>
      <c r="D7" s="23" t="s">
        <v>19</v>
      </c>
      <c r="K7" s="21" t="s">
        <v>1</v>
      </c>
      <c r="AK7" s="23" t="s">
        <v>20</v>
      </c>
      <c r="AN7" s="21" t="s">
        <v>1</v>
      </c>
      <c r="AR7" s="16"/>
      <c r="BG7" s="165"/>
      <c r="BS7" s="13" t="s">
        <v>7</v>
      </c>
    </row>
    <row r="8" spans="1:74" ht="12" customHeight="1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G8" s="165"/>
      <c r="BS8" s="13" t="s">
        <v>7</v>
      </c>
    </row>
    <row r="9" spans="1:74" ht="14.45" customHeight="1">
      <c r="B9" s="16"/>
      <c r="AR9" s="16"/>
      <c r="BG9" s="165"/>
      <c r="BS9" s="13" t="s">
        <v>7</v>
      </c>
    </row>
    <row r="10" spans="1:74" ht="12" customHeight="1">
      <c r="B10" s="16"/>
      <c r="D10" s="23" t="s">
        <v>25</v>
      </c>
      <c r="AK10" s="23" t="s">
        <v>26</v>
      </c>
      <c r="AN10" s="21" t="s">
        <v>1</v>
      </c>
      <c r="AR10" s="16"/>
      <c r="BG10" s="165"/>
      <c r="BS10" s="13" t="s">
        <v>7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1</v>
      </c>
      <c r="AR11" s="16"/>
      <c r="BG11" s="165"/>
      <c r="BS11" s="13" t="s">
        <v>7</v>
      </c>
    </row>
    <row r="12" spans="1:74" ht="6.95" customHeight="1">
      <c r="B12" s="16"/>
      <c r="AR12" s="16"/>
      <c r="BG12" s="165"/>
      <c r="BS12" s="13" t="s">
        <v>7</v>
      </c>
    </row>
    <row r="13" spans="1:74" ht="12" customHeight="1">
      <c r="B13" s="16"/>
      <c r="D13" s="23" t="s">
        <v>29</v>
      </c>
      <c r="AK13" s="23" t="s">
        <v>26</v>
      </c>
      <c r="AN13" s="25" t="s">
        <v>30</v>
      </c>
      <c r="AR13" s="16"/>
      <c r="BG13" s="165"/>
      <c r="BS13" s="13" t="s">
        <v>7</v>
      </c>
    </row>
    <row r="14" spans="1:74" ht="12.75">
      <c r="B14" s="16"/>
      <c r="E14" s="170" t="s">
        <v>30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23" t="s">
        <v>28</v>
      </c>
      <c r="AN14" s="25" t="s">
        <v>30</v>
      </c>
      <c r="AR14" s="16"/>
      <c r="BG14" s="165"/>
      <c r="BS14" s="13" t="s">
        <v>7</v>
      </c>
    </row>
    <row r="15" spans="1:74" ht="6.95" customHeight="1">
      <c r="B15" s="16"/>
      <c r="AR15" s="16"/>
      <c r="BG15" s="165"/>
      <c r="BS15" s="13" t="s">
        <v>3</v>
      </c>
    </row>
    <row r="16" spans="1:74" ht="12" customHeight="1">
      <c r="B16" s="16"/>
      <c r="D16" s="23" t="s">
        <v>31</v>
      </c>
      <c r="AK16" s="23" t="s">
        <v>26</v>
      </c>
      <c r="AN16" s="21" t="s">
        <v>32</v>
      </c>
      <c r="AR16" s="16"/>
      <c r="BG16" s="165"/>
      <c r="BS16" s="13" t="s">
        <v>3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G17" s="165"/>
      <c r="BS17" s="13" t="s">
        <v>4</v>
      </c>
    </row>
    <row r="18" spans="2:71" ht="6.95" customHeight="1">
      <c r="B18" s="16"/>
      <c r="AR18" s="16"/>
      <c r="BG18" s="165"/>
      <c r="BS18" s="13" t="s">
        <v>7</v>
      </c>
    </row>
    <row r="19" spans="2:71" ht="12" customHeight="1">
      <c r="B19" s="16"/>
      <c r="D19" s="23" t="s">
        <v>34</v>
      </c>
      <c r="AK19" s="23" t="s">
        <v>26</v>
      </c>
      <c r="AN19" s="21" t="s">
        <v>32</v>
      </c>
      <c r="AR19" s="16"/>
      <c r="BG19" s="165"/>
      <c r="BS19" s="13" t="s">
        <v>7</v>
      </c>
    </row>
    <row r="20" spans="2:71" ht="18.399999999999999" customHeight="1">
      <c r="B20" s="16"/>
      <c r="E20" s="21" t="s">
        <v>33</v>
      </c>
      <c r="AK20" s="23" t="s">
        <v>28</v>
      </c>
      <c r="AN20" s="21" t="s">
        <v>1</v>
      </c>
      <c r="AR20" s="16"/>
      <c r="BG20" s="165"/>
      <c r="BS20" s="13" t="s">
        <v>4</v>
      </c>
    </row>
    <row r="21" spans="2:71" ht="6.95" customHeight="1">
      <c r="B21" s="16"/>
      <c r="AR21" s="16"/>
      <c r="BG21" s="165"/>
    </row>
    <row r="22" spans="2:71" ht="12" customHeight="1">
      <c r="B22" s="16"/>
      <c r="D22" s="23" t="s">
        <v>35</v>
      </c>
      <c r="AR22" s="16"/>
      <c r="BG22" s="165"/>
    </row>
    <row r="23" spans="2:71" ht="16.5" customHeight="1">
      <c r="B23" s="16"/>
      <c r="E23" s="172" t="s">
        <v>1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16"/>
      <c r="BG23" s="165"/>
    </row>
    <row r="24" spans="2:71" ht="6.95" customHeight="1">
      <c r="B24" s="16"/>
      <c r="AR24" s="16"/>
      <c r="BG24" s="165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G25" s="165"/>
    </row>
    <row r="26" spans="2:71" s="1" customFormat="1" ht="25.9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3">
        <f>ROUND(AG94,2)</f>
        <v>0</v>
      </c>
      <c r="AL26" s="174"/>
      <c r="AM26" s="174"/>
      <c r="AN26" s="174"/>
      <c r="AO26" s="174"/>
      <c r="AR26" s="28"/>
      <c r="BG26" s="165"/>
    </row>
    <row r="27" spans="2:71" s="1" customFormat="1" ht="6.95" customHeight="1">
      <c r="B27" s="28"/>
      <c r="AR27" s="28"/>
      <c r="BG27" s="165"/>
    </row>
    <row r="28" spans="2:71" s="1" customFormat="1" ht="12.75">
      <c r="B28" s="28"/>
      <c r="L28" s="175" t="s">
        <v>37</v>
      </c>
      <c r="M28" s="175"/>
      <c r="N28" s="175"/>
      <c r="O28" s="175"/>
      <c r="P28" s="175"/>
      <c r="W28" s="175" t="s">
        <v>38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39</v>
      </c>
      <c r="AL28" s="175"/>
      <c r="AM28" s="175"/>
      <c r="AN28" s="175"/>
      <c r="AO28" s="175"/>
      <c r="AR28" s="28"/>
      <c r="BG28" s="165"/>
    </row>
    <row r="29" spans="2:71" s="2" customFormat="1" ht="14.45" customHeight="1">
      <c r="B29" s="32"/>
      <c r="D29" s="23" t="s">
        <v>40</v>
      </c>
      <c r="F29" s="23" t="s">
        <v>41</v>
      </c>
      <c r="L29" s="178">
        <v>0.21</v>
      </c>
      <c r="M29" s="177"/>
      <c r="N29" s="177"/>
      <c r="O29" s="177"/>
      <c r="P29" s="177"/>
      <c r="W29" s="176">
        <f>ROUND(BB94,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ROUND(AX94, 2)</f>
        <v>0</v>
      </c>
      <c r="AL29" s="177"/>
      <c r="AM29" s="177"/>
      <c r="AN29" s="177"/>
      <c r="AO29" s="177"/>
      <c r="AR29" s="32"/>
      <c r="BG29" s="166"/>
    </row>
    <row r="30" spans="2:71" s="2" customFormat="1" ht="14.45" customHeight="1">
      <c r="B30" s="32"/>
      <c r="F30" s="23" t="s">
        <v>42</v>
      </c>
      <c r="L30" s="178">
        <v>0.15</v>
      </c>
      <c r="M30" s="177"/>
      <c r="N30" s="177"/>
      <c r="O30" s="177"/>
      <c r="P30" s="177"/>
      <c r="W30" s="176">
        <f>ROUND(BC94,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ROUND(AY94, 2)</f>
        <v>0</v>
      </c>
      <c r="AL30" s="177"/>
      <c r="AM30" s="177"/>
      <c r="AN30" s="177"/>
      <c r="AO30" s="177"/>
      <c r="AR30" s="32"/>
      <c r="BG30" s="166"/>
    </row>
    <row r="31" spans="2:71" s="2" customFormat="1" ht="14.45" hidden="1" customHeight="1">
      <c r="B31" s="32"/>
      <c r="F31" s="23" t="s">
        <v>43</v>
      </c>
      <c r="L31" s="178">
        <v>0.21</v>
      </c>
      <c r="M31" s="177"/>
      <c r="N31" s="177"/>
      <c r="O31" s="177"/>
      <c r="P31" s="177"/>
      <c r="W31" s="176">
        <f>ROUND(BD94,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G31" s="166"/>
    </row>
    <row r="32" spans="2:71" s="2" customFormat="1" ht="14.45" hidden="1" customHeight="1">
      <c r="B32" s="32"/>
      <c r="F32" s="23" t="s">
        <v>44</v>
      </c>
      <c r="L32" s="178">
        <v>0.15</v>
      </c>
      <c r="M32" s="177"/>
      <c r="N32" s="177"/>
      <c r="O32" s="177"/>
      <c r="P32" s="177"/>
      <c r="W32" s="176">
        <f>ROUND(BE94,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G32" s="166"/>
    </row>
    <row r="33" spans="2:59" s="2" customFormat="1" ht="14.45" hidden="1" customHeight="1">
      <c r="B33" s="32"/>
      <c r="F33" s="23" t="s">
        <v>45</v>
      </c>
      <c r="L33" s="178">
        <v>0</v>
      </c>
      <c r="M33" s="177"/>
      <c r="N33" s="177"/>
      <c r="O33" s="177"/>
      <c r="P33" s="177"/>
      <c r="W33" s="176">
        <f>ROUND(BF94,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32"/>
      <c r="BG33" s="166"/>
    </row>
    <row r="34" spans="2:59" s="1" customFormat="1" ht="6.95" customHeight="1">
      <c r="B34" s="28"/>
      <c r="AR34" s="28"/>
      <c r="BG34" s="165"/>
    </row>
    <row r="35" spans="2:59" s="1" customFormat="1" ht="25.9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79" t="s">
        <v>48</v>
      </c>
      <c r="Y35" s="180"/>
      <c r="Z35" s="180"/>
      <c r="AA35" s="180"/>
      <c r="AB35" s="180"/>
      <c r="AC35" s="35"/>
      <c r="AD35" s="35"/>
      <c r="AE35" s="35"/>
      <c r="AF35" s="35"/>
      <c r="AG35" s="35"/>
      <c r="AH35" s="35"/>
      <c r="AI35" s="35"/>
      <c r="AJ35" s="35"/>
      <c r="AK35" s="181">
        <f>SUM(AK26:AK33)</f>
        <v>0</v>
      </c>
      <c r="AL35" s="180"/>
      <c r="AM35" s="180"/>
      <c r="AN35" s="180"/>
      <c r="AO35" s="182"/>
      <c r="AP35" s="33"/>
      <c r="AQ35" s="33"/>
      <c r="AR35" s="28"/>
    </row>
    <row r="36" spans="2:59" s="1" customFormat="1" ht="6.95" customHeight="1">
      <c r="B36" s="28"/>
      <c r="AR36" s="28"/>
    </row>
    <row r="37" spans="2:59" s="1" customFormat="1" ht="14.45" customHeight="1">
      <c r="B37" s="28"/>
      <c r="AR37" s="28"/>
    </row>
    <row r="38" spans="2:59" ht="14.45" customHeight="1">
      <c r="B38" s="16"/>
      <c r="AR38" s="16"/>
    </row>
    <row r="39" spans="2:59" ht="14.45" customHeight="1">
      <c r="B39" s="16"/>
      <c r="AR39" s="16"/>
    </row>
    <row r="40" spans="2:59" ht="14.45" customHeight="1">
      <c r="B40" s="16"/>
      <c r="AR40" s="16"/>
    </row>
    <row r="41" spans="2:59" ht="14.45" customHeight="1">
      <c r="B41" s="16"/>
      <c r="AR41" s="16"/>
    </row>
    <row r="42" spans="2:59" ht="14.45" customHeight="1">
      <c r="B42" s="16"/>
      <c r="AR42" s="16"/>
    </row>
    <row r="43" spans="2:59" ht="14.45" customHeight="1">
      <c r="B43" s="16"/>
      <c r="AR43" s="16"/>
    </row>
    <row r="44" spans="2:59" ht="14.45" customHeight="1">
      <c r="B44" s="16"/>
      <c r="AR44" s="16"/>
    </row>
    <row r="45" spans="2:59" ht="14.45" customHeight="1">
      <c r="B45" s="16"/>
      <c r="AR45" s="16"/>
    </row>
    <row r="46" spans="2:59" ht="14.45" customHeight="1">
      <c r="B46" s="16"/>
      <c r="AR46" s="16"/>
    </row>
    <row r="47" spans="2:59" ht="14.45" customHeight="1">
      <c r="B47" s="16"/>
      <c r="AR47" s="16"/>
    </row>
    <row r="48" spans="2:59" ht="14.45" customHeight="1">
      <c r="B48" s="16"/>
      <c r="AR48" s="16"/>
    </row>
    <row r="49" spans="2:44" s="1" customFormat="1" ht="14.45" customHeight="1">
      <c r="B49" s="28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51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52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51</v>
      </c>
      <c r="AI60" s="30"/>
      <c r="AJ60" s="30"/>
      <c r="AK60" s="30"/>
      <c r="AL60" s="30"/>
      <c r="AM60" s="39" t="s">
        <v>52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54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51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52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51</v>
      </c>
      <c r="AI75" s="30"/>
      <c r="AJ75" s="30"/>
      <c r="AK75" s="30"/>
      <c r="AL75" s="30"/>
      <c r="AM75" s="39" t="s">
        <v>52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55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14</v>
      </c>
      <c r="L84" s="3" t="str">
        <f>K5</f>
        <v>202308</v>
      </c>
      <c r="AR84" s="44"/>
    </row>
    <row r="85" spans="1:91" s="4" customFormat="1" ht="36.950000000000003" customHeight="1">
      <c r="B85" s="45"/>
      <c r="C85" s="46" t="s">
        <v>17</v>
      </c>
      <c r="L85" s="183" t="str">
        <f>K6</f>
        <v>Interiér zasedací místnosti ve 2NP  Městského úřadu Česká Třebová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21</v>
      </c>
      <c r="L87" s="47" t="str">
        <f>IF(K8="","",K8)</f>
        <v>Česká Třebová čp.77</v>
      </c>
      <c r="AI87" s="23" t="s">
        <v>23</v>
      </c>
      <c r="AM87" s="185" t="str">
        <f>IF(AN8= "","",AN8)</f>
        <v>14. 12. 2023</v>
      </c>
      <c r="AN87" s="185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25</v>
      </c>
      <c r="L89" s="3" t="str">
        <f>IF(E11= "","",E11)</f>
        <v>Město Česká Třebová</v>
      </c>
      <c r="AI89" s="23" t="s">
        <v>31</v>
      </c>
      <c r="AM89" s="186" t="str">
        <f>IF(E17="","",E17)</f>
        <v>Petr Kovář</v>
      </c>
      <c r="AN89" s="187"/>
      <c r="AO89" s="187"/>
      <c r="AP89" s="187"/>
      <c r="AR89" s="28"/>
      <c r="AS89" s="188" t="s">
        <v>56</v>
      </c>
      <c r="AT89" s="18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50"/>
    </row>
    <row r="90" spans="1:91" s="1" customFormat="1" ht="15.2" customHeight="1">
      <c r="B90" s="28"/>
      <c r="C90" s="23" t="s">
        <v>29</v>
      </c>
      <c r="L90" s="3" t="str">
        <f>IF(E14= "Vyplň údaj","",E14)</f>
        <v/>
      </c>
      <c r="AI90" s="23" t="s">
        <v>34</v>
      </c>
      <c r="AM90" s="186" t="str">
        <f>IF(E20="","",E20)</f>
        <v>Petr Kovář</v>
      </c>
      <c r="AN90" s="187"/>
      <c r="AO90" s="187"/>
      <c r="AP90" s="187"/>
      <c r="AR90" s="28"/>
      <c r="AS90" s="190"/>
      <c r="AT90" s="191"/>
      <c r="BF90" s="52"/>
    </row>
    <row r="91" spans="1:91" s="1" customFormat="1" ht="10.9" customHeight="1">
      <c r="B91" s="28"/>
      <c r="AR91" s="28"/>
      <c r="AS91" s="190"/>
      <c r="AT91" s="191"/>
      <c r="BF91" s="52"/>
    </row>
    <row r="92" spans="1:91" s="1" customFormat="1" ht="29.25" customHeight="1">
      <c r="B92" s="28"/>
      <c r="C92" s="192" t="s">
        <v>57</v>
      </c>
      <c r="D92" s="193"/>
      <c r="E92" s="193"/>
      <c r="F92" s="193"/>
      <c r="G92" s="193"/>
      <c r="H92" s="53"/>
      <c r="I92" s="194" t="s">
        <v>58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59</v>
      </c>
      <c r="AH92" s="193"/>
      <c r="AI92" s="193"/>
      <c r="AJ92" s="193"/>
      <c r="AK92" s="193"/>
      <c r="AL92" s="193"/>
      <c r="AM92" s="193"/>
      <c r="AN92" s="194" t="s">
        <v>60</v>
      </c>
      <c r="AO92" s="193"/>
      <c r="AP92" s="196"/>
      <c r="AQ92" s="54" t="s">
        <v>61</v>
      </c>
      <c r="AR92" s="28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6" t="s">
        <v>73</v>
      </c>
      <c r="BE92" s="56" t="s">
        <v>74</v>
      </c>
      <c r="BF92" s="57" t="s">
        <v>75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50"/>
    </row>
    <row r="94" spans="1:91" s="5" customFormat="1" ht="32.450000000000003" customHeight="1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0">
        <f>ROUND(SUM(AG95:AG96),2)</f>
        <v>0</v>
      </c>
      <c r="AH94" s="200"/>
      <c r="AI94" s="200"/>
      <c r="AJ94" s="200"/>
      <c r="AK94" s="200"/>
      <c r="AL94" s="200"/>
      <c r="AM94" s="200"/>
      <c r="AN94" s="201">
        <f>SUM(AG94,AV94)</f>
        <v>0</v>
      </c>
      <c r="AO94" s="201"/>
      <c r="AP94" s="201"/>
      <c r="AQ94" s="63" t="s">
        <v>1</v>
      </c>
      <c r="AR94" s="59"/>
      <c r="AS94" s="64">
        <f>ROUND(SUM(AS95:AS96),2)</f>
        <v>0</v>
      </c>
      <c r="AT94" s="65">
        <f>ROUND(SUM(AT95:AT96),2)</f>
        <v>0</v>
      </c>
      <c r="AU94" s="66">
        <f>ROUND(SUM(AU95:AU96),2)</f>
        <v>0</v>
      </c>
      <c r="AV94" s="66">
        <f>ROUND(SUM(AX94:AY94),2)</f>
        <v>0</v>
      </c>
      <c r="AW94" s="67">
        <f>ROUND(SUM(AW95:AW96),5)</f>
        <v>0</v>
      </c>
      <c r="AX94" s="66">
        <f>ROUND(BB94*L29,2)</f>
        <v>0</v>
      </c>
      <c r="AY94" s="66">
        <f>ROUND(BC94*L30,2)</f>
        <v>0</v>
      </c>
      <c r="AZ94" s="66">
        <f>ROUND(BD94*L29,2)</f>
        <v>0</v>
      </c>
      <c r="BA94" s="66">
        <f>ROUND(BE94*L30,2)</f>
        <v>0</v>
      </c>
      <c r="BB94" s="66">
        <f>ROUND(SUM(BB95:BB96),2)</f>
        <v>0</v>
      </c>
      <c r="BC94" s="66">
        <f>ROUND(SUM(BC95:BC96),2)</f>
        <v>0</v>
      </c>
      <c r="BD94" s="66">
        <f>ROUND(SUM(BD95:BD96),2)</f>
        <v>0</v>
      </c>
      <c r="BE94" s="66">
        <f>ROUND(SUM(BE95:BE96),2)</f>
        <v>0</v>
      </c>
      <c r="BF94" s="68">
        <f>ROUND(SUM(BF95:BF96),2)</f>
        <v>0</v>
      </c>
      <c r="BS94" s="69" t="s">
        <v>77</v>
      </c>
      <c r="BT94" s="69" t="s">
        <v>78</v>
      </c>
      <c r="BU94" s="70" t="s">
        <v>79</v>
      </c>
      <c r="BV94" s="69" t="s">
        <v>80</v>
      </c>
      <c r="BW94" s="69" t="s">
        <v>5</v>
      </c>
      <c r="BX94" s="69" t="s">
        <v>81</v>
      </c>
      <c r="CL94" s="69" t="s">
        <v>1</v>
      </c>
    </row>
    <row r="95" spans="1:91" s="6" customFormat="1" ht="16.5" customHeight="1">
      <c r="A95" s="71" t="s">
        <v>82</v>
      </c>
      <c r="B95" s="72"/>
      <c r="C95" s="73"/>
      <c r="D95" s="199" t="s">
        <v>83</v>
      </c>
      <c r="E95" s="199"/>
      <c r="F95" s="199"/>
      <c r="G95" s="199"/>
      <c r="H95" s="199"/>
      <c r="I95" s="74"/>
      <c r="J95" s="199" t="s">
        <v>84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7">
        <f>'01 - Elektroinstalace'!K32</f>
        <v>0</v>
      </c>
      <c r="AH95" s="198"/>
      <c r="AI95" s="198"/>
      <c r="AJ95" s="198"/>
      <c r="AK95" s="198"/>
      <c r="AL95" s="198"/>
      <c r="AM95" s="198"/>
      <c r="AN95" s="197">
        <f>SUM(AG95,AV95)</f>
        <v>0</v>
      </c>
      <c r="AO95" s="198"/>
      <c r="AP95" s="198"/>
      <c r="AQ95" s="75" t="s">
        <v>85</v>
      </c>
      <c r="AR95" s="72"/>
      <c r="AS95" s="76">
        <f>'01 - Elektroinstalace'!K30</f>
        <v>0</v>
      </c>
      <c r="AT95" s="77">
        <f>'01 - Elektroinstalace'!K31</f>
        <v>0</v>
      </c>
      <c r="AU95" s="77">
        <v>0</v>
      </c>
      <c r="AV95" s="77">
        <f>ROUND(SUM(AX95:AY95),2)</f>
        <v>0</v>
      </c>
      <c r="AW95" s="78">
        <f>'01 - Elektroinstalace'!T121</f>
        <v>0</v>
      </c>
      <c r="AX95" s="77">
        <f>'01 - Elektroinstalace'!K35</f>
        <v>0</v>
      </c>
      <c r="AY95" s="77">
        <f>'01 - Elektroinstalace'!K36</f>
        <v>0</v>
      </c>
      <c r="AZ95" s="77">
        <f>'01 - Elektroinstalace'!K37</f>
        <v>0</v>
      </c>
      <c r="BA95" s="77">
        <f>'01 - Elektroinstalace'!K38</f>
        <v>0</v>
      </c>
      <c r="BB95" s="77">
        <f>'01 - Elektroinstalace'!F35</f>
        <v>0</v>
      </c>
      <c r="BC95" s="77">
        <f>'01 - Elektroinstalace'!F36</f>
        <v>0</v>
      </c>
      <c r="BD95" s="77">
        <f>'01 - Elektroinstalace'!F37</f>
        <v>0</v>
      </c>
      <c r="BE95" s="77">
        <f>'01 - Elektroinstalace'!F38</f>
        <v>0</v>
      </c>
      <c r="BF95" s="79">
        <f>'01 - Elektroinstalace'!F39</f>
        <v>0</v>
      </c>
      <c r="BT95" s="80" t="s">
        <v>86</v>
      </c>
      <c r="BV95" s="80" t="s">
        <v>80</v>
      </c>
      <c r="BW95" s="80" t="s">
        <v>87</v>
      </c>
      <c r="BX95" s="80" t="s">
        <v>5</v>
      </c>
      <c r="CL95" s="80" t="s">
        <v>1</v>
      </c>
      <c r="CM95" s="80" t="s">
        <v>88</v>
      </c>
    </row>
    <row r="96" spans="1:91" s="6" customFormat="1" ht="16.5" customHeight="1">
      <c r="A96" s="71" t="s">
        <v>82</v>
      </c>
      <c r="B96" s="72"/>
      <c r="C96" s="73"/>
      <c r="D96" s="199" t="s">
        <v>89</v>
      </c>
      <c r="E96" s="199"/>
      <c r="F96" s="199"/>
      <c r="G96" s="199"/>
      <c r="H96" s="199"/>
      <c r="I96" s="74"/>
      <c r="J96" s="199" t="s">
        <v>90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197">
        <f>'02 - Rozvaděč RP2'!K32</f>
        <v>0</v>
      </c>
      <c r="AH96" s="198"/>
      <c r="AI96" s="198"/>
      <c r="AJ96" s="198"/>
      <c r="AK96" s="198"/>
      <c r="AL96" s="198"/>
      <c r="AM96" s="198"/>
      <c r="AN96" s="197">
        <f>SUM(AG96,AV96)</f>
        <v>0</v>
      </c>
      <c r="AO96" s="198"/>
      <c r="AP96" s="198"/>
      <c r="AQ96" s="75" t="s">
        <v>85</v>
      </c>
      <c r="AR96" s="72"/>
      <c r="AS96" s="81">
        <f>'02 - Rozvaděč RP2'!K30</f>
        <v>0</v>
      </c>
      <c r="AT96" s="82">
        <f>'02 - Rozvaděč RP2'!K31</f>
        <v>0</v>
      </c>
      <c r="AU96" s="82">
        <v>0</v>
      </c>
      <c r="AV96" s="82">
        <f>ROUND(SUM(AX96:AY96),2)</f>
        <v>0</v>
      </c>
      <c r="AW96" s="83">
        <f>'02 - Rozvaděč RP2'!T119</f>
        <v>0</v>
      </c>
      <c r="AX96" s="82">
        <f>'02 - Rozvaděč RP2'!K35</f>
        <v>0</v>
      </c>
      <c r="AY96" s="82">
        <f>'02 - Rozvaděč RP2'!K36</f>
        <v>0</v>
      </c>
      <c r="AZ96" s="82">
        <f>'02 - Rozvaděč RP2'!K37</f>
        <v>0</v>
      </c>
      <c r="BA96" s="82">
        <f>'02 - Rozvaděč RP2'!K38</f>
        <v>0</v>
      </c>
      <c r="BB96" s="82">
        <f>'02 - Rozvaděč RP2'!F35</f>
        <v>0</v>
      </c>
      <c r="BC96" s="82">
        <f>'02 - Rozvaděč RP2'!F36</f>
        <v>0</v>
      </c>
      <c r="BD96" s="82">
        <f>'02 - Rozvaděč RP2'!F37</f>
        <v>0</v>
      </c>
      <c r="BE96" s="82">
        <f>'02 - Rozvaděč RP2'!F38</f>
        <v>0</v>
      </c>
      <c r="BF96" s="84">
        <f>'02 - Rozvaděč RP2'!F39</f>
        <v>0</v>
      </c>
      <c r="BT96" s="80" t="s">
        <v>86</v>
      </c>
      <c r="BV96" s="80" t="s">
        <v>80</v>
      </c>
      <c r="BW96" s="80" t="s">
        <v>91</v>
      </c>
      <c r="BX96" s="80" t="s">
        <v>5</v>
      </c>
      <c r="CL96" s="80" t="s">
        <v>1</v>
      </c>
      <c r="CM96" s="80" t="s">
        <v>88</v>
      </c>
    </row>
    <row r="97" spans="2:44" s="1" customFormat="1" ht="30" customHeight="1">
      <c r="B97" s="28"/>
      <c r="AR97" s="28"/>
    </row>
    <row r="98" spans="2:44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Elektroinstalace'!C2" display="/" xr:uid="{00000000-0004-0000-0000-000000000000}"/>
    <hyperlink ref="A96" location="'02 - Rozvaděč RP2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02" t="s">
        <v>6</v>
      </c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T2" s="13" t="s">
        <v>87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88</v>
      </c>
    </row>
    <row r="4" spans="2:46" ht="24.95" customHeight="1">
      <c r="B4" s="16"/>
      <c r="D4" s="17" t="s">
        <v>92</v>
      </c>
      <c r="M4" s="16"/>
      <c r="N4" s="85" t="s">
        <v>11</v>
      </c>
      <c r="AT4" s="13" t="s">
        <v>3</v>
      </c>
    </row>
    <row r="5" spans="2:46" ht="6.95" customHeight="1">
      <c r="B5" s="16"/>
      <c r="M5" s="16"/>
    </row>
    <row r="6" spans="2:46" ht="12" customHeight="1">
      <c r="B6" s="16"/>
      <c r="D6" s="23" t="s">
        <v>17</v>
      </c>
      <c r="M6" s="16"/>
    </row>
    <row r="7" spans="2:46" ht="26.25" customHeight="1">
      <c r="B7" s="16"/>
      <c r="E7" s="203" t="str">
        <f>'Rekapitulace stavby'!K6</f>
        <v>Interiér zasedací místnosti ve 2NP  Městského úřadu Česká Třebová</v>
      </c>
      <c r="F7" s="204"/>
      <c r="G7" s="204"/>
      <c r="H7" s="204"/>
      <c r="M7" s="16"/>
    </row>
    <row r="8" spans="2:46" s="1" customFormat="1" ht="12" customHeight="1">
      <c r="B8" s="28"/>
      <c r="D8" s="23" t="s">
        <v>93</v>
      </c>
      <c r="M8" s="28"/>
    </row>
    <row r="9" spans="2:46" s="1" customFormat="1" ht="16.5" customHeight="1">
      <c r="B9" s="28"/>
      <c r="E9" s="183" t="s">
        <v>94</v>
      </c>
      <c r="F9" s="205"/>
      <c r="G9" s="205"/>
      <c r="H9" s="205"/>
      <c r="M9" s="28"/>
    </row>
    <row r="10" spans="2:46" s="1" customFormat="1" ht="11.25">
      <c r="B10" s="28"/>
      <c r="M10" s="28"/>
    </row>
    <row r="11" spans="2:46" s="1" customFormat="1" ht="12" customHeight="1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14. 12. 2023</v>
      </c>
      <c r="M12" s="28"/>
    </row>
    <row r="13" spans="2:46" s="1" customFormat="1" ht="10.9" customHeight="1">
      <c r="B13" s="28"/>
      <c r="M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>
      <c r="B16" s="28"/>
      <c r="M16" s="28"/>
    </row>
    <row r="17" spans="2:13" s="1" customFormat="1" ht="12" customHeight="1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>
      <c r="B18" s="28"/>
      <c r="E18" s="206" t="str">
        <f>'Rekapitulace stavby'!E14</f>
        <v>Vyplň údaj</v>
      </c>
      <c r="F18" s="167"/>
      <c r="G18" s="167"/>
      <c r="H18" s="167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>
      <c r="B19" s="28"/>
      <c r="M19" s="28"/>
    </row>
    <row r="20" spans="2:13" s="1" customFormat="1" ht="12" customHeight="1">
      <c r="B20" s="28"/>
      <c r="D20" s="23" t="s">
        <v>31</v>
      </c>
      <c r="I20" s="23" t="s">
        <v>26</v>
      </c>
      <c r="J20" s="21" t="s">
        <v>32</v>
      </c>
      <c r="M20" s="28"/>
    </row>
    <row r="21" spans="2:13" s="1" customFormat="1" ht="18" customHeight="1">
      <c r="B21" s="28"/>
      <c r="E21" s="21" t="s">
        <v>33</v>
      </c>
      <c r="I21" s="23" t="s">
        <v>28</v>
      </c>
      <c r="J21" s="21" t="s">
        <v>1</v>
      </c>
      <c r="M21" s="28"/>
    </row>
    <row r="22" spans="2:13" s="1" customFormat="1" ht="6.95" customHeight="1">
      <c r="B22" s="28"/>
      <c r="M22" s="28"/>
    </row>
    <row r="23" spans="2:13" s="1" customFormat="1" ht="12" customHeight="1">
      <c r="B23" s="28"/>
      <c r="D23" s="23" t="s">
        <v>34</v>
      </c>
      <c r="I23" s="23" t="s">
        <v>26</v>
      </c>
      <c r="J23" s="21" t="s">
        <v>32</v>
      </c>
      <c r="M23" s="28"/>
    </row>
    <row r="24" spans="2:13" s="1" customFormat="1" ht="18" customHeight="1">
      <c r="B24" s="28"/>
      <c r="E24" s="21" t="s">
        <v>33</v>
      </c>
      <c r="I24" s="23" t="s">
        <v>28</v>
      </c>
      <c r="J24" s="21" t="s">
        <v>1</v>
      </c>
      <c r="M24" s="28"/>
    </row>
    <row r="25" spans="2:13" s="1" customFormat="1" ht="6.95" customHeight="1">
      <c r="B25" s="28"/>
      <c r="M25" s="28"/>
    </row>
    <row r="26" spans="2:13" s="1" customFormat="1" ht="12" customHeight="1">
      <c r="B26" s="28"/>
      <c r="D26" s="23" t="s">
        <v>35</v>
      </c>
      <c r="M26" s="28"/>
    </row>
    <row r="27" spans="2:13" s="7" customFormat="1" ht="16.5" customHeight="1">
      <c r="B27" s="86"/>
      <c r="E27" s="172" t="s">
        <v>1</v>
      </c>
      <c r="F27" s="172"/>
      <c r="G27" s="172"/>
      <c r="H27" s="172"/>
      <c r="M27" s="86"/>
    </row>
    <row r="28" spans="2:13" s="1" customFormat="1" ht="6.95" customHeight="1">
      <c r="B28" s="28"/>
      <c r="M28" s="28"/>
    </row>
    <row r="29" spans="2:13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>
      <c r="B30" s="28"/>
      <c r="E30" s="23" t="s">
        <v>95</v>
      </c>
      <c r="K30" s="87">
        <f>I96</f>
        <v>0</v>
      </c>
      <c r="M30" s="28"/>
    </row>
    <row r="31" spans="2:13" s="1" customFormat="1" ht="12.75">
      <c r="B31" s="28"/>
      <c r="E31" s="23" t="s">
        <v>96</v>
      </c>
      <c r="K31" s="87">
        <f>J96</f>
        <v>0</v>
      </c>
      <c r="M31" s="28"/>
    </row>
    <row r="32" spans="2:13" s="1" customFormat="1" ht="25.35" customHeight="1">
      <c r="B32" s="28"/>
      <c r="D32" s="88" t="s">
        <v>36</v>
      </c>
      <c r="K32" s="62">
        <f>ROUND(K121, 2)</f>
        <v>0</v>
      </c>
      <c r="M32" s="28"/>
    </row>
    <row r="33" spans="2:13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>
      <c r="B34" s="28"/>
      <c r="F34" s="31" t="s">
        <v>38</v>
      </c>
      <c r="I34" s="31" t="s">
        <v>37</v>
      </c>
      <c r="K34" s="31" t="s">
        <v>39</v>
      </c>
      <c r="M34" s="28"/>
    </row>
    <row r="35" spans="2:13" s="1" customFormat="1" ht="14.45" customHeight="1">
      <c r="B35" s="28"/>
      <c r="D35" s="51" t="s">
        <v>40</v>
      </c>
      <c r="E35" s="23" t="s">
        <v>41</v>
      </c>
      <c r="F35" s="87">
        <f>ROUND((SUM(BE121:BE189)),  2)</f>
        <v>0</v>
      </c>
      <c r="I35" s="89">
        <v>0.21</v>
      </c>
      <c r="K35" s="87">
        <f>ROUND(((SUM(BE121:BE189))*I35),  2)</f>
        <v>0</v>
      </c>
      <c r="M35" s="28"/>
    </row>
    <row r="36" spans="2:13" s="1" customFormat="1" ht="14.45" customHeight="1">
      <c r="B36" s="28"/>
      <c r="E36" s="23" t="s">
        <v>42</v>
      </c>
      <c r="F36" s="87">
        <f>ROUND((SUM(BF121:BF189)),  2)</f>
        <v>0</v>
      </c>
      <c r="I36" s="89">
        <v>0.15</v>
      </c>
      <c r="K36" s="87">
        <f>ROUND(((SUM(BF121:BF189))*I36),  2)</f>
        <v>0</v>
      </c>
      <c r="M36" s="28"/>
    </row>
    <row r="37" spans="2:13" s="1" customFormat="1" ht="14.45" hidden="1" customHeight="1">
      <c r="B37" s="28"/>
      <c r="E37" s="23" t="s">
        <v>43</v>
      </c>
      <c r="F37" s="87">
        <f>ROUND((SUM(BG121:BG189)),  2)</f>
        <v>0</v>
      </c>
      <c r="I37" s="89">
        <v>0.21</v>
      </c>
      <c r="K37" s="87">
        <f>0</f>
        <v>0</v>
      </c>
      <c r="M37" s="28"/>
    </row>
    <row r="38" spans="2:13" s="1" customFormat="1" ht="14.45" hidden="1" customHeight="1">
      <c r="B38" s="28"/>
      <c r="E38" s="23" t="s">
        <v>44</v>
      </c>
      <c r="F38" s="87">
        <f>ROUND((SUM(BH121:BH189)),  2)</f>
        <v>0</v>
      </c>
      <c r="I38" s="89">
        <v>0.15</v>
      </c>
      <c r="K38" s="87">
        <f>0</f>
        <v>0</v>
      </c>
      <c r="M38" s="28"/>
    </row>
    <row r="39" spans="2:13" s="1" customFormat="1" ht="14.45" hidden="1" customHeight="1">
      <c r="B39" s="28"/>
      <c r="E39" s="23" t="s">
        <v>45</v>
      </c>
      <c r="F39" s="87">
        <f>ROUND((SUM(BI121:BI189)),  2)</f>
        <v>0</v>
      </c>
      <c r="I39" s="89">
        <v>0</v>
      </c>
      <c r="K39" s="87">
        <f>0</f>
        <v>0</v>
      </c>
      <c r="M39" s="28"/>
    </row>
    <row r="40" spans="2:13" s="1" customFormat="1" ht="6.95" customHeight="1">
      <c r="B40" s="28"/>
      <c r="M40" s="28"/>
    </row>
    <row r="41" spans="2:13" s="1" customFormat="1" ht="25.35" customHeight="1">
      <c r="B41" s="28"/>
      <c r="C41" s="90"/>
      <c r="D41" s="91" t="s">
        <v>46</v>
      </c>
      <c r="E41" s="53"/>
      <c r="F41" s="53"/>
      <c r="G41" s="92" t="s">
        <v>47</v>
      </c>
      <c r="H41" s="93" t="s">
        <v>48</v>
      </c>
      <c r="I41" s="53"/>
      <c r="J41" s="53"/>
      <c r="K41" s="94">
        <f>SUM(K32:K39)</f>
        <v>0</v>
      </c>
      <c r="L41" s="95"/>
      <c r="M41" s="28"/>
    </row>
    <row r="42" spans="2:13" s="1" customFormat="1" ht="14.45" customHeight="1">
      <c r="B42" s="28"/>
      <c r="M42" s="28"/>
    </row>
    <row r="43" spans="2:13" ht="14.45" customHeight="1">
      <c r="B43" s="16"/>
      <c r="M43" s="16"/>
    </row>
    <row r="44" spans="2:13" ht="14.45" customHeight="1">
      <c r="B44" s="16"/>
      <c r="M44" s="16"/>
    </row>
    <row r="45" spans="2:13" ht="14.45" customHeight="1">
      <c r="B45" s="16"/>
      <c r="M45" s="16"/>
    </row>
    <row r="46" spans="2:13" ht="14.45" customHeight="1">
      <c r="B46" s="16"/>
      <c r="M46" s="16"/>
    </row>
    <row r="47" spans="2:13" ht="14.45" customHeight="1">
      <c r="B47" s="16"/>
      <c r="M47" s="16"/>
    </row>
    <row r="48" spans="2:13" ht="14.45" customHeight="1">
      <c r="B48" s="16"/>
      <c r="M48" s="16"/>
    </row>
    <row r="49" spans="2:13" ht="14.45" customHeight="1">
      <c r="B49" s="16"/>
      <c r="M49" s="16"/>
    </row>
    <row r="50" spans="2:13" s="1" customFormat="1" ht="14.45" customHeight="1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8"/>
      <c r="M50" s="28"/>
    </row>
    <row r="51" spans="2:13" ht="11.25">
      <c r="B51" s="16"/>
      <c r="M51" s="16"/>
    </row>
    <row r="52" spans="2:13" ht="11.25">
      <c r="B52" s="16"/>
      <c r="M52" s="16"/>
    </row>
    <row r="53" spans="2:13" ht="11.25">
      <c r="B53" s="16"/>
      <c r="M53" s="16"/>
    </row>
    <row r="54" spans="2:13" ht="11.25">
      <c r="B54" s="16"/>
      <c r="M54" s="16"/>
    </row>
    <row r="55" spans="2:13" ht="11.25">
      <c r="B55" s="16"/>
      <c r="M55" s="16"/>
    </row>
    <row r="56" spans="2:13" ht="11.25">
      <c r="B56" s="16"/>
      <c r="M56" s="16"/>
    </row>
    <row r="57" spans="2:13" ht="11.25">
      <c r="B57" s="16"/>
      <c r="M57" s="16"/>
    </row>
    <row r="58" spans="2:13" ht="11.25">
      <c r="B58" s="16"/>
      <c r="M58" s="16"/>
    </row>
    <row r="59" spans="2:13" ht="11.25">
      <c r="B59" s="16"/>
      <c r="M59" s="16"/>
    </row>
    <row r="60" spans="2:13" ht="11.25">
      <c r="B60" s="16"/>
      <c r="M60" s="16"/>
    </row>
    <row r="61" spans="2:13" s="1" customFormat="1" ht="12.75">
      <c r="B61" s="28"/>
      <c r="D61" s="39" t="s">
        <v>51</v>
      </c>
      <c r="E61" s="30"/>
      <c r="F61" s="96" t="s">
        <v>52</v>
      </c>
      <c r="G61" s="39" t="s">
        <v>51</v>
      </c>
      <c r="H61" s="30"/>
      <c r="I61" s="30"/>
      <c r="J61" s="97" t="s">
        <v>52</v>
      </c>
      <c r="K61" s="30"/>
      <c r="L61" s="30"/>
      <c r="M61" s="28"/>
    </row>
    <row r="62" spans="2:13" ht="11.25">
      <c r="B62" s="16"/>
      <c r="M62" s="16"/>
    </row>
    <row r="63" spans="2:13" ht="11.25">
      <c r="B63" s="16"/>
      <c r="M63" s="16"/>
    </row>
    <row r="64" spans="2:13" ht="11.25">
      <c r="B64" s="16"/>
      <c r="M64" s="16"/>
    </row>
    <row r="65" spans="2:13" s="1" customFormat="1" ht="12.75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38"/>
      <c r="M65" s="28"/>
    </row>
    <row r="66" spans="2:13" ht="11.25">
      <c r="B66" s="16"/>
      <c r="M66" s="16"/>
    </row>
    <row r="67" spans="2:13" ht="11.25">
      <c r="B67" s="16"/>
      <c r="M67" s="16"/>
    </row>
    <row r="68" spans="2:13" ht="11.25">
      <c r="B68" s="16"/>
      <c r="M68" s="16"/>
    </row>
    <row r="69" spans="2:13" ht="11.25">
      <c r="B69" s="16"/>
      <c r="M69" s="16"/>
    </row>
    <row r="70" spans="2:13" ht="11.25">
      <c r="B70" s="16"/>
      <c r="M70" s="16"/>
    </row>
    <row r="71" spans="2:13" ht="11.25">
      <c r="B71" s="16"/>
      <c r="M71" s="16"/>
    </row>
    <row r="72" spans="2:13" ht="11.25">
      <c r="B72" s="16"/>
      <c r="M72" s="16"/>
    </row>
    <row r="73" spans="2:13" ht="11.25">
      <c r="B73" s="16"/>
      <c r="M73" s="16"/>
    </row>
    <row r="74" spans="2:13" ht="11.25">
      <c r="B74" s="16"/>
      <c r="M74" s="16"/>
    </row>
    <row r="75" spans="2:13" ht="11.25">
      <c r="B75" s="16"/>
      <c r="M75" s="16"/>
    </row>
    <row r="76" spans="2:13" s="1" customFormat="1" ht="12.75">
      <c r="B76" s="28"/>
      <c r="D76" s="39" t="s">
        <v>51</v>
      </c>
      <c r="E76" s="30"/>
      <c r="F76" s="96" t="s">
        <v>52</v>
      </c>
      <c r="G76" s="39" t="s">
        <v>51</v>
      </c>
      <c r="H76" s="30"/>
      <c r="I76" s="30"/>
      <c r="J76" s="97" t="s">
        <v>52</v>
      </c>
      <c r="K76" s="30"/>
      <c r="L76" s="30"/>
      <c r="M76" s="28"/>
    </row>
    <row r="77" spans="2:13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hidden="1" customHeight="1">
      <c r="B82" s="28"/>
      <c r="C82" s="17" t="s">
        <v>97</v>
      </c>
      <c r="M82" s="28"/>
    </row>
    <row r="83" spans="2:47" s="1" customFormat="1" ht="6.95" hidden="1" customHeight="1">
      <c r="B83" s="28"/>
      <c r="M83" s="28"/>
    </row>
    <row r="84" spans="2:47" s="1" customFormat="1" ht="12" hidden="1" customHeight="1">
      <c r="B84" s="28"/>
      <c r="C84" s="23" t="s">
        <v>17</v>
      </c>
      <c r="M84" s="28"/>
    </row>
    <row r="85" spans="2:47" s="1" customFormat="1" ht="26.25" hidden="1" customHeight="1">
      <c r="B85" s="28"/>
      <c r="E85" s="203" t="str">
        <f>E7</f>
        <v>Interiér zasedací místnosti ve 2NP  Městského úřadu Česká Třebová</v>
      </c>
      <c r="F85" s="204"/>
      <c r="G85" s="204"/>
      <c r="H85" s="204"/>
      <c r="M85" s="28"/>
    </row>
    <row r="86" spans="2:47" s="1" customFormat="1" ht="12" hidden="1" customHeight="1">
      <c r="B86" s="28"/>
      <c r="C86" s="23" t="s">
        <v>93</v>
      </c>
      <c r="M86" s="28"/>
    </row>
    <row r="87" spans="2:47" s="1" customFormat="1" ht="16.5" hidden="1" customHeight="1">
      <c r="B87" s="28"/>
      <c r="E87" s="183" t="str">
        <f>E9</f>
        <v>01 - Elektroinstalace</v>
      </c>
      <c r="F87" s="205"/>
      <c r="G87" s="205"/>
      <c r="H87" s="205"/>
      <c r="M87" s="28"/>
    </row>
    <row r="88" spans="2:47" s="1" customFormat="1" ht="6.95" hidden="1" customHeight="1">
      <c r="B88" s="28"/>
      <c r="M88" s="28"/>
    </row>
    <row r="89" spans="2:47" s="1" customFormat="1" ht="12" hidden="1" customHeight="1">
      <c r="B89" s="28"/>
      <c r="C89" s="23" t="s">
        <v>21</v>
      </c>
      <c r="F89" s="21" t="str">
        <f>F12</f>
        <v>Česká Třebová čp.77</v>
      </c>
      <c r="I89" s="23" t="s">
        <v>23</v>
      </c>
      <c r="J89" s="48" t="str">
        <f>IF(J12="","",J12)</f>
        <v>14. 12. 2023</v>
      </c>
      <c r="M89" s="28"/>
    </row>
    <row r="90" spans="2:47" s="1" customFormat="1" ht="6.95" hidden="1" customHeight="1">
      <c r="B90" s="28"/>
      <c r="M90" s="28"/>
    </row>
    <row r="91" spans="2:47" s="1" customFormat="1" ht="15.2" hidden="1" customHeight="1">
      <c r="B91" s="28"/>
      <c r="C91" s="23" t="s">
        <v>25</v>
      </c>
      <c r="F91" s="21" t="str">
        <f>E15</f>
        <v>Město Česká Třebová</v>
      </c>
      <c r="I91" s="23" t="s">
        <v>31</v>
      </c>
      <c r="J91" s="26" t="str">
        <f>E21</f>
        <v>Petr Kovář</v>
      </c>
      <c r="M91" s="28"/>
    </row>
    <row r="92" spans="2:47" s="1" customFormat="1" ht="15.2" hidden="1" customHeight="1">
      <c r="B92" s="28"/>
      <c r="C92" s="23" t="s">
        <v>29</v>
      </c>
      <c r="F92" s="21" t="str">
        <f>IF(E18="","",E18)</f>
        <v>Vyplň údaj</v>
      </c>
      <c r="I92" s="23" t="s">
        <v>34</v>
      </c>
      <c r="J92" s="26" t="str">
        <f>E24</f>
        <v>Petr Kovář</v>
      </c>
      <c r="M92" s="28"/>
    </row>
    <row r="93" spans="2:47" s="1" customFormat="1" ht="10.35" hidden="1" customHeight="1">
      <c r="B93" s="28"/>
      <c r="M93" s="28"/>
    </row>
    <row r="94" spans="2:47" s="1" customFormat="1" ht="29.25" hidden="1" customHeight="1">
      <c r="B94" s="28"/>
      <c r="C94" s="98" t="s">
        <v>98</v>
      </c>
      <c r="D94" s="90"/>
      <c r="E94" s="90"/>
      <c r="F94" s="90"/>
      <c r="G94" s="90"/>
      <c r="H94" s="90"/>
      <c r="I94" s="99" t="s">
        <v>99</v>
      </c>
      <c r="J94" s="99" t="s">
        <v>100</v>
      </c>
      <c r="K94" s="99" t="s">
        <v>101</v>
      </c>
      <c r="L94" s="90"/>
      <c r="M94" s="28"/>
    </row>
    <row r="95" spans="2:47" s="1" customFormat="1" ht="10.35" hidden="1" customHeight="1">
      <c r="B95" s="28"/>
      <c r="M95" s="28"/>
    </row>
    <row r="96" spans="2:47" s="1" customFormat="1" ht="22.9" hidden="1" customHeight="1">
      <c r="B96" s="28"/>
      <c r="C96" s="100" t="s">
        <v>102</v>
      </c>
      <c r="I96" s="62">
        <f>Q121</f>
        <v>0</v>
      </c>
      <c r="J96" s="62">
        <f>R121</f>
        <v>0</v>
      </c>
      <c r="K96" s="62">
        <f>K121</f>
        <v>0</v>
      </c>
      <c r="M96" s="28"/>
      <c r="AU96" s="13" t="s">
        <v>103</v>
      </c>
    </row>
    <row r="97" spans="2:13" s="8" customFormat="1" ht="24.95" hidden="1" customHeight="1">
      <c r="B97" s="101"/>
      <c r="D97" s="102" t="s">
        <v>104</v>
      </c>
      <c r="E97" s="103"/>
      <c r="F97" s="103"/>
      <c r="G97" s="103"/>
      <c r="H97" s="103"/>
      <c r="I97" s="104">
        <f>Q175</f>
        <v>0</v>
      </c>
      <c r="J97" s="104">
        <f>R175</f>
        <v>0</v>
      </c>
      <c r="K97" s="104">
        <f>K175</f>
        <v>0</v>
      </c>
      <c r="M97" s="101"/>
    </row>
    <row r="98" spans="2:13" s="9" customFormat="1" ht="19.899999999999999" hidden="1" customHeight="1">
      <c r="B98" s="105"/>
      <c r="D98" s="106" t="s">
        <v>105</v>
      </c>
      <c r="E98" s="107"/>
      <c r="F98" s="107"/>
      <c r="G98" s="107"/>
      <c r="H98" s="107"/>
      <c r="I98" s="108">
        <f>Q176</f>
        <v>0</v>
      </c>
      <c r="J98" s="108">
        <f>R176</f>
        <v>0</v>
      </c>
      <c r="K98" s="108">
        <f>K176</f>
        <v>0</v>
      </c>
      <c r="M98" s="105"/>
    </row>
    <row r="99" spans="2:13" s="8" customFormat="1" ht="24.95" hidden="1" customHeight="1">
      <c r="B99" s="101"/>
      <c r="D99" s="102" t="s">
        <v>106</v>
      </c>
      <c r="E99" s="103"/>
      <c r="F99" s="103"/>
      <c r="G99" s="103"/>
      <c r="H99" s="103"/>
      <c r="I99" s="104">
        <f t="shared" ref="I99:J101" si="0">Q181</f>
        <v>0</v>
      </c>
      <c r="J99" s="104">
        <f t="shared" si="0"/>
        <v>0</v>
      </c>
      <c r="K99" s="104">
        <f>K181</f>
        <v>0</v>
      </c>
      <c r="M99" s="101"/>
    </row>
    <row r="100" spans="2:13" s="9" customFormat="1" ht="19.899999999999999" hidden="1" customHeight="1">
      <c r="B100" s="105"/>
      <c r="D100" s="106" t="s">
        <v>107</v>
      </c>
      <c r="E100" s="107"/>
      <c r="F100" s="107"/>
      <c r="G100" s="107"/>
      <c r="H100" s="107"/>
      <c r="I100" s="108">
        <f t="shared" si="0"/>
        <v>0</v>
      </c>
      <c r="J100" s="108">
        <f t="shared" si="0"/>
        <v>0</v>
      </c>
      <c r="K100" s="108">
        <f>K182</f>
        <v>0</v>
      </c>
      <c r="M100" s="105"/>
    </row>
    <row r="101" spans="2:13" s="8" customFormat="1" ht="24.95" hidden="1" customHeight="1">
      <c r="B101" s="101"/>
      <c r="D101" s="102" t="s">
        <v>108</v>
      </c>
      <c r="E101" s="103"/>
      <c r="F101" s="103"/>
      <c r="G101" s="103"/>
      <c r="H101" s="103"/>
      <c r="I101" s="104">
        <f t="shared" si="0"/>
        <v>0</v>
      </c>
      <c r="J101" s="104">
        <f t="shared" si="0"/>
        <v>0</v>
      </c>
      <c r="K101" s="104">
        <f>K183</f>
        <v>0</v>
      </c>
      <c r="M101" s="101"/>
    </row>
    <row r="102" spans="2:13" s="1" customFormat="1" ht="21.75" hidden="1" customHeight="1">
      <c r="B102" s="28"/>
      <c r="M102" s="28"/>
    </row>
    <row r="103" spans="2:13" s="1" customFormat="1" ht="6.95" hidden="1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28"/>
    </row>
    <row r="104" spans="2:13" ht="11.25" hidden="1"/>
    <row r="105" spans="2:13" ht="11.25" hidden="1"/>
    <row r="106" spans="2:13" ht="11.25" hidden="1"/>
    <row r="107" spans="2:13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28"/>
    </row>
    <row r="108" spans="2:13" s="1" customFormat="1" ht="24.95" customHeight="1">
      <c r="B108" s="28"/>
      <c r="C108" s="17" t="s">
        <v>109</v>
      </c>
      <c r="M108" s="28"/>
    </row>
    <row r="109" spans="2:13" s="1" customFormat="1" ht="6.95" customHeight="1">
      <c r="B109" s="28"/>
      <c r="M109" s="28"/>
    </row>
    <row r="110" spans="2:13" s="1" customFormat="1" ht="12" customHeight="1">
      <c r="B110" s="28"/>
      <c r="C110" s="23" t="s">
        <v>17</v>
      </c>
      <c r="M110" s="28"/>
    </row>
    <row r="111" spans="2:13" s="1" customFormat="1" ht="26.25" customHeight="1">
      <c r="B111" s="28"/>
      <c r="E111" s="203" t="str">
        <f>E7</f>
        <v>Interiér zasedací místnosti ve 2NP  Městského úřadu Česká Třebová</v>
      </c>
      <c r="F111" s="204"/>
      <c r="G111" s="204"/>
      <c r="H111" s="204"/>
      <c r="M111" s="28"/>
    </row>
    <row r="112" spans="2:13" s="1" customFormat="1" ht="12" customHeight="1">
      <c r="B112" s="28"/>
      <c r="C112" s="23" t="s">
        <v>93</v>
      </c>
      <c r="M112" s="28"/>
    </row>
    <row r="113" spans="2:65" s="1" customFormat="1" ht="16.5" customHeight="1">
      <c r="B113" s="28"/>
      <c r="E113" s="183" t="str">
        <f>E9</f>
        <v>01 - Elektroinstalace</v>
      </c>
      <c r="F113" s="205"/>
      <c r="G113" s="205"/>
      <c r="H113" s="205"/>
      <c r="M113" s="28"/>
    </row>
    <row r="114" spans="2:65" s="1" customFormat="1" ht="6.95" customHeight="1">
      <c r="B114" s="28"/>
      <c r="M114" s="28"/>
    </row>
    <row r="115" spans="2:65" s="1" customFormat="1" ht="12" customHeight="1">
      <c r="B115" s="28"/>
      <c r="C115" s="23" t="s">
        <v>21</v>
      </c>
      <c r="F115" s="21" t="str">
        <f>F12</f>
        <v>Česká Třebová čp.77</v>
      </c>
      <c r="I115" s="23" t="s">
        <v>23</v>
      </c>
      <c r="J115" s="48" t="str">
        <f>IF(J12="","",J12)</f>
        <v>14. 12. 2023</v>
      </c>
      <c r="M115" s="28"/>
    </row>
    <row r="116" spans="2:65" s="1" customFormat="1" ht="6.95" customHeight="1">
      <c r="B116" s="28"/>
      <c r="M116" s="28"/>
    </row>
    <row r="117" spans="2:65" s="1" customFormat="1" ht="15.2" customHeight="1">
      <c r="B117" s="28"/>
      <c r="C117" s="23" t="s">
        <v>25</v>
      </c>
      <c r="F117" s="21" t="str">
        <f>E15</f>
        <v>Město Česká Třebová</v>
      </c>
      <c r="I117" s="23" t="s">
        <v>31</v>
      </c>
      <c r="J117" s="26" t="str">
        <f>E21</f>
        <v>Petr Kovář</v>
      </c>
      <c r="M117" s="28"/>
    </row>
    <row r="118" spans="2:65" s="1" customFormat="1" ht="15.2" customHeight="1">
      <c r="B118" s="28"/>
      <c r="C118" s="23" t="s">
        <v>29</v>
      </c>
      <c r="F118" s="21" t="str">
        <f>IF(E18="","",E18)</f>
        <v>Vyplň údaj</v>
      </c>
      <c r="I118" s="23" t="s">
        <v>34</v>
      </c>
      <c r="J118" s="26" t="str">
        <f>E24</f>
        <v>Petr Kovář</v>
      </c>
      <c r="M118" s="28"/>
    </row>
    <row r="119" spans="2:65" s="1" customFormat="1" ht="10.35" customHeight="1">
      <c r="B119" s="28"/>
      <c r="M119" s="28"/>
    </row>
    <row r="120" spans="2:65" s="10" customFormat="1" ht="29.25" customHeight="1">
      <c r="B120" s="109"/>
      <c r="C120" s="110" t="s">
        <v>110</v>
      </c>
      <c r="D120" s="111" t="s">
        <v>61</v>
      </c>
      <c r="E120" s="111" t="s">
        <v>57</v>
      </c>
      <c r="F120" s="111" t="s">
        <v>58</v>
      </c>
      <c r="G120" s="111" t="s">
        <v>111</v>
      </c>
      <c r="H120" s="111" t="s">
        <v>112</v>
      </c>
      <c r="I120" s="111" t="s">
        <v>113</v>
      </c>
      <c r="J120" s="111" t="s">
        <v>114</v>
      </c>
      <c r="K120" s="111" t="s">
        <v>101</v>
      </c>
      <c r="L120" s="112" t="s">
        <v>115</v>
      </c>
      <c r="M120" s="109"/>
      <c r="N120" s="55" t="s">
        <v>1</v>
      </c>
      <c r="O120" s="56" t="s">
        <v>40</v>
      </c>
      <c r="P120" s="56" t="s">
        <v>116</v>
      </c>
      <c r="Q120" s="56" t="s">
        <v>117</v>
      </c>
      <c r="R120" s="56" t="s">
        <v>118</v>
      </c>
      <c r="S120" s="56" t="s">
        <v>119</v>
      </c>
      <c r="T120" s="56" t="s">
        <v>120</v>
      </c>
      <c r="U120" s="56" t="s">
        <v>121</v>
      </c>
      <c r="V120" s="56" t="s">
        <v>122</v>
      </c>
      <c r="W120" s="56" t="s">
        <v>123</v>
      </c>
      <c r="X120" s="57" t="s">
        <v>124</v>
      </c>
    </row>
    <row r="121" spans="2:65" s="1" customFormat="1" ht="22.9" customHeight="1">
      <c r="B121" s="28"/>
      <c r="C121" s="60" t="s">
        <v>125</v>
      </c>
      <c r="K121" s="113">
        <f>BK121</f>
        <v>0</v>
      </c>
      <c r="M121" s="28"/>
      <c r="N121" s="58"/>
      <c r="O121" s="49"/>
      <c r="P121" s="49"/>
      <c r="Q121" s="114">
        <f>Q122+SUM(Q123:Q175)+Q181+Q183</f>
        <v>0</v>
      </c>
      <c r="R121" s="114">
        <f>R122+SUM(R123:R175)+R181+R183</f>
        <v>0</v>
      </c>
      <c r="S121" s="49"/>
      <c r="T121" s="115">
        <f>T122+SUM(T123:T175)+T181+T183</f>
        <v>0</v>
      </c>
      <c r="U121" s="49"/>
      <c r="V121" s="115">
        <f>V122+SUM(V123:V175)+V181+V183</f>
        <v>9.6530000000000005E-2</v>
      </c>
      <c r="W121" s="49"/>
      <c r="X121" s="116">
        <f>X122+SUM(X123:X175)+X181+X183</f>
        <v>0.73499999999999999</v>
      </c>
      <c r="AT121" s="13" t="s">
        <v>77</v>
      </c>
      <c r="AU121" s="13" t="s">
        <v>103</v>
      </c>
      <c r="BK121" s="117">
        <f>BK122+SUM(BK123:BK175)+BK181+BK183</f>
        <v>0</v>
      </c>
    </row>
    <row r="122" spans="2:65" s="1" customFormat="1" ht="16.5" customHeight="1">
      <c r="B122" s="118"/>
      <c r="C122" s="119" t="s">
        <v>86</v>
      </c>
      <c r="D122" s="119" t="s">
        <v>126</v>
      </c>
      <c r="E122" s="120" t="s">
        <v>127</v>
      </c>
      <c r="F122" s="121" t="s">
        <v>128</v>
      </c>
      <c r="G122" s="122" t="s">
        <v>129</v>
      </c>
      <c r="H122" s="123">
        <v>13</v>
      </c>
      <c r="I122" s="124"/>
      <c r="J122" s="125"/>
      <c r="K122" s="126">
        <f>ROUND(P122*H122,2)</f>
        <v>0</v>
      </c>
      <c r="L122" s="121" t="s">
        <v>130</v>
      </c>
      <c r="M122" s="127"/>
      <c r="N122" s="128" t="s">
        <v>1</v>
      </c>
      <c r="O122" s="129" t="s">
        <v>41</v>
      </c>
      <c r="P122" s="130">
        <f>I122+J122</f>
        <v>0</v>
      </c>
      <c r="Q122" s="130">
        <f>ROUND(I122*H122,2)</f>
        <v>0</v>
      </c>
      <c r="R122" s="130">
        <f>ROUND(J122*H122,2)</f>
        <v>0</v>
      </c>
      <c r="T122" s="131">
        <f>S122*H122</f>
        <v>0</v>
      </c>
      <c r="U122" s="131">
        <v>0</v>
      </c>
      <c r="V122" s="131">
        <f>U122*H122</f>
        <v>0</v>
      </c>
      <c r="W122" s="131">
        <v>0</v>
      </c>
      <c r="X122" s="132">
        <f>W122*H122</f>
        <v>0</v>
      </c>
      <c r="AR122" s="133" t="s">
        <v>131</v>
      </c>
      <c r="AT122" s="133" t="s">
        <v>126</v>
      </c>
      <c r="AU122" s="133" t="s">
        <v>78</v>
      </c>
      <c r="AY122" s="13" t="s">
        <v>132</v>
      </c>
      <c r="BE122" s="134">
        <f>IF(O122="základní",K122,0)</f>
        <v>0</v>
      </c>
      <c r="BF122" s="134">
        <f>IF(O122="snížená",K122,0)</f>
        <v>0</v>
      </c>
      <c r="BG122" s="134">
        <f>IF(O122="zákl. přenesená",K122,0)</f>
        <v>0</v>
      </c>
      <c r="BH122" s="134">
        <f>IF(O122="sníž. přenesená",K122,0)</f>
        <v>0</v>
      </c>
      <c r="BI122" s="134">
        <f>IF(O122="nulová",K122,0)</f>
        <v>0</v>
      </c>
      <c r="BJ122" s="13" t="s">
        <v>86</v>
      </c>
      <c r="BK122" s="134">
        <f>ROUND(P122*H122,2)</f>
        <v>0</v>
      </c>
      <c r="BL122" s="13" t="s">
        <v>133</v>
      </c>
      <c r="BM122" s="133" t="s">
        <v>134</v>
      </c>
    </row>
    <row r="123" spans="2:65" s="1" customFormat="1" ht="24.2" customHeight="1">
      <c r="B123" s="118"/>
      <c r="C123" s="119" t="s">
        <v>88</v>
      </c>
      <c r="D123" s="119" t="s">
        <v>126</v>
      </c>
      <c r="E123" s="120" t="s">
        <v>135</v>
      </c>
      <c r="F123" s="121" t="s">
        <v>136</v>
      </c>
      <c r="G123" s="122" t="s">
        <v>137</v>
      </c>
      <c r="H123" s="123">
        <v>36</v>
      </c>
      <c r="I123" s="124"/>
      <c r="J123" s="125"/>
      <c r="K123" s="126">
        <f>ROUND(P123*H123,2)</f>
        <v>0</v>
      </c>
      <c r="L123" s="121" t="s">
        <v>130</v>
      </c>
      <c r="M123" s="127"/>
      <c r="N123" s="128" t="s">
        <v>1</v>
      </c>
      <c r="O123" s="129" t="s">
        <v>41</v>
      </c>
      <c r="P123" s="130">
        <f>I123+J123</f>
        <v>0</v>
      </c>
      <c r="Q123" s="130">
        <f>ROUND(I123*H123,2)</f>
        <v>0</v>
      </c>
      <c r="R123" s="130">
        <f>ROUND(J123*H123,2)</f>
        <v>0</v>
      </c>
      <c r="T123" s="131">
        <f>S123*H123</f>
        <v>0</v>
      </c>
      <c r="U123" s="131">
        <v>0</v>
      </c>
      <c r="V123" s="131">
        <f>U123*H123</f>
        <v>0</v>
      </c>
      <c r="W123" s="131">
        <v>0</v>
      </c>
      <c r="X123" s="132">
        <f>W123*H123</f>
        <v>0</v>
      </c>
      <c r="AR123" s="133" t="s">
        <v>131</v>
      </c>
      <c r="AT123" s="133" t="s">
        <v>126</v>
      </c>
      <c r="AU123" s="133" t="s">
        <v>78</v>
      </c>
      <c r="AY123" s="13" t="s">
        <v>132</v>
      </c>
      <c r="BE123" s="134">
        <f>IF(O123="základní",K123,0)</f>
        <v>0</v>
      </c>
      <c r="BF123" s="134">
        <f>IF(O123="snížená",K123,0)</f>
        <v>0</v>
      </c>
      <c r="BG123" s="134">
        <f>IF(O123="zákl. přenesená",K123,0)</f>
        <v>0</v>
      </c>
      <c r="BH123" s="134">
        <f>IF(O123="sníž. přenesená",K123,0)</f>
        <v>0</v>
      </c>
      <c r="BI123" s="134">
        <f>IF(O123="nulová",K123,0)</f>
        <v>0</v>
      </c>
      <c r="BJ123" s="13" t="s">
        <v>86</v>
      </c>
      <c r="BK123" s="134">
        <f>ROUND(P123*H123,2)</f>
        <v>0</v>
      </c>
      <c r="BL123" s="13" t="s">
        <v>133</v>
      </c>
      <c r="BM123" s="133" t="s">
        <v>138</v>
      </c>
    </row>
    <row r="124" spans="2:65" s="1" customFormat="1" ht="24.2" customHeight="1">
      <c r="B124" s="118"/>
      <c r="C124" s="135" t="s">
        <v>139</v>
      </c>
      <c r="D124" s="135" t="s">
        <v>140</v>
      </c>
      <c r="E124" s="136" t="s">
        <v>141</v>
      </c>
      <c r="F124" s="137" t="s">
        <v>142</v>
      </c>
      <c r="G124" s="138" t="s">
        <v>137</v>
      </c>
      <c r="H124" s="139">
        <v>49</v>
      </c>
      <c r="I124" s="140"/>
      <c r="J124" s="140"/>
      <c r="K124" s="141">
        <f>ROUND(P124*H124,2)</f>
        <v>0</v>
      </c>
      <c r="L124" s="137" t="s">
        <v>143</v>
      </c>
      <c r="M124" s="28"/>
      <c r="N124" s="142" t="s">
        <v>1</v>
      </c>
      <c r="O124" s="129" t="s">
        <v>41</v>
      </c>
      <c r="P124" s="130">
        <f>I124+J124</f>
        <v>0</v>
      </c>
      <c r="Q124" s="130">
        <f>ROUND(I124*H124,2)</f>
        <v>0</v>
      </c>
      <c r="R124" s="130">
        <f>ROUND(J124*H124,2)</f>
        <v>0</v>
      </c>
      <c r="T124" s="131">
        <f>S124*H124</f>
        <v>0</v>
      </c>
      <c r="U124" s="131">
        <v>0</v>
      </c>
      <c r="V124" s="131">
        <f>U124*H124</f>
        <v>0</v>
      </c>
      <c r="W124" s="131">
        <v>0</v>
      </c>
      <c r="X124" s="132">
        <f>W124*H124</f>
        <v>0</v>
      </c>
      <c r="AR124" s="133" t="s">
        <v>144</v>
      </c>
      <c r="AT124" s="133" t="s">
        <v>140</v>
      </c>
      <c r="AU124" s="133" t="s">
        <v>78</v>
      </c>
      <c r="AY124" s="13" t="s">
        <v>132</v>
      </c>
      <c r="BE124" s="134">
        <f>IF(O124="základní",K124,0)</f>
        <v>0</v>
      </c>
      <c r="BF124" s="134">
        <f>IF(O124="snížená",K124,0)</f>
        <v>0</v>
      </c>
      <c r="BG124" s="134">
        <f>IF(O124="zákl. přenesená",K124,0)</f>
        <v>0</v>
      </c>
      <c r="BH124" s="134">
        <f>IF(O124="sníž. přenesená",K124,0)</f>
        <v>0</v>
      </c>
      <c r="BI124" s="134">
        <f>IF(O124="nulová",K124,0)</f>
        <v>0</v>
      </c>
      <c r="BJ124" s="13" t="s">
        <v>86</v>
      </c>
      <c r="BK124" s="134">
        <f>ROUND(P124*H124,2)</f>
        <v>0</v>
      </c>
      <c r="BL124" s="13" t="s">
        <v>144</v>
      </c>
      <c r="BM124" s="133" t="s">
        <v>145</v>
      </c>
    </row>
    <row r="125" spans="2:65" s="1" customFormat="1" ht="19.5">
      <c r="B125" s="28"/>
      <c r="D125" s="143" t="s">
        <v>146</v>
      </c>
      <c r="F125" s="144" t="s">
        <v>147</v>
      </c>
      <c r="I125" s="145"/>
      <c r="J125" s="145"/>
      <c r="M125" s="28"/>
      <c r="N125" s="146"/>
      <c r="X125" s="52"/>
      <c r="AT125" s="13" t="s">
        <v>146</v>
      </c>
      <c r="AU125" s="13" t="s">
        <v>78</v>
      </c>
    </row>
    <row r="126" spans="2:65" s="1" customFormat="1" ht="16.5" customHeight="1">
      <c r="B126" s="118"/>
      <c r="C126" s="119" t="s">
        <v>133</v>
      </c>
      <c r="D126" s="119" t="s">
        <v>126</v>
      </c>
      <c r="E126" s="120" t="s">
        <v>148</v>
      </c>
      <c r="F126" s="121" t="s">
        <v>149</v>
      </c>
      <c r="G126" s="122" t="s">
        <v>129</v>
      </c>
      <c r="H126" s="123">
        <v>6</v>
      </c>
      <c r="I126" s="124"/>
      <c r="J126" s="125"/>
      <c r="K126" s="126">
        <f>ROUND(P126*H126,2)</f>
        <v>0</v>
      </c>
      <c r="L126" s="121" t="s">
        <v>130</v>
      </c>
      <c r="M126" s="127"/>
      <c r="N126" s="128" t="s">
        <v>1</v>
      </c>
      <c r="O126" s="129" t="s">
        <v>41</v>
      </c>
      <c r="P126" s="130">
        <f>I126+J126</f>
        <v>0</v>
      </c>
      <c r="Q126" s="130">
        <f>ROUND(I126*H126,2)</f>
        <v>0</v>
      </c>
      <c r="R126" s="130">
        <f>ROUND(J126*H126,2)</f>
        <v>0</v>
      </c>
      <c r="T126" s="131">
        <f>S126*H126</f>
        <v>0</v>
      </c>
      <c r="U126" s="131">
        <v>6.9999999999999994E-5</v>
      </c>
      <c r="V126" s="131">
        <f>U126*H126</f>
        <v>4.1999999999999996E-4</v>
      </c>
      <c r="W126" s="131">
        <v>0</v>
      </c>
      <c r="X126" s="132">
        <f>W126*H126</f>
        <v>0</v>
      </c>
      <c r="AR126" s="133" t="s">
        <v>131</v>
      </c>
      <c r="AT126" s="133" t="s">
        <v>126</v>
      </c>
      <c r="AU126" s="133" t="s">
        <v>78</v>
      </c>
      <c r="AY126" s="13" t="s">
        <v>132</v>
      </c>
      <c r="BE126" s="134">
        <f>IF(O126="základní",K126,0)</f>
        <v>0</v>
      </c>
      <c r="BF126" s="134">
        <f>IF(O126="snížená",K126,0)</f>
        <v>0</v>
      </c>
      <c r="BG126" s="134">
        <f>IF(O126="zákl. přenesená",K126,0)</f>
        <v>0</v>
      </c>
      <c r="BH126" s="134">
        <f>IF(O126="sníž. přenesená",K126,0)</f>
        <v>0</v>
      </c>
      <c r="BI126" s="134">
        <f>IF(O126="nulová",K126,0)</f>
        <v>0</v>
      </c>
      <c r="BJ126" s="13" t="s">
        <v>86</v>
      </c>
      <c r="BK126" s="134">
        <f>ROUND(P126*H126,2)</f>
        <v>0</v>
      </c>
      <c r="BL126" s="13" t="s">
        <v>133</v>
      </c>
      <c r="BM126" s="133" t="s">
        <v>150</v>
      </c>
    </row>
    <row r="127" spans="2:65" s="1" customFormat="1" ht="11.25">
      <c r="B127" s="28"/>
      <c r="D127" s="143" t="s">
        <v>146</v>
      </c>
      <c r="F127" s="144" t="s">
        <v>151</v>
      </c>
      <c r="I127" s="145"/>
      <c r="J127" s="145"/>
      <c r="M127" s="28"/>
      <c r="N127" s="146"/>
      <c r="X127" s="52"/>
      <c r="AT127" s="13" t="s">
        <v>146</v>
      </c>
      <c r="AU127" s="13" t="s">
        <v>78</v>
      </c>
    </row>
    <row r="128" spans="2:65" s="1" customFormat="1" ht="24.2" customHeight="1">
      <c r="B128" s="118"/>
      <c r="C128" s="135" t="s">
        <v>152</v>
      </c>
      <c r="D128" s="135" t="s">
        <v>140</v>
      </c>
      <c r="E128" s="136" t="s">
        <v>153</v>
      </c>
      <c r="F128" s="137" t="s">
        <v>154</v>
      </c>
      <c r="G128" s="138" t="s">
        <v>129</v>
      </c>
      <c r="H128" s="139">
        <v>6</v>
      </c>
      <c r="I128" s="140"/>
      <c r="J128" s="140"/>
      <c r="K128" s="141">
        <f>ROUND(P128*H128,2)</f>
        <v>0</v>
      </c>
      <c r="L128" s="137" t="s">
        <v>143</v>
      </c>
      <c r="M128" s="28"/>
      <c r="N128" s="142" t="s">
        <v>1</v>
      </c>
      <c r="O128" s="129" t="s">
        <v>41</v>
      </c>
      <c r="P128" s="130">
        <f>I128+J128</f>
        <v>0</v>
      </c>
      <c r="Q128" s="130">
        <f>ROUND(I128*H128,2)</f>
        <v>0</v>
      </c>
      <c r="R128" s="130">
        <f>ROUND(J128*H128,2)</f>
        <v>0</v>
      </c>
      <c r="T128" s="131">
        <f>S128*H128</f>
        <v>0</v>
      </c>
      <c r="U128" s="131">
        <v>0</v>
      </c>
      <c r="V128" s="131">
        <f>U128*H128</f>
        <v>0</v>
      </c>
      <c r="W128" s="131">
        <v>0</v>
      </c>
      <c r="X128" s="132">
        <f>W128*H128</f>
        <v>0</v>
      </c>
      <c r="AR128" s="133" t="s">
        <v>144</v>
      </c>
      <c r="AT128" s="133" t="s">
        <v>140</v>
      </c>
      <c r="AU128" s="133" t="s">
        <v>78</v>
      </c>
      <c r="AY128" s="13" t="s">
        <v>132</v>
      </c>
      <c r="BE128" s="134">
        <f>IF(O128="základní",K128,0)</f>
        <v>0</v>
      </c>
      <c r="BF128" s="134">
        <f>IF(O128="snížená",K128,0)</f>
        <v>0</v>
      </c>
      <c r="BG128" s="134">
        <f>IF(O128="zákl. přenesená",K128,0)</f>
        <v>0</v>
      </c>
      <c r="BH128" s="134">
        <f>IF(O128="sníž. přenesená",K128,0)</f>
        <v>0</v>
      </c>
      <c r="BI128" s="134">
        <f>IF(O128="nulová",K128,0)</f>
        <v>0</v>
      </c>
      <c r="BJ128" s="13" t="s">
        <v>86</v>
      </c>
      <c r="BK128" s="134">
        <f>ROUND(P128*H128,2)</f>
        <v>0</v>
      </c>
      <c r="BL128" s="13" t="s">
        <v>144</v>
      </c>
      <c r="BM128" s="133" t="s">
        <v>155</v>
      </c>
    </row>
    <row r="129" spans="2:65" s="1" customFormat="1" ht="19.5">
      <c r="B129" s="28"/>
      <c r="D129" s="143" t="s">
        <v>146</v>
      </c>
      <c r="F129" s="144" t="s">
        <v>156</v>
      </c>
      <c r="I129" s="145"/>
      <c r="J129" s="145"/>
      <c r="M129" s="28"/>
      <c r="N129" s="146"/>
      <c r="X129" s="52"/>
      <c r="AT129" s="13" t="s">
        <v>146</v>
      </c>
      <c r="AU129" s="13" t="s">
        <v>78</v>
      </c>
    </row>
    <row r="130" spans="2:65" s="1" customFormat="1" ht="16.5" customHeight="1">
      <c r="B130" s="118"/>
      <c r="C130" s="119" t="s">
        <v>157</v>
      </c>
      <c r="D130" s="119" t="s">
        <v>126</v>
      </c>
      <c r="E130" s="120" t="s">
        <v>158</v>
      </c>
      <c r="F130" s="121" t="s">
        <v>159</v>
      </c>
      <c r="G130" s="122" t="s">
        <v>129</v>
      </c>
      <c r="H130" s="123">
        <v>21</v>
      </c>
      <c r="I130" s="124"/>
      <c r="J130" s="125"/>
      <c r="K130" s="126">
        <f>ROUND(P130*H130,2)</f>
        <v>0</v>
      </c>
      <c r="L130" s="121" t="s">
        <v>130</v>
      </c>
      <c r="M130" s="127"/>
      <c r="N130" s="128" t="s">
        <v>1</v>
      </c>
      <c r="O130" s="129" t="s">
        <v>41</v>
      </c>
      <c r="P130" s="130">
        <f>I130+J130</f>
        <v>0</v>
      </c>
      <c r="Q130" s="130">
        <f>ROUND(I130*H130,2)</f>
        <v>0</v>
      </c>
      <c r="R130" s="130">
        <f>ROUND(J130*H130,2)</f>
        <v>0</v>
      </c>
      <c r="T130" s="131">
        <f>S130*H130</f>
        <v>0</v>
      </c>
      <c r="U130" s="131">
        <v>6.9999999999999994E-5</v>
      </c>
      <c r="V130" s="131">
        <f>U130*H130</f>
        <v>1.47E-3</v>
      </c>
      <c r="W130" s="131">
        <v>0</v>
      </c>
      <c r="X130" s="132">
        <f>W130*H130</f>
        <v>0</v>
      </c>
      <c r="AR130" s="133" t="s">
        <v>131</v>
      </c>
      <c r="AT130" s="133" t="s">
        <v>126</v>
      </c>
      <c r="AU130" s="133" t="s">
        <v>78</v>
      </c>
      <c r="AY130" s="13" t="s">
        <v>132</v>
      </c>
      <c r="BE130" s="134">
        <f>IF(O130="základní",K130,0)</f>
        <v>0</v>
      </c>
      <c r="BF130" s="134">
        <f>IF(O130="snížená",K130,0)</f>
        <v>0</v>
      </c>
      <c r="BG130" s="134">
        <f>IF(O130="zákl. přenesená",K130,0)</f>
        <v>0</v>
      </c>
      <c r="BH130" s="134">
        <f>IF(O130="sníž. přenesená",K130,0)</f>
        <v>0</v>
      </c>
      <c r="BI130" s="134">
        <f>IF(O130="nulová",K130,0)</f>
        <v>0</v>
      </c>
      <c r="BJ130" s="13" t="s">
        <v>86</v>
      </c>
      <c r="BK130" s="134">
        <f>ROUND(P130*H130,2)</f>
        <v>0</v>
      </c>
      <c r="BL130" s="13" t="s">
        <v>133</v>
      </c>
      <c r="BM130" s="133" t="s">
        <v>160</v>
      </c>
    </row>
    <row r="131" spans="2:65" s="1" customFormat="1" ht="11.25">
      <c r="B131" s="28"/>
      <c r="D131" s="143" t="s">
        <v>146</v>
      </c>
      <c r="F131" s="144" t="s">
        <v>161</v>
      </c>
      <c r="I131" s="145"/>
      <c r="J131" s="145"/>
      <c r="M131" s="28"/>
      <c r="N131" s="146"/>
      <c r="X131" s="52"/>
      <c r="AT131" s="13" t="s">
        <v>146</v>
      </c>
      <c r="AU131" s="13" t="s">
        <v>78</v>
      </c>
    </row>
    <row r="132" spans="2:65" s="1" customFormat="1" ht="29.25">
      <c r="B132" s="28"/>
      <c r="D132" s="143" t="s">
        <v>162</v>
      </c>
      <c r="F132" s="147" t="s">
        <v>163</v>
      </c>
      <c r="I132" s="145"/>
      <c r="J132" s="145"/>
      <c r="M132" s="28"/>
      <c r="N132" s="146"/>
      <c r="X132" s="52"/>
      <c r="AT132" s="13" t="s">
        <v>162</v>
      </c>
      <c r="AU132" s="13" t="s">
        <v>78</v>
      </c>
    </row>
    <row r="133" spans="2:65" s="1" customFormat="1" ht="16.5" customHeight="1">
      <c r="B133" s="118"/>
      <c r="C133" s="119" t="s">
        <v>164</v>
      </c>
      <c r="D133" s="119" t="s">
        <v>126</v>
      </c>
      <c r="E133" s="120" t="s">
        <v>165</v>
      </c>
      <c r="F133" s="121" t="s">
        <v>166</v>
      </c>
      <c r="G133" s="122" t="s">
        <v>167</v>
      </c>
      <c r="H133" s="123">
        <v>9</v>
      </c>
      <c r="I133" s="124"/>
      <c r="J133" s="125"/>
      <c r="K133" s="126">
        <f>ROUND(P133*H133,2)</f>
        <v>0</v>
      </c>
      <c r="L133" s="121" t="s">
        <v>130</v>
      </c>
      <c r="M133" s="127"/>
      <c r="N133" s="128" t="s">
        <v>1</v>
      </c>
      <c r="O133" s="129" t="s">
        <v>41</v>
      </c>
      <c r="P133" s="130">
        <f>I133+J133</f>
        <v>0</v>
      </c>
      <c r="Q133" s="130">
        <f>ROUND(I133*H133,2)</f>
        <v>0</v>
      </c>
      <c r="R133" s="130">
        <f>ROUND(J133*H133,2)</f>
        <v>0</v>
      </c>
      <c r="T133" s="131">
        <f>S133*H133</f>
        <v>0</v>
      </c>
      <c r="U133" s="131">
        <v>0</v>
      </c>
      <c r="V133" s="131">
        <f>U133*H133</f>
        <v>0</v>
      </c>
      <c r="W133" s="131">
        <v>0</v>
      </c>
      <c r="X133" s="132">
        <f>W133*H133</f>
        <v>0</v>
      </c>
      <c r="AR133" s="133" t="s">
        <v>168</v>
      </c>
      <c r="AT133" s="133" t="s">
        <v>126</v>
      </c>
      <c r="AU133" s="133" t="s">
        <v>78</v>
      </c>
      <c r="AY133" s="13" t="s">
        <v>132</v>
      </c>
      <c r="BE133" s="134">
        <f>IF(O133="základní",K133,0)</f>
        <v>0</v>
      </c>
      <c r="BF133" s="134">
        <f>IF(O133="snížená",K133,0)</f>
        <v>0</v>
      </c>
      <c r="BG133" s="134">
        <f>IF(O133="zákl. přenesená",K133,0)</f>
        <v>0</v>
      </c>
      <c r="BH133" s="134">
        <f>IF(O133="sníž. přenesená",K133,0)</f>
        <v>0</v>
      </c>
      <c r="BI133" s="134">
        <f>IF(O133="nulová",K133,0)</f>
        <v>0</v>
      </c>
      <c r="BJ133" s="13" t="s">
        <v>86</v>
      </c>
      <c r="BK133" s="134">
        <f>ROUND(P133*H133,2)</f>
        <v>0</v>
      </c>
      <c r="BL133" s="13" t="s">
        <v>169</v>
      </c>
      <c r="BM133" s="133" t="s">
        <v>170</v>
      </c>
    </row>
    <row r="134" spans="2:65" s="1" customFormat="1" ht="11.25">
      <c r="B134" s="28"/>
      <c r="D134" s="143" t="s">
        <v>146</v>
      </c>
      <c r="F134" s="144" t="s">
        <v>166</v>
      </c>
      <c r="I134" s="145"/>
      <c r="J134" s="145"/>
      <c r="M134" s="28"/>
      <c r="N134" s="146"/>
      <c r="X134" s="52"/>
      <c r="AT134" s="13" t="s">
        <v>146</v>
      </c>
      <c r="AU134" s="13" t="s">
        <v>78</v>
      </c>
    </row>
    <row r="135" spans="2:65" s="1" customFormat="1" ht="16.5" customHeight="1">
      <c r="B135" s="118"/>
      <c r="C135" s="119" t="s">
        <v>131</v>
      </c>
      <c r="D135" s="119" t="s">
        <v>126</v>
      </c>
      <c r="E135" s="120" t="s">
        <v>171</v>
      </c>
      <c r="F135" s="121" t="s">
        <v>172</v>
      </c>
      <c r="G135" s="122" t="s">
        <v>129</v>
      </c>
      <c r="H135" s="123">
        <v>6</v>
      </c>
      <c r="I135" s="124"/>
      <c r="J135" s="125"/>
      <c r="K135" s="126">
        <f>ROUND(P135*H135,2)</f>
        <v>0</v>
      </c>
      <c r="L135" s="121" t="s">
        <v>130</v>
      </c>
      <c r="M135" s="127"/>
      <c r="N135" s="128" t="s">
        <v>1</v>
      </c>
      <c r="O135" s="129" t="s">
        <v>41</v>
      </c>
      <c r="P135" s="130">
        <f>I135+J135</f>
        <v>0</v>
      </c>
      <c r="Q135" s="130">
        <f>ROUND(I135*H135,2)</f>
        <v>0</v>
      </c>
      <c r="R135" s="130">
        <f>ROUND(J135*H135,2)</f>
        <v>0</v>
      </c>
      <c r="T135" s="131">
        <f>S135*H135</f>
        <v>0</v>
      </c>
      <c r="U135" s="131">
        <v>5.0000000000000002E-5</v>
      </c>
      <c r="V135" s="131">
        <f>U135*H135</f>
        <v>3.0000000000000003E-4</v>
      </c>
      <c r="W135" s="131">
        <v>0</v>
      </c>
      <c r="X135" s="132">
        <f>W135*H135</f>
        <v>0</v>
      </c>
      <c r="AR135" s="133" t="s">
        <v>131</v>
      </c>
      <c r="AT135" s="133" t="s">
        <v>126</v>
      </c>
      <c r="AU135" s="133" t="s">
        <v>78</v>
      </c>
      <c r="AY135" s="13" t="s">
        <v>132</v>
      </c>
      <c r="BE135" s="134">
        <f>IF(O135="základní",K135,0)</f>
        <v>0</v>
      </c>
      <c r="BF135" s="134">
        <f>IF(O135="snížená",K135,0)</f>
        <v>0</v>
      </c>
      <c r="BG135" s="134">
        <f>IF(O135="zákl. přenesená",K135,0)</f>
        <v>0</v>
      </c>
      <c r="BH135" s="134">
        <f>IF(O135="sníž. přenesená",K135,0)</f>
        <v>0</v>
      </c>
      <c r="BI135" s="134">
        <f>IF(O135="nulová",K135,0)</f>
        <v>0</v>
      </c>
      <c r="BJ135" s="13" t="s">
        <v>86</v>
      </c>
      <c r="BK135" s="134">
        <f>ROUND(P135*H135,2)</f>
        <v>0</v>
      </c>
      <c r="BL135" s="13" t="s">
        <v>133</v>
      </c>
      <c r="BM135" s="133" t="s">
        <v>173</v>
      </c>
    </row>
    <row r="136" spans="2:65" s="1" customFormat="1" ht="11.25">
      <c r="B136" s="28"/>
      <c r="D136" s="143" t="s">
        <v>146</v>
      </c>
      <c r="F136" s="144" t="s">
        <v>174</v>
      </c>
      <c r="I136" s="145"/>
      <c r="J136" s="145"/>
      <c r="M136" s="28"/>
      <c r="N136" s="146"/>
      <c r="X136" s="52"/>
      <c r="AT136" s="13" t="s">
        <v>146</v>
      </c>
      <c r="AU136" s="13" t="s">
        <v>78</v>
      </c>
    </row>
    <row r="137" spans="2:65" s="1" customFormat="1" ht="29.25">
      <c r="B137" s="28"/>
      <c r="D137" s="143" t="s">
        <v>162</v>
      </c>
      <c r="F137" s="147" t="s">
        <v>163</v>
      </c>
      <c r="I137" s="145"/>
      <c r="J137" s="145"/>
      <c r="M137" s="28"/>
      <c r="N137" s="146"/>
      <c r="X137" s="52"/>
      <c r="AT137" s="13" t="s">
        <v>162</v>
      </c>
      <c r="AU137" s="13" t="s">
        <v>78</v>
      </c>
    </row>
    <row r="138" spans="2:65" s="1" customFormat="1" ht="16.5" customHeight="1">
      <c r="B138" s="118"/>
      <c r="C138" s="119" t="s">
        <v>175</v>
      </c>
      <c r="D138" s="119" t="s">
        <v>126</v>
      </c>
      <c r="E138" s="120" t="s">
        <v>176</v>
      </c>
      <c r="F138" s="121" t="s">
        <v>177</v>
      </c>
      <c r="G138" s="122" t="s">
        <v>129</v>
      </c>
      <c r="H138" s="123">
        <v>2</v>
      </c>
      <c r="I138" s="124"/>
      <c r="J138" s="125"/>
      <c r="K138" s="126">
        <f>ROUND(P138*H138,2)</f>
        <v>0</v>
      </c>
      <c r="L138" s="121" t="s">
        <v>130</v>
      </c>
      <c r="M138" s="127"/>
      <c r="N138" s="128" t="s">
        <v>1</v>
      </c>
      <c r="O138" s="129" t="s">
        <v>41</v>
      </c>
      <c r="P138" s="130">
        <f>I138+J138</f>
        <v>0</v>
      </c>
      <c r="Q138" s="130">
        <f>ROUND(I138*H138,2)</f>
        <v>0</v>
      </c>
      <c r="R138" s="130">
        <f>ROUND(J138*H138,2)</f>
        <v>0</v>
      </c>
      <c r="T138" s="131">
        <f>S138*H138</f>
        <v>0</v>
      </c>
      <c r="U138" s="131">
        <v>0</v>
      </c>
      <c r="V138" s="131">
        <f>U138*H138</f>
        <v>0</v>
      </c>
      <c r="W138" s="131">
        <v>0</v>
      </c>
      <c r="X138" s="132">
        <f>W138*H138</f>
        <v>0</v>
      </c>
      <c r="AR138" s="133" t="s">
        <v>131</v>
      </c>
      <c r="AT138" s="133" t="s">
        <v>126</v>
      </c>
      <c r="AU138" s="133" t="s">
        <v>78</v>
      </c>
      <c r="AY138" s="13" t="s">
        <v>132</v>
      </c>
      <c r="BE138" s="134">
        <f>IF(O138="základní",K138,0)</f>
        <v>0</v>
      </c>
      <c r="BF138" s="134">
        <f>IF(O138="snížená",K138,0)</f>
        <v>0</v>
      </c>
      <c r="BG138" s="134">
        <f>IF(O138="zákl. přenesená",K138,0)</f>
        <v>0</v>
      </c>
      <c r="BH138" s="134">
        <f>IF(O138="sníž. přenesená",K138,0)</f>
        <v>0</v>
      </c>
      <c r="BI138" s="134">
        <f>IF(O138="nulová",K138,0)</f>
        <v>0</v>
      </c>
      <c r="BJ138" s="13" t="s">
        <v>86</v>
      </c>
      <c r="BK138" s="134">
        <f>ROUND(P138*H138,2)</f>
        <v>0</v>
      </c>
      <c r="BL138" s="13" t="s">
        <v>133</v>
      </c>
      <c r="BM138" s="133" t="s">
        <v>178</v>
      </c>
    </row>
    <row r="139" spans="2:65" s="1" customFormat="1" ht="16.5" customHeight="1">
      <c r="B139" s="118"/>
      <c r="C139" s="119" t="s">
        <v>179</v>
      </c>
      <c r="D139" s="119" t="s">
        <v>126</v>
      </c>
      <c r="E139" s="120" t="s">
        <v>180</v>
      </c>
      <c r="F139" s="121" t="s">
        <v>181</v>
      </c>
      <c r="G139" s="122" t="s">
        <v>129</v>
      </c>
      <c r="H139" s="123">
        <v>4</v>
      </c>
      <c r="I139" s="124"/>
      <c r="J139" s="125"/>
      <c r="K139" s="126">
        <f>ROUND(P139*H139,2)</f>
        <v>0</v>
      </c>
      <c r="L139" s="121" t="s">
        <v>130</v>
      </c>
      <c r="M139" s="127"/>
      <c r="N139" s="128" t="s">
        <v>1</v>
      </c>
      <c r="O139" s="129" t="s">
        <v>41</v>
      </c>
      <c r="P139" s="130">
        <f>I139+J139</f>
        <v>0</v>
      </c>
      <c r="Q139" s="130">
        <f>ROUND(I139*H139,2)</f>
        <v>0</v>
      </c>
      <c r="R139" s="130">
        <f>ROUND(J139*H139,2)</f>
        <v>0</v>
      </c>
      <c r="T139" s="131">
        <f>S139*H139</f>
        <v>0</v>
      </c>
      <c r="U139" s="131">
        <v>2.0000000000000002E-5</v>
      </c>
      <c r="V139" s="131">
        <f>U139*H139</f>
        <v>8.0000000000000007E-5</v>
      </c>
      <c r="W139" s="131">
        <v>0</v>
      </c>
      <c r="X139" s="132">
        <f>W139*H139</f>
        <v>0</v>
      </c>
      <c r="AR139" s="133" t="s">
        <v>131</v>
      </c>
      <c r="AT139" s="133" t="s">
        <v>126</v>
      </c>
      <c r="AU139" s="133" t="s">
        <v>78</v>
      </c>
      <c r="AY139" s="13" t="s">
        <v>132</v>
      </c>
      <c r="BE139" s="134">
        <f>IF(O139="základní",K139,0)</f>
        <v>0</v>
      </c>
      <c r="BF139" s="134">
        <f>IF(O139="snížená",K139,0)</f>
        <v>0</v>
      </c>
      <c r="BG139" s="134">
        <f>IF(O139="zákl. přenesená",K139,0)</f>
        <v>0</v>
      </c>
      <c r="BH139" s="134">
        <f>IF(O139="sníž. přenesená",K139,0)</f>
        <v>0</v>
      </c>
      <c r="BI139" s="134">
        <f>IF(O139="nulová",K139,0)</f>
        <v>0</v>
      </c>
      <c r="BJ139" s="13" t="s">
        <v>86</v>
      </c>
      <c r="BK139" s="134">
        <f>ROUND(P139*H139,2)</f>
        <v>0</v>
      </c>
      <c r="BL139" s="13" t="s">
        <v>133</v>
      </c>
      <c r="BM139" s="133" t="s">
        <v>182</v>
      </c>
    </row>
    <row r="140" spans="2:65" s="1" customFormat="1" ht="16.5" customHeight="1">
      <c r="B140" s="118"/>
      <c r="C140" s="119" t="s">
        <v>183</v>
      </c>
      <c r="D140" s="119" t="s">
        <v>126</v>
      </c>
      <c r="E140" s="120" t="s">
        <v>184</v>
      </c>
      <c r="F140" s="121" t="s">
        <v>185</v>
      </c>
      <c r="G140" s="122" t="s">
        <v>129</v>
      </c>
      <c r="H140" s="123">
        <v>4</v>
      </c>
      <c r="I140" s="124"/>
      <c r="J140" s="125"/>
      <c r="K140" s="126">
        <f>ROUND(P140*H140,2)</f>
        <v>0</v>
      </c>
      <c r="L140" s="121" t="s">
        <v>130</v>
      </c>
      <c r="M140" s="127"/>
      <c r="N140" s="128" t="s">
        <v>1</v>
      </c>
      <c r="O140" s="129" t="s">
        <v>41</v>
      </c>
      <c r="P140" s="130">
        <f>I140+J140</f>
        <v>0</v>
      </c>
      <c r="Q140" s="130">
        <f>ROUND(I140*H140,2)</f>
        <v>0</v>
      </c>
      <c r="R140" s="130">
        <f>ROUND(J140*H140,2)</f>
        <v>0</v>
      </c>
      <c r="T140" s="131">
        <f>S140*H140</f>
        <v>0</v>
      </c>
      <c r="U140" s="131">
        <v>2.0000000000000002E-5</v>
      </c>
      <c r="V140" s="131">
        <f>U140*H140</f>
        <v>8.0000000000000007E-5</v>
      </c>
      <c r="W140" s="131">
        <v>0</v>
      </c>
      <c r="X140" s="132">
        <f>W140*H140</f>
        <v>0</v>
      </c>
      <c r="AR140" s="133" t="s">
        <v>131</v>
      </c>
      <c r="AT140" s="133" t="s">
        <v>126</v>
      </c>
      <c r="AU140" s="133" t="s">
        <v>78</v>
      </c>
      <c r="AY140" s="13" t="s">
        <v>132</v>
      </c>
      <c r="BE140" s="134">
        <f>IF(O140="základní",K140,0)</f>
        <v>0</v>
      </c>
      <c r="BF140" s="134">
        <f>IF(O140="snížená",K140,0)</f>
        <v>0</v>
      </c>
      <c r="BG140" s="134">
        <f>IF(O140="zákl. přenesená",K140,0)</f>
        <v>0</v>
      </c>
      <c r="BH140" s="134">
        <f>IF(O140="sníž. přenesená",K140,0)</f>
        <v>0</v>
      </c>
      <c r="BI140" s="134">
        <f>IF(O140="nulová",K140,0)</f>
        <v>0</v>
      </c>
      <c r="BJ140" s="13" t="s">
        <v>86</v>
      </c>
      <c r="BK140" s="134">
        <f>ROUND(P140*H140,2)</f>
        <v>0</v>
      </c>
      <c r="BL140" s="13" t="s">
        <v>133</v>
      </c>
      <c r="BM140" s="133" t="s">
        <v>186</v>
      </c>
    </row>
    <row r="141" spans="2:65" s="1" customFormat="1" ht="24.2" customHeight="1">
      <c r="B141" s="118"/>
      <c r="C141" s="135" t="s">
        <v>187</v>
      </c>
      <c r="D141" s="135" t="s">
        <v>140</v>
      </c>
      <c r="E141" s="136" t="s">
        <v>188</v>
      </c>
      <c r="F141" s="137" t="s">
        <v>189</v>
      </c>
      <c r="G141" s="138" t="s">
        <v>129</v>
      </c>
      <c r="H141" s="139">
        <v>21</v>
      </c>
      <c r="I141" s="140"/>
      <c r="J141" s="140"/>
      <c r="K141" s="141">
        <f>ROUND(P141*H141,2)</f>
        <v>0</v>
      </c>
      <c r="L141" s="137" t="s">
        <v>143</v>
      </c>
      <c r="M141" s="28"/>
      <c r="N141" s="142" t="s">
        <v>1</v>
      </c>
      <c r="O141" s="129" t="s">
        <v>41</v>
      </c>
      <c r="P141" s="130">
        <f>I141+J141</f>
        <v>0</v>
      </c>
      <c r="Q141" s="130">
        <f>ROUND(I141*H141,2)</f>
        <v>0</v>
      </c>
      <c r="R141" s="130">
        <f>ROUND(J141*H141,2)</f>
        <v>0</v>
      </c>
      <c r="T141" s="131">
        <f>S141*H141</f>
        <v>0</v>
      </c>
      <c r="U141" s="131">
        <v>0</v>
      </c>
      <c r="V141" s="131">
        <f>U141*H141</f>
        <v>0</v>
      </c>
      <c r="W141" s="131">
        <v>0</v>
      </c>
      <c r="X141" s="132">
        <f>W141*H141</f>
        <v>0</v>
      </c>
      <c r="AR141" s="133" t="s">
        <v>144</v>
      </c>
      <c r="AT141" s="133" t="s">
        <v>140</v>
      </c>
      <c r="AU141" s="133" t="s">
        <v>78</v>
      </c>
      <c r="AY141" s="13" t="s">
        <v>132</v>
      </c>
      <c r="BE141" s="134">
        <f>IF(O141="základní",K141,0)</f>
        <v>0</v>
      </c>
      <c r="BF141" s="134">
        <f>IF(O141="snížená",K141,0)</f>
        <v>0</v>
      </c>
      <c r="BG141" s="134">
        <f>IF(O141="zákl. přenesená",K141,0)</f>
        <v>0</v>
      </c>
      <c r="BH141" s="134">
        <f>IF(O141="sníž. přenesená",K141,0)</f>
        <v>0</v>
      </c>
      <c r="BI141" s="134">
        <f>IF(O141="nulová",K141,0)</f>
        <v>0</v>
      </c>
      <c r="BJ141" s="13" t="s">
        <v>86</v>
      </c>
      <c r="BK141" s="134">
        <f>ROUND(P141*H141,2)</f>
        <v>0</v>
      </c>
      <c r="BL141" s="13" t="s">
        <v>144</v>
      </c>
      <c r="BM141" s="133" t="s">
        <v>190</v>
      </c>
    </row>
    <row r="142" spans="2:65" s="1" customFormat="1" ht="29.25">
      <c r="B142" s="28"/>
      <c r="D142" s="143" t="s">
        <v>146</v>
      </c>
      <c r="F142" s="144" t="s">
        <v>191</v>
      </c>
      <c r="I142" s="145"/>
      <c r="J142" s="145"/>
      <c r="M142" s="28"/>
      <c r="N142" s="146"/>
      <c r="X142" s="52"/>
      <c r="AT142" s="13" t="s">
        <v>146</v>
      </c>
      <c r="AU142" s="13" t="s">
        <v>78</v>
      </c>
    </row>
    <row r="143" spans="2:65" s="1" customFormat="1" ht="33" customHeight="1">
      <c r="B143" s="118"/>
      <c r="C143" s="135" t="s">
        <v>192</v>
      </c>
      <c r="D143" s="135" t="s">
        <v>140</v>
      </c>
      <c r="E143" s="136" t="s">
        <v>193</v>
      </c>
      <c r="F143" s="137" t="s">
        <v>194</v>
      </c>
      <c r="G143" s="138" t="s">
        <v>129</v>
      </c>
      <c r="H143" s="139">
        <v>6</v>
      </c>
      <c r="I143" s="140"/>
      <c r="J143" s="140"/>
      <c r="K143" s="141">
        <f>ROUND(P143*H143,2)</f>
        <v>0</v>
      </c>
      <c r="L143" s="137" t="s">
        <v>143</v>
      </c>
      <c r="M143" s="28"/>
      <c r="N143" s="142" t="s">
        <v>1</v>
      </c>
      <c r="O143" s="129" t="s">
        <v>41</v>
      </c>
      <c r="P143" s="130">
        <f>I143+J143</f>
        <v>0</v>
      </c>
      <c r="Q143" s="130">
        <f>ROUND(I143*H143,2)</f>
        <v>0</v>
      </c>
      <c r="R143" s="130">
        <f>ROUND(J143*H143,2)</f>
        <v>0</v>
      </c>
      <c r="T143" s="131">
        <f>S143*H143</f>
        <v>0</v>
      </c>
      <c r="U143" s="131">
        <v>0</v>
      </c>
      <c r="V143" s="131">
        <f>U143*H143</f>
        <v>0</v>
      </c>
      <c r="W143" s="131">
        <v>0</v>
      </c>
      <c r="X143" s="132">
        <f>W143*H143</f>
        <v>0</v>
      </c>
      <c r="AR143" s="133" t="s">
        <v>144</v>
      </c>
      <c r="AT143" s="133" t="s">
        <v>140</v>
      </c>
      <c r="AU143" s="133" t="s">
        <v>78</v>
      </c>
      <c r="AY143" s="13" t="s">
        <v>132</v>
      </c>
      <c r="BE143" s="134">
        <f>IF(O143="základní",K143,0)</f>
        <v>0</v>
      </c>
      <c r="BF143" s="134">
        <f>IF(O143="snížená",K143,0)</f>
        <v>0</v>
      </c>
      <c r="BG143" s="134">
        <f>IF(O143="zákl. přenesená",K143,0)</f>
        <v>0</v>
      </c>
      <c r="BH143" s="134">
        <f>IF(O143="sníž. přenesená",K143,0)</f>
        <v>0</v>
      </c>
      <c r="BI143" s="134">
        <f>IF(O143="nulová",K143,0)</f>
        <v>0</v>
      </c>
      <c r="BJ143" s="13" t="s">
        <v>86</v>
      </c>
      <c r="BK143" s="134">
        <f>ROUND(P143*H143,2)</f>
        <v>0</v>
      </c>
      <c r="BL143" s="13" t="s">
        <v>144</v>
      </c>
      <c r="BM143" s="133" t="s">
        <v>195</v>
      </c>
    </row>
    <row r="144" spans="2:65" s="1" customFormat="1" ht="29.25">
      <c r="B144" s="28"/>
      <c r="D144" s="143" t="s">
        <v>146</v>
      </c>
      <c r="F144" s="144" t="s">
        <v>196</v>
      </c>
      <c r="I144" s="145"/>
      <c r="J144" s="145"/>
      <c r="M144" s="28"/>
      <c r="N144" s="146"/>
      <c r="X144" s="52"/>
      <c r="AT144" s="13" t="s">
        <v>146</v>
      </c>
      <c r="AU144" s="13" t="s">
        <v>78</v>
      </c>
    </row>
    <row r="145" spans="2:65" s="1" customFormat="1" ht="24.2" customHeight="1">
      <c r="B145" s="118"/>
      <c r="C145" s="135" t="s">
        <v>197</v>
      </c>
      <c r="D145" s="135" t="s">
        <v>140</v>
      </c>
      <c r="E145" s="136" t="s">
        <v>198</v>
      </c>
      <c r="F145" s="137" t="s">
        <v>199</v>
      </c>
      <c r="G145" s="138" t="s">
        <v>129</v>
      </c>
      <c r="H145" s="139">
        <v>4</v>
      </c>
      <c r="I145" s="140"/>
      <c r="J145" s="140"/>
      <c r="K145" s="141">
        <f>ROUND(P145*H145,2)</f>
        <v>0</v>
      </c>
      <c r="L145" s="137" t="s">
        <v>143</v>
      </c>
      <c r="M145" s="28"/>
      <c r="N145" s="142" t="s">
        <v>1</v>
      </c>
      <c r="O145" s="129" t="s">
        <v>41</v>
      </c>
      <c r="P145" s="130">
        <f>I145+J145</f>
        <v>0</v>
      </c>
      <c r="Q145" s="130">
        <f>ROUND(I145*H145,2)</f>
        <v>0</v>
      </c>
      <c r="R145" s="130">
        <f>ROUND(J145*H145,2)</f>
        <v>0</v>
      </c>
      <c r="T145" s="131">
        <f>S145*H145</f>
        <v>0</v>
      </c>
      <c r="U145" s="131">
        <v>0</v>
      </c>
      <c r="V145" s="131">
        <f>U145*H145</f>
        <v>0</v>
      </c>
      <c r="W145" s="131">
        <v>0</v>
      </c>
      <c r="X145" s="132">
        <f>W145*H145</f>
        <v>0</v>
      </c>
      <c r="AR145" s="133" t="s">
        <v>169</v>
      </c>
      <c r="AT145" s="133" t="s">
        <v>140</v>
      </c>
      <c r="AU145" s="133" t="s">
        <v>78</v>
      </c>
      <c r="AY145" s="13" t="s">
        <v>132</v>
      </c>
      <c r="BE145" s="134">
        <f>IF(O145="základní",K145,0)</f>
        <v>0</v>
      </c>
      <c r="BF145" s="134">
        <f>IF(O145="snížená",K145,0)</f>
        <v>0</v>
      </c>
      <c r="BG145" s="134">
        <f>IF(O145="zákl. přenesená",K145,0)</f>
        <v>0</v>
      </c>
      <c r="BH145" s="134">
        <f>IF(O145="sníž. přenesená",K145,0)</f>
        <v>0</v>
      </c>
      <c r="BI145" s="134">
        <f>IF(O145="nulová",K145,0)</f>
        <v>0</v>
      </c>
      <c r="BJ145" s="13" t="s">
        <v>86</v>
      </c>
      <c r="BK145" s="134">
        <f>ROUND(P145*H145,2)</f>
        <v>0</v>
      </c>
      <c r="BL145" s="13" t="s">
        <v>169</v>
      </c>
      <c r="BM145" s="133" t="s">
        <v>200</v>
      </c>
    </row>
    <row r="146" spans="2:65" s="1" customFormat="1" ht="19.5">
      <c r="B146" s="28"/>
      <c r="D146" s="143" t="s">
        <v>146</v>
      </c>
      <c r="F146" s="144" t="s">
        <v>201</v>
      </c>
      <c r="I146" s="145"/>
      <c r="J146" s="145"/>
      <c r="M146" s="28"/>
      <c r="N146" s="146"/>
      <c r="X146" s="52"/>
      <c r="AT146" s="13" t="s">
        <v>146</v>
      </c>
      <c r="AU146" s="13" t="s">
        <v>78</v>
      </c>
    </row>
    <row r="147" spans="2:65" s="1" customFormat="1" ht="16.5" customHeight="1">
      <c r="B147" s="118"/>
      <c r="C147" s="119" t="s">
        <v>9</v>
      </c>
      <c r="D147" s="119" t="s">
        <v>126</v>
      </c>
      <c r="E147" s="120" t="s">
        <v>202</v>
      </c>
      <c r="F147" s="121" t="s">
        <v>203</v>
      </c>
      <c r="G147" s="122" t="s">
        <v>129</v>
      </c>
      <c r="H147" s="123">
        <v>1</v>
      </c>
      <c r="I147" s="124"/>
      <c r="J147" s="125"/>
      <c r="K147" s="126">
        <f>ROUND(P147*H147,2)</f>
        <v>0</v>
      </c>
      <c r="L147" s="121" t="s">
        <v>204</v>
      </c>
      <c r="M147" s="127"/>
      <c r="N147" s="128" t="s">
        <v>1</v>
      </c>
      <c r="O147" s="129" t="s">
        <v>41</v>
      </c>
      <c r="P147" s="130">
        <f>I147+J147</f>
        <v>0</v>
      </c>
      <c r="Q147" s="130">
        <f>ROUND(I147*H147,2)</f>
        <v>0</v>
      </c>
      <c r="R147" s="130">
        <f>ROUND(J147*H147,2)</f>
        <v>0</v>
      </c>
      <c r="T147" s="131">
        <f>S147*H147</f>
        <v>0</v>
      </c>
      <c r="U147" s="131">
        <v>2.3000000000000001E-4</v>
      </c>
      <c r="V147" s="131">
        <f>U147*H147</f>
        <v>2.3000000000000001E-4</v>
      </c>
      <c r="W147" s="131">
        <v>0</v>
      </c>
      <c r="X147" s="132">
        <f>W147*H147</f>
        <v>0</v>
      </c>
      <c r="AR147" s="133" t="s">
        <v>205</v>
      </c>
      <c r="AT147" s="133" t="s">
        <v>126</v>
      </c>
      <c r="AU147" s="133" t="s">
        <v>78</v>
      </c>
      <c r="AY147" s="13" t="s">
        <v>132</v>
      </c>
      <c r="BE147" s="134">
        <f>IF(O147="základní",K147,0)</f>
        <v>0</v>
      </c>
      <c r="BF147" s="134">
        <f>IF(O147="snížená",K147,0)</f>
        <v>0</v>
      </c>
      <c r="BG147" s="134">
        <f>IF(O147="zákl. přenesená",K147,0)</f>
        <v>0</v>
      </c>
      <c r="BH147" s="134">
        <f>IF(O147="sníž. přenesená",K147,0)</f>
        <v>0</v>
      </c>
      <c r="BI147" s="134">
        <f>IF(O147="nulová",K147,0)</f>
        <v>0</v>
      </c>
      <c r="BJ147" s="13" t="s">
        <v>86</v>
      </c>
      <c r="BK147" s="134">
        <f>ROUND(P147*H147,2)</f>
        <v>0</v>
      </c>
      <c r="BL147" s="13" t="s">
        <v>144</v>
      </c>
      <c r="BM147" s="133" t="s">
        <v>206</v>
      </c>
    </row>
    <row r="148" spans="2:65" s="1" customFormat="1" ht="11.25">
      <c r="B148" s="28"/>
      <c r="D148" s="143" t="s">
        <v>146</v>
      </c>
      <c r="F148" s="144" t="s">
        <v>203</v>
      </c>
      <c r="I148" s="145"/>
      <c r="J148" s="145"/>
      <c r="M148" s="28"/>
      <c r="N148" s="146"/>
      <c r="X148" s="52"/>
      <c r="AT148" s="13" t="s">
        <v>146</v>
      </c>
      <c r="AU148" s="13" t="s">
        <v>78</v>
      </c>
    </row>
    <row r="149" spans="2:65" s="1" customFormat="1" ht="33" customHeight="1">
      <c r="B149" s="118"/>
      <c r="C149" s="135" t="s">
        <v>144</v>
      </c>
      <c r="D149" s="135" t="s">
        <v>140</v>
      </c>
      <c r="E149" s="136" t="s">
        <v>207</v>
      </c>
      <c r="F149" s="137" t="s">
        <v>208</v>
      </c>
      <c r="G149" s="138" t="s">
        <v>137</v>
      </c>
      <c r="H149" s="139">
        <v>3</v>
      </c>
      <c r="I149" s="140"/>
      <c r="J149" s="140"/>
      <c r="K149" s="141">
        <f>ROUND(P149*H149,2)</f>
        <v>0</v>
      </c>
      <c r="L149" s="137" t="s">
        <v>143</v>
      </c>
      <c r="M149" s="28"/>
      <c r="N149" s="142" t="s">
        <v>1</v>
      </c>
      <c r="O149" s="129" t="s">
        <v>41</v>
      </c>
      <c r="P149" s="130">
        <f>I149+J149</f>
        <v>0</v>
      </c>
      <c r="Q149" s="130">
        <f>ROUND(I149*H149,2)</f>
        <v>0</v>
      </c>
      <c r="R149" s="130">
        <f>ROUND(J149*H149,2)</f>
        <v>0</v>
      </c>
      <c r="T149" s="131">
        <f>S149*H149</f>
        <v>0</v>
      </c>
      <c r="U149" s="131">
        <v>0</v>
      </c>
      <c r="V149" s="131">
        <f>U149*H149</f>
        <v>0</v>
      </c>
      <c r="W149" s="131">
        <v>0</v>
      </c>
      <c r="X149" s="132">
        <f>W149*H149</f>
        <v>0</v>
      </c>
      <c r="AR149" s="133" t="s">
        <v>144</v>
      </c>
      <c r="AT149" s="133" t="s">
        <v>140</v>
      </c>
      <c r="AU149" s="133" t="s">
        <v>78</v>
      </c>
      <c r="AY149" s="13" t="s">
        <v>132</v>
      </c>
      <c r="BE149" s="134">
        <f>IF(O149="základní",K149,0)</f>
        <v>0</v>
      </c>
      <c r="BF149" s="134">
        <f>IF(O149="snížená",K149,0)</f>
        <v>0</v>
      </c>
      <c r="BG149" s="134">
        <f>IF(O149="zákl. přenesená",K149,0)</f>
        <v>0</v>
      </c>
      <c r="BH149" s="134">
        <f>IF(O149="sníž. přenesená",K149,0)</f>
        <v>0</v>
      </c>
      <c r="BI149" s="134">
        <f>IF(O149="nulová",K149,0)</f>
        <v>0</v>
      </c>
      <c r="BJ149" s="13" t="s">
        <v>86</v>
      </c>
      <c r="BK149" s="134">
        <f>ROUND(P149*H149,2)</f>
        <v>0</v>
      </c>
      <c r="BL149" s="13" t="s">
        <v>144</v>
      </c>
      <c r="BM149" s="133" t="s">
        <v>209</v>
      </c>
    </row>
    <row r="150" spans="2:65" s="1" customFormat="1" ht="19.5">
      <c r="B150" s="28"/>
      <c r="D150" s="143" t="s">
        <v>146</v>
      </c>
      <c r="F150" s="144" t="s">
        <v>210</v>
      </c>
      <c r="I150" s="145"/>
      <c r="J150" s="145"/>
      <c r="M150" s="28"/>
      <c r="N150" s="146"/>
      <c r="X150" s="52"/>
      <c r="AT150" s="13" t="s">
        <v>146</v>
      </c>
      <c r="AU150" s="13" t="s">
        <v>78</v>
      </c>
    </row>
    <row r="151" spans="2:65" s="1" customFormat="1" ht="44.25" customHeight="1">
      <c r="B151" s="118"/>
      <c r="C151" s="119" t="s">
        <v>211</v>
      </c>
      <c r="D151" s="119" t="s">
        <v>126</v>
      </c>
      <c r="E151" s="120" t="s">
        <v>212</v>
      </c>
      <c r="F151" s="121" t="s">
        <v>213</v>
      </c>
      <c r="G151" s="122" t="s">
        <v>129</v>
      </c>
      <c r="H151" s="123">
        <v>2</v>
      </c>
      <c r="I151" s="124"/>
      <c r="J151" s="125"/>
      <c r="K151" s="126">
        <f>ROUND(P151*H151,2)</f>
        <v>0</v>
      </c>
      <c r="L151" s="121" t="s">
        <v>130</v>
      </c>
      <c r="M151" s="127"/>
      <c r="N151" s="128" t="s">
        <v>1</v>
      </c>
      <c r="O151" s="129" t="s">
        <v>41</v>
      </c>
      <c r="P151" s="130">
        <f>I151+J151</f>
        <v>0</v>
      </c>
      <c r="Q151" s="130">
        <f>ROUND(I151*H151,2)</f>
        <v>0</v>
      </c>
      <c r="R151" s="130">
        <f>ROUND(J151*H151,2)</f>
        <v>0</v>
      </c>
      <c r="T151" s="131">
        <f>S151*H151</f>
        <v>0</v>
      </c>
      <c r="U151" s="131">
        <v>0</v>
      </c>
      <c r="V151" s="131">
        <f>U151*H151</f>
        <v>0</v>
      </c>
      <c r="W151" s="131">
        <v>0</v>
      </c>
      <c r="X151" s="132">
        <f>W151*H151</f>
        <v>0</v>
      </c>
      <c r="AR151" s="133" t="s">
        <v>131</v>
      </c>
      <c r="AT151" s="133" t="s">
        <v>126</v>
      </c>
      <c r="AU151" s="133" t="s">
        <v>78</v>
      </c>
      <c r="AY151" s="13" t="s">
        <v>132</v>
      </c>
      <c r="BE151" s="134">
        <f>IF(O151="základní",K151,0)</f>
        <v>0</v>
      </c>
      <c r="BF151" s="134">
        <f>IF(O151="snížená",K151,0)</f>
        <v>0</v>
      </c>
      <c r="BG151" s="134">
        <f>IF(O151="zákl. přenesená",K151,0)</f>
        <v>0</v>
      </c>
      <c r="BH151" s="134">
        <f>IF(O151="sníž. přenesená",K151,0)</f>
        <v>0</v>
      </c>
      <c r="BI151" s="134">
        <f>IF(O151="nulová",K151,0)</f>
        <v>0</v>
      </c>
      <c r="BJ151" s="13" t="s">
        <v>86</v>
      </c>
      <c r="BK151" s="134">
        <f>ROUND(P151*H151,2)</f>
        <v>0</v>
      </c>
      <c r="BL151" s="13" t="s">
        <v>133</v>
      </c>
      <c r="BM151" s="133" t="s">
        <v>214</v>
      </c>
    </row>
    <row r="152" spans="2:65" s="1" customFormat="1" ht="24.2" customHeight="1">
      <c r="B152" s="118"/>
      <c r="C152" s="119" t="s">
        <v>215</v>
      </c>
      <c r="D152" s="119" t="s">
        <v>126</v>
      </c>
      <c r="E152" s="120" t="s">
        <v>216</v>
      </c>
      <c r="F152" s="121" t="s">
        <v>217</v>
      </c>
      <c r="G152" s="122" t="s">
        <v>129</v>
      </c>
      <c r="H152" s="123">
        <v>9</v>
      </c>
      <c r="I152" s="124"/>
      <c r="J152" s="125"/>
      <c r="K152" s="126">
        <f>ROUND(P152*H152,2)</f>
        <v>0</v>
      </c>
      <c r="L152" s="121" t="s">
        <v>130</v>
      </c>
      <c r="M152" s="127"/>
      <c r="N152" s="128" t="s">
        <v>1</v>
      </c>
      <c r="O152" s="129" t="s">
        <v>41</v>
      </c>
      <c r="P152" s="130">
        <f>I152+J152</f>
        <v>0</v>
      </c>
      <c r="Q152" s="130">
        <f>ROUND(I152*H152,2)</f>
        <v>0</v>
      </c>
      <c r="R152" s="130">
        <f>ROUND(J152*H152,2)</f>
        <v>0</v>
      </c>
      <c r="T152" s="131">
        <f>S152*H152</f>
        <v>0</v>
      </c>
      <c r="U152" s="131">
        <v>0</v>
      </c>
      <c r="V152" s="131">
        <f>U152*H152</f>
        <v>0</v>
      </c>
      <c r="W152" s="131">
        <v>0</v>
      </c>
      <c r="X152" s="132">
        <f>W152*H152</f>
        <v>0</v>
      </c>
      <c r="AR152" s="133" t="s">
        <v>131</v>
      </c>
      <c r="AT152" s="133" t="s">
        <v>126</v>
      </c>
      <c r="AU152" s="133" t="s">
        <v>78</v>
      </c>
      <c r="AY152" s="13" t="s">
        <v>132</v>
      </c>
      <c r="BE152" s="134">
        <f>IF(O152="základní",K152,0)</f>
        <v>0</v>
      </c>
      <c r="BF152" s="134">
        <f>IF(O152="snížená",K152,0)</f>
        <v>0</v>
      </c>
      <c r="BG152" s="134">
        <f>IF(O152="zákl. přenesená",K152,0)</f>
        <v>0</v>
      </c>
      <c r="BH152" s="134">
        <f>IF(O152="sníž. přenesená",K152,0)</f>
        <v>0</v>
      </c>
      <c r="BI152" s="134">
        <f>IF(O152="nulová",K152,0)</f>
        <v>0</v>
      </c>
      <c r="BJ152" s="13" t="s">
        <v>86</v>
      </c>
      <c r="BK152" s="134">
        <f>ROUND(P152*H152,2)</f>
        <v>0</v>
      </c>
      <c r="BL152" s="13" t="s">
        <v>133</v>
      </c>
      <c r="BM152" s="133" t="s">
        <v>218</v>
      </c>
    </row>
    <row r="153" spans="2:65" s="1" customFormat="1" ht="24.2" customHeight="1">
      <c r="B153" s="118"/>
      <c r="C153" s="135" t="s">
        <v>219</v>
      </c>
      <c r="D153" s="135" t="s">
        <v>140</v>
      </c>
      <c r="E153" s="136" t="s">
        <v>220</v>
      </c>
      <c r="F153" s="137" t="s">
        <v>221</v>
      </c>
      <c r="G153" s="138" t="s">
        <v>129</v>
      </c>
      <c r="H153" s="139">
        <v>11</v>
      </c>
      <c r="I153" s="140"/>
      <c r="J153" s="140"/>
      <c r="K153" s="141">
        <f>ROUND(P153*H153,2)</f>
        <v>0</v>
      </c>
      <c r="L153" s="137" t="s">
        <v>130</v>
      </c>
      <c r="M153" s="28"/>
      <c r="N153" s="142" t="s">
        <v>1</v>
      </c>
      <c r="O153" s="129" t="s">
        <v>41</v>
      </c>
      <c r="P153" s="130">
        <f>I153+J153</f>
        <v>0</v>
      </c>
      <c r="Q153" s="130">
        <f>ROUND(I153*H153,2)</f>
        <v>0</v>
      </c>
      <c r="R153" s="130">
        <f>ROUND(J153*H153,2)</f>
        <v>0</v>
      </c>
      <c r="T153" s="131">
        <f>S153*H153</f>
        <v>0</v>
      </c>
      <c r="U153" s="131">
        <v>0</v>
      </c>
      <c r="V153" s="131">
        <f>U153*H153</f>
        <v>0</v>
      </c>
      <c r="W153" s="131">
        <v>0</v>
      </c>
      <c r="X153" s="132">
        <f>W153*H153</f>
        <v>0</v>
      </c>
      <c r="AR153" s="133" t="s">
        <v>144</v>
      </c>
      <c r="AT153" s="133" t="s">
        <v>140</v>
      </c>
      <c r="AU153" s="133" t="s">
        <v>78</v>
      </c>
      <c r="AY153" s="13" t="s">
        <v>132</v>
      </c>
      <c r="BE153" s="134">
        <f>IF(O153="základní",K153,0)</f>
        <v>0</v>
      </c>
      <c r="BF153" s="134">
        <f>IF(O153="snížená",K153,0)</f>
        <v>0</v>
      </c>
      <c r="BG153" s="134">
        <f>IF(O153="zákl. přenesená",K153,0)</f>
        <v>0</v>
      </c>
      <c r="BH153" s="134">
        <f>IF(O153="sníž. přenesená",K153,0)</f>
        <v>0</v>
      </c>
      <c r="BI153" s="134">
        <f>IF(O153="nulová",K153,0)</f>
        <v>0</v>
      </c>
      <c r="BJ153" s="13" t="s">
        <v>86</v>
      </c>
      <c r="BK153" s="134">
        <f>ROUND(P153*H153,2)</f>
        <v>0</v>
      </c>
      <c r="BL153" s="13" t="s">
        <v>144</v>
      </c>
      <c r="BM153" s="133" t="s">
        <v>222</v>
      </c>
    </row>
    <row r="154" spans="2:65" s="1" customFormat="1" ht="29.25">
      <c r="B154" s="28"/>
      <c r="D154" s="143" t="s">
        <v>146</v>
      </c>
      <c r="F154" s="144" t="s">
        <v>191</v>
      </c>
      <c r="I154" s="145"/>
      <c r="J154" s="145"/>
      <c r="M154" s="28"/>
      <c r="N154" s="146"/>
      <c r="X154" s="52"/>
      <c r="AT154" s="13" t="s">
        <v>146</v>
      </c>
      <c r="AU154" s="13" t="s">
        <v>78</v>
      </c>
    </row>
    <row r="155" spans="2:65" s="1" customFormat="1" ht="24">
      <c r="B155" s="118"/>
      <c r="C155" s="119" t="s">
        <v>223</v>
      </c>
      <c r="D155" s="119" t="s">
        <v>126</v>
      </c>
      <c r="E155" s="120" t="s">
        <v>224</v>
      </c>
      <c r="F155" s="121" t="s">
        <v>225</v>
      </c>
      <c r="G155" s="122" t="s">
        <v>129</v>
      </c>
      <c r="H155" s="123">
        <v>20</v>
      </c>
      <c r="I155" s="124"/>
      <c r="J155" s="125"/>
      <c r="K155" s="126">
        <f>ROUND(P155*H155,2)</f>
        <v>0</v>
      </c>
      <c r="L155" s="121" t="s">
        <v>143</v>
      </c>
      <c r="M155" s="127"/>
      <c r="N155" s="128" t="s">
        <v>1</v>
      </c>
      <c r="O155" s="129" t="s">
        <v>41</v>
      </c>
      <c r="P155" s="130">
        <f>I155+J155</f>
        <v>0</v>
      </c>
      <c r="Q155" s="130">
        <f>ROUND(I155*H155,2)</f>
        <v>0</v>
      </c>
      <c r="R155" s="130">
        <f>ROUND(J155*H155,2)</f>
        <v>0</v>
      </c>
      <c r="T155" s="131">
        <f>S155*H155</f>
        <v>0</v>
      </c>
      <c r="U155" s="131">
        <v>4.0000000000000003E-5</v>
      </c>
      <c r="V155" s="131">
        <f>U155*H155</f>
        <v>8.0000000000000004E-4</v>
      </c>
      <c r="W155" s="131">
        <v>0</v>
      </c>
      <c r="X155" s="132">
        <f>W155*H155</f>
        <v>0</v>
      </c>
      <c r="AR155" s="133" t="s">
        <v>205</v>
      </c>
      <c r="AT155" s="133" t="s">
        <v>126</v>
      </c>
      <c r="AU155" s="133" t="s">
        <v>78</v>
      </c>
      <c r="AY155" s="13" t="s">
        <v>132</v>
      </c>
      <c r="BE155" s="134">
        <f>IF(O155="základní",K155,0)</f>
        <v>0</v>
      </c>
      <c r="BF155" s="134">
        <f>IF(O155="snížená",K155,0)</f>
        <v>0</v>
      </c>
      <c r="BG155" s="134">
        <f>IF(O155="zákl. přenesená",K155,0)</f>
        <v>0</v>
      </c>
      <c r="BH155" s="134">
        <f>IF(O155="sníž. přenesená",K155,0)</f>
        <v>0</v>
      </c>
      <c r="BI155" s="134">
        <f>IF(O155="nulová",K155,0)</f>
        <v>0</v>
      </c>
      <c r="BJ155" s="13" t="s">
        <v>86</v>
      </c>
      <c r="BK155" s="134">
        <f>ROUND(P155*H155,2)</f>
        <v>0</v>
      </c>
      <c r="BL155" s="13" t="s">
        <v>144</v>
      </c>
      <c r="BM155" s="133" t="s">
        <v>226</v>
      </c>
    </row>
    <row r="156" spans="2:65" s="1" customFormat="1" ht="11.25">
      <c r="B156" s="28"/>
      <c r="D156" s="143" t="s">
        <v>146</v>
      </c>
      <c r="F156" s="144" t="s">
        <v>225</v>
      </c>
      <c r="I156" s="145"/>
      <c r="J156" s="145"/>
      <c r="M156" s="28"/>
      <c r="N156" s="146"/>
      <c r="X156" s="52"/>
      <c r="AT156" s="13" t="s">
        <v>146</v>
      </c>
      <c r="AU156" s="13" t="s">
        <v>78</v>
      </c>
    </row>
    <row r="157" spans="2:65" s="1" customFormat="1" ht="24.2" customHeight="1">
      <c r="B157" s="118"/>
      <c r="C157" s="119" t="s">
        <v>8</v>
      </c>
      <c r="D157" s="119" t="s">
        <v>126</v>
      </c>
      <c r="E157" s="120" t="s">
        <v>227</v>
      </c>
      <c r="F157" s="121" t="s">
        <v>228</v>
      </c>
      <c r="G157" s="122" t="s">
        <v>129</v>
      </c>
      <c r="H157" s="123">
        <v>10</v>
      </c>
      <c r="I157" s="124"/>
      <c r="J157" s="125"/>
      <c r="K157" s="126">
        <f>ROUND(P157*H157,2)</f>
        <v>0</v>
      </c>
      <c r="L157" s="121" t="s">
        <v>143</v>
      </c>
      <c r="M157" s="127"/>
      <c r="N157" s="128" t="s">
        <v>1</v>
      </c>
      <c r="O157" s="129" t="s">
        <v>41</v>
      </c>
      <c r="P157" s="130">
        <f>I157+J157</f>
        <v>0</v>
      </c>
      <c r="Q157" s="130">
        <f>ROUND(I157*H157,2)</f>
        <v>0</v>
      </c>
      <c r="R157" s="130">
        <f>ROUND(J157*H157,2)</f>
        <v>0</v>
      </c>
      <c r="T157" s="131">
        <f>S157*H157</f>
        <v>0</v>
      </c>
      <c r="U157" s="131">
        <v>9.0000000000000006E-5</v>
      </c>
      <c r="V157" s="131">
        <f>U157*H157</f>
        <v>9.0000000000000008E-4</v>
      </c>
      <c r="W157" s="131">
        <v>0</v>
      </c>
      <c r="X157" s="132">
        <f>W157*H157</f>
        <v>0</v>
      </c>
      <c r="AR157" s="133" t="s">
        <v>205</v>
      </c>
      <c r="AT157" s="133" t="s">
        <v>126</v>
      </c>
      <c r="AU157" s="133" t="s">
        <v>78</v>
      </c>
      <c r="AY157" s="13" t="s">
        <v>132</v>
      </c>
      <c r="BE157" s="134">
        <f>IF(O157="základní",K157,0)</f>
        <v>0</v>
      </c>
      <c r="BF157" s="134">
        <f>IF(O157="snížená",K157,0)</f>
        <v>0</v>
      </c>
      <c r="BG157" s="134">
        <f>IF(O157="zákl. přenesená",K157,0)</f>
        <v>0</v>
      </c>
      <c r="BH157" s="134">
        <f>IF(O157="sníž. přenesená",K157,0)</f>
        <v>0</v>
      </c>
      <c r="BI157" s="134">
        <f>IF(O157="nulová",K157,0)</f>
        <v>0</v>
      </c>
      <c r="BJ157" s="13" t="s">
        <v>86</v>
      </c>
      <c r="BK157" s="134">
        <f>ROUND(P157*H157,2)</f>
        <v>0</v>
      </c>
      <c r="BL157" s="13" t="s">
        <v>144</v>
      </c>
      <c r="BM157" s="133" t="s">
        <v>229</v>
      </c>
    </row>
    <row r="158" spans="2:65" s="1" customFormat="1" ht="19.5">
      <c r="B158" s="28"/>
      <c r="D158" s="143" t="s">
        <v>146</v>
      </c>
      <c r="F158" s="144" t="s">
        <v>228</v>
      </c>
      <c r="I158" s="145"/>
      <c r="J158" s="145"/>
      <c r="M158" s="28"/>
      <c r="N158" s="146"/>
      <c r="X158" s="52"/>
      <c r="AT158" s="13" t="s">
        <v>146</v>
      </c>
      <c r="AU158" s="13" t="s">
        <v>78</v>
      </c>
    </row>
    <row r="159" spans="2:65" s="1" customFormat="1" ht="24.2" customHeight="1">
      <c r="B159" s="118"/>
      <c r="C159" s="135" t="s">
        <v>230</v>
      </c>
      <c r="D159" s="135" t="s">
        <v>140</v>
      </c>
      <c r="E159" s="136" t="s">
        <v>231</v>
      </c>
      <c r="F159" s="137" t="s">
        <v>232</v>
      </c>
      <c r="G159" s="138" t="s">
        <v>129</v>
      </c>
      <c r="H159" s="139">
        <v>30</v>
      </c>
      <c r="I159" s="140"/>
      <c r="J159" s="140"/>
      <c r="K159" s="141">
        <f>ROUND(P159*H159,2)</f>
        <v>0</v>
      </c>
      <c r="L159" s="137" t="s">
        <v>143</v>
      </c>
      <c r="M159" s="28"/>
      <c r="N159" s="142" t="s">
        <v>1</v>
      </c>
      <c r="O159" s="129" t="s">
        <v>41</v>
      </c>
      <c r="P159" s="130">
        <f>I159+J159</f>
        <v>0</v>
      </c>
      <c r="Q159" s="130">
        <f>ROUND(I159*H159,2)</f>
        <v>0</v>
      </c>
      <c r="R159" s="130">
        <f>ROUND(J159*H159,2)</f>
        <v>0</v>
      </c>
      <c r="T159" s="131">
        <f>S159*H159</f>
        <v>0</v>
      </c>
      <c r="U159" s="131">
        <v>0</v>
      </c>
      <c r="V159" s="131">
        <f>U159*H159</f>
        <v>0</v>
      </c>
      <c r="W159" s="131">
        <v>0</v>
      </c>
      <c r="X159" s="132">
        <f>W159*H159</f>
        <v>0</v>
      </c>
      <c r="AR159" s="133" t="s">
        <v>144</v>
      </c>
      <c r="AT159" s="133" t="s">
        <v>140</v>
      </c>
      <c r="AU159" s="133" t="s">
        <v>78</v>
      </c>
      <c r="AY159" s="13" t="s">
        <v>132</v>
      </c>
      <c r="BE159" s="134">
        <f>IF(O159="základní",K159,0)</f>
        <v>0</v>
      </c>
      <c r="BF159" s="134">
        <f>IF(O159="snížená",K159,0)</f>
        <v>0</v>
      </c>
      <c r="BG159" s="134">
        <f>IF(O159="zákl. přenesená",K159,0)</f>
        <v>0</v>
      </c>
      <c r="BH159" s="134">
        <f>IF(O159="sníž. přenesená",K159,0)</f>
        <v>0</v>
      </c>
      <c r="BI159" s="134">
        <f>IF(O159="nulová",K159,0)</f>
        <v>0</v>
      </c>
      <c r="BJ159" s="13" t="s">
        <v>86</v>
      </c>
      <c r="BK159" s="134">
        <f>ROUND(P159*H159,2)</f>
        <v>0</v>
      </c>
      <c r="BL159" s="13" t="s">
        <v>144</v>
      </c>
      <c r="BM159" s="133" t="s">
        <v>233</v>
      </c>
    </row>
    <row r="160" spans="2:65" s="1" customFormat="1" ht="29.25">
      <c r="B160" s="28"/>
      <c r="D160" s="143" t="s">
        <v>146</v>
      </c>
      <c r="F160" s="144" t="s">
        <v>234</v>
      </c>
      <c r="I160" s="145"/>
      <c r="J160" s="145"/>
      <c r="M160" s="28"/>
      <c r="N160" s="146"/>
      <c r="X160" s="52"/>
      <c r="AT160" s="13" t="s">
        <v>146</v>
      </c>
      <c r="AU160" s="13" t="s">
        <v>78</v>
      </c>
    </row>
    <row r="161" spans="2:65" s="1" customFormat="1" ht="24.2" customHeight="1">
      <c r="B161" s="118"/>
      <c r="C161" s="119" t="s">
        <v>235</v>
      </c>
      <c r="D161" s="119" t="s">
        <v>126</v>
      </c>
      <c r="E161" s="120" t="s">
        <v>236</v>
      </c>
      <c r="F161" s="121" t="s">
        <v>237</v>
      </c>
      <c r="G161" s="122" t="s">
        <v>137</v>
      </c>
      <c r="H161" s="123">
        <v>15</v>
      </c>
      <c r="I161" s="124"/>
      <c r="J161" s="125"/>
      <c r="K161" s="126">
        <f>ROUND(P161*H161,2)</f>
        <v>0</v>
      </c>
      <c r="L161" s="121" t="s">
        <v>143</v>
      </c>
      <c r="M161" s="127"/>
      <c r="N161" s="128" t="s">
        <v>1</v>
      </c>
      <c r="O161" s="129" t="s">
        <v>41</v>
      </c>
      <c r="P161" s="130">
        <f>I161+J161</f>
        <v>0</v>
      </c>
      <c r="Q161" s="130">
        <f>ROUND(I161*H161,2)</f>
        <v>0</v>
      </c>
      <c r="R161" s="130">
        <f>ROUND(J161*H161,2)</f>
        <v>0</v>
      </c>
      <c r="T161" s="131">
        <f>S161*H161</f>
        <v>0</v>
      </c>
      <c r="U161" s="131">
        <v>1E-4</v>
      </c>
      <c r="V161" s="131">
        <f>U161*H161</f>
        <v>1.5E-3</v>
      </c>
      <c r="W161" s="131">
        <v>0</v>
      </c>
      <c r="X161" s="132">
        <f>W161*H161</f>
        <v>0</v>
      </c>
      <c r="AR161" s="133" t="s">
        <v>205</v>
      </c>
      <c r="AT161" s="133" t="s">
        <v>126</v>
      </c>
      <c r="AU161" s="133" t="s">
        <v>78</v>
      </c>
      <c r="AY161" s="13" t="s">
        <v>132</v>
      </c>
      <c r="BE161" s="134">
        <f>IF(O161="základní",K161,0)</f>
        <v>0</v>
      </c>
      <c r="BF161" s="134">
        <f>IF(O161="snížená",K161,0)</f>
        <v>0</v>
      </c>
      <c r="BG161" s="134">
        <f>IF(O161="zákl. přenesená",K161,0)</f>
        <v>0</v>
      </c>
      <c r="BH161" s="134">
        <f>IF(O161="sníž. přenesená",K161,0)</f>
        <v>0</v>
      </c>
      <c r="BI161" s="134">
        <f>IF(O161="nulová",K161,0)</f>
        <v>0</v>
      </c>
      <c r="BJ161" s="13" t="s">
        <v>86</v>
      </c>
      <c r="BK161" s="134">
        <f>ROUND(P161*H161,2)</f>
        <v>0</v>
      </c>
      <c r="BL161" s="13" t="s">
        <v>144</v>
      </c>
      <c r="BM161" s="133" t="s">
        <v>238</v>
      </c>
    </row>
    <row r="162" spans="2:65" s="1" customFormat="1" ht="19.5">
      <c r="B162" s="28"/>
      <c r="D162" s="143" t="s">
        <v>146</v>
      </c>
      <c r="F162" s="144" t="s">
        <v>237</v>
      </c>
      <c r="I162" s="145"/>
      <c r="J162" s="145"/>
      <c r="M162" s="28"/>
      <c r="N162" s="146"/>
      <c r="X162" s="52"/>
      <c r="AT162" s="13" t="s">
        <v>146</v>
      </c>
      <c r="AU162" s="13" t="s">
        <v>78</v>
      </c>
    </row>
    <row r="163" spans="2:65" s="1" customFormat="1" ht="33" customHeight="1">
      <c r="B163" s="118"/>
      <c r="C163" s="135" t="s">
        <v>239</v>
      </c>
      <c r="D163" s="135" t="s">
        <v>140</v>
      </c>
      <c r="E163" s="136" t="s">
        <v>240</v>
      </c>
      <c r="F163" s="137" t="s">
        <v>241</v>
      </c>
      <c r="G163" s="138" t="s">
        <v>137</v>
      </c>
      <c r="H163" s="139">
        <v>15</v>
      </c>
      <c r="I163" s="140"/>
      <c r="J163" s="140"/>
      <c r="K163" s="141">
        <f>ROUND(P163*H163,2)</f>
        <v>0</v>
      </c>
      <c r="L163" s="137" t="s">
        <v>143</v>
      </c>
      <c r="M163" s="28"/>
      <c r="N163" s="142" t="s">
        <v>1</v>
      </c>
      <c r="O163" s="129" t="s">
        <v>41</v>
      </c>
      <c r="P163" s="130">
        <f>I163+J163</f>
        <v>0</v>
      </c>
      <c r="Q163" s="130">
        <f>ROUND(I163*H163,2)</f>
        <v>0</v>
      </c>
      <c r="R163" s="130">
        <f>ROUND(J163*H163,2)</f>
        <v>0</v>
      </c>
      <c r="T163" s="131">
        <f>S163*H163</f>
        <v>0</v>
      </c>
      <c r="U163" s="131">
        <v>0</v>
      </c>
      <c r="V163" s="131">
        <f>U163*H163</f>
        <v>0</v>
      </c>
      <c r="W163" s="131">
        <v>0</v>
      </c>
      <c r="X163" s="132">
        <f>W163*H163</f>
        <v>0</v>
      </c>
      <c r="AR163" s="133" t="s">
        <v>144</v>
      </c>
      <c r="AT163" s="133" t="s">
        <v>140</v>
      </c>
      <c r="AU163" s="133" t="s">
        <v>78</v>
      </c>
      <c r="AY163" s="13" t="s">
        <v>132</v>
      </c>
      <c r="BE163" s="134">
        <f>IF(O163="základní",K163,0)</f>
        <v>0</v>
      </c>
      <c r="BF163" s="134">
        <f>IF(O163="snížená",K163,0)</f>
        <v>0</v>
      </c>
      <c r="BG163" s="134">
        <f>IF(O163="zákl. přenesená",K163,0)</f>
        <v>0</v>
      </c>
      <c r="BH163" s="134">
        <f>IF(O163="sníž. přenesená",K163,0)</f>
        <v>0</v>
      </c>
      <c r="BI163" s="134">
        <f>IF(O163="nulová",K163,0)</f>
        <v>0</v>
      </c>
      <c r="BJ163" s="13" t="s">
        <v>86</v>
      </c>
      <c r="BK163" s="134">
        <f>ROUND(P163*H163,2)</f>
        <v>0</v>
      </c>
      <c r="BL163" s="13" t="s">
        <v>144</v>
      </c>
      <c r="BM163" s="133" t="s">
        <v>242</v>
      </c>
    </row>
    <row r="164" spans="2:65" s="1" customFormat="1" ht="29.25">
      <c r="B164" s="28"/>
      <c r="D164" s="143" t="s">
        <v>146</v>
      </c>
      <c r="F164" s="144" t="s">
        <v>243</v>
      </c>
      <c r="I164" s="145"/>
      <c r="J164" s="145"/>
      <c r="M164" s="28"/>
      <c r="N164" s="146"/>
      <c r="X164" s="52"/>
      <c r="AT164" s="13" t="s">
        <v>146</v>
      </c>
      <c r="AU164" s="13" t="s">
        <v>78</v>
      </c>
    </row>
    <row r="165" spans="2:65" s="1" customFormat="1" ht="24.2" customHeight="1">
      <c r="B165" s="118"/>
      <c r="C165" s="119" t="s">
        <v>244</v>
      </c>
      <c r="D165" s="119" t="s">
        <v>126</v>
      </c>
      <c r="E165" s="120" t="s">
        <v>245</v>
      </c>
      <c r="F165" s="121" t="s">
        <v>246</v>
      </c>
      <c r="G165" s="122" t="s">
        <v>137</v>
      </c>
      <c r="H165" s="123">
        <v>100</v>
      </c>
      <c r="I165" s="124"/>
      <c r="J165" s="125"/>
      <c r="K165" s="126">
        <f>ROUND(P165*H165,2)</f>
        <v>0</v>
      </c>
      <c r="L165" s="121" t="s">
        <v>143</v>
      </c>
      <c r="M165" s="127"/>
      <c r="N165" s="128" t="s">
        <v>1</v>
      </c>
      <c r="O165" s="129" t="s">
        <v>41</v>
      </c>
      <c r="P165" s="130">
        <f>I165+J165</f>
        <v>0</v>
      </c>
      <c r="Q165" s="130">
        <f>ROUND(I165*H165,2)</f>
        <v>0</v>
      </c>
      <c r="R165" s="130">
        <f>ROUND(J165*H165,2)</f>
        <v>0</v>
      </c>
      <c r="T165" s="131">
        <f>S165*H165</f>
        <v>0</v>
      </c>
      <c r="U165" s="131">
        <v>1.2E-4</v>
      </c>
      <c r="V165" s="131">
        <f>U165*H165</f>
        <v>1.2E-2</v>
      </c>
      <c r="W165" s="131">
        <v>0</v>
      </c>
      <c r="X165" s="132">
        <f>W165*H165</f>
        <v>0</v>
      </c>
      <c r="AR165" s="133" t="s">
        <v>205</v>
      </c>
      <c r="AT165" s="133" t="s">
        <v>126</v>
      </c>
      <c r="AU165" s="133" t="s">
        <v>78</v>
      </c>
      <c r="AY165" s="13" t="s">
        <v>132</v>
      </c>
      <c r="BE165" s="134">
        <f>IF(O165="základní",K165,0)</f>
        <v>0</v>
      </c>
      <c r="BF165" s="134">
        <f>IF(O165="snížená",K165,0)</f>
        <v>0</v>
      </c>
      <c r="BG165" s="134">
        <f>IF(O165="zákl. přenesená",K165,0)</f>
        <v>0</v>
      </c>
      <c r="BH165" s="134">
        <f>IF(O165="sníž. přenesená",K165,0)</f>
        <v>0</v>
      </c>
      <c r="BI165" s="134">
        <f>IF(O165="nulová",K165,0)</f>
        <v>0</v>
      </c>
      <c r="BJ165" s="13" t="s">
        <v>86</v>
      </c>
      <c r="BK165" s="134">
        <f>ROUND(P165*H165,2)</f>
        <v>0</v>
      </c>
      <c r="BL165" s="13" t="s">
        <v>144</v>
      </c>
      <c r="BM165" s="133" t="s">
        <v>247</v>
      </c>
    </row>
    <row r="166" spans="2:65" s="1" customFormat="1" ht="19.5">
      <c r="B166" s="28"/>
      <c r="D166" s="143" t="s">
        <v>146</v>
      </c>
      <c r="F166" s="144" t="s">
        <v>246</v>
      </c>
      <c r="I166" s="145"/>
      <c r="J166" s="145"/>
      <c r="M166" s="28"/>
      <c r="N166" s="146"/>
      <c r="X166" s="52"/>
      <c r="AT166" s="13" t="s">
        <v>146</v>
      </c>
      <c r="AU166" s="13" t="s">
        <v>78</v>
      </c>
    </row>
    <row r="167" spans="2:65" s="1" customFormat="1" ht="24.2" customHeight="1">
      <c r="B167" s="118"/>
      <c r="C167" s="119" t="s">
        <v>248</v>
      </c>
      <c r="D167" s="119" t="s">
        <v>126</v>
      </c>
      <c r="E167" s="120" t="s">
        <v>249</v>
      </c>
      <c r="F167" s="121" t="s">
        <v>250</v>
      </c>
      <c r="G167" s="122" t="s">
        <v>137</v>
      </c>
      <c r="H167" s="123">
        <v>420</v>
      </c>
      <c r="I167" s="124"/>
      <c r="J167" s="125"/>
      <c r="K167" s="126">
        <f>ROUND(P167*H167,2)</f>
        <v>0</v>
      </c>
      <c r="L167" s="121" t="s">
        <v>143</v>
      </c>
      <c r="M167" s="127"/>
      <c r="N167" s="128" t="s">
        <v>1</v>
      </c>
      <c r="O167" s="129" t="s">
        <v>41</v>
      </c>
      <c r="P167" s="130">
        <f>I167+J167</f>
        <v>0</v>
      </c>
      <c r="Q167" s="130">
        <f>ROUND(I167*H167,2)</f>
        <v>0</v>
      </c>
      <c r="R167" s="130">
        <f>ROUND(J167*H167,2)</f>
        <v>0</v>
      </c>
      <c r="T167" s="131">
        <f>S167*H167</f>
        <v>0</v>
      </c>
      <c r="U167" s="131">
        <v>1.7000000000000001E-4</v>
      </c>
      <c r="V167" s="131">
        <f>U167*H167</f>
        <v>7.1400000000000005E-2</v>
      </c>
      <c r="W167" s="131">
        <v>0</v>
      </c>
      <c r="X167" s="132">
        <f>W167*H167</f>
        <v>0</v>
      </c>
      <c r="AR167" s="133" t="s">
        <v>205</v>
      </c>
      <c r="AT167" s="133" t="s">
        <v>126</v>
      </c>
      <c r="AU167" s="133" t="s">
        <v>78</v>
      </c>
      <c r="AY167" s="13" t="s">
        <v>132</v>
      </c>
      <c r="BE167" s="134">
        <f>IF(O167="základní",K167,0)</f>
        <v>0</v>
      </c>
      <c r="BF167" s="134">
        <f>IF(O167="snížená",K167,0)</f>
        <v>0</v>
      </c>
      <c r="BG167" s="134">
        <f>IF(O167="zákl. přenesená",K167,0)</f>
        <v>0</v>
      </c>
      <c r="BH167" s="134">
        <f>IF(O167="sníž. přenesená",K167,0)</f>
        <v>0</v>
      </c>
      <c r="BI167" s="134">
        <f>IF(O167="nulová",K167,0)</f>
        <v>0</v>
      </c>
      <c r="BJ167" s="13" t="s">
        <v>86</v>
      </c>
      <c r="BK167" s="134">
        <f>ROUND(P167*H167,2)</f>
        <v>0</v>
      </c>
      <c r="BL167" s="13" t="s">
        <v>144</v>
      </c>
      <c r="BM167" s="133" t="s">
        <v>251</v>
      </c>
    </row>
    <row r="168" spans="2:65" s="1" customFormat="1" ht="19.5">
      <c r="B168" s="28"/>
      <c r="D168" s="143" t="s">
        <v>146</v>
      </c>
      <c r="F168" s="144" t="s">
        <v>250</v>
      </c>
      <c r="I168" s="145"/>
      <c r="J168" s="145"/>
      <c r="M168" s="28"/>
      <c r="N168" s="146"/>
      <c r="X168" s="52"/>
      <c r="AT168" s="13" t="s">
        <v>146</v>
      </c>
      <c r="AU168" s="13" t="s">
        <v>78</v>
      </c>
    </row>
    <row r="169" spans="2:65" s="1" customFormat="1" ht="33" customHeight="1">
      <c r="B169" s="118"/>
      <c r="C169" s="135" t="s">
        <v>252</v>
      </c>
      <c r="D169" s="135" t="s">
        <v>140</v>
      </c>
      <c r="E169" s="136" t="s">
        <v>253</v>
      </c>
      <c r="F169" s="137" t="s">
        <v>254</v>
      </c>
      <c r="G169" s="138" t="s">
        <v>137</v>
      </c>
      <c r="H169" s="139">
        <v>520</v>
      </c>
      <c r="I169" s="140"/>
      <c r="J169" s="140"/>
      <c r="K169" s="141">
        <f>ROUND(P169*H169,2)</f>
        <v>0</v>
      </c>
      <c r="L169" s="137" t="s">
        <v>143</v>
      </c>
      <c r="M169" s="28"/>
      <c r="N169" s="142" t="s">
        <v>1</v>
      </c>
      <c r="O169" s="129" t="s">
        <v>41</v>
      </c>
      <c r="P169" s="130">
        <f>I169+J169</f>
        <v>0</v>
      </c>
      <c r="Q169" s="130">
        <f>ROUND(I169*H169,2)</f>
        <v>0</v>
      </c>
      <c r="R169" s="130">
        <f>ROUND(J169*H169,2)</f>
        <v>0</v>
      </c>
      <c r="T169" s="131">
        <f>S169*H169</f>
        <v>0</v>
      </c>
      <c r="U169" s="131">
        <v>0</v>
      </c>
      <c r="V169" s="131">
        <f>U169*H169</f>
        <v>0</v>
      </c>
      <c r="W169" s="131">
        <v>0</v>
      </c>
      <c r="X169" s="132">
        <f>W169*H169</f>
        <v>0</v>
      </c>
      <c r="AR169" s="133" t="s">
        <v>144</v>
      </c>
      <c r="AT169" s="133" t="s">
        <v>140</v>
      </c>
      <c r="AU169" s="133" t="s">
        <v>78</v>
      </c>
      <c r="AY169" s="13" t="s">
        <v>132</v>
      </c>
      <c r="BE169" s="134">
        <f>IF(O169="základní",K169,0)</f>
        <v>0</v>
      </c>
      <c r="BF169" s="134">
        <f>IF(O169="snížená",K169,0)</f>
        <v>0</v>
      </c>
      <c r="BG169" s="134">
        <f>IF(O169="zákl. přenesená",K169,0)</f>
        <v>0</v>
      </c>
      <c r="BH169" s="134">
        <f>IF(O169="sníž. přenesená",K169,0)</f>
        <v>0</v>
      </c>
      <c r="BI169" s="134">
        <f>IF(O169="nulová",K169,0)</f>
        <v>0</v>
      </c>
      <c r="BJ169" s="13" t="s">
        <v>86</v>
      </c>
      <c r="BK169" s="134">
        <f>ROUND(P169*H169,2)</f>
        <v>0</v>
      </c>
      <c r="BL169" s="13" t="s">
        <v>144</v>
      </c>
      <c r="BM169" s="133" t="s">
        <v>255</v>
      </c>
    </row>
    <row r="170" spans="2:65" s="1" customFormat="1" ht="29.25">
      <c r="B170" s="28"/>
      <c r="D170" s="143" t="s">
        <v>146</v>
      </c>
      <c r="F170" s="144" t="s">
        <v>256</v>
      </c>
      <c r="I170" s="145"/>
      <c r="J170" s="145"/>
      <c r="M170" s="28"/>
      <c r="N170" s="146"/>
      <c r="X170" s="52"/>
      <c r="AT170" s="13" t="s">
        <v>146</v>
      </c>
      <c r="AU170" s="13" t="s">
        <v>78</v>
      </c>
    </row>
    <row r="171" spans="2:65" s="1" customFormat="1" ht="24.2" customHeight="1">
      <c r="B171" s="118"/>
      <c r="C171" s="135" t="s">
        <v>257</v>
      </c>
      <c r="D171" s="135" t="s">
        <v>140</v>
      </c>
      <c r="E171" s="136" t="s">
        <v>258</v>
      </c>
      <c r="F171" s="137" t="s">
        <v>259</v>
      </c>
      <c r="G171" s="138" t="s">
        <v>129</v>
      </c>
      <c r="H171" s="139">
        <v>1</v>
      </c>
      <c r="I171" s="140"/>
      <c r="J171" s="140"/>
      <c r="K171" s="141">
        <f>ROUND(P171*H171,2)</f>
        <v>0</v>
      </c>
      <c r="L171" s="137" t="s">
        <v>143</v>
      </c>
      <c r="M171" s="28"/>
      <c r="N171" s="142" t="s">
        <v>1</v>
      </c>
      <c r="O171" s="129" t="s">
        <v>41</v>
      </c>
      <c r="P171" s="130">
        <f>I171+J171</f>
        <v>0</v>
      </c>
      <c r="Q171" s="130">
        <f>ROUND(I171*H171,2)</f>
        <v>0</v>
      </c>
      <c r="R171" s="130">
        <f>ROUND(J171*H171,2)</f>
        <v>0</v>
      </c>
      <c r="T171" s="131">
        <f>S171*H171</f>
        <v>0</v>
      </c>
      <c r="U171" s="131">
        <v>0</v>
      </c>
      <c r="V171" s="131">
        <f>U171*H171</f>
        <v>0</v>
      </c>
      <c r="W171" s="131">
        <v>0</v>
      </c>
      <c r="X171" s="132">
        <f>W171*H171</f>
        <v>0</v>
      </c>
      <c r="AR171" s="133" t="s">
        <v>144</v>
      </c>
      <c r="AT171" s="133" t="s">
        <v>140</v>
      </c>
      <c r="AU171" s="133" t="s">
        <v>78</v>
      </c>
      <c r="AY171" s="13" t="s">
        <v>132</v>
      </c>
      <c r="BE171" s="134">
        <f>IF(O171="základní",K171,0)</f>
        <v>0</v>
      </c>
      <c r="BF171" s="134">
        <f>IF(O171="snížená",K171,0)</f>
        <v>0</v>
      </c>
      <c r="BG171" s="134">
        <f>IF(O171="zákl. přenesená",K171,0)</f>
        <v>0</v>
      </c>
      <c r="BH171" s="134">
        <f>IF(O171="sníž. přenesená",K171,0)</f>
        <v>0</v>
      </c>
      <c r="BI171" s="134">
        <f>IF(O171="nulová",K171,0)</f>
        <v>0</v>
      </c>
      <c r="BJ171" s="13" t="s">
        <v>86</v>
      </c>
      <c r="BK171" s="134">
        <f>ROUND(P171*H171,2)</f>
        <v>0</v>
      </c>
      <c r="BL171" s="13" t="s">
        <v>144</v>
      </c>
      <c r="BM171" s="133" t="s">
        <v>260</v>
      </c>
    </row>
    <row r="172" spans="2:65" s="1" customFormat="1" ht="29.25">
      <c r="B172" s="28"/>
      <c r="D172" s="143" t="s">
        <v>146</v>
      </c>
      <c r="F172" s="144" t="s">
        <v>261</v>
      </c>
      <c r="I172" s="145"/>
      <c r="J172" s="145"/>
      <c r="M172" s="28"/>
      <c r="N172" s="146"/>
      <c r="X172" s="52"/>
      <c r="AT172" s="13" t="s">
        <v>146</v>
      </c>
      <c r="AU172" s="13" t="s">
        <v>78</v>
      </c>
    </row>
    <row r="173" spans="2:65" s="1" customFormat="1" ht="24.2" customHeight="1">
      <c r="B173" s="118"/>
      <c r="C173" s="135" t="s">
        <v>262</v>
      </c>
      <c r="D173" s="135" t="s">
        <v>140</v>
      </c>
      <c r="E173" s="136" t="s">
        <v>263</v>
      </c>
      <c r="F173" s="137" t="s">
        <v>264</v>
      </c>
      <c r="G173" s="138" t="s">
        <v>129</v>
      </c>
      <c r="H173" s="139">
        <v>65</v>
      </c>
      <c r="I173" s="140"/>
      <c r="J173" s="140"/>
      <c r="K173" s="141">
        <f>ROUND(P173*H173,2)</f>
        <v>0</v>
      </c>
      <c r="L173" s="137" t="s">
        <v>143</v>
      </c>
      <c r="M173" s="28"/>
      <c r="N173" s="142" t="s">
        <v>1</v>
      </c>
      <c r="O173" s="129" t="s">
        <v>41</v>
      </c>
      <c r="P173" s="130">
        <f>I173+J173</f>
        <v>0</v>
      </c>
      <c r="Q173" s="130">
        <f>ROUND(I173*H173,2)</f>
        <v>0</v>
      </c>
      <c r="R173" s="130">
        <f>ROUND(J173*H173,2)</f>
        <v>0</v>
      </c>
      <c r="T173" s="131">
        <f>S173*H173</f>
        <v>0</v>
      </c>
      <c r="U173" s="131">
        <v>0</v>
      </c>
      <c r="V173" s="131">
        <f>U173*H173</f>
        <v>0</v>
      </c>
      <c r="W173" s="131">
        <v>0</v>
      </c>
      <c r="X173" s="132">
        <f>W173*H173</f>
        <v>0</v>
      </c>
      <c r="AR173" s="133" t="s">
        <v>144</v>
      </c>
      <c r="AT173" s="133" t="s">
        <v>140</v>
      </c>
      <c r="AU173" s="133" t="s">
        <v>78</v>
      </c>
      <c r="AY173" s="13" t="s">
        <v>132</v>
      </c>
      <c r="BE173" s="134">
        <f>IF(O173="základní",K173,0)</f>
        <v>0</v>
      </c>
      <c r="BF173" s="134">
        <f>IF(O173="snížená",K173,0)</f>
        <v>0</v>
      </c>
      <c r="BG173" s="134">
        <f>IF(O173="zákl. přenesená",K173,0)</f>
        <v>0</v>
      </c>
      <c r="BH173" s="134">
        <f>IF(O173="sníž. přenesená",K173,0)</f>
        <v>0</v>
      </c>
      <c r="BI173" s="134">
        <f>IF(O173="nulová",K173,0)</f>
        <v>0</v>
      </c>
      <c r="BJ173" s="13" t="s">
        <v>86</v>
      </c>
      <c r="BK173" s="134">
        <f>ROUND(P173*H173,2)</f>
        <v>0</v>
      </c>
      <c r="BL173" s="13" t="s">
        <v>144</v>
      </c>
      <c r="BM173" s="133" t="s">
        <v>265</v>
      </c>
    </row>
    <row r="174" spans="2:65" s="1" customFormat="1" ht="19.5">
      <c r="B174" s="28"/>
      <c r="D174" s="143" t="s">
        <v>146</v>
      </c>
      <c r="F174" s="144" t="s">
        <v>266</v>
      </c>
      <c r="I174" s="145"/>
      <c r="J174" s="145"/>
      <c r="M174" s="28"/>
      <c r="N174" s="146"/>
      <c r="X174" s="52"/>
      <c r="AT174" s="13" t="s">
        <v>146</v>
      </c>
      <c r="AU174" s="13" t="s">
        <v>78</v>
      </c>
    </row>
    <row r="175" spans="2:65" s="11" customFormat="1" ht="25.9" customHeight="1">
      <c r="B175" s="148"/>
      <c r="D175" s="149" t="s">
        <v>77</v>
      </c>
      <c r="E175" s="150" t="s">
        <v>267</v>
      </c>
      <c r="F175" s="150" t="s">
        <v>268</v>
      </c>
      <c r="I175" s="151"/>
      <c r="J175" s="151"/>
      <c r="K175" s="152">
        <f>BK175</f>
        <v>0</v>
      </c>
      <c r="M175" s="148"/>
      <c r="N175" s="153"/>
      <c r="Q175" s="154">
        <f>Q176</f>
        <v>0</v>
      </c>
      <c r="R175" s="154">
        <f>R176</f>
        <v>0</v>
      </c>
      <c r="T175" s="155">
        <f>T176</f>
        <v>0</v>
      </c>
      <c r="V175" s="155">
        <f>V176</f>
        <v>7.3499999999999998E-3</v>
      </c>
      <c r="X175" s="156">
        <f>X176</f>
        <v>0.73499999999999999</v>
      </c>
      <c r="AR175" s="149" t="s">
        <v>86</v>
      </c>
      <c r="AT175" s="157" t="s">
        <v>77</v>
      </c>
      <c r="AU175" s="157" t="s">
        <v>78</v>
      </c>
      <c r="AY175" s="149" t="s">
        <v>132</v>
      </c>
      <c r="BK175" s="158">
        <f>BK176</f>
        <v>0</v>
      </c>
    </row>
    <row r="176" spans="2:65" s="11" customFormat="1" ht="22.9" customHeight="1">
      <c r="B176" s="148"/>
      <c r="D176" s="149" t="s">
        <v>77</v>
      </c>
      <c r="E176" s="159" t="s">
        <v>175</v>
      </c>
      <c r="F176" s="159" t="s">
        <v>269</v>
      </c>
      <c r="I176" s="151"/>
      <c r="J176" s="151"/>
      <c r="K176" s="160">
        <f>BK176</f>
        <v>0</v>
      </c>
      <c r="M176" s="148"/>
      <c r="N176" s="153"/>
      <c r="Q176" s="154">
        <f>SUM(Q177:Q180)</f>
        <v>0</v>
      </c>
      <c r="R176" s="154">
        <f>SUM(R177:R180)</f>
        <v>0</v>
      </c>
      <c r="T176" s="155">
        <f>SUM(T177:T180)</f>
        <v>0</v>
      </c>
      <c r="V176" s="155">
        <f>SUM(V177:V180)</f>
        <v>7.3499999999999998E-3</v>
      </c>
      <c r="X176" s="156">
        <f>SUM(X177:X180)</f>
        <v>0.73499999999999999</v>
      </c>
      <c r="AR176" s="149" t="s">
        <v>86</v>
      </c>
      <c r="AT176" s="157" t="s">
        <v>77</v>
      </c>
      <c r="AU176" s="157" t="s">
        <v>86</v>
      </c>
      <c r="AY176" s="149" t="s">
        <v>132</v>
      </c>
      <c r="BK176" s="158">
        <f>SUM(BK177:BK180)</f>
        <v>0</v>
      </c>
    </row>
    <row r="177" spans="2:65" s="1" customFormat="1" ht="24">
      <c r="B177" s="118"/>
      <c r="C177" s="135" t="s">
        <v>270</v>
      </c>
      <c r="D177" s="135" t="s">
        <v>140</v>
      </c>
      <c r="E177" s="136" t="s">
        <v>271</v>
      </c>
      <c r="F177" s="137" t="s">
        <v>272</v>
      </c>
      <c r="G177" s="138" t="s">
        <v>137</v>
      </c>
      <c r="H177" s="139">
        <v>145</v>
      </c>
      <c r="I177" s="140"/>
      <c r="J177" s="140"/>
      <c r="K177" s="141">
        <f>ROUND(P177*H177,2)</f>
        <v>0</v>
      </c>
      <c r="L177" s="137" t="s">
        <v>143</v>
      </c>
      <c r="M177" s="28"/>
      <c r="N177" s="142" t="s">
        <v>1</v>
      </c>
      <c r="O177" s="129" t="s">
        <v>41</v>
      </c>
      <c r="P177" s="130">
        <f>I177+J177</f>
        <v>0</v>
      </c>
      <c r="Q177" s="130">
        <f>ROUND(I177*H177,2)</f>
        <v>0</v>
      </c>
      <c r="R177" s="130">
        <f>ROUND(J177*H177,2)</f>
        <v>0</v>
      </c>
      <c r="T177" s="131">
        <f>S177*H177</f>
        <v>0</v>
      </c>
      <c r="U177" s="131">
        <v>3.0000000000000001E-5</v>
      </c>
      <c r="V177" s="131">
        <f>U177*H177</f>
        <v>4.3499999999999997E-3</v>
      </c>
      <c r="W177" s="131">
        <v>3.0000000000000001E-3</v>
      </c>
      <c r="X177" s="132">
        <f>W177*H177</f>
        <v>0.435</v>
      </c>
      <c r="AR177" s="133" t="s">
        <v>133</v>
      </c>
      <c r="AT177" s="133" t="s">
        <v>140</v>
      </c>
      <c r="AU177" s="133" t="s">
        <v>88</v>
      </c>
      <c r="AY177" s="13" t="s">
        <v>132</v>
      </c>
      <c r="BE177" s="134">
        <f>IF(O177="základní",K177,0)</f>
        <v>0</v>
      </c>
      <c r="BF177" s="134">
        <f>IF(O177="snížená",K177,0)</f>
        <v>0</v>
      </c>
      <c r="BG177" s="134">
        <f>IF(O177="zákl. přenesená",K177,0)</f>
        <v>0</v>
      </c>
      <c r="BH177" s="134">
        <f>IF(O177="sníž. přenesená",K177,0)</f>
        <v>0</v>
      </c>
      <c r="BI177" s="134">
        <f>IF(O177="nulová",K177,0)</f>
        <v>0</v>
      </c>
      <c r="BJ177" s="13" t="s">
        <v>86</v>
      </c>
      <c r="BK177" s="134">
        <f>ROUND(P177*H177,2)</f>
        <v>0</v>
      </c>
      <c r="BL177" s="13" t="s">
        <v>133</v>
      </c>
      <c r="BM177" s="133" t="s">
        <v>273</v>
      </c>
    </row>
    <row r="178" spans="2:65" s="1" customFormat="1" ht="19.5">
      <c r="B178" s="28"/>
      <c r="D178" s="143" t="s">
        <v>146</v>
      </c>
      <c r="F178" s="144" t="s">
        <v>274</v>
      </c>
      <c r="I178" s="145"/>
      <c r="J178" s="145"/>
      <c r="M178" s="28"/>
      <c r="N178" s="146"/>
      <c r="X178" s="52"/>
      <c r="AT178" s="13" t="s">
        <v>146</v>
      </c>
      <c r="AU178" s="13" t="s">
        <v>88</v>
      </c>
    </row>
    <row r="179" spans="2:65" s="1" customFormat="1" ht="24">
      <c r="B179" s="118"/>
      <c r="C179" s="135" t="s">
        <v>275</v>
      </c>
      <c r="D179" s="135" t="s">
        <v>140</v>
      </c>
      <c r="E179" s="136" t="s">
        <v>276</v>
      </c>
      <c r="F179" s="137" t="s">
        <v>277</v>
      </c>
      <c r="G179" s="138" t="s">
        <v>137</v>
      </c>
      <c r="H179" s="139">
        <v>60</v>
      </c>
      <c r="I179" s="140"/>
      <c r="J179" s="140"/>
      <c r="K179" s="141">
        <f>ROUND(P179*H179,2)</f>
        <v>0</v>
      </c>
      <c r="L179" s="137" t="s">
        <v>143</v>
      </c>
      <c r="M179" s="28"/>
      <c r="N179" s="142" t="s">
        <v>1</v>
      </c>
      <c r="O179" s="129" t="s">
        <v>41</v>
      </c>
      <c r="P179" s="130">
        <f>I179+J179</f>
        <v>0</v>
      </c>
      <c r="Q179" s="130">
        <f>ROUND(I179*H179,2)</f>
        <v>0</v>
      </c>
      <c r="R179" s="130">
        <f>ROUND(J179*H179,2)</f>
        <v>0</v>
      </c>
      <c r="T179" s="131">
        <f>S179*H179</f>
        <v>0</v>
      </c>
      <c r="U179" s="131">
        <v>5.0000000000000002E-5</v>
      </c>
      <c r="V179" s="131">
        <f>U179*H179</f>
        <v>3.0000000000000001E-3</v>
      </c>
      <c r="W179" s="131">
        <v>5.0000000000000001E-3</v>
      </c>
      <c r="X179" s="132">
        <f>W179*H179</f>
        <v>0.3</v>
      </c>
      <c r="AR179" s="133" t="s">
        <v>133</v>
      </c>
      <c r="AT179" s="133" t="s">
        <v>140</v>
      </c>
      <c r="AU179" s="133" t="s">
        <v>88</v>
      </c>
      <c r="AY179" s="13" t="s">
        <v>132</v>
      </c>
      <c r="BE179" s="134">
        <f>IF(O179="základní",K179,0)</f>
        <v>0</v>
      </c>
      <c r="BF179" s="134">
        <f>IF(O179="snížená",K179,0)</f>
        <v>0</v>
      </c>
      <c r="BG179" s="134">
        <f>IF(O179="zákl. přenesená",K179,0)</f>
        <v>0</v>
      </c>
      <c r="BH179" s="134">
        <f>IF(O179="sníž. přenesená",K179,0)</f>
        <v>0</v>
      </c>
      <c r="BI179" s="134">
        <f>IF(O179="nulová",K179,0)</f>
        <v>0</v>
      </c>
      <c r="BJ179" s="13" t="s">
        <v>86</v>
      </c>
      <c r="BK179" s="134">
        <f>ROUND(P179*H179,2)</f>
        <v>0</v>
      </c>
      <c r="BL179" s="13" t="s">
        <v>133</v>
      </c>
      <c r="BM179" s="133" t="s">
        <v>278</v>
      </c>
    </row>
    <row r="180" spans="2:65" s="1" customFormat="1" ht="19.5">
      <c r="B180" s="28"/>
      <c r="D180" s="143" t="s">
        <v>146</v>
      </c>
      <c r="F180" s="144" t="s">
        <v>279</v>
      </c>
      <c r="I180" s="145"/>
      <c r="J180" s="145"/>
      <c r="M180" s="28"/>
      <c r="N180" s="146"/>
      <c r="X180" s="52"/>
      <c r="AT180" s="13" t="s">
        <v>146</v>
      </c>
      <c r="AU180" s="13" t="s">
        <v>88</v>
      </c>
    </row>
    <row r="181" spans="2:65" s="11" customFormat="1" ht="25.9" customHeight="1">
      <c r="B181" s="148"/>
      <c r="D181" s="149" t="s">
        <v>77</v>
      </c>
      <c r="E181" s="150" t="s">
        <v>280</v>
      </c>
      <c r="F181" s="150" t="s">
        <v>281</v>
      </c>
      <c r="I181" s="151"/>
      <c r="J181" s="151"/>
      <c r="K181" s="152">
        <f>BK181</f>
        <v>0</v>
      </c>
      <c r="M181" s="148"/>
      <c r="N181" s="153"/>
      <c r="Q181" s="154">
        <f>Q182</f>
        <v>0</v>
      </c>
      <c r="R181" s="154">
        <f>R182</f>
        <v>0</v>
      </c>
      <c r="T181" s="155">
        <f>T182</f>
        <v>0</v>
      </c>
      <c r="V181" s="155">
        <f>V182</f>
        <v>0</v>
      </c>
      <c r="X181" s="156">
        <f>X182</f>
        <v>0</v>
      </c>
      <c r="AR181" s="149" t="s">
        <v>88</v>
      </c>
      <c r="AT181" s="157" t="s">
        <v>77</v>
      </c>
      <c r="AU181" s="157" t="s">
        <v>78</v>
      </c>
      <c r="AY181" s="149" t="s">
        <v>132</v>
      </c>
      <c r="BK181" s="158">
        <f>BK182</f>
        <v>0</v>
      </c>
    </row>
    <row r="182" spans="2:65" s="11" customFormat="1" ht="22.9" customHeight="1">
      <c r="B182" s="148"/>
      <c r="D182" s="149" t="s">
        <v>77</v>
      </c>
      <c r="E182" s="159" t="s">
        <v>282</v>
      </c>
      <c r="F182" s="159" t="s">
        <v>283</v>
      </c>
      <c r="I182" s="151"/>
      <c r="J182" s="151"/>
      <c r="K182" s="160">
        <f>BK182</f>
        <v>0</v>
      </c>
      <c r="M182" s="148"/>
      <c r="N182" s="153"/>
      <c r="Q182" s="154">
        <v>0</v>
      </c>
      <c r="R182" s="154">
        <v>0</v>
      </c>
      <c r="T182" s="155">
        <v>0</v>
      </c>
      <c r="V182" s="155">
        <v>0</v>
      </c>
      <c r="X182" s="156">
        <v>0</v>
      </c>
      <c r="AR182" s="149" t="s">
        <v>88</v>
      </c>
      <c r="AT182" s="157" t="s">
        <v>77</v>
      </c>
      <c r="AU182" s="157" t="s">
        <v>86</v>
      </c>
      <c r="AY182" s="149" t="s">
        <v>132</v>
      </c>
      <c r="BK182" s="158">
        <v>0</v>
      </c>
    </row>
    <row r="183" spans="2:65" s="11" customFormat="1" ht="25.9" customHeight="1">
      <c r="B183" s="148"/>
      <c r="D183" s="149" t="s">
        <v>77</v>
      </c>
      <c r="E183" s="150" t="s">
        <v>284</v>
      </c>
      <c r="F183" s="150" t="s">
        <v>285</v>
      </c>
      <c r="I183" s="151"/>
      <c r="J183" s="151"/>
      <c r="K183" s="152">
        <f>BK183</f>
        <v>0</v>
      </c>
      <c r="M183" s="148"/>
      <c r="N183" s="153"/>
      <c r="Q183" s="154">
        <f>SUM(Q184:Q189)</f>
        <v>0</v>
      </c>
      <c r="R183" s="154">
        <f>SUM(R184:R189)</f>
        <v>0</v>
      </c>
      <c r="T183" s="155">
        <f>SUM(T184:T189)</f>
        <v>0</v>
      </c>
      <c r="V183" s="155">
        <f>SUM(V184:V189)</f>
        <v>0</v>
      </c>
      <c r="X183" s="156">
        <f>SUM(X184:X189)</f>
        <v>0</v>
      </c>
      <c r="AR183" s="149" t="s">
        <v>133</v>
      </c>
      <c r="AT183" s="157" t="s">
        <v>77</v>
      </c>
      <c r="AU183" s="157" t="s">
        <v>78</v>
      </c>
      <c r="AY183" s="149" t="s">
        <v>132</v>
      </c>
      <c r="BK183" s="158">
        <f>SUM(BK184:BK189)</f>
        <v>0</v>
      </c>
    </row>
    <row r="184" spans="2:65" s="1" customFormat="1" ht="24.2" customHeight="1">
      <c r="B184" s="118"/>
      <c r="C184" s="135" t="s">
        <v>205</v>
      </c>
      <c r="D184" s="135" t="s">
        <v>140</v>
      </c>
      <c r="E184" s="136" t="s">
        <v>286</v>
      </c>
      <c r="F184" s="137" t="s">
        <v>287</v>
      </c>
      <c r="G184" s="138" t="s">
        <v>288</v>
      </c>
      <c r="H184" s="139">
        <v>16</v>
      </c>
      <c r="I184" s="140"/>
      <c r="J184" s="140"/>
      <c r="K184" s="141">
        <f>ROUND(P184*H184,2)</f>
        <v>0</v>
      </c>
      <c r="L184" s="137" t="s">
        <v>289</v>
      </c>
      <c r="M184" s="28"/>
      <c r="N184" s="142" t="s">
        <v>1</v>
      </c>
      <c r="O184" s="129" t="s">
        <v>41</v>
      </c>
      <c r="P184" s="130">
        <f>I184+J184</f>
        <v>0</v>
      </c>
      <c r="Q184" s="130">
        <f>ROUND(I184*H184,2)</f>
        <v>0</v>
      </c>
      <c r="R184" s="130">
        <f>ROUND(J184*H184,2)</f>
        <v>0</v>
      </c>
      <c r="T184" s="131">
        <f>S184*H184</f>
        <v>0</v>
      </c>
      <c r="U184" s="131">
        <v>0</v>
      </c>
      <c r="V184" s="131">
        <f>U184*H184</f>
        <v>0</v>
      </c>
      <c r="W184" s="131">
        <v>0</v>
      </c>
      <c r="X184" s="132">
        <f>W184*H184</f>
        <v>0</v>
      </c>
      <c r="AR184" s="133" t="s">
        <v>290</v>
      </c>
      <c r="AT184" s="133" t="s">
        <v>140</v>
      </c>
      <c r="AU184" s="133" t="s">
        <v>86</v>
      </c>
      <c r="AY184" s="13" t="s">
        <v>132</v>
      </c>
      <c r="BE184" s="134">
        <f>IF(O184="základní",K184,0)</f>
        <v>0</v>
      </c>
      <c r="BF184" s="134">
        <f>IF(O184="snížená",K184,0)</f>
        <v>0</v>
      </c>
      <c r="BG184" s="134">
        <f>IF(O184="zákl. přenesená",K184,0)</f>
        <v>0</v>
      </c>
      <c r="BH184" s="134">
        <f>IF(O184="sníž. přenesená",K184,0)</f>
        <v>0</v>
      </c>
      <c r="BI184" s="134">
        <f>IF(O184="nulová",K184,0)</f>
        <v>0</v>
      </c>
      <c r="BJ184" s="13" t="s">
        <v>86</v>
      </c>
      <c r="BK184" s="134">
        <f>ROUND(P184*H184,2)</f>
        <v>0</v>
      </c>
      <c r="BL184" s="13" t="s">
        <v>290</v>
      </c>
      <c r="BM184" s="133" t="s">
        <v>291</v>
      </c>
    </row>
    <row r="185" spans="2:65" s="1" customFormat="1" ht="19.5">
      <c r="B185" s="28"/>
      <c r="D185" s="143" t="s">
        <v>146</v>
      </c>
      <c r="F185" s="144" t="s">
        <v>292</v>
      </c>
      <c r="I185" s="145"/>
      <c r="J185" s="145"/>
      <c r="M185" s="28"/>
      <c r="N185" s="146"/>
      <c r="X185" s="52"/>
      <c r="AT185" s="13" t="s">
        <v>146</v>
      </c>
      <c r="AU185" s="13" t="s">
        <v>86</v>
      </c>
    </row>
    <row r="186" spans="2:65" s="1" customFormat="1" ht="19.5">
      <c r="B186" s="28"/>
      <c r="D186" s="143" t="s">
        <v>162</v>
      </c>
      <c r="F186" s="147" t="s">
        <v>293</v>
      </c>
      <c r="I186" s="145"/>
      <c r="J186" s="145"/>
      <c r="M186" s="28"/>
      <c r="N186" s="146"/>
      <c r="X186" s="52"/>
      <c r="AT186" s="13" t="s">
        <v>162</v>
      </c>
      <c r="AU186" s="13" t="s">
        <v>86</v>
      </c>
    </row>
    <row r="187" spans="2:65" s="1" customFormat="1" ht="24.2" customHeight="1">
      <c r="B187" s="118"/>
      <c r="C187" s="135" t="s">
        <v>294</v>
      </c>
      <c r="D187" s="135" t="s">
        <v>140</v>
      </c>
      <c r="E187" s="136" t="s">
        <v>295</v>
      </c>
      <c r="F187" s="137" t="s">
        <v>296</v>
      </c>
      <c r="G187" s="138" t="s">
        <v>288</v>
      </c>
      <c r="H187" s="139">
        <v>40</v>
      </c>
      <c r="I187" s="140"/>
      <c r="J187" s="140"/>
      <c r="K187" s="141">
        <f>ROUND(P187*H187,2)</f>
        <v>0</v>
      </c>
      <c r="L187" s="137" t="s">
        <v>143</v>
      </c>
      <c r="M187" s="28"/>
      <c r="N187" s="142" t="s">
        <v>1</v>
      </c>
      <c r="O187" s="129" t="s">
        <v>41</v>
      </c>
      <c r="P187" s="130">
        <f>I187+J187</f>
        <v>0</v>
      </c>
      <c r="Q187" s="130">
        <f>ROUND(I187*H187,2)</f>
        <v>0</v>
      </c>
      <c r="R187" s="130">
        <f>ROUND(J187*H187,2)</f>
        <v>0</v>
      </c>
      <c r="T187" s="131">
        <f>S187*H187</f>
        <v>0</v>
      </c>
      <c r="U187" s="131">
        <v>0</v>
      </c>
      <c r="V187" s="131">
        <f>U187*H187</f>
        <v>0</v>
      </c>
      <c r="W187" s="131">
        <v>0</v>
      </c>
      <c r="X187" s="132">
        <f>W187*H187</f>
        <v>0</v>
      </c>
      <c r="AR187" s="133" t="s">
        <v>290</v>
      </c>
      <c r="AT187" s="133" t="s">
        <v>140</v>
      </c>
      <c r="AU187" s="133" t="s">
        <v>86</v>
      </c>
      <c r="AY187" s="13" t="s">
        <v>132</v>
      </c>
      <c r="BE187" s="134">
        <f>IF(O187="základní",K187,0)</f>
        <v>0</v>
      </c>
      <c r="BF187" s="134">
        <f>IF(O187="snížená",K187,0)</f>
        <v>0</v>
      </c>
      <c r="BG187" s="134">
        <f>IF(O187="zákl. přenesená",K187,0)</f>
        <v>0</v>
      </c>
      <c r="BH187" s="134">
        <f>IF(O187="sníž. přenesená",K187,0)</f>
        <v>0</v>
      </c>
      <c r="BI187" s="134">
        <f>IF(O187="nulová",K187,0)</f>
        <v>0</v>
      </c>
      <c r="BJ187" s="13" t="s">
        <v>86</v>
      </c>
      <c r="BK187" s="134">
        <f>ROUND(P187*H187,2)</f>
        <v>0</v>
      </c>
      <c r="BL187" s="13" t="s">
        <v>290</v>
      </c>
      <c r="BM187" s="133" t="s">
        <v>297</v>
      </c>
    </row>
    <row r="188" spans="2:65" s="1" customFormat="1" ht="19.5">
      <c r="B188" s="28"/>
      <c r="D188" s="143" t="s">
        <v>146</v>
      </c>
      <c r="F188" s="144" t="s">
        <v>298</v>
      </c>
      <c r="I188" s="145"/>
      <c r="J188" s="145"/>
      <c r="M188" s="28"/>
      <c r="N188" s="146"/>
      <c r="X188" s="52"/>
      <c r="AT188" s="13" t="s">
        <v>146</v>
      </c>
      <c r="AU188" s="13" t="s">
        <v>86</v>
      </c>
    </row>
    <row r="189" spans="2:65" s="1" customFormat="1" ht="29.25">
      <c r="B189" s="28"/>
      <c r="D189" s="143" t="s">
        <v>162</v>
      </c>
      <c r="F189" s="147" t="s">
        <v>299</v>
      </c>
      <c r="I189" s="145"/>
      <c r="J189" s="145"/>
      <c r="M189" s="28"/>
      <c r="N189" s="161"/>
      <c r="O189" s="162"/>
      <c r="P189" s="162"/>
      <c r="Q189" s="162"/>
      <c r="R189" s="162"/>
      <c r="S189" s="162"/>
      <c r="T189" s="162"/>
      <c r="U189" s="162"/>
      <c r="V189" s="162"/>
      <c r="W189" s="162"/>
      <c r="X189" s="163"/>
      <c r="AT189" s="13" t="s">
        <v>162</v>
      </c>
      <c r="AU189" s="13" t="s">
        <v>86</v>
      </c>
    </row>
    <row r="190" spans="2:65" s="1" customFormat="1" ht="6.95" customHeight="1">
      <c r="B190" s="40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28"/>
    </row>
  </sheetData>
  <autoFilter ref="C120:L189" xr:uid="{00000000-0009-0000-0000-000001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02" t="s">
        <v>6</v>
      </c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88</v>
      </c>
    </row>
    <row r="4" spans="2:46" ht="24.95" customHeight="1">
      <c r="B4" s="16"/>
      <c r="D4" s="17" t="s">
        <v>92</v>
      </c>
      <c r="M4" s="16"/>
      <c r="N4" s="85" t="s">
        <v>11</v>
      </c>
      <c r="AT4" s="13" t="s">
        <v>3</v>
      </c>
    </row>
    <row r="5" spans="2:46" ht="6.95" customHeight="1">
      <c r="B5" s="16"/>
      <c r="M5" s="16"/>
    </row>
    <row r="6" spans="2:46" ht="12" customHeight="1">
      <c r="B6" s="16"/>
      <c r="D6" s="23" t="s">
        <v>17</v>
      </c>
      <c r="M6" s="16"/>
    </row>
    <row r="7" spans="2:46" ht="26.25" customHeight="1">
      <c r="B7" s="16"/>
      <c r="E7" s="203" t="str">
        <f>'Rekapitulace stavby'!K6</f>
        <v>Interiér zasedací místnosti ve 2NP  Městského úřadu Česká Třebová</v>
      </c>
      <c r="F7" s="204"/>
      <c r="G7" s="204"/>
      <c r="H7" s="204"/>
      <c r="M7" s="16"/>
    </row>
    <row r="8" spans="2:46" s="1" customFormat="1" ht="12" customHeight="1">
      <c r="B8" s="28"/>
      <c r="D8" s="23" t="s">
        <v>93</v>
      </c>
      <c r="M8" s="28"/>
    </row>
    <row r="9" spans="2:46" s="1" customFormat="1" ht="16.5" customHeight="1">
      <c r="B9" s="28"/>
      <c r="E9" s="183" t="s">
        <v>300</v>
      </c>
      <c r="F9" s="205"/>
      <c r="G9" s="205"/>
      <c r="H9" s="205"/>
      <c r="M9" s="28"/>
    </row>
    <row r="10" spans="2:46" s="1" customFormat="1" ht="11.25">
      <c r="B10" s="28"/>
      <c r="M10" s="28"/>
    </row>
    <row r="11" spans="2:46" s="1" customFormat="1" ht="12" customHeight="1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14. 12. 2023</v>
      </c>
      <c r="M12" s="28"/>
    </row>
    <row r="13" spans="2:46" s="1" customFormat="1" ht="10.9" customHeight="1">
      <c r="B13" s="28"/>
      <c r="M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>
      <c r="B16" s="28"/>
      <c r="M16" s="28"/>
    </row>
    <row r="17" spans="2:13" s="1" customFormat="1" ht="12" customHeight="1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>
      <c r="B18" s="28"/>
      <c r="E18" s="206" t="str">
        <f>'Rekapitulace stavby'!E14</f>
        <v>Vyplň údaj</v>
      </c>
      <c r="F18" s="167"/>
      <c r="G18" s="167"/>
      <c r="H18" s="167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>
      <c r="B19" s="28"/>
      <c r="M19" s="28"/>
    </row>
    <row r="20" spans="2:13" s="1" customFormat="1" ht="12" customHeight="1">
      <c r="B20" s="28"/>
      <c r="D20" s="23" t="s">
        <v>31</v>
      </c>
      <c r="I20" s="23" t="s">
        <v>26</v>
      </c>
      <c r="J20" s="21" t="s">
        <v>32</v>
      </c>
      <c r="M20" s="28"/>
    </row>
    <row r="21" spans="2:13" s="1" customFormat="1" ht="18" customHeight="1">
      <c r="B21" s="28"/>
      <c r="E21" s="21" t="s">
        <v>33</v>
      </c>
      <c r="I21" s="23" t="s">
        <v>28</v>
      </c>
      <c r="J21" s="21" t="s">
        <v>1</v>
      </c>
      <c r="M21" s="28"/>
    </row>
    <row r="22" spans="2:13" s="1" customFormat="1" ht="6.95" customHeight="1">
      <c r="B22" s="28"/>
      <c r="M22" s="28"/>
    </row>
    <row r="23" spans="2:13" s="1" customFormat="1" ht="12" customHeight="1">
      <c r="B23" s="28"/>
      <c r="D23" s="23" t="s">
        <v>34</v>
      </c>
      <c r="I23" s="23" t="s">
        <v>26</v>
      </c>
      <c r="J23" s="21" t="s">
        <v>32</v>
      </c>
      <c r="M23" s="28"/>
    </row>
    <row r="24" spans="2:13" s="1" customFormat="1" ht="18" customHeight="1">
      <c r="B24" s="28"/>
      <c r="E24" s="21" t="s">
        <v>33</v>
      </c>
      <c r="I24" s="23" t="s">
        <v>28</v>
      </c>
      <c r="J24" s="21" t="s">
        <v>1</v>
      </c>
      <c r="M24" s="28"/>
    </row>
    <row r="25" spans="2:13" s="1" customFormat="1" ht="6.95" customHeight="1">
      <c r="B25" s="28"/>
      <c r="M25" s="28"/>
    </row>
    <row r="26" spans="2:13" s="1" customFormat="1" ht="12" customHeight="1">
      <c r="B26" s="28"/>
      <c r="D26" s="23" t="s">
        <v>35</v>
      </c>
      <c r="M26" s="28"/>
    </row>
    <row r="27" spans="2:13" s="7" customFormat="1" ht="16.5" customHeight="1">
      <c r="B27" s="86"/>
      <c r="E27" s="172" t="s">
        <v>1</v>
      </c>
      <c r="F27" s="172"/>
      <c r="G27" s="172"/>
      <c r="H27" s="172"/>
      <c r="M27" s="86"/>
    </row>
    <row r="28" spans="2:13" s="1" customFormat="1" ht="6.95" customHeight="1">
      <c r="B28" s="28"/>
      <c r="M28" s="28"/>
    </row>
    <row r="29" spans="2:13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>
      <c r="B30" s="28"/>
      <c r="E30" s="23" t="s">
        <v>95</v>
      </c>
      <c r="K30" s="87">
        <f>I96</f>
        <v>0</v>
      </c>
      <c r="M30" s="28"/>
    </row>
    <row r="31" spans="2:13" s="1" customFormat="1" ht="12.75">
      <c r="B31" s="28"/>
      <c r="E31" s="23" t="s">
        <v>96</v>
      </c>
      <c r="K31" s="87">
        <f>J96</f>
        <v>0</v>
      </c>
      <c r="M31" s="28"/>
    </row>
    <row r="32" spans="2:13" s="1" customFormat="1" ht="25.35" customHeight="1">
      <c r="B32" s="28"/>
      <c r="D32" s="88" t="s">
        <v>36</v>
      </c>
      <c r="K32" s="62">
        <f>ROUND(K119, 2)</f>
        <v>0</v>
      </c>
      <c r="M32" s="28"/>
    </row>
    <row r="33" spans="2:13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>
      <c r="B34" s="28"/>
      <c r="F34" s="31" t="s">
        <v>38</v>
      </c>
      <c r="I34" s="31" t="s">
        <v>37</v>
      </c>
      <c r="K34" s="31" t="s">
        <v>39</v>
      </c>
      <c r="M34" s="28"/>
    </row>
    <row r="35" spans="2:13" s="1" customFormat="1" ht="14.45" customHeight="1">
      <c r="B35" s="28"/>
      <c r="D35" s="51" t="s">
        <v>40</v>
      </c>
      <c r="E35" s="23" t="s">
        <v>41</v>
      </c>
      <c r="F35" s="87">
        <f>ROUND((SUM(BE119:BE159)),  2)</f>
        <v>0</v>
      </c>
      <c r="I35" s="89">
        <v>0.21</v>
      </c>
      <c r="K35" s="87">
        <f>ROUND(((SUM(BE119:BE159))*I35),  2)</f>
        <v>0</v>
      </c>
      <c r="M35" s="28"/>
    </row>
    <row r="36" spans="2:13" s="1" customFormat="1" ht="14.45" customHeight="1">
      <c r="B36" s="28"/>
      <c r="E36" s="23" t="s">
        <v>42</v>
      </c>
      <c r="F36" s="87">
        <f>ROUND((SUM(BF119:BF159)),  2)</f>
        <v>0</v>
      </c>
      <c r="I36" s="89">
        <v>0.15</v>
      </c>
      <c r="K36" s="87">
        <f>ROUND(((SUM(BF119:BF159))*I36),  2)</f>
        <v>0</v>
      </c>
      <c r="M36" s="28"/>
    </row>
    <row r="37" spans="2:13" s="1" customFormat="1" ht="14.45" hidden="1" customHeight="1">
      <c r="B37" s="28"/>
      <c r="E37" s="23" t="s">
        <v>43</v>
      </c>
      <c r="F37" s="87">
        <f>ROUND((SUM(BG119:BG159)),  2)</f>
        <v>0</v>
      </c>
      <c r="I37" s="89">
        <v>0.21</v>
      </c>
      <c r="K37" s="87">
        <f>0</f>
        <v>0</v>
      </c>
      <c r="M37" s="28"/>
    </row>
    <row r="38" spans="2:13" s="1" customFormat="1" ht="14.45" hidden="1" customHeight="1">
      <c r="B38" s="28"/>
      <c r="E38" s="23" t="s">
        <v>44</v>
      </c>
      <c r="F38" s="87">
        <f>ROUND((SUM(BH119:BH159)),  2)</f>
        <v>0</v>
      </c>
      <c r="I38" s="89">
        <v>0.15</v>
      </c>
      <c r="K38" s="87">
        <f>0</f>
        <v>0</v>
      </c>
      <c r="M38" s="28"/>
    </row>
    <row r="39" spans="2:13" s="1" customFormat="1" ht="14.45" hidden="1" customHeight="1">
      <c r="B39" s="28"/>
      <c r="E39" s="23" t="s">
        <v>45</v>
      </c>
      <c r="F39" s="87">
        <f>ROUND((SUM(BI119:BI159)),  2)</f>
        <v>0</v>
      </c>
      <c r="I39" s="89">
        <v>0</v>
      </c>
      <c r="K39" s="87">
        <f>0</f>
        <v>0</v>
      </c>
      <c r="M39" s="28"/>
    </row>
    <row r="40" spans="2:13" s="1" customFormat="1" ht="6.95" customHeight="1">
      <c r="B40" s="28"/>
      <c r="M40" s="28"/>
    </row>
    <row r="41" spans="2:13" s="1" customFormat="1" ht="25.35" customHeight="1">
      <c r="B41" s="28"/>
      <c r="C41" s="90"/>
      <c r="D41" s="91" t="s">
        <v>46</v>
      </c>
      <c r="E41" s="53"/>
      <c r="F41" s="53"/>
      <c r="G41" s="92" t="s">
        <v>47</v>
      </c>
      <c r="H41" s="93" t="s">
        <v>48</v>
      </c>
      <c r="I41" s="53"/>
      <c r="J41" s="53"/>
      <c r="K41" s="94">
        <f>SUM(K32:K39)</f>
        <v>0</v>
      </c>
      <c r="L41" s="95"/>
      <c r="M41" s="28"/>
    </row>
    <row r="42" spans="2:13" s="1" customFormat="1" ht="14.45" customHeight="1">
      <c r="B42" s="28"/>
      <c r="M42" s="28"/>
    </row>
    <row r="43" spans="2:13" ht="14.45" customHeight="1">
      <c r="B43" s="16"/>
      <c r="M43" s="16"/>
    </row>
    <row r="44" spans="2:13" ht="14.45" customHeight="1">
      <c r="B44" s="16"/>
      <c r="M44" s="16"/>
    </row>
    <row r="45" spans="2:13" ht="14.45" customHeight="1">
      <c r="B45" s="16"/>
      <c r="M45" s="16"/>
    </row>
    <row r="46" spans="2:13" ht="14.45" customHeight="1">
      <c r="B46" s="16"/>
      <c r="M46" s="16"/>
    </row>
    <row r="47" spans="2:13" ht="14.45" customHeight="1">
      <c r="B47" s="16"/>
      <c r="M47" s="16"/>
    </row>
    <row r="48" spans="2:13" ht="14.45" customHeight="1">
      <c r="B48" s="16"/>
      <c r="M48" s="16"/>
    </row>
    <row r="49" spans="2:13" ht="14.45" customHeight="1">
      <c r="B49" s="16"/>
      <c r="M49" s="16"/>
    </row>
    <row r="50" spans="2:13" s="1" customFormat="1" ht="14.45" customHeight="1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8"/>
      <c r="M50" s="28"/>
    </row>
    <row r="51" spans="2:13" ht="11.25">
      <c r="B51" s="16"/>
      <c r="M51" s="16"/>
    </row>
    <row r="52" spans="2:13" ht="11.25">
      <c r="B52" s="16"/>
      <c r="M52" s="16"/>
    </row>
    <row r="53" spans="2:13" ht="11.25">
      <c r="B53" s="16"/>
      <c r="M53" s="16"/>
    </row>
    <row r="54" spans="2:13" ht="11.25">
      <c r="B54" s="16"/>
      <c r="M54" s="16"/>
    </row>
    <row r="55" spans="2:13" ht="11.25">
      <c r="B55" s="16"/>
      <c r="M55" s="16"/>
    </row>
    <row r="56" spans="2:13" ht="11.25">
      <c r="B56" s="16"/>
      <c r="M56" s="16"/>
    </row>
    <row r="57" spans="2:13" ht="11.25">
      <c r="B57" s="16"/>
      <c r="M57" s="16"/>
    </row>
    <row r="58" spans="2:13" ht="11.25">
      <c r="B58" s="16"/>
      <c r="M58" s="16"/>
    </row>
    <row r="59" spans="2:13" ht="11.25">
      <c r="B59" s="16"/>
      <c r="M59" s="16"/>
    </row>
    <row r="60" spans="2:13" ht="11.25">
      <c r="B60" s="16"/>
      <c r="M60" s="16"/>
    </row>
    <row r="61" spans="2:13" s="1" customFormat="1" ht="12.75">
      <c r="B61" s="28"/>
      <c r="D61" s="39" t="s">
        <v>51</v>
      </c>
      <c r="E61" s="30"/>
      <c r="F61" s="96" t="s">
        <v>52</v>
      </c>
      <c r="G61" s="39" t="s">
        <v>51</v>
      </c>
      <c r="H61" s="30"/>
      <c r="I61" s="30"/>
      <c r="J61" s="97" t="s">
        <v>52</v>
      </c>
      <c r="K61" s="30"/>
      <c r="L61" s="30"/>
      <c r="M61" s="28"/>
    </row>
    <row r="62" spans="2:13" ht="11.25">
      <c r="B62" s="16"/>
      <c r="M62" s="16"/>
    </row>
    <row r="63" spans="2:13" ht="11.25">
      <c r="B63" s="16"/>
      <c r="M63" s="16"/>
    </row>
    <row r="64" spans="2:13" ht="11.25">
      <c r="B64" s="16"/>
      <c r="M64" s="16"/>
    </row>
    <row r="65" spans="2:13" s="1" customFormat="1" ht="12.75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38"/>
      <c r="M65" s="28"/>
    </row>
    <row r="66" spans="2:13" ht="11.25">
      <c r="B66" s="16"/>
      <c r="M66" s="16"/>
    </row>
    <row r="67" spans="2:13" ht="11.25">
      <c r="B67" s="16"/>
      <c r="M67" s="16"/>
    </row>
    <row r="68" spans="2:13" ht="11.25">
      <c r="B68" s="16"/>
      <c r="M68" s="16"/>
    </row>
    <row r="69" spans="2:13" ht="11.25">
      <c r="B69" s="16"/>
      <c r="M69" s="16"/>
    </row>
    <row r="70" spans="2:13" ht="11.25">
      <c r="B70" s="16"/>
      <c r="M70" s="16"/>
    </row>
    <row r="71" spans="2:13" ht="11.25">
      <c r="B71" s="16"/>
      <c r="M71" s="16"/>
    </row>
    <row r="72" spans="2:13" ht="11.25">
      <c r="B72" s="16"/>
      <c r="M72" s="16"/>
    </row>
    <row r="73" spans="2:13" ht="11.25">
      <c r="B73" s="16"/>
      <c r="M73" s="16"/>
    </row>
    <row r="74" spans="2:13" ht="11.25">
      <c r="B74" s="16"/>
      <c r="M74" s="16"/>
    </row>
    <row r="75" spans="2:13" ht="11.25">
      <c r="B75" s="16"/>
      <c r="M75" s="16"/>
    </row>
    <row r="76" spans="2:13" s="1" customFormat="1" ht="12.75">
      <c r="B76" s="28"/>
      <c r="D76" s="39" t="s">
        <v>51</v>
      </c>
      <c r="E76" s="30"/>
      <c r="F76" s="96" t="s">
        <v>52</v>
      </c>
      <c r="G76" s="39" t="s">
        <v>51</v>
      </c>
      <c r="H76" s="30"/>
      <c r="I76" s="30"/>
      <c r="J76" s="97" t="s">
        <v>52</v>
      </c>
      <c r="K76" s="30"/>
      <c r="L76" s="30"/>
      <c r="M76" s="28"/>
    </row>
    <row r="77" spans="2:13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hidden="1" customHeight="1">
      <c r="B82" s="28"/>
      <c r="C82" s="17" t="s">
        <v>97</v>
      </c>
      <c r="M82" s="28"/>
    </row>
    <row r="83" spans="2:47" s="1" customFormat="1" ht="6.95" hidden="1" customHeight="1">
      <c r="B83" s="28"/>
      <c r="M83" s="28"/>
    </row>
    <row r="84" spans="2:47" s="1" customFormat="1" ht="12" hidden="1" customHeight="1">
      <c r="B84" s="28"/>
      <c r="C84" s="23" t="s">
        <v>17</v>
      </c>
      <c r="M84" s="28"/>
    </row>
    <row r="85" spans="2:47" s="1" customFormat="1" ht="26.25" hidden="1" customHeight="1">
      <c r="B85" s="28"/>
      <c r="E85" s="203" t="str">
        <f>E7</f>
        <v>Interiér zasedací místnosti ve 2NP  Městského úřadu Česká Třebová</v>
      </c>
      <c r="F85" s="204"/>
      <c r="G85" s="204"/>
      <c r="H85" s="204"/>
      <c r="M85" s="28"/>
    </row>
    <row r="86" spans="2:47" s="1" customFormat="1" ht="12" hidden="1" customHeight="1">
      <c r="B86" s="28"/>
      <c r="C86" s="23" t="s">
        <v>93</v>
      </c>
      <c r="M86" s="28"/>
    </row>
    <row r="87" spans="2:47" s="1" customFormat="1" ht="16.5" hidden="1" customHeight="1">
      <c r="B87" s="28"/>
      <c r="E87" s="183" t="str">
        <f>E9</f>
        <v>02 - Rozvaděč RP2</v>
      </c>
      <c r="F87" s="205"/>
      <c r="G87" s="205"/>
      <c r="H87" s="205"/>
      <c r="M87" s="28"/>
    </row>
    <row r="88" spans="2:47" s="1" customFormat="1" ht="6.95" hidden="1" customHeight="1">
      <c r="B88" s="28"/>
      <c r="M88" s="28"/>
    </row>
    <row r="89" spans="2:47" s="1" customFormat="1" ht="12" hidden="1" customHeight="1">
      <c r="B89" s="28"/>
      <c r="C89" s="23" t="s">
        <v>21</v>
      </c>
      <c r="F89" s="21" t="str">
        <f>F12</f>
        <v>Česká Třebová čp.77</v>
      </c>
      <c r="I89" s="23" t="s">
        <v>23</v>
      </c>
      <c r="J89" s="48" t="str">
        <f>IF(J12="","",J12)</f>
        <v>14. 12. 2023</v>
      </c>
      <c r="M89" s="28"/>
    </row>
    <row r="90" spans="2:47" s="1" customFormat="1" ht="6.95" hidden="1" customHeight="1">
      <c r="B90" s="28"/>
      <c r="M90" s="28"/>
    </row>
    <row r="91" spans="2:47" s="1" customFormat="1" ht="15.2" hidden="1" customHeight="1">
      <c r="B91" s="28"/>
      <c r="C91" s="23" t="s">
        <v>25</v>
      </c>
      <c r="F91" s="21" t="str">
        <f>E15</f>
        <v>Město Česká Třebová</v>
      </c>
      <c r="I91" s="23" t="s">
        <v>31</v>
      </c>
      <c r="J91" s="26" t="str">
        <f>E21</f>
        <v>Petr Kovář</v>
      </c>
      <c r="M91" s="28"/>
    </row>
    <row r="92" spans="2:47" s="1" customFormat="1" ht="15.2" hidden="1" customHeight="1">
      <c r="B92" s="28"/>
      <c r="C92" s="23" t="s">
        <v>29</v>
      </c>
      <c r="F92" s="21" t="str">
        <f>IF(E18="","",E18)</f>
        <v>Vyplň údaj</v>
      </c>
      <c r="I92" s="23" t="s">
        <v>34</v>
      </c>
      <c r="J92" s="26" t="str">
        <f>E24</f>
        <v>Petr Kovář</v>
      </c>
      <c r="M92" s="28"/>
    </row>
    <row r="93" spans="2:47" s="1" customFormat="1" ht="10.35" hidden="1" customHeight="1">
      <c r="B93" s="28"/>
      <c r="M93" s="28"/>
    </row>
    <row r="94" spans="2:47" s="1" customFormat="1" ht="29.25" hidden="1" customHeight="1">
      <c r="B94" s="28"/>
      <c r="C94" s="98" t="s">
        <v>98</v>
      </c>
      <c r="D94" s="90"/>
      <c r="E94" s="90"/>
      <c r="F94" s="90"/>
      <c r="G94" s="90"/>
      <c r="H94" s="90"/>
      <c r="I94" s="99" t="s">
        <v>99</v>
      </c>
      <c r="J94" s="99" t="s">
        <v>100</v>
      </c>
      <c r="K94" s="99" t="s">
        <v>101</v>
      </c>
      <c r="L94" s="90"/>
      <c r="M94" s="28"/>
    </row>
    <row r="95" spans="2:47" s="1" customFormat="1" ht="10.35" hidden="1" customHeight="1">
      <c r="B95" s="28"/>
      <c r="M95" s="28"/>
    </row>
    <row r="96" spans="2:47" s="1" customFormat="1" ht="22.9" hidden="1" customHeight="1">
      <c r="B96" s="28"/>
      <c r="C96" s="100" t="s">
        <v>102</v>
      </c>
      <c r="I96" s="62">
        <f>Q119</f>
        <v>0</v>
      </c>
      <c r="J96" s="62">
        <f>R119</f>
        <v>0</v>
      </c>
      <c r="K96" s="62">
        <f>K119</f>
        <v>0</v>
      </c>
      <c r="M96" s="28"/>
      <c r="AU96" s="13" t="s">
        <v>103</v>
      </c>
    </row>
    <row r="97" spans="2:13" s="8" customFormat="1" ht="24.95" hidden="1" customHeight="1">
      <c r="B97" s="101"/>
      <c r="D97" s="102" t="s">
        <v>106</v>
      </c>
      <c r="E97" s="103"/>
      <c r="F97" s="103"/>
      <c r="G97" s="103"/>
      <c r="H97" s="103"/>
      <c r="I97" s="104">
        <f>Q148</f>
        <v>0</v>
      </c>
      <c r="J97" s="104">
        <f>R148</f>
        <v>0</v>
      </c>
      <c r="K97" s="104">
        <f>K148</f>
        <v>0</v>
      </c>
      <c r="M97" s="101"/>
    </row>
    <row r="98" spans="2:13" s="9" customFormat="1" ht="19.899999999999999" hidden="1" customHeight="1">
      <c r="B98" s="105"/>
      <c r="D98" s="106" t="s">
        <v>107</v>
      </c>
      <c r="E98" s="107"/>
      <c r="F98" s="107"/>
      <c r="G98" s="107"/>
      <c r="H98" s="107"/>
      <c r="I98" s="108">
        <f>Q149</f>
        <v>0</v>
      </c>
      <c r="J98" s="108">
        <f>R149</f>
        <v>0</v>
      </c>
      <c r="K98" s="108">
        <f>K149</f>
        <v>0</v>
      </c>
      <c r="M98" s="105"/>
    </row>
    <row r="99" spans="2:13" s="8" customFormat="1" ht="24.95" hidden="1" customHeight="1">
      <c r="B99" s="101"/>
      <c r="D99" s="102" t="s">
        <v>301</v>
      </c>
      <c r="E99" s="103"/>
      <c r="F99" s="103"/>
      <c r="G99" s="103"/>
      <c r="H99" s="103"/>
      <c r="I99" s="104">
        <f>Q156</f>
        <v>0</v>
      </c>
      <c r="J99" s="104">
        <f>R156</f>
        <v>0</v>
      </c>
      <c r="K99" s="104">
        <f>K156</f>
        <v>0</v>
      </c>
      <c r="M99" s="101"/>
    </row>
    <row r="100" spans="2:13" s="1" customFormat="1" ht="21.75" hidden="1" customHeight="1">
      <c r="B100" s="28"/>
      <c r="M100" s="28"/>
    </row>
    <row r="101" spans="2:13" s="1" customFormat="1" ht="6.95" hidden="1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28"/>
    </row>
    <row r="102" spans="2:13" ht="11.25" hidden="1"/>
    <row r="103" spans="2:13" ht="11.25" hidden="1"/>
    <row r="104" spans="2:13" ht="11.25" hidden="1"/>
    <row r="105" spans="2:13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28"/>
    </row>
    <row r="106" spans="2:13" s="1" customFormat="1" ht="24.95" customHeight="1">
      <c r="B106" s="28"/>
      <c r="C106" s="17" t="s">
        <v>109</v>
      </c>
      <c r="M106" s="28"/>
    </row>
    <row r="107" spans="2:13" s="1" customFormat="1" ht="6.95" customHeight="1">
      <c r="B107" s="28"/>
      <c r="M107" s="28"/>
    </row>
    <row r="108" spans="2:13" s="1" customFormat="1" ht="12" customHeight="1">
      <c r="B108" s="28"/>
      <c r="C108" s="23" t="s">
        <v>17</v>
      </c>
      <c r="M108" s="28"/>
    </row>
    <row r="109" spans="2:13" s="1" customFormat="1" ht="26.25" customHeight="1">
      <c r="B109" s="28"/>
      <c r="E109" s="203" t="str">
        <f>E7</f>
        <v>Interiér zasedací místnosti ve 2NP  Městského úřadu Česká Třebová</v>
      </c>
      <c r="F109" s="204"/>
      <c r="G109" s="204"/>
      <c r="H109" s="204"/>
      <c r="M109" s="28"/>
    </row>
    <row r="110" spans="2:13" s="1" customFormat="1" ht="12" customHeight="1">
      <c r="B110" s="28"/>
      <c r="C110" s="23" t="s">
        <v>93</v>
      </c>
      <c r="M110" s="28"/>
    </row>
    <row r="111" spans="2:13" s="1" customFormat="1" ht="16.5" customHeight="1">
      <c r="B111" s="28"/>
      <c r="E111" s="183" t="str">
        <f>E9</f>
        <v>02 - Rozvaděč RP2</v>
      </c>
      <c r="F111" s="205"/>
      <c r="G111" s="205"/>
      <c r="H111" s="205"/>
      <c r="M111" s="28"/>
    </row>
    <row r="112" spans="2:13" s="1" customFormat="1" ht="6.95" customHeight="1">
      <c r="B112" s="28"/>
      <c r="M112" s="28"/>
    </row>
    <row r="113" spans="2:65" s="1" customFormat="1" ht="12" customHeight="1">
      <c r="B113" s="28"/>
      <c r="C113" s="23" t="s">
        <v>21</v>
      </c>
      <c r="F113" s="21" t="str">
        <f>F12</f>
        <v>Česká Třebová čp.77</v>
      </c>
      <c r="I113" s="23" t="s">
        <v>23</v>
      </c>
      <c r="J113" s="48" t="str">
        <f>IF(J12="","",J12)</f>
        <v>14. 12. 2023</v>
      </c>
      <c r="M113" s="28"/>
    </row>
    <row r="114" spans="2:65" s="1" customFormat="1" ht="6.95" customHeight="1">
      <c r="B114" s="28"/>
      <c r="M114" s="28"/>
    </row>
    <row r="115" spans="2:65" s="1" customFormat="1" ht="15.2" customHeight="1">
      <c r="B115" s="28"/>
      <c r="C115" s="23" t="s">
        <v>25</v>
      </c>
      <c r="F115" s="21" t="str">
        <f>E15</f>
        <v>Město Česká Třebová</v>
      </c>
      <c r="I115" s="23" t="s">
        <v>31</v>
      </c>
      <c r="J115" s="26" t="str">
        <f>E21</f>
        <v>Petr Kovář</v>
      </c>
      <c r="M115" s="28"/>
    </row>
    <row r="116" spans="2:65" s="1" customFormat="1" ht="15.2" customHeight="1">
      <c r="B116" s="28"/>
      <c r="C116" s="23" t="s">
        <v>29</v>
      </c>
      <c r="F116" s="21" t="str">
        <f>IF(E18="","",E18)</f>
        <v>Vyplň údaj</v>
      </c>
      <c r="I116" s="23" t="s">
        <v>34</v>
      </c>
      <c r="J116" s="26" t="str">
        <f>E24</f>
        <v>Petr Kovář</v>
      </c>
      <c r="M116" s="28"/>
    </row>
    <row r="117" spans="2:65" s="1" customFormat="1" ht="10.35" customHeight="1">
      <c r="B117" s="28"/>
      <c r="M117" s="28"/>
    </row>
    <row r="118" spans="2:65" s="10" customFormat="1" ht="29.25" customHeight="1">
      <c r="B118" s="109"/>
      <c r="C118" s="110" t="s">
        <v>110</v>
      </c>
      <c r="D118" s="111" t="s">
        <v>61</v>
      </c>
      <c r="E118" s="111" t="s">
        <v>57</v>
      </c>
      <c r="F118" s="111" t="s">
        <v>58</v>
      </c>
      <c r="G118" s="111" t="s">
        <v>111</v>
      </c>
      <c r="H118" s="111" t="s">
        <v>112</v>
      </c>
      <c r="I118" s="111" t="s">
        <v>113</v>
      </c>
      <c r="J118" s="111" t="s">
        <v>114</v>
      </c>
      <c r="K118" s="111" t="s">
        <v>101</v>
      </c>
      <c r="L118" s="112" t="s">
        <v>115</v>
      </c>
      <c r="M118" s="109"/>
      <c r="N118" s="55" t="s">
        <v>1</v>
      </c>
      <c r="O118" s="56" t="s">
        <v>40</v>
      </c>
      <c r="P118" s="56" t="s">
        <v>116</v>
      </c>
      <c r="Q118" s="56" t="s">
        <v>117</v>
      </c>
      <c r="R118" s="56" t="s">
        <v>118</v>
      </c>
      <c r="S118" s="56" t="s">
        <v>119</v>
      </c>
      <c r="T118" s="56" t="s">
        <v>120</v>
      </c>
      <c r="U118" s="56" t="s">
        <v>121</v>
      </c>
      <c r="V118" s="56" t="s">
        <v>122</v>
      </c>
      <c r="W118" s="56" t="s">
        <v>123</v>
      </c>
      <c r="X118" s="57" t="s">
        <v>124</v>
      </c>
    </row>
    <row r="119" spans="2:65" s="1" customFormat="1" ht="22.9" customHeight="1">
      <c r="B119" s="28"/>
      <c r="C119" s="60" t="s">
        <v>125</v>
      </c>
      <c r="K119" s="113">
        <f>BK119</f>
        <v>0</v>
      </c>
      <c r="M119" s="28"/>
      <c r="N119" s="58"/>
      <c r="O119" s="49"/>
      <c r="P119" s="49"/>
      <c r="Q119" s="114">
        <f>Q120+SUM(Q121:Q148)+Q156</f>
        <v>0</v>
      </c>
      <c r="R119" s="114">
        <f>R120+SUM(R121:R148)+R156</f>
        <v>0</v>
      </c>
      <c r="S119" s="49"/>
      <c r="T119" s="115">
        <f>T120+SUM(T121:T148)+T156</f>
        <v>0</v>
      </c>
      <c r="U119" s="49"/>
      <c r="V119" s="115">
        <f>V120+SUM(V121:V148)+V156</f>
        <v>1.259E-2</v>
      </c>
      <c r="W119" s="49"/>
      <c r="X119" s="116">
        <f>X120+SUM(X121:X148)+X156</f>
        <v>0.03</v>
      </c>
      <c r="AT119" s="13" t="s">
        <v>77</v>
      </c>
      <c r="AU119" s="13" t="s">
        <v>103</v>
      </c>
      <c r="BK119" s="117">
        <f>BK120+SUM(BK121:BK148)+BK156</f>
        <v>0</v>
      </c>
    </row>
    <row r="120" spans="2:65" s="1" customFormat="1" ht="24.2" customHeight="1">
      <c r="B120" s="118"/>
      <c r="C120" s="119" t="s">
        <v>86</v>
      </c>
      <c r="D120" s="119" t="s">
        <v>126</v>
      </c>
      <c r="E120" s="120" t="s">
        <v>302</v>
      </c>
      <c r="F120" s="121" t="s">
        <v>303</v>
      </c>
      <c r="G120" s="122" t="s">
        <v>129</v>
      </c>
      <c r="H120" s="123">
        <v>1</v>
      </c>
      <c r="I120" s="124"/>
      <c r="J120" s="125"/>
      <c r="K120" s="126">
        <f>ROUND(P120*H120,2)</f>
        <v>0</v>
      </c>
      <c r="L120" s="121" t="s">
        <v>143</v>
      </c>
      <c r="M120" s="127"/>
      <c r="N120" s="128" t="s">
        <v>1</v>
      </c>
      <c r="O120" s="129" t="s">
        <v>41</v>
      </c>
      <c r="P120" s="130">
        <f>I120+J120</f>
        <v>0</v>
      </c>
      <c r="Q120" s="130">
        <f>ROUND(I120*H120,2)</f>
        <v>0</v>
      </c>
      <c r="R120" s="130">
        <f>ROUND(J120*H120,2)</f>
        <v>0</v>
      </c>
      <c r="T120" s="131">
        <f>S120*H120</f>
        <v>0</v>
      </c>
      <c r="U120" s="131">
        <v>2.6099999999999999E-3</v>
      </c>
      <c r="V120" s="131">
        <f>U120*H120</f>
        <v>2.6099999999999999E-3</v>
      </c>
      <c r="W120" s="131">
        <v>0</v>
      </c>
      <c r="X120" s="132">
        <f>W120*H120</f>
        <v>0</v>
      </c>
      <c r="AR120" s="133" t="s">
        <v>168</v>
      </c>
      <c r="AT120" s="133" t="s">
        <v>126</v>
      </c>
      <c r="AU120" s="133" t="s">
        <v>78</v>
      </c>
      <c r="AY120" s="13" t="s">
        <v>132</v>
      </c>
      <c r="BE120" s="134">
        <f>IF(O120="základní",K120,0)</f>
        <v>0</v>
      </c>
      <c r="BF120" s="134">
        <f>IF(O120="snížená",K120,0)</f>
        <v>0</v>
      </c>
      <c r="BG120" s="134">
        <f>IF(O120="zákl. přenesená",K120,0)</f>
        <v>0</v>
      </c>
      <c r="BH120" s="134">
        <f>IF(O120="sníž. přenesená",K120,0)</f>
        <v>0</v>
      </c>
      <c r="BI120" s="134">
        <f>IF(O120="nulová",K120,0)</f>
        <v>0</v>
      </c>
      <c r="BJ120" s="13" t="s">
        <v>86</v>
      </c>
      <c r="BK120" s="134">
        <f>ROUND(P120*H120,2)</f>
        <v>0</v>
      </c>
      <c r="BL120" s="13" t="s">
        <v>169</v>
      </c>
      <c r="BM120" s="133" t="s">
        <v>304</v>
      </c>
    </row>
    <row r="121" spans="2:65" s="1" customFormat="1" ht="19.5">
      <c r="B121" s="28"/>
      <c r="D121" s="143" t="s">
        <v>146</v>
      </c>
      <c r="F121" s="144" t="s">
        <v>303</v>
      </c>
      <c r="I121" s="145"/>
      <c r="J121" s="145"/>
      <c r="M121" s="28"/>
      <c r="N121" s="146"/>
      <c r="X121" s="52"/>
      <c r="AT121" s="13" t="s">
        <v>146</v>
      </c>
      <c r="AU121" s="13" t="s">
        <v>78</v>
      </c>
    </row>
    <row r="122" spans="2:65" s="1" customFormat="1" ht="24.2" customHeight="1">
      <c r="B122" s="118"/>
      <c r="C122" s="119" t="s">
        <v>88</v>
      </c>
      <c r="D122" s="119" t="s">
        <v>126</v>
      </c>
      <c r="E122" s="120" t="s">
        <v>305</v>
      </c>
      <c r="F122" s="121" t="s">
        <v>306</v>
      </c>
      <c r="G122" s="122" t="s">
        <v>129</v>
      </c>
      <c r="H122" s="123">
        <v>1</v>
      </c>
      <c r="I122" s="124"/>
      <c r="J122" s="125"/>
      <c r="K122" s="126">
        <f>ROUND(P122*H122,2)</f>
        <v>0</v>
      </c>
      <c r="L122" s="121" t="s">
        <v>143</v>
      </c>
      <c r="M122" s="127"/>
      <c r="N122" s="128" t="s">
        <v>1</v>
      </c>
      <c r="O122" s="129" t="s">
        <v>41</v>
      </c>
      <c r="P122" s="130">
        <f>I122+J122</f>
        <v>0</v>
      </c>
      <c r="Q122" s="130">
        <f>ROUND(I122*H122,2)</f>
        <v>0</v>
      </c>
      <c r="R122" s="130">
        <f>ROUND(J122*H122,2)</f>
        <v>0</v>
      </c>
      <c r="T122" s="131">
        <f>S122*H122</f>
        <v>0</v>
      </c>
      <c r="U122" s="131">
        <v>1.3999999999999999E-4</v>
      </c>
      <c r="V122" s="131">
        <f>U122*H122</f>
        <v>1.3999999999999999E-4</v>
      </c>
      <c r="W122" s="131">
        <v>0</v>
      </c>
      <c r="X122" s="132">
        <f>W122*H122</f>
        <v>0</v>
      </c>
      <c r="AR122" s="133" t="s">
        <v>290</v>
      </c>
      <c r="AT122" s="133" t="s">
        <v>126</v>
      </c>
      <c r="AU122" s="133" t="s">
        <v>78</v>
      </c>
      <c r="AY122" s="13" t="s">
        <v>132</v>
      </c>
      <c r="BE122" s="134">
        <f>IF(O122="základní",K122,0)</f>
        <v>0</v>
      </c>
      <c r="BF122" s="134">
        <f>IF(O122="snížená",K122,0)</f>
        <v>0</v>
      </c>
      <c r="BG122" s="134">
        <f>IF(O122="zákl. přenesená",K122,0)</f>
        <v>0</v>
      </c>
      <c r="BH122" s="134">
        <f>IF(O122="sníž. přenesená",K122,0)</f>
        <v>0</v>
      </c>
      <c r="BI122" s="134">
        <f>IF(O122="nulová",K122,0)</f>
        <v>0</v>
      </c>
      <c r="BJ122" s="13" t="s">
        <v>86</v>
      </c>
      <c r="BK122" s="134">
        <f>ROUND(P122*H122,2)</f>
        <v>0</v>
      </c>
      <c r="BL122" s="13" t="s">
        <v>290</v>
      </c>
      <c r="BM122" s="133" t="s">
        <v>307</v>
      </c>
    </row>
    <row r="123" spans="2:65" s="1" customFormat="1" ht="11.25">
      <c r="B123" s="28"/>
      <c r="D123" s="143" t="s">
        <v>146</v>
      </c>
      <c r="F123" s="144" t="s">
        <v>306</v>
      </c>
      <c r="I123" s="145"/>
      <c r="J123" s="145"/>
      <c r="M123" s="28"/>
      <c r="N123" s="146"/>
      <c r="X123" s="52"/>
      <c r="AT123" s="13" t="s">
        <v>146</v>
      </c>
      <c r="AU123" s="13" t="s">
        <v>78</v>
      </c>
    </row>
    <row r="124" spans="2:65" s="1" customFormat="1" ht="24.2" customHeight="1">
      <c r="B124" s="118"/>
      <c r="C124" s="119" t="s">
        <v>139</v>
      </c>
      <c r="D124" s="119" t="s">
        <v>126</v>
      </c>
      <c r="E124" s="120" t="s">
        <v>308</v>
      </c>
      <c r="F124" s="121" t="s">
        <v>309</v>
      </c>
      <c r="G124" s="122" t="s">
        <v>129</v>
      </c>
      <c r="H124" s="123">
        <v>1</v>
      </c>
      <c r="I124" s="124"/>
      <c r="J124" s="125"/>
      <c r="K124" s="126">
        <f>ROUND(P124*H124,2)</f>
        <v>0</v>
      </c>
      <c r="L124" s="121" t="s">
        <v>143</v>
      </c>
      <c r="M124" s="127"/>
      <c r="N124" s="128" t="s">
        <v>1</v>
      </c>
      <c r="O124" s="129" t="s">
        <v>41</v>
      </c>
      <c r="P124" s="130">
        <f>I124+J124</f>
        <v>0</v>
      </c>
      <c r="Q124" s="130">
        <f>ROUND(I124*H124,2)</f>
        <v>0</v>
      </c>
      <c r="R124" s="130">
        <f>ROUND(J124*H124,2)</f>
        <v>0</v>
      </c>
      <c r="T124" s="131">
        <f>S124*H124</f>
        <v>0</v>
      </c>
      <c r="U124" s="131">
        <v>3.0000000000000001E-5</v>
      </c>
      <c r="V124" s="131">
        <f>U124*H124</f>
        <v>3.0000000000000001E-5</v>
      </c>
      <c r="W124" s="131">
        <v>0</v>
      </c>
      <c r="X124" s="132">
        <f>W124*H124</f>
        <v>0</v>
      </c>
      <c r="AR124" s="133" t="s">
        <v>290</v>
      </c>
      <c r="AT124" s="133" t="s">
        <v>126</v>
      </c>
      <c r="AU124" s="133" t="s">
        <v>78</v>
      </c>
      <c r="AY124" s="13" t="s">
        <v>132</v>
      </c>
      <c r="BE124" s="134">
        <f>IF(O124="základní",K124,0)</f>
        <v>0</v>
      </c>
      <c r="BF124" s="134">
        <f>IF(O124="snížená",K124,0)</f>
        <v>0</v>
      </c>
      <c r="BG124" s="134">
        <f>IF(O124="zákl. přenesená",K124,0)</f>
        <v>0</v>
      </c>
      <c r="BH124" s="134">
        <f>IF(O124="sníž. přenesená",K124,0)</f>
        <v>0</v>
      </c>
      <c r="BI124" s="134">
        <f>IF(O124="nulová",K124,0)</f>
        <v>0</v>
      </c>
      <c r="BJ124" s="13" t="s">
        <v>86</v>
      </c>
      <c r="BK124" s="134">
        <f>ROUND(P124*H124,2)</f>
        <v>0</v>
      </c>
      <c r="BL124" s="13" t="s">
        <v>290</v>
      </c>
      <c r="BM124" s="133" t="s">
        <v>310</v>
      </c>
    </row>
    <row r="125" spans="2:65" s="1" customFormat="1" ht="11.25">
      <c r="B125" s="28"/>
      <c r="D125" s="143" t="s">
        <v>146</v>
      </c>
      <c r="F125" s="144" t="s">
        <v>309</v>
      </c>
      <c r="I125" s="145"/>
      <c r="J125" s="145"/>
      <c r="M125" s="28"/>
      <c r="N125" s="146"/>
      <c r="X125" s="52"/>
      <c r="AT125" s="13" t="s">
        <v>146</v>
      </c>
      <c r="AU125" s="13" t="s">
        <v>78</v>
      </c>
    </row>
    <row r="126" spans="2:65" s="1" customFormat="1" ht="24.2" customHeight="1">
      <c r="B126" s="118"/>
      <c r="C126" s="119" t="s">
        <v>133</v>
      </c>
      <c r="D126" s="119" t="s">
        <v>126</v>
      </c>
      <c r="E126" s="120" t="s">
        <v>311</v>
      </c>
      <c r="F126" s="121" t="s">
        <v>312</v>
      </c>
      <c r="G126" s="122" t="s">
        <v>129</v>
      </c>
      <c r="H126" s="123">
        <v>3</v>
      </c>
      <c r="I126" s="124"/>
      <c r="J126" s="125"/>
      <c r="K126" s="126">
        <f>ROUND(P126*H126,2)</f>
        <v>0</v>
      </c>
      <c r="L126" s="121" t="s">
        <v>143</v>
      </c>
      <c r="M126" s="127"/>
      <c r="N126" s="128" t="s">
        <v>1</v>
      </c>
      <c r="O126" s="129" t="s">
        <v>41</v>
      </c>
      <c r="P126" s="130">
        <f>I126+J126</f>
        <v>0</v>
      </c>
      <c r="Q126" s="130">
        <f>ROUND(I126*H126,2)</f>
        <v>0</v>
      </c>
      <c r="R126" s="130">
        <f>ROUND(J126*H126,2)</f>
        <v>0</v>
      </c>
      <c r="T126" s="131">
        <f>S126*H126</f>
        <v>0</v>
      </c>
      <c r="U126" s="131">
        <v>4.6999999999999999E-4</v>
      </c>
      <c r="V126" s="131">
        <f>U126*H126</f>
        <v>1.41E-3</v>
      </c>
      <c r="W126" s="131">
        <v>0</v>
      </c>
      <c r="X126" s="132">
        <f>W126*H126</f>
        <v>0</v>
      </c>
      <c r="AR126" s="133" t="s">
        <v>290</v>
      </c>
      <c r="AT126" s="133" t="s">
        <v>126</v>
      </c>
      <c r="AU126" s="133" t="s">
        <v>78</v>
      </c>
      <c r="AY126" s="13" t="s">
        <v>132</v>
      </c>
      <c r="BE126" s="134">
        <f>IF(O126="základní",K126,0)</f>
        <v>0</v>
      </c>
      <c r="BF126" s="134">
        <f>IF(O126="snížená",K126,0)</f>
        <v>0</v>
      </c>
      <c r="BG126" s="134">
        <f>IF(O126="zákl. přenesená",K126,0)</f>
        <v>0</v>
      </c>
      <c r="BH126" s="134">
        <f>IF(O126="sníž. přenesená",K126,0)</f>
        <v>0</v>
      </c>
      <c r="BI126" s="134">
        <f>IF(O126="nulová",K126,0)</f>
        <v>0</v>
      </c>
      <c r="BJ126" s="13" t="s">
        <v>86</v>
      </c>
      <c r="BK126" s="134">
        <f>ROUND(P126*H126,2)</f>
        <v>0</v>
      </c>
      <c r="BL126" s="13" t="s">
        <v>290</v>
      </c>
      <c r="BM126" s="133" t="s">
        <v>313</v>
      </c>
    </row>
    <row r="127" spans="2:65" s="1" customFormat="1" ht="11.25">
      <c r="B127" s="28"/>
      <c r="D127" s="143" t="s">
        <v>146</v>
      </c>
      <c r="F127" s="144" t="s">
        <v>312</v>
      </c>
      <c r="I127" s="145"/>
      <c r="J127" s="145"/>
      <c r="M127" s="28"/>
      <c r="N127" s="146"/>
      <c r="X127" s="52"/>
      <c r="AT127" s="13" t="s">
        <v>146</v>
      </c>
      <c r="AU127" s="13" t="s">
        <v>78</v>
      </c>
    </row>
    <row r="128" spans="2:65" s="1" customFormat="1" ht="24.2" customHeight="1">
      <c r="B128" s="118"/>
      <c r="C128" s="119" t="s">
        <v>152</v>
      </c>
      <c r="D128" s="119" t="s">
        <v>126</v>
      </c>
      <c r="E128" s="120" t="s">
        <v>314</v>
      </c>
      <c r="F128" s="121" t="s">
        <v>315</v>
      </c>
      <c r="G128" s="122" t="s">
        <v>129</v>
      </c>
      <c r="H128" s="123">
        <v>21</v>
      </c>
      <c r="I128" s="124"/>
      <c r="J128" s="125"/>
      <c r="K128" s="126">
        <f>ROUND(P128*H128,2)</f>
        <v>0</v>
      </c>
      <c r="L128" s="121" t="s">
        <v>143</v>
      </c>
      <c r="M128" s="127"/>
      <c r="N128" s="128" t="s">
        <v>1</v>
      </c>
      <c r="O128" s="129" t="s">
        <v>41</v>
      </c>
      <c r="P128" s="130">
        <f>I128+J128</f>
        <v>0</v>
      </c>
      <c r="Q128" s="130">
        <f>ROUND(I128*H128,2)</f>
        <v>0</v>
      </c>
      <c r="R128" s="130">
        <f>ROUND(J128*H128,2)</f>
        <v>0</v>
      </c>
      <c r="T128" s="131">
        <f>S128*H128</f>
        <v>0</v>
      </c>
      <c r="U128" s="131">
        <v>4.0000000000000002E-4</v>
      </c>
      <c r="V128" s="131">
        <f>U128*H128</f>
        <v>8.4000000000000012E-3</v>
      </c>
      <c r="W128" s="131">
        <v>0</v>
      </c>
      <c r="X128" s="132">
        <f>W128*H128</f>
        <v>0</v>
      </c>
      <c r="AR128" s="133" t="s">
        <v>290</v>
      </c>
      <c r="AT128" s="133" t="s">
        <v>126</v>
      </c>
      <c r="AU128" s="133" t="s">
        <v>78</v>
      </c>
      <c r="AY128" s="13" t="s">
        <v>132</v>
      </c>
      <c r="BE128" s="134">
        <f>IF(O128="základní",K128,0)</f>
        <v>0</v>
      </c>
      <c r="BF128" s="134">
        <f>IF(O128="snížená",K128,0)</f>
        <v>0</v>
      </c>
      <c r="BG128" s="134">
        <f>IF(O128="zákl. přenesená",K128,0)</f>
        <v>0</v>
      </c>
      <c r="BH128" s="134">
        <f>IF(O128="sníž. přenesená",K128,0)</f>
        <v>0</v>
      </c>
      <c r="BI128" s="134">
        <f>IF(O128="nulová",K128,0)</f>
        <v>0</v>
      </c>
      <c r="BJ128" s="13" t="s">
        <v>86</v>
      </c>
      <c r="BK128" s="134">
        <f>ROUND(P128*H128,2)</f>
        <v>0</v>
      </c>
      <c r="BL128" s="13" t="s">
        <v>290</v>
      </c>
      <c r="BM128" s="133" t="s">
        <v>316</v>
      </c>
    </row>
    <row r="129" spans="2:65" s="1" customFormat="1" ht="19.5">
      <c r="B129" s="28"/>
      <c r="D129" s="143" t="s">
        <v>146</v>
      </c>
      <c r="F129" s="144" t="s">
        <v>315</v>
      </c>
      <c r="I129" s="145"/>
      <c r="J129" s="145"/>
      <c r="M129" s="28"/>
      <c r="N129" s="146"/>
      <c r="X129" s="52"/>
      <c r="AT129" s="13" t="s">
        <v>146</v>
      </c>
      <c r="AU129" s="13" t="s">
        <v>78</v>
      </c>
    </row>
    <row r="130" spans="2:65" s="1" customFormat="1" ht="24.2" customHeight="1">
      <c r="B130" s="118"/>
      <c r="C130" s="119" t="s">
        <v>157</v>
      </c>
      <c r="D130" s="119" t="s">
        <v>126</v>
      </c>
      <c r="E130" s="120" t="s">
        <v>317</v>
      </c>
      <c r="F130" s="121" t="s">
        <v>318</v>
      </c>
      <c r="G130" s="122" t="s">
        <v>129</v>
      </c>
      <c r="H130" s="123">
        <v>4</v>
      </c>
      <c r="I130" s="124"/>
      <c r="J130" s="125"/>
      <c r="K130" s="126">
        <f>ROUND(P130*H130,2)</f>
        <v>0</v>
      </c>
      <c r="L130" s="121" t="s">
        <v>204</v>
      </c>
      <c r="M130" s="127"/>
      <c r="N130" s="128" t="s">
        <v>1</v>
      </c>
      <c r="O130" s="129" t="s">
        <v>41</v>
      </c>
      <c r="P130" s="130">
        <f>I130+J130</f>
        <v>0</v>
      </c>
      <c r="Q130" s="130">
        <f>ROUND(I130*H130,2)</f>
        <v>0</v>
      </c>
      <c r="R130" s="130">
        <f>ROUND(J130*H130,2)</f>
        <v>0</v>
      </c>
      <c r="T130" s="131">
        <f>S130*H130</f>
        <v>0</v>
      </c>
      <c r="U130" s="131">
        <v>0</v>
      </c>
      <c r="V130" s="131">
        <f>U130*H130</f>
        <v>0</v>
      </c>
      <c r="W130" s="131">
        <v>0</v>
      </c>
      <c r="X130" s="132">
        <f>W130*H130</f>
        <v>0</v>
      </c>
      <c r="AR130" s="133" t="s">
        <v>205</v>
      </c>
      <c r="AT130" s="133" t="s">
        <v>126</v>
      </c>
      <c r="AU130" s="133" t="s">
        <v>78</v>
      </c>
      <c r="AY130" s="13" t="s">
        <v>132</v>
      </c>
      <c r="BE130" s="134">
        <f>IF(O130="základní",K130,0)</f>
        <v>0</v>
      </c>
      <c r="BF130" s="134">
        <f>IF(O130="snížená",K130,0)</f>
        <v>0</v>
      </c>
      <c r="BG130" s="134">
        <f>IF(O130="zákl. přenesená",K130,0)</f>
        <v>0</v>
      </c>
      <c r="BH130" s="134">
        <f>IF(O130="sníž. přenesená",K130,0)</f>
        <v>0</v>
      </c>
      <c r="BI130" s="134">
        <f>IF(O130="nulová",K130,0)</f>
        <v>0</v>
      </c>
      <c r="BJ130" s="13" t="s">
        <v>86</v>
      </c>
      <c r="BK130" s="134">
        <f>ROUND(P130*H130,2)</f>
        <v>0</v>
      </c>
      <c r="BL130" s="13" t="s">
        <v>144</v>
      </c>
      <c r="BM130" s="133" t="s">
        <v>319</v>
      </c>
    </row>
    <row r="131" spans="2:65" s="1" customFormat="1" ht="19.5">
      <c r="B131" s="28"/>
      <c r="D131" s="143" t="s">
        <v>146</v>
      </c>
      <c r="F131" s="144" t="s">
        <v>318</v>
      </c>
      <c r="I131" s="145"/>
      <c r="J131" s="145"/>
      <c r="M131" s="28"/>
      <c r="N131" s="146"/>
      <c r="X131" s="52"/>
      <c r="AT131" s="13" t="s">
        <v>146</v>
      </c>
      <c r="AU131" s="13" t="s">
        <v>78</v>
      </c>
    </row>
    <row r="132" spans="2:65" s="1" customFormat="1" ht="24.2" customHeight="1">
      <c r="B132" s="118"/>
      <c r="C132" s="119" t="s">
        <v>164</v>
      </c>
      <c r="D132" s="119" t="s">
        <v>126</v>
      </c>
      <c r="E132" s="120" t="s">
        <v>320</v>
      </c>
      <c r="F132" s="121" t="s">
        <v>321</v>
      </c>
      <c r="G132" s="122" t="s">
        <v>129</v>
      </c>
      <c r="H132" s="123">
        <v>1</v>
      </c>
      <c r="I132" s="124"/>
      <c r="J132" s="125"/>
      <c r="K132" s="126">
        <f>ROUND(P132*H132,2)</f>
        <v>0</v>
      </c>
      <c r="L132" s="121" t="s">
        <v>204</v>
      </c>
      <c r="M132" s="127"/>
      <c r="N132" s="128" t="s">
        <v>1</v>
      </c>
      <c r="O132" s="129" t="s">
        <v>41</v>
      </c>
      <c r="P132" s="130">
        <f>I132+J132</f>
        <v>0</v>
      </c>
      <c r="Q132" s="130">
        <f>ROUND(I132*H132,2)</f>
        <v>0</v>
      </c>
      <c r="R132" s="130">
        <f>ROUND(J132*H132,2)</f>
        <v>0</v>
      </c>
      <c r="T132" s="131">
        <f>S132*H132</f>
        <v>0</v>
      </c>
      <c r="U132" s="131">
        <v>0</v>
      </c>
      <c r="V132" s="131">
        <f>U132*H132</f>
        <v>0</v>
      </c>
      <c r="W132" s="131">
        <v>0</v>
      </c>
      <c r="X132" s="132">
        <f>W132*H132</f>
        <v>0</v>
      </c>
      <c r="AR132" s="133" t="s">
        <v>205</v>
      </c>
      <c r="AT132" s="133" t="s">
        <v>126</v>
      </c>
      <c r="AU132" s="133" t="s">
        <v>78</v>
      </c>
      <c r="AY132" s="13" t="s">
        <v>132</v>
      </c>
      <c r="BE132" s="134">
        <f>IF(O132="základní",K132,0)</f>
        <v>0</v>
      </c>
      <c r="BF132" s="134">
        <f>IF(O132="snížená",K132,0)</f>
        <v>0</v>
      </c>
      <c r="BG132" s="134">
        <f>IF(O132="zákl. přenesená",K132,0)</f>
        <v>0</v>
      </c>
      <c r="BH132" s="134">
        <f>IF(O132="sníž. přenesená",K132,0)</f>
        <v>0</v>
      </c>
      <c r="BI132" s="134">
        <f>IF(O132="nulová",K132,0)</f>
        <v>0</v>
      </c>
      <c r="BJ132" s="13" t="s">
        <v>86</v>
      </c>
      <c r="BK132" s="134">
        <f>ROUND(P132*H132,2)</f>
        <v>0</v>
      </c>
      <c r="BL132" s="13" t="s">
        <v>144</v>
      </c>
      <c r="BM132" s="133" t="s">
        <v>322</v>
      </c>
    </row>
    <row r="133" spans="2:65" s="1" customFormat="1" ht="19.5">
      <c r="B133" s="28"/>
      <c r="D133" s="143" t="s">
        <v>146</v>
      </c>
      <c r="F133" s="144" t="s">
        <v>321</v>
      </c>
      <c r="I133" s="145"/>
      <c r="J133" s="145"/>
      <c r="M133" s="28"/>
      <c r="N133" s="146"/>
      <c r="X133" s="52"/>
      <c r="AT133" s="13" t="s">
        <v>146</v>
      </c>
      <c r="AU133" s="13" t="s">
        <v>78</v>
      </c>
    </row>
    <row r="134" spans="2:65" s="1" customFormat="1" ht="24.2" customHeight="1">
      <c r="B134" s="118"/>
      <c r="C134" s="135" t="s">
        <v>131</v>
      </c>
      <c r="D134" s="135" t="s">
        <v>140</v>
      </c>
      <c r="E134" s="136" t="s">
        <v>323</v>
      </c>
      <c r="F134" s="137" t="s">
        <v>324</v>
      </c>
      <c r="G134" s="138" t="s">
        <v>129</v>
      </c>
      <c r="H134" s="139">
        <v>1</v>
      </c>
      <c r="I134" s="140"/>
      <c r="J134" s="140"/>
      <c r="K134" s="141">
        <f>ROUND(P134*H134,2)</f>
        <v>0</v>
      </c>
      <c r="L134" s="137" t="s">
        <v>143</v>
      </c>
      <c r="M134" s="28"/>
      <c r="N134" s="142" t="s">
        <v>1</v>
      </c>
      <c r="O134" s="129" t="s">
        <v>41</v>
      </c>
      <c r="P134" s="130">
        <f>I134+J134</f>
        <v>0</v>
      </c>
      <c r="Q134" s="130">
        <f>ROUND(I134*H134,2)</f>
        <v>0</v>
      </c>
      <c r="R134" s="130">
        <f>ROUND(J134*H134,2)</f>
        <v>0</v>
      </c>
      <c r="T134" s="131">
        <f>S134*H134</f>
        <v>0</v>
      </c>
      <c r="U134" s="131">
        <v>0</v>
      </c>
      <c r="V134" s="131">
        <f>U134*H134</f>
        <v>0</v>
      </c>
      <c r="W134" s="131">
        <v>0</v>
      </c>
      <c r="X134" s="132">
        <f>W134*H134</f>
        <v>0</v>
      </c>
      <c r="AR134" s="133" t="s">
        <v>144</v>
      </c>
      <c r="AT134" s="133" t="s">
        <v>140</v>
      </c>
      <c r="AU134" s="133" t="s">
        <v>78</v>
      </c>
      <c r="AY134" s="13" t="s">
        <v>132</v>
      </c>
      <c r="BE134" s="134">
        <f>IF(O134="základní",K134,0)</f>
        <v>0</v>
      </c>
      <c r="BF134" s="134">
        <f>IF(O134="snížená",K134,0)</f>
        <v>0</v>
      </c>
      <c r="BG134" s="134">
        <f>IF(O134="zákl. přenesená",K134,0)</f>
        <v>0</v>
      </c>
      <c r="BH134" s="134">
        <f>IF(O134="sníž. přenesená",K134,0)</f>
        <v>0</v>
      </c>
      <c r="BI134" s="134">
        <f>IF(O134="nulová",K134,0)</f>
        <v>0</v>
      </c>
      <c r="BJ134" s="13" t="s">
        <v>86</v>
      </c>
      <c r="BK134" s="134">
        <f>ROUND(P134*H134,2)</f>
        <v>0</v>
      </c>
      <c r="BL134" s="13" t="s">
        <v>144</v>
      </c>
      <c r="BM134" s="133" t="s">
        <v>325</v>
      </c>
    </row>
    <row r="135" spans="2:65" s="1" customFormat="1" ht="19.5">
      <c r="B135" s="28"/>
      <c r="D135" s="143" t="s">
        <v>146</v>
      </c>
      <c r="F135" s="144" t="s">
        <v>326</v>
      </c>
      <c r="I135" s="145"/>
      <c r="J135" s="145"/>
      <c r="M135" s="28"/>
      <c r="N135" s="146"/>
      <c r="X135" s="52"/>
      <c r="AT135" s="13" t="s">
        <v>146</v>
      </c>
      <c r="AU135" s="13" t="s">
        <v>78</v>
      </c>
    </row>
    <row r="136" spans="2:65" s="1" customFormat="1" ht="24.2" customHeight="1">
      <c r="B136" s="118"/>
      <c r="C136" s="135" t="s">
        <v>175</v>
      </c>
      <c r="D136" s="135" t="s">
        <v>140</v>
      </c>
      <c r="E136" s="136" t="s">
        <v>327</v>
      </c>
      <c r="F136" s="137" t="s">
        <v>328</v>
      </c>
      <c r="G136" s="138" t="s">
        <v>129</v>
      </c>
      <c r="H136" s="139">
        <v>5</v>
      </c>
      <c r="I136" s="140"/>
      <c r="J136" s="140"/>
      <c r="K136" s="141">
        <f>ROUND(P136*H136,2)</f>
        <v>0</v>
      </c>
      <c r="L136" s="137" t="s">
        <v>143</v>
      </c>
      <c r="M136" s="28"/>
      <c r="N136" s="142" t="s">
        <v>1</v>
      </c>
      <c r="O136" s="129" t="s">
        <v>41</v>
      </c>
      <c r="P136" s="130">
        <f>I136+J136</f>
        <v>0</v>
      </c>
      <c r="Q136" s="130">
        <f>ROUND(I136*H136,2)</f>
        <v>0</v>
      </c>
      <c r="R136" s="130">
        <f>ROUND(J136*H136,2)</f>
        <v>0</v>
      </c>
      <c r="T136" s="131">
        <f>S136*H136</f>
        <v>0</v>
      </c>
      <c r="U136" s="131">
        <v>0</v>
      </c>
      <c r="V136" s="131">
        <f>U136*H136</f>
        <v>0</v>
      </c>
      <c r="W136" s="131">
        <v>0</v>
      </c>
      <c r="X136" s="132">
        <f>W136*H136</f>
        <v>0</v>
      </c>
      <c r="AR136" s="133" t="s">
        <v>144</v>
      </c>
      <c r="AT136" s="133" t="s">
        <v>140</v>
      </c>
      <c r="AU136" s="133" t="s">
        <v>78</v>
      </c>
      <c r="AY136" s="13" t="s">
        <v>132</v>
      </c>
      <c r="BE136" s="134">
        <f>IF(O136="základní",K136,0)</f>
        <v>0</v>
      </c>
      <c r="BF136" s="134">
        <f>IF(O136="snížená",K136,0)</f>
        <v>0</v>
      </c>
      <c r="BG136" s="134">
        <f>IF(O136="zákl. přenesená",K136,0)</f>
        <v>0</v>
      </c>
      <c r="BH136" s="134">
        <f>IF(O136="sníž. přenesená",K136,0)</f>
        <v>0</v>
      </c>
      <c r="BI136" s="134">
        <f>IF(O136="nulová",K136,0)</f>
        <v>0</v>
      </c>
      <c r="BJ136" s="13" t="s">
        <v>86</v>
      </c>
      <c r="BK136" s="134">
        <f>ROUND(P136*H136,2)</f>
        <v>0</v>
      </c>
      <c r="BL136" s="13" t="s">
        <v>144</v>
      </c>
      <c r="BM136" s="133" t="s">
        <v>329</v>
      </c>
    </row>
    <row r="137" spans="2:65" s="1" customFormat="1" ht="19.5">
      <c r="B137" s="28"/>
      <c r="D137" s="143" t="s">
        <v>146</v>
      </c>
      <c r="F137" s="144" t="s">
        <v>330</v>
      </c>
      <c r="I137" s="145"/>
      <c r="J137" s="145"/>
      <c r="M137" s="28"/>
      <c r="N137" s="146"/>
      <c r="X137" s="52"/>
      <c r="AT137" s="13" t="s">
        <v>146</v>
      </c>
      <c r="AU137" s="13" t="s">
        <v>78</v>
      </c>
    </row>
    <row r="138" spans="2:65" s="1" customFormat="1" ht="24.2" customHeight="1">
      <c r="B138" s="118"/>
      <c r="C138" s="135" t="s">
        <v>179</v>
      </c>
      <c r="D138" s="135" t="s">
        <v>140</v>
      </c>
      <c r="E138" s="136" t="s">
        <v>331</v>
      </c>
      <c r="F138" s="137" t="s">
        <v>332</v>
      </c>
      <c r="G138" s="138" t="s">
        <v>129</v>
      </c>
      <c r="H138" s="139">
        <v>1</v>
      </c>
      <c r="I138" s="140"/>
      <c r="J138" s="140"/>
      <c r="K138" s="141">
        <f>ROUND(P138*H138,2)</f>
        <v>0</v>
      </c>
      <c r="L138" s="137" t="s">
        <v>143</v>
      </c>
      <c r="M138" s="28"/>
      <c r="N138" s="142" t="s">
        <v>1</v>
      </c>
      <c r="O138" s="129" t="s">
        <v>41</v>
      </c>
      <c r="P138" s="130">
        <f>I138+J138</f>
        <v>0</v>
      </c>
      <c r="Q138" s="130">
        <f>ROUND(I138*H138,2)</f>
        <v>0</v>
      </c>
      <c r="R138" s="130">
        <f>ROUND(J138*H138,2)</f>
        <v>0</v>
      </c>
      <c r="T138" s="131">
        <f>S138*H138</f>
        <v>0</v>
      </c>
      <c r="U138" s="131">
        <v>0</v>
      </c>
      <c r="V138" s="131">
        <f>U138*H138</f>
        <v>0</v>
      </c>
      <c r="W138" s="131">
        <v>0</v>
      </c>
      <c r="X138" s="132">
        <f>W138*H138</f>
        <v>0</v>
      </c>
      <c r="AR138" s="133" t="s">
        <v>144</v>
      </c>
      <c r="AT138" s="133" t="s">
        <v>140</v>
      </c>
      <c r="AU138" s="133" t="s">
        <v>78</v>
      </c>
      <c r="AY138" s="13" t="s">
        <v>132</v>
      </c>
      <c r="BE138" s="134">
        <f>IF(O138="základní",K138,0)</f>
        <v>0</v>
      </c>
      <c r="BF138" s="134">
        <f>IF(O138="snížená",K138,0)</f>
        <v>0</v>
      </c>
      <c r="BG138" s="134">
        <f>IF(O138="zákl. přenesená",K138,0)</f>
        <v>0</v>
      </c>
      <c r="BH138" s="134">
        <f>IF(O138="sníž. přenesená",K138,0)</f>
        <v>0</v>
      </c>
      <c r="BI138" s="134">
        <f>IF(O138="nulová",K138,0)</f>
        <v>0</v>
      </c>
      <c r="BJ138" s="13" t="s">
        <v>86</v>
      </c>
      <c r="BK138" s="134">
        <f>ROUND(P138*H138,2)</f>
        <v>0</v>
      </c>
      <c r="BL138" s="13" t="s">
        <v>144</v>
      </c>
      <c r="BM138" s="133" t="s">
        <v>333</v>
      </c>
    </row>
    <row r="139" spans="2:65" s="1" customFormat="1" ht="19.5">
      <c r="B139" s="28"/>
      <c r="D139" s="143" t="s">
        <v>146</v>
      </c>
      <c r="F139" s="144" t="s">
        <v>334</v>
      </c>
      <c r="I139" s="145"/>
      <c r="J139" s="145"/>
      <c r="M139" s="28"/>
      <c r="N139" s="146"/>
      <c r="X139" s="52"/>
      <c r="AT139" s="13" t="s">
        <v>146</v>
      </c>
      <c r="AU139" s="13" t="s">
        <v>78</v>
      </c>
    </row>
    <row r="140" spans="2:65" s="1" customFormat="1" ht="33" customHeight="1">
      <c r="B140" s="118"/>
      <c r="C140" s="135" t="s">
        <v>183</v>
      </c>
      <c r="D140" s="135" t="s">
        <v>140</v>
      </c>
      <c r="E140" s="136" t="s">
        <v>335</v>
      </c>
      <c r="F140" s="137" t="s">
        <v>336</v>
      </c>
      <c r="G140" s="138" t="s">
        <v>129</v>
      </c>
      <c r="H140" s="139">
        <v>1</v>
      </c>
      <c r="I140" s="140"/>
      <c r="J140" s="140"/>
      <c r="K140" s="141">
        <f>ROUND(P140*H140,2)</f>
        <v>0</v>
      </c>
      <c r="L140" s="137" t="s">
        <v>143</v>
      </c>
      <c r="M140" s="28"/>
      <c r="N140" s="142" t="s">
        <v>1</v>
      </c>
      <c r="O140" s="129" t="s">
        <v>41</v>
      </c>
      <c r="P140" s="130">
        <f>I140+J140</f>
        <v>0</v>
      </c>
      <c r="Q140" s="130">
        <f>ROUND(I140*H140,2)</f>
        <v>0</v>
      </c>
      <c r="R140" s="130">
        <f>ROUND(J140*H140,2)</f>
        <v>0</v>
      </c>
      <c r="T140" s="131">
        <f>S140*H140</f>
        <v>0</v>
      </c>
      <c r="U140" s="131">
        <v>0</v>
      </c>
      <c r="V140" s="131">
        <f>U140*H140</f>
        <v>0</v>
      </c>
      <c r="W140" s="131">
        <v>0</v>
      </c>
      <c r="X140" s="132">
        <f>W140*H140</f>
        <v>0</v>
      </c>
      <c r="AR140" s="133" t="s">
        <v>144</v>
      </c>
      <c r="AT140" s="133" t="s">
        <v>140</v>
      </c>
      <c r="AU140" s="133" t="s">
        <v>78</v>
      </c>
      <c r="AY140" s="13" t="s">
        <v>132</v>
      </c>
      <c r="BE140" s="134">
        <f>IF(O140="základní",K140,0)</f>
        <v>0</v>
      </c>
      <c r="BF140" s="134">
        <f>IF(O140="snížená",K140,0)</f>
        <v>0</v>
      </c>
      <c r="BG140" s="134">
        <f>IF(O140="zákl. přenesená",K140,0)</f>
        <v>0</v>
      </c>
      <c r="BH140" s="134">
        <f>IF(O140="sníž. přenesená",K140,0)</f>
        <v>0</v>
      </c>
      <c r="BI140" s="134">
        <f>IF(O140="nulová",K140,0)</f>
        <v>0</v>
      </c>
      <c r="BJ140" s="13" t="s">
        <v>86</v>
      </c>
      <c r="BK140" s="134">
        <f>ROUND(P140*H140,2)</f>
        <v>0</v>
      </c>
      <c r="BL140" s="13" t="s">
        <v>144</v>
      </c>
      <c r="BM140" s="133" t="s">
        <v>337</v>
      </c>
    </row>
    <row r="141" spans="2:65" s="1" customFormat="1" ht="19.5">
      <c r="B141" s="28"/>
      <c r="D141" s="143" t="s">
        <v>146</v>
      </c>
      <c r="F141" s="144" t="s">
        <v>338</v>
      </c>
      <c r="I141" s="145"/>
      <c r="J141" s="145"/>
      <c r="M141" s="28"/>
      <c r="N141" s="146"/>
      <c r="X141" s="52"/>
      <c r="AT141" s="13" t="s">
        <v>146</v>
      </c>
      <c r="AU141" s="13" t="s">
        <v>78</v>
      </c>
    </row>
    <row r="142" spans="2:65" s="1" customFormat="1" ht="24.2" customHeight="1">
      <c r="B142" s="118"/>
      <c r="C142" s="135" t="s">
        <v>187</v>
      </c>
      <c r="D142" s="135" t="s">
        <v>140</v>
      </c>
      <c r="E142" s="136" t="s">
        <v>339</v>
      </c>
      <c r="F142" s="137" t="s">
        <v>340</v>
      </c>
      <c r="G142" s="138" t="s">
        <v>129</v>
      </c>
      <c r="H142" s="139">
        <v>3</v>
      </c>
      <c r="I142" s="140"/>
      <c r="J142" s="140"/>
      <c r="K142" s="141">
        <f>ROUND(P142*H142,2)</f>
        <v>0</v>
      </c>
      <c r="L142" s="137" t="s">
        <v>143</v>
      </c>
      <c r="M142" s="28"/>
      <c r="N142" s="142" t="s">
        <v>1</v>
      </c>
      <c r="O142" s="129" t="s">
        <v>41</v>
      </c>
      <c r="P142" s="130">
        <f>I142+J142</f>
        <v>0</v>
      </c>
      <c r="Q142" s="130">
        <f>ROUND(I142*H142,2)</f>
        <v>0</v>
      </c>
      <c r="R142" s="130">
        <f>ROUND(J142*H142,2)</f>
        <v>0</v>
      </c>
      <c r="T142" s="131">
        <f>S142*H142</f>
        <v>0</v>
      </c>
      <c r="U142" s="131">
        <v>0</v>
      </c>
      <c r="V142" s="131">
        <f>U142*H142</f>
        <v>0</v>
      </c>
      <c r="W142" s="131">
        <v>0</v>
      </c>
      <c r="X142" s="132">
        <f>W142*H142</f>
        <v>0</v>
      </c>
      <c r="AR142" s="133" t="s">
        <v>144</v>
      </c>
      <c r="AT142" s="133" t="s">
        <v>140</v>
      </c>
      <c r="AU142" s="133" t="s">
        <v>78</v>
      </c>
      <c r="AY142" s="13" t="s">
        <v>132</v>
      </c>
      <c r="BE142" s="134">
        <f>IF(O142="základní",K142,0)</f>
        <v>0</v>
      </c>
      <c r="BF142" s="134">
        <f>IF(O142="snížená",K142,0)</f>
        <v>0</v>
      </c>
      <c r="BG142" s="134">
        <f>IF(O142="zákl. přenesená",K142,0)</f>
        <v>0</v>
      </c>
      <c r="BH142" s="134">
        <f>IF(O142="sníž. přenesená",K142,0)</f>
        <v>0</v>
      </c>
      <c r="BI142" s="134">
        <f>IF(O142="nulová",K142,0)</f>
        <v>0</v>
      </c>
      <c r="BJ142" s="13" t="s">
        <v>86</v>
      </c>
      <c r="BK142" s="134">
        <f>ROUND(P142*H142,2)</f>
        <v>0</v>
      </c>
      <c r="BL142" s="13" t="s">
        <v>144</v>
      </c>
      <c r="BM142" s="133" t="s">
        <v>341</v>
      </c>
    </row>
    <row r="143" spans="2:65" s="1" customFormat="1" ht="19.5">
      <c r="B143" s="28"/>
      <c r="D143" s="143" t="s">
        <v>146</v>
      </c>
      <c r="F143" s="144" t="s">
        <v>342</v>
      </c>
      <c r="I143" s="145"/>
      <c r="J143" s="145"/>
      <c r="M143" s="28"/>
      <c r="N143" s="146"/>
      <c r="X143" s="52"/>
      <c r="AT143" s="13" t="s">
        <v>146</v>
      </c>
      <c r="AU143" s="13" t="s">
        <v>78</v>
      </c>
    </row>
    <row r="144" spans="2:65" s="1" customFormat="1" ht="24.2" customHeight="1">
      <c r="B144" s="118"/>
      <c r="C144" s="135" t="s">
        <v>192</v>
      </c>
      <c r="D144" s="135" t="s">
        <v>140</v>
      </c>
      <c r="E144" s="136" t="s">
        <v>343</v>
      </c>
      <c r="F144" s="137" t="s">
        <v>344</v>
      </c>
      <c r="G144" s="138" t="s">
        <v>129</v>
      </c>
      <c r="H144" s="139">
        <v>31</v>
      </c>
      <c r="I144" s="140"/>
      <c r="J144" s="140"/>
      <c r="K144" s="141">
        <f>ROUND(P144*H144,2)</f>
        <v>0</v>
      </c>
      <c r="L144" s="137" t="s">
        <v>143</v>
      </c>
      <c r="M144" s="28"/>
      <c r="N144" s="142" t="s">
        <v>1</v>
      </c>
      <c r="O144" s="129" t="s">
        <v>41</v>
      </c>
      <c r="P144" s="130">
        <f>I144+J144</f>
        <v>0</v>
      </c>
      <c r="Q144" s="130">
        <f>ROUND(I144*H144,2)</f>
        <v>0</v>
      </c>
      <c r="R144" s="130">
        <f>ROUND(J144*H144,2)</f>
        <v>0</v>
      </c>
      <c r="T144" s="131">
        <f>S144*H144</f>
        <v>0</v>
      </c>
      <c r="U144" s="131">
        <v>0</v>
      </c>
      <c r="V144" s="131">
        <f>U144*H144</f>
        <v>0</v>
      </c>
      <c r="W144" s="131">
        <v>0</v>
      </c>
      <c r="X144" s="132">
        <f>W144*H144</f>
        <v>0</v>
      </c>
      <c r="AR144" s="133" t="s">
        <v>169</v>
      </c>
      <c r="AT144" s="133" t="s">
        <v>140</v>
      </c>
      <c r="AU144" s="133" t="s">
        <v>78</v>
      </c>
      <c r="AY144" s="13" t="s">
        <v>132</v>
      </c>
      <c r="BE144" s="134">
        <f>IF(O144="základní",K144,0)</f>
        <v>0</v>
      </c>
      <c r="BF144" s="134">
        <f>IF(O144="snížená",K144,0)</f>
        <v>0</v>
      </c>
      <c r="BG144" s="134">
        <f>IF(O144="zákl. přenesená",K144,0)</f>
        <v>0</v>
      </c>
      <c r="BH144" s="134">
        <f>IF(O144="sníž. přenesená",K144,0)</f>
        <v>0</v>
      </c>
      <c r="BI144" s="134">
        <f>IF(O144="nulová",K144,0)</f>
        <v>0</v>
      </c>
      <c r="BJ144" s="13" t="s">
        <v>86</v>
      </c>
      <c r="BK144" s="134">
        <f>ROUND(P144*H144,2)</f>
        <v>0</v>
      </c>
      <c r="BL144" s="13" t="s">
        <v>169</v>
      </c>
      <c r="BM144" s="133" t="s">
        <v>345</v>
      </c>
    </row>
    <row r="145" spans="2:65" s="1" customFormat="1" ht="19.5">
      <c r="B145" s="28"/>
      <c r="D145" s="143" t="s">
        <v>146</v>
      </c>
      <c r="F145" s="144" t="s">
        <v>346</v>
      </c>
      <c r="I145" s="145"/>
      <c r="J145" s="145"/>
      <c r="M145" s="28"/>
      <c r="N145" s="146"/>
      <c r="X145" s="52"/>
      <c r="AT145" s="13" t="s">
        <v>146</v>
      </c>
      <c r="AU145" s="13" t="s">
        <v>78</v>
      </c>
    </row>
    <row r="146" spans="2:65" s="1" customFormat="1" ht="24.2" customHeight="1">
      <c r="B146" s="118"/>
      <c r="C146" s="135" t="s">
        <v>197</v>
      </c>
      <c r="D146" s="135" t="s">
        <v>140</v>
      </c>
      <c r="E146" s="136" t="s">
        <v>347</v>
      </c>
      <c r="F146" s="137" t="s">
        <v>348</v>
      </c>
      <c r="G146" s="138" t="s">
        <v>129</v>
      </c>
      <c r="H146" s="139">
        <v>5</v>
      </c>
      <c r="I146" s="140"/>
      <c r="J146" s="140"/>
      <c r="K146" s="141">
        <f>ROUND(P146*H146,2)</f>
        <v>0</v>
      </c>
      <c r="L146" s="137" t="s">
        <v>143</v>
      </c>
      <c r="M146" s="28"/>
      <c r="N146" s="142" t="s">
        <v>1</v>
      </c>
      <c r="O146" s="129" t="s">
        <v>41</v>
      </c>
      <c r="P146" s="130">
        <f>I146+J146</f>
        <v>0</v>
      </c>
      <c r="Q146" s="130">
        <f>ROUND(I146*H146,2)</f>
        <v>0</v>
      </c>
      <c r="R146" s="130">
        <f>ROUND(J146*H146,2)</f>
        <v>0</v>
      </c>
      <c r="T146" s="131">
        <f>S146*H146</f>
        <v>0</v>
      </c>
      <c r="U146" s="131">
        <v>0</v>
      </c>
      <c r="V146" s="131">
        <f>U146*H146</f>
        <v>0</v>
      </c>
      <c r="W146" s="131">
        <v>0</v>
      </c>
      <c r="X146" s="132">
        <f>W146*H146</f>
        <v>0</v>
      </c>
      <c r="AR146" s="133" t="s">
        <v>144</v>
      </c>
      <c r="AT146" s="133" t="s">
        <v>140</v>
      </c>
      <c r="AU146" s="133" t="s">
        <v>78</v>
      </c>
      <c r="AY146" s="13" t="s">
        <v>132</v>
      </c>
      <c r="BE146" s="134">
        <f>IF(O146="základní",K146,0)</f>
        <v>0</v>
      </c>
      <c r="BF146" s="134">
        <f>IF(O146="snížená",K146,0)</f>
        <v>0</v>
      </c>
      <c r="BG146" s="134">
        <f>IF(O146="zákl. přenesená",K146,0)</f>
        <v>0</v>
      </c>
      <c r="BH146" s="134">
        <f>IF(O146="sníž. přenesená",K146,0)</f>
        <v>0</v>
      </c>
      <c r="BI146" s="134">
        <f>IF(O146="nulová",K146,0)</f>
        <v>0</v>
      </c>
      <c r="BJ146" s="13" t="s">
        <v>86</v>
      </c>
      <c r="BK146" s="134">
        <f>ROUND(P146*H146,2)</f>
        <v>0</v>
      </c>
      <c r="BL146" s="13" t="s">
        <v>144</v>
      </c>
      <c r="BM146" s="133" t="s">
        <v>349</v>
      </c>
    </row>
    <row r="147" spans="2:65" s="1" customFormat="1" ht="19.5">
      <c r="B147" s="28"/>
      <c r="D147" s="143" t="s">
        <v>146</v>
      </c>
      <c r="F147" s="144" t="s">
        <v>350</v>
      </c>
      <c r="I147" s="145"/>
      <c r="J147" s="145"/>
      <c r="M147" s="28"/>
      <c r="N147" s="146"/>
      <c r="X147" s="52"/>
      <c r="AT147" s="13" t="s">
        <v>146</v>
      </c>
      <c r="AU147" s="13" t="s">
        <v>78</v>
      </c>
    </row>
    <row r="148" spans="2:65" s="11" customFormat="1" ht="25.9" customHeight="1">
      <c r="B148" s="148"/>
      <c r="D148" s="149" t="s">
        <v>77</v>
      </c>
      <c r="E148" s="150" t="s">
        <v>280</v>
      </c>
      <c r="F148" s="150" t="s">
        <v>281</v>
      </c>
      <c r="I148" s="151"/>
      <c r="J148" s="151"/>
      <c r="K148" s="152">
        <f>BK148</f>
        <v>0</v>
      </c>
      <c r="M148" s="148"/>
      <c r="N148" s="153"/>
      <c r="Q148" s="154">
        <f>Q149</f>
        <v>0</v>
      </c>
      <c r="R148" s="154">
        <f>R149</f>
        <v>0</v>
      </c>
      <c r="T148" s="155">
        <f>T149</f>
        <v>0</v>
      </c>
      <c r="V148" s="155">
        <f>V149</f>
        <v>0</v>
      </c>
      <c r="X148" s="156">
        <f>X149</f>
        <v>0.03</v>
      </c>
      <c r="AR148" s="149" t="s">
        <v>88</v>
      </c>
      <c r="AT148" s="157" t="s">
        <v>77</v>
      </c>
      <c r="AU148" s="157" t="s">
        <v>78</v>
      </c>
      <c r="AY148" s="149" t="s">
        <v>132</v>
      </c>
      <c r="BK148" s="158">
        <f>BK149</f>
        <v>0</v>
      </c>
    </row>
    <row r="149" spans="2:65" s="11" customFormat="1" ht="22.9" customHeight="1">
      <c r="B149" s="148"/>
      <c r="D149" s="149" t="s">
        <v>77</v>
      </c>
      <c r="E149" s="159" t="s">
        <v>282</v>
      </c>
      <c r="F149" s="159" t="s">
        <v>283</v>
      </c>
      <c r="I149" s="151"/>
      <c r="J149" s="151"/>
      <c r="K149" s="160">
        <f>BK149</f>
        <v>0</v>
      </c>
      <c r="M149" s="148"/>
      <c r="N149" s="153"/>
      <c r="Q149" s="154">
        <f>SUM(Q150:Q155)</f>
        <v>0</v>
      </c>
      <c r="R149" s="154">
        <f>SUM(R150:R155)</f>
        <v>0</v>
      </c>
      <c r="T149" s="155">
        <f>SUM(T150:T155)</f>
        <v>0</v>
      </c>
      <c r="V149" s="155">
        <f>SUM(V150:V155)</f>
        <v>0</v>
      </c>
      <c r="X149" s="156">
        <f>SUM(X150:X155)</f>
        <v>0.03</v>
      </c>
      <c r="AR149" s="149" t="s">
        <v>88</v>
      </c>
      <c r="AT149" s="157" t="s">
        <v>77</v>
      </c>
      <c r="AU149" s="157" t="s">
        <v>86</v>
      </c>
      <c r="AY149" s="149" t="s">
        <v>132</v>
      </c>
      <c r="BK149" s="158">
        <f>SUM(BK150:BK155)</f>
        <v>0</v>
      </c>
    </row>
    <row r="150" spans="2:65" s="1" customFormat="1" ht="24">
      <c r="B150" s="118"/>
      <c r="C150" s="135" t="s">
        <v>9</v>
      </c>
      <c r="D150" s="135" t="s">
        <v>140</v>
      </c>
      <c r="E150" s="136" t="s">
        <v>351</v>
      </c>
      <c r="F150" s="137" t="s">
        <v>352</v>
      </c>
      <c r="G150" s="138" t="s">
        <v>129</v>
      </c>
      <c r="H150" s="139">
        <v>1</v>
      </c>
      <c r="I150" s="140"/>
      <c r="J150" s="140"/>
      <c r="K150" s="141">
        <f>ROUND(P150*H150,2)</f>
        <v>0</v>
      </c>
      <c r="L150" s="137" t="s">
        <v>143</v>
      </c>
      <c r="M150" s="28"/>
      <c r="N150" s="142" t="s">
        <v>1</v>
      </c>
      <c r="O150" s="129" t="s">
        <v>41</v>
      </c>
      <c r="P150" s="130">
        <f>I150+J150</f>
        <v>0</v>
      </c>
      <c r="Q150" s="130">
        <f>ROUND(I150*H150,2)</f>
        <v>0</v>
      </c>
      <c r="R150" s="130">
        <f>ROUND(J150*H150,2)</f>
        <v>0</v>
      </c>
      <c r="T150" s="131">
        <f>S150*H150</f>
        <v>0</v>
      </c>
      <c r="U150" s="131">
        <v>0</v>
      </c>
      <c r="V150" s="131">
        <f>U150*H150</f>
        <v>0</v>
      </c>
      <c r="W150" s="131">
        <v>0</v>
      </c>
      <c r="X150" s="132">
        <f>W150*H150</f>
        <v>0</v>
      </c>
      <c r="AR150" s="133" t="s">
        <v>169</v>
      </c>
      <c r="AT150" s="133" t="s">
        <v>140</v>
      </c>
      <c r="AU150" s="133" t="s">
        <v>88</v>
      </c>
      <c r="AY150" s="13" t="s">
        <v>132</v>
      </c>
      <c r="BE150" s="134">
        <f>IF(O150="základní",K150,0)</f>
        <v>0</v>
      </c>
      <c r="BF150" s="134">
        <f>IF(O150="snížená",K150,0)</f>
        <v>0</v>
      </c>
      <c r="BG150" s="134">
        <f>IF(O150="zákl. přenesená",K150,0)</f>
        <v>0</v>
      </c>
      <c r="BH150" s="134">
        <f>IF(O150="sníž. přenesená",K150,0)</f>
        <v>0</v>
      </c>
      <c r="BI150" s="134">
        <f>IF(O150="nulová",K150,0)</f>
        <v>0</v>
      </c>
      <c r="BJ150" s="13" t="s">
        <v>86</v>
      </c>
      <c r="BK150" s="134">
        <f>ROUND(P150*H150,2)</f>
        <v>0</v>
      </c>
      <c r="BL150" s="13" t="s">
        <v>169</v>
      </c>
      <c r="BM150" s="133" t="s">
        <v>353</v>
      </c>
    </row>
    <row r="151" spans="2:65" s="1" customFormat="1" ht="19.5">
      <c r="B151" s="28"/>
      <c r="D151" s="143" t="s">
        <v>146</v>
      </c>
      <c r="F151" s="144" t="s">
        <v>354</v>
      </c>
      <c r="I151" s="145"/>
      <c r="J151" s="145"/>
      <c r="M151" s="28"/>
      <c r="N151" s="146"/>
      <c r="X151" s="52"/>
      <c r="AT151" s="13" t="s">
        <v>146</v>
      </c>
      <c r="AU151" s="13" t="s">
        <v>88</v>
      </c>
    </row>
    <row r="152" spans="2:65" s="1" customFormat="1" ht="24.2" customHeight="1">
      <c r="B152" s="118"/>
      <c r="C152" s="135" t="s">
        <v>144</v>
      </c>
      <c r="D152" s="135" t="s">
        <v>140</v>
      </c>
      <c r="E152" s="136" t="s">
        <v>355</v>
      </c>
      <c r="F152" s="137" t="s">
        <v>356</v>
      </c>
      <c r="G152" s="138" t="s">
        <v>129</v>
      </c>
      <c r="H152" s="139">
        <v>1</v>
      </c>
      <c r="I152" s="140"/>
      <c r="J152" s="140"/>
      <c r="K152" s="141">
        <f>ROUND(P152*H152,2)</f>
        <v>0</v>
      </c>
      <c r="L152" s="137" t="s">
        <v>143</v>
      </c>
      <c r="M152" s="28"/>
      <c r="N152" s="142" t="s">
        <v>1</v>
      </c>
      <c r="O152" s="129" t="s">
        <v>41</v>
      </c>
      <c r="P152" s="130">
        <f>I152+J152</f>
        <v>0</v>
      </c>
      <c r="Q152" s="130">
        <f>ROUND(I152*H152,2)</f>
        <v>0</v>
      </c>
      <c r="R152" s="130">
        <f>ROUND(J152*H152,2)</f>
        <v>0</v>
      </c>
      <c r="T152" s="131">
        <f>S152*H152</f>
        <v>0</v>
      </c>
      <c r="U152" s="131">
        <v>0</v>
      </c>
      <c r="V152" s="131">
        <f>U152*H152</f>
        <v>0</v>
      </c>
      <c r="W152" s="131">
        <v>0.03</v>
      </c>
      <c r="X152" s="132">
        <f>W152*H152</f>
        <v>0.03</v>
      </c>
      <c r="AR152" s="133" t="s">
        <v>144</v>
      </c>
      <c r="AT152" s="133" t="s">
        <v>140</v>
      </c>
      <c r="AU152" s="133" t="s">
        <v>88</v>
      </c>
      <c r="AY152" s="13" t="s">
        <v>132</v>
      </c>
      <c r="BE152" s="134">
        <f>IF(O152="základní",K152,0)</f>
        <v>0</v>
      </c>
      <c r="BF152" s="134">
        <f>IF(O152="snížená",K152,0)</f>
        <v>0</v>
      </c>
      <c r="BG152" s="134">
        <f>IF(O152="zákl. přenesená",K152,0)</f>
        <v>0</v>
      </c>
      <c r="BH152" s="134">
        <f>IF(O152="sníž. přenesená",K152,0)</f>
        <v>0</v>
      </c>
      <c r="BI152" s="134">
        <f>IF(O152="nulová",K152,0)</f>
        <v>0</v>
      </c>
      <c r="BJ152" s="13" t="s">
        <v>86</v>
      </c>
      <c r="BK152" s="134">
        <f>ROUND(P152*H152,2)</f>
        <v>0</v>
      </c>
      <c r="BL152" s="13" t="s">
        <v>144</v>
      </c>
      <c r="BM152" s="133" t="s">
        <v>357</v>
      </c>
    </row>
    <row r="153" spans="2:65" s="1" customFormat="1" ht="19.5">
      <c r="B153" s="28"/>
      <c r="D153" s="143" t="s">
        <v>146</v>
      </c>
      <c r="F153" s="144" t="s">
        <v>358</v>
      </c>
      <c r="I153" s="145"/>
      <c r="J153" s="145"/>
      <c r="M153" s="28"/>
      <c r="N153" s="146"/>
      <c r="X153" s="52"/>
      <c r="AT153" s="13" t="s">
        <v>146</v>
      </c>
      <c r="AU153" s="13" t="s">
        <v>88</v>
      </c>
    </row>
    <row r="154" spans="2:65" s="1" customFormat="1" ht="24.2" customHeight="1">
      <c r="B154" s="118"/>
      <c r="C154" s="135" t="s">
        <v>211</v>
      </c>
      <c r="D154" s="135" t="s">
        <v>140</v>
      </c>
      <c r="E154" s="136" t="s">
        <v>359</v>
      </c>
      <c r="F154" s="137" t="s">
        <v>360</v>
      </c>
      <c r="G154" s="138" t="s">
        <v>129</v>
      </c>
      <c r="H154" s="139">
        <v>10</v>
      </c>
      <c r="I154" s="140"/>
      <c r="J154" s="140"/>
      <c r="K154" s="141">
        <f>ROUND(P154*H154,2)</f>
        <v>0</v>
      </c>
      <c r="L154" s="137" t="s">
        <v>143</v>
      </c>
      <c r="M154" s="28"/>
      <c r="N154" s="142" t="s">
        <v>1</v>
      </c>
      <c r="O154" s="129" t="s">
        <v>41</v>
      </c>
      <c r="P154" s="130">
        <f>I154+J154</f>
        <v>0</v>
      </c>
      <c r="Q154" s="130">
        <f>ROUND(I154*H154,2)</f>
        <v>0</v>
      </c>
      <c r="R154" s="130">
        <f>ROUND(J154*H154,2)</f>
        <v>0</v>
      </c>
      <c r="T154" s="131">
        <f>S154*H154</f>
        <v>0</v>
      </c>
      <c r="U154" s="131">
        <v>0</v>
      </c>
      <c r="V154" s="131">
        <f>U154*H154</f>
        <v>0</v>
      </c>
      <c r="W154" s="131">
        <v>0</v>
      </c>
      <c r="X154" s="132">
        <f>W154*H154</f>
        <v>0</v>
      </c>
      <c r="AR154" s="133" t="s">
        <v>144</v>
      </c>
      <c r="AT154" s="133" t="s">
        <v>140</v>
      </c>
      <c r="AU154" s="133" t="s">
        <v>88</v>
      </c>
      <c r="AY154" s="13" t="s">
        <v>132</v>
      </c>
      <c r="BE154" s="134">
        <f>IF(O154="základní",K154,0)</f>
        <v>0</v>
      </c>
      <c r="BF154" s="134">
        <f>IF(O154="snížená",K154,0)</f>
        <v>0</v>
      </c>
      <c r="BG154" s="134">
        <f>IF(O154="zákl. přenesená",K154,0)</f>
        <v>0</v>
      </c>
      <c r="BH154" s="134">
        <f>IF(O154="sníž. přenesená",K154,0)</f>
        <v>0</v>
      </c>
      <c r="BI154" s="134">
        <f>IF(O154="nulová",K154,0)</f>
        <v>0</v>
      </c>
      <c r="BJ154" s="13" t="s">
        <v>86</v>
      </c>
      <c r="BK154" s="134">
        <f>ROUND(P154*H154,2)</f>
        <v>0</v>
      </c>
      <c r="BL154" s="13" t="s">
        <v>144</v>
      </c>
      <c r="BM154" s="133" t="s">
        <v>361</v>
      </c>
    </row>
    <row r="155" spans="2:65" s="1" customFormat="1" ht="19.5">
      <c r="B155" s="28"/>
      <c r="D155" s="143" t="s">
        <v>146</v>
      </c>
      <c r="F155" s="144" t="s">
        <v>362</v>
      </c>
      <c r="I155" s="145"/>
      <c r="J155" s="145"/>
      <c r="M155" s="28"/>
      <c r="N155" s="146"/>
      <c r="X155" s="52"/>
      <c r="AT155" s="13" t="s">
        <v>146</v>
      </c>
      <c r="AU155" s="13" t="s">
        <v>88</v>
      </c>
    </row>
    <row r="156" spans="2:65" s="11" customFormat="1" ht="25.9" customHeight="1">
      <c r="B156" s="148"/>
      <c r="D156" s="149" t="s">
        <v>77</v>
      </c>
      <c r="E156" s="150" t="s">
        <v>284</v>
      </c>
      <c r="F156" s="150" t="s">
        <v>363</v>
      </c>
      <c r="I156" s="151"/>
      <c r="J156" s="151"/>
      <c r="K156" s="152">
        <f>BK156</f>
        <v>0</v>
      </c>
      <c r="M156" s="148"/>
      <c r="N156" s="153"/>
      <c r="Q156" s="154">
        <f>SUM(Q157:Q159)</f>
        <v>0</v>
      </c>
      <c r="R156" s="154">
        <f>SUM(R157:R159)</f>
        <v>0</v>
      </c>
      <c r="T156" s="155">
        <f>SUM(T157:T159)</f>
        <v>0</v>
      </c>
      <c r="V156" s="155">
        <f>SUM(V157:V159)</f>
        <v>0</v>
      </c>
      <c r="X156" s="156">
        <f>SUM(X157:X159)</f>
        <v>0</v>
      </c>
      <c r="AR156" s="149" t="s">
        <v>133</v>
      </c>
      <c r="AT156" s="157" t="s">
        <v>77</v>
      </c>
      <c r="AU156" s="157" t="s">
        <v>78</v>
      </c>
      <c r="AY156" s="149" t="s">
        <v>132</v>
      </c>
      <c r="BK156" s="158">
        <f>SUM(BK157:BK159)</f>
        <v>0</v>
      </c>
    </row>
    <row r="157" spans="2:65" s="1" customFormat="1" ht="24.2" customHeight="1">
      <c r="B157" s="118"/>
      <c r="C157" s="135" t="s">
        <v>215</v>
      </c>
      <c r="D157" s="135" t="s">
        <v>140</v>
      </c>
      <c r="E157" s="136" t="s">
        <v>295</v>
      </c>
      <c r="F157" s="137" t="s">
        <v>296</v>
      </c>
      <c r="G157" s="138" t="s">
        <v>288</v>
      </c>
      <c r="H157" s="139">
        <v>20</v>
      </c>
      <c r="I157" s="140"/>
      <c r="J157" s="140"/>
      <c r="K157" s="141">
        <f>ROUND(P157*H157,2)</f>
        <v>0</v>
      </c>
      <c r="L157" s="137" t="s">
        <v>143</v>
      </c>
      <c r="M157" s="28"/>
      <c r="N157" s="142" t="s">
        <v>1</v>
      </c>
      <c r="O157" s="129" t="s">
        <v>41</v>
      </c>
      <c r="P157" s="130">
        <f>I157+J157</f>
        <v>0</v>
      </c>
      <c r="Q157" s="130">
        <f>ROUND(I157*H157,2)</f>
        <v>0</v>
      </c>
      <c r="R157" s="130">
        <f>ROUND(J157*H157,2)</f>
        <v>0</v>
      </c>
      <c r="T157" s="131">
        <f>S157*H157</f>
        <v>0</v>
      </c>
      <c r="U157" s="131">
        <v>0</v>
      </c>
      <c r="V157" s="131">
        <f>U157*H157</f>
        <v>0</v>
      </c>
      <c r="W157" s="131">
        <v>0</v>
      </c>
      <c r="X157" s="132">
        <f>W157*H157</f>
        <v>0</v>
      </c>
      <c r="AR157" s="133" t="s">
        <v>290</v>
      </c>
      <c r="AT157" s="133" t="s">
        <v>140</v>
      </c>
      <c r="AU157" s="133" t="s">
        <v>86</v>
      </c>
      <c r="AY157" s="13" t="s">
        <v>132</v>
      </c>
      <c r="BE157" s="134">
        <f>IF(O157="základní",K157,0)</f>
        <v>0</v>
      </c>
      <c r="BF157" s="134">
        <f>IF(O157="snížená",K157,0)</f>
        <v>0</v>
      </c>
      <c r="BG157" s="134">
        <f>IF(O157="zákl. přenesená",K157,0)</f>
        <v>0</v>
      </c>
      <c r="BH157" s="134">
        <f>IF(O157="sníž. přenesená",K157,0)</f>
        <v>0</v>
      </c>
      <c r="BI157" s="134">
        <f>IF(O157="nulová",K157,0)</f>
        <v>0</v>
      </c>
      <c r="BJ157" s="13" t="s">
        <v>86</v>
      </c>
      <c r="BK157" s="134">
        <f>ROUND(P157*H157,2)</f>
        <v>0</v>
      </c>
      <c r="BL157" s="13" t="s">
        <v>290</v>
      </c>
      <c r="BM157" s="133" t="s">
        <v>364</v>
      </c>
    </row>
    <row r="158" spans="2:65" s="1" customFormat="1" ht="19.5">
      <c r="B158" s="28"/>
      <c r="D158" s="143" t="s">
        <v>146</v>
      </c>
      <c r="F158" s="144" t="s">
        <v>298</v>
      </c>
      <c r="I158" s="145"/>
      <c r="J158" s="145"/>
      <c r="M158" s="28"/>
      <c r="N158" s="146"/>
      <c r="X158" s="52"/>
      <c r="AT158" s="13" t="s">
        <v>146</v>
      </c>
      <c r="AU158" s="13" t="s">
        <v>86</v>
      </c>
    </row>
    <row r="159" spans="2:65" s="1" customFormat="1" ht="19.5">
      <c r="B159" s="28"/>
      <c r="D159" s="143" t="s">
        <v>162</v>
      </c>
      <c r="F159" s="147" t="s">
        <v>365</v>
      </c>
      <c r="I159" s="145"/>
      <c r="J159" s="145"/>
      <c r="M159" s="28"/>
      <c r="N159" s="161"/>
      <c r="O159" s="162"/>
      <c r="P159" s="162"/>
      <c r="Q159" s="162"/>
      <c r="R159" s="162"/>
      <c r="S159" s="162"/>
      <c r="T159" s="162"/>
      <c r="U159" s="162"/>
      <c r="V159" s="162"/>
      <c r="W159" s="162"/>
      <c r="X159" s="163"/>
      <c r="AT159" s="13" t="s">
        <v>162</v>
      </c>
      <c r="AU159" s="13" t="s">
        <v>86</v>
      </c>
    </row>
    <row r="160" spans="2:65" s="1" customFormat="1" ht="6.95" customHeight="1">
      <c r="B160" s="40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28"/>
    </row>
  </sheetData>
  <autoFilter ref="C118:L159" xr:uid="{00000000-0009-0000-0000-000002000000}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Elektroinstalace</vt:lpstr>
      <vt:lpstr>02 - Rozvaděč RP2</vt:lpstr>
      <vt:lpstr>'01 - Elektroinstalace'!Názvy_tisku</vt:lpstr>
      <vt:lpstr>'02 - Rozvaděč RP2'!Názvy_tisku</vt:lpstr>
      <vt:lpstr>'Rekapitulace stavby'!Názvy_tisku</vt:lpstr>
      <vt:lpstr>'01 - Elektroinstalace'!Oblast_tisku</vt:lpstr>
      <vt:lpstr>'02 - Rozvaděč RP2'!Oblast_tisku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Kovář Petr</dc:creator>
  <cp:lastModifiedBy>Martin Hlaváček</cp:lastModifiedBy>
  <dcterms:created xsi:type="dcterms:W3CDTF">2023-12-08T07:15:07Z</dcterms:created>
  <dcterms:modified xsi:type="dcterms:W3CDTF">2024-03-19T07:18:22Z</dcterms:modified>
</cp:coreProperties>
</file>