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a Smolová\Desktop\"/>
    </mc:Choice>
  </mc:AlternateContent>
  <bookViews>
    <workbookView xWindow="0" yWindow="0" windowWidth="0" windowHeight="0"/>
  </bookViews>
  <sheets>
    <sheet name="Rekapitulace stavby" sheetId="1" r:id="rId1"/>
    <sheet name="2023-07a - SO-01-cestní síť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'2023-07a - SO-01-cestní síť'!$C$133:$K$210</definedName>
    <definedName name="_xlnm.Print_Area" localSheetId="1">'2023-07a - SO-01-cestní síť'!$C$4:$J$76,'2023-07a - SO-01-cestní síť'!$C$82:$J$115,'2023-07a - SO-01-cestní síť'!$C$121:$J$210</definedName>
    <definedName name="_xlnm.Print_Titles" localSheetId="1">'2023-07a - SO-01-cestní síť'!$133:$133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T170"/>
  <c r="R171"/>
  <c r="R170"/>
  <c r="P171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F128"/>
  <c r="E126"/>
  <c r="BI113"/>
  <c r="BH113"/>
  <c r="BG113"/>
  <c r="BF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F89"/>
  <c r="E87"/>
  <c r="J24"/>
  <c r="E24"/>
  <c r="J131"/>
  <c r="J23"/>
  <c r="J21"/>
  <c r="E21"/>
  <c r="J130"/>
  <c r="J20"/>
  <c r="J18"/>
  <c r="E18"/>
  <c r="F92"/>
  <c r="J17"/>
  <c r="J15"/>
  <c r="E15"/>
  <c r="F130"/>
  <c r="J14"/>
  <c r="J12"/>
  <c r="J128"/>
  <c r="E7"/>
  <c r="E124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205"/>
  <c r="J185"/>
  <c r="BK174"/>
  <c r="BK162"/>
  <c r="J152"/>
  <c r="J139"/>
  <c r="J208"/>
  <c r="J187"/>
  <c r="BK181"/>
  <c r="J167"/>
  <c r="J150"/>
  <c r="BK138"/>
  <c r="J197"/>
  <c r="J182"/>
  <c r="J157"/>
  <c r="BK148"/>
  <c r="BK139"/>
  <c r="J209"/>
  <c r="J181"/>
  <c r="BK167"/>
  <c r="J162"/>
  <c r="BK157"/>
  <c r="BK151"/>
  <c r="BK202"/>
  <c r="J184"/>
  <c r="BK177"/>
  <c r="BK166"/>
  <c r="BK150"/>
  <c r="BK143"/>
  <c r="J201"/>
  <c r="BK185"/>
  <c r="J180"/>
  <c r="J165"/>
  <c r="J151"/>
  <c r="J143"/>
  <c r="BK193"/>
  <c r="J171"/>
  <c r="BK159"/>
  <c r="BK153"/>
  <c r="BK141"/>
  <c r="BK208"/>
  <c r="BK175"/>
  <c r="J166"/>
  <c r="BK161"/>
  <c r="J156"/>
  <c r="BK149"/>
  <c r="J141"/>
  <c r="BK201"/>
  <c r="J192"/>
  <c r="BK183"/>
  <c r="BK171"/>
  <c r="J153"/>
  <c r="J145"/>
  <c i="1" r="AS94"/>
  <c i="2" r="J193"/>
  <c r="J183"/>
  <c r="J177"/>
  <c r="J164"/>
  <c r="J146"/>
  <c r="J202"/>
  <c r="J186"/>
  <c r="J163"/>
  <c r="J155"/>
  <c r="BK146"/>
  <c r="J138"/>
  <c r="BK186"/>
  <c r="BK173"/>
  <c r="BK163"/>
  <c r="J159"/>
  <c r="BK152"/>
  <c r="BK145"/>
  <c r="BK209"/>
  <c r="BK187"/>
  <c r="BK180"/>
  <c r="J173"/>
  <c r="J161"/>
  <c r="BK147"/>
  <c r="J137"/>
  <c r="BK197"/>
  <c r="BK182"/>
  <c r="J175"/>
  <c r="BK160"/>
  <c r="J149"/>
  <c r="J205"/>
  <c r="BK192"/>
  <c r="BK164"/>
  <c r="BK156"/>
  <c r="J147"/>
  <c r="BK137"/>
  <c r="BK184"/>
  <c r="J174"/>
  <c r="BK165"/>
  <c r="J160"/>
  <c r="BK155"/>
  <c r="J148"/>
  <c l="1" r="P136"/>
  <c r="BK172"/>
  <c r="J172"/>
  <c r="J100"/>
  <c r="R172"/>
  <c r="P179"/>
  <c r="R179"/>
  <c r="T136"/>
  <c r="P172"/>
  <c r="BK200"/>
  <c r="J200"/>
  <c r="J103"/>
  <c r="R200"/>
  <c r="BK207"/>
  <c r="J207"/>
  <c r="J104"/>
  <c r="R207"/>
  <c r="BK136"/>
  <c r="J136"/>
  <c r="J98"/>
  <c r="R136"/>
  <c r="R135"/>
  <c r="R134"/>
  <c r="T172"/>
  <c r="BK179"/>
  <c r="J179"/>
  <c r="J102"/>
  <c r="T179"/>
  <c r="P200"/>
  <c r="T200"/>
  <c r="P207"/>
  <c r="T207"/>
  <c r="BK170"/>
  <c r="J170"/>
  <c r="J99"/>
  <c r="BK176"/>
  <c r="J176"/>
  <c r="J101"/>
  <c r="F91"/>
  <c r="F131"/>
  <c r="BE138"/>
  <c r="BE141"/>
  <c r="BE146"/>
  <c r="BE182"/>
  <c r="BE185"/>
  <c r="BE186"/>
  <c r="BE187"/>
  <c r="BE192"/>
  <c r="BE197"/>
  <c r="BE201"/>
  <c r="BE202"/>
  <c r="BE205"/>
  <c r="BE209"/>
  <c r="J89"/>
  <c r="J91"/>
  <c r="J92"/>
  <c r="BE143"/>
  <c r="BE149"/>
  <c r="BE150"/>
  <c r="BE151"/>
  <c r="BE165"/>
  <c r="BE166"/>
  <c r="BE174"/>
  <c r="BE175"/>
  <c r="BE177"/>
  <c r="BE180"/>
  <c r="BE184"/>
  <c r="E85"/>
  <c r="BE139"/>
  <c r="BE147"/>
  <c r="BE152"/>
  <c r="BE153"/>
  <c r="BE156"/>
  <c r="BE160"/>
  <c r="BE162"/>
  <c r="BE167"/>
  <c r="BE171"/>
  <c r="BE173"/>
  <c r="BE183"/>
  <c r="BE137"/>
  <c r="BE145"/>
  <c r="BE148"/>
  <c r="BE155"/>
  <c r="BE157"/>
  <c r="BE159"/>
  <c r="BE161"/>
  <c r="BE163"/>
  <c r="BE164"/>
  <c r="BE181"/>
  <c r="BE193"/>
  <c r="BE208"/>
  <c r="F39"/>
  <c i="1" r="BD95"/>
  <c r="BD94"/>
  <c r="W36"/>
  <c i="2" r="J36"/>
  <c i="1" r="AW95"/>
  <c i="2" r="F36"/>
  <c i="1" r="BA95"/>
  <c r="BA94"/>
  <c r="AW94"/>
  <c r="AK33"/>
  <c i="2" r="F37"/>
  <c i="1" r="BB95"/>
  <c r="BB94"/>
  <c r="W34"/>
  <c i="2" r="F38"/>
  <c i="1" r="BC95"/>
  <c r="BC94"/>
  <c r="W35"/>
  <c i="2" l="1" r="T135"/>
  <c r="T134"/>
  <c r="P135"/>
  <c r="P134"/>
  <c i="1" r="AU95"/>
  <c i="2" r="BK135"/>
  <c r="J135"/>
  <c r="J97"/>
  <c i="1" r="AY94"/>
  <c r="AX94"/>
  <c r="AU94"/>
  <c r="W33"/>
  <c i="2" l="1" r="BK134"/>
  <c r="J134"/>
  <c r="J96"/>
  <c r="J30"/>
  <c r="J113"/>
  <c r="BE113"/>
  <c r="F35"/>
  <c i="1" r="AZ95"/>
  <c r="AZ94"/>
  <c r="AV94"/>
  <c r="AT94"/>
  <c i="2" l="1" r="J107"/>
  <c r="J115"/>
  <c r="J35"/>
  <c i="1" r="AV95"/>
  <c r="AT95"/>
  <c i="2" l="1" r="J31"/>
  <c r="J32"/>
  <c i="1" r="AG95"/>
  <c r="AG94"/>
  <c r="AK26"/>
  <c l="1" r="AN94"/>
  <c r="AN95"/>
  <c i="2" r="J41"/>
  <c i="1" r="AG99"/>
  <c r="CD99"/>
  <c r="AG101"/>
  <c r="CD101"/>
  <c r="AG100"/>
  <c r="CD100"/>
  <c r="AG98"/>
  <c r="AV98"/>
  <c r="BY98"/>
  <c l="1" r="CD98"/>
  <c r="AV99"/>
  <c r="BY99"/>
  <c r="W32"/>
  <c r="AN98"/>
  <c r="AV101"/>
  <c r="BY101"/>
  <c r="AG97"/>
  <c r="AK27"/>
  <c r="AK29"/>
  <c r="AV100"/>
  <c r="BY100"/>
  <c l="1" r="AN100"/>
  <c r="AN99"/>
  <c r="AN101"/>
  <c r="AK32"/>
  <c r="AK38"/>
  <c r="AG103"/>
  <c l="1"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<sst xmlns="http://schemas.openxmlformats.org/spreadsheetml/2006/main">
  <si>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</si>
  <si>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</si>
  <si>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</si>
  <si>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</si>
  <si>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</si>
  <si>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{9f712d7e-32bf-4804-880f-1d9539884267}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</si>
  <si>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</si>
  <si>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</si>
  <si>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</si>
  <si>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</si>
  <si>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</si>
  <si>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</si>
  <si>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</si>
  <si>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</si>
  <si>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</si>
  <si>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</si>
  <si>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</si>
  <si>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 Zámostí</t>
  </si>
  <si>
    <t>KSO:</t>
  </si>
  <si>
    <t>CC-CZ:</t>
  </si>
  <si>
    <t>Místo:</t>
  </si>
  <si>
    <t>Česká Třebová</t>
  </si>
  <si>
    <t>Datum:</t>
  </si>
  <si>
    <t>10. 10. 2023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</si>
  <si>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</si>
  <si>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</si>
  <si>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</si>
  <si>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</si>
  <si>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</si>
  <si>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</si>
  <si>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</si>
  <si>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</si>
  <si>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</si>
  <si>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</si>
  <si>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</si>
  <si>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</si>
  <si>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</si>
  <si>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</si>
  <si>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</si>
  <si>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</si>
  <si>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</si>
  <si>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</si>
  <si>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</si>
  <si>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</si>
  <si>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</si>
  <si>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</si>
  <si>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</si>
  <si>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</si>
  <si>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</si>
  <si>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</si>
  <si>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</si>
  <si>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</si>
  <si>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</si>
  <si>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</si>
  <si>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</si>
  <si>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</si>
  <si>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</si>
  <si>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</si>
  <si>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</si>
  <si>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</si>
  <si>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</si>
  <si>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</si>
  <si>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</si>
  <si>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</si>
  <si>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</si>
  <si>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</si>
  <si>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</si>
  <si>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</si>
  <si>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</si>
  <si>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</si>
  <si>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</si>
  <si>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</si>
  <si>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</si>
  <si>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</si>
  <si>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</si>
  <si>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</si>
  <si>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</si>
  <si>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</si>
  <si>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</si>
  <si>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</si>
  <si>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</si>
  <si>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2023-07a</t>
  </si>
  <si>
    <t>SO-01-cestní síť</t>
  </si>
  <si>
    <t>STA</t>
  </si>
  <si>
    <t>1</t>
  </si>
  <si>
    <t>{8a74dd5c-266d-4fdc-b7bb-0cb4a083f429}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</si>
  <si>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</si>
  <si>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</si>
  <si>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</si>
  <si>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</si>
  <si>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</si>
  <si>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</si>
  <si>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</si>
  <si>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</si>
  <si>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</si>
  <si>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</si>
  <si>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</si>
  <si>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</si>
  <si>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2023-07a - SO-01-cestní síť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</si>
  <si>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</si>
  <si>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</si>
  <si>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</si>
  <si>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</si>
  <si>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</si>
  <si>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</si>
  <si>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</si>
  <si>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</si>
  <si>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</si>
  <si>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</si>
  <si>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</si>
  <si>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</si>
  <si>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9 - Ostatní konstrukce a práce-bourání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</si>
  <si>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</si>
  <si>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</si>
  <si>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</si>
  <si>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</si>
  <si>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</si>
  <si>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</si>
  <si>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</si>
  <si>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</si>
  <si>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</si>
  <si>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</si>
  <si>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</si>
  <si>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</si>
  <si>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</si>
  <si>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</si>
  <si>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</si>
  <si>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</si>
  <si>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</si>
  <si>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</si>
  <si>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</si>
  <si>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</si>
  <si>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</si>
  <si>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</si>
  <si>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</si>
  <si>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</si>
  <si>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</si>
  <si>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</si>
  <si>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</si>
  <si>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</si>
  <si>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111250111</t>
  </si>
  <si>
    <t>Prostřihávky jehličnatých porostů křovinořezem sklon do 1:5 do 30 kusů</t>
  </si>
  <si>
    <t>ar</t>
  </si>
  <si>
    <t>4</t>
  </si>
  <si>
    <t>-1611343239</t>
  </si>
  <si>
    <t>111250151</t>
  </si>
  <si>
    <t>Prostřihávky listnatých porostů křovinořezem sklon do 1:5 do 30 kusů</t>
  </si>
  <si>
    <t>818021271</t>
  </si>
  <si>
    <t>3</t>
  </si>
  <si>
    <t>111301111</t>
  </si>
  <si>
    <t>Sejmutí drnu tl do 100 mm s přemístěním do 50 m nebo naložením na dopravní prostředek</t>
  </si>
  <si>
    <t>m2</t>
  </si>
  <si>
    <t>1626105064</t>
  </si>
  <si>
    <t>VV</t>
  </si>
  <si>
    <t>130+55</t>
  </si>
  <si>
    <t>121112003</t>
  </si>
  <si>
    <t>Sejmutí ornice tl vrstvy do 200 mm ručně</t>
  </si>
  <si>
    <t>-1719603238</t>
  </si>
  <si>
    <t>5</t>
  </si>
  <si>
    <t>122111101</t>
  </si>
  <si>
    <t>Odkopávky a prokopávky v hornině třídy těžitelnosti I, skupiny 1 a 2 ručně</t>
  </si>
  <si>
    <t>m3</t>
  </si>
  <si>
    <t>-2054437722</t>
  </si>
  <si>
    <t>130*(0,335-0,2)</t>
  </si>
  <si>
    <t>6</t>
  </si>
  <si>
    <t>162201101</t>
  </si>
  <si>
    <t>Vodorovné přemístění do 20 m výkopku/sypaniny z horniny tř. 1 až 4</t>
  </si>
  <si>
    <t>476663500</t>
  </si>
  <si>
    <t>7</t>
  </si>
  <si>
    <t>162201401</t>
  </si>
  <si>
    <t>Vodorovné přemístění větví stromů listnatých do 1 km D kmene přes 100 do 300 mm</t>
  </si>
  <si>
    <t>kus</t>
  </si>
  <si>
    <t>-1120167178</t>
  </si>
  <si>
    <t>8</t>
  </si>
  <si>
    <t>162201405</t>
  </si>
  <si>
    <t>Vodorovné přemístění větví stromů jehličnatých do 1 km D kmene přes 100 do 300 mm</t>
  </si>
  <si>
    <t>1142477774</t>
  </si>
  <si>
    <t>9</t>
  </si>
  <si>
    <t>162202111</t>
  </si>
  <si>
    <t>Vodorovné přemístění drnu bez naložení se složením přes 50 do 100 m</t>
  </si>
  <si>
    <t>1951023252</t>
  </si>
  <si>
    <t>10</t>
  </si>
  <si>
    <t>162351103</t>
  </si>
  <si>
    <t>Vodorovné přemístění přes 50 do 500 m výkopku/sypaniny z horniny třídy těžitelnosti I skupiny 1 až 3</t>
  </si>
  <si>
    <t>1547112657</t>
  </si>
  <si>
    <t>11</t>
  </si>
  <si>
    <t>162751117</t>
  </si>
  <si>
    <t>Vodorovné přemístění přes 9 000 do 10000 m výkopku/sypaniny z horniny třídy těžitelnosti I skupiny 1 až 3</t>
  </si>
  <si>
    <t>-316448095</t>
  </si>
  <si>
    <t>12</t>
  </si>
  <si>
    <t>166111101</t>
  </si>
  <si>
    <t>Přehození neulehlého výkopku z horniny třídy těžitelnosti I skupiny 1 až 3 ručně</t>
  </si>
  <si>
    <t>2076863030</t>
  </si>
  <si>
    <t>13</t>
  </si>
  <si>
    <t>171152501</t>
  </si>
  <si>
    <t>Zhutnění podloží z hornin soudržných nebo nesoudržných pod násypy</t>
  </si>
  <si>
    <t>-1531737294</t>
  </si>
  <si>
    <t>14</t>
  </si>
  <si>
    <t>171201221</t>
  </si>
  <si>
    <t>Poplatek za uložení na skládce (skládkovné) zeminy a kamení kód odpadu 17 05 04</t>
  </si>
  <si>
    <t>t</t>
  </si>
  <si>
    <t>659990521</t>
  </si>
  <si>
    <t>17,55*1,8</t>
  </si>
  <si>
    <t>171251201</t>
  </si>
  <si>
    <t>Uložení sypaniny na skládky nebo meziskládky</t>
  </si>
  <si>
    <t>1442734399</t>
  </si>
  <si>
    <t>16</t>
  </si>
  <si>
    <t>182303111</t>
  </si>
  <si>
    <t>Doplnění zeminy nebo substrátu na travnatých plochách tl do 50 mm rovina v rovinně a svahu do 1:5</t>
  </si>
  <si>
    <t>455340884</t>
  </si>
  <si>
    <t>17</t>
  </si>
  <si>
    <t>M</t>
  </si>
  <si>
    <t>10371500</t>
  </si>
  <si>
    <t>substrát pro trávníky VL</t>
  </si>
  <si>
    <t>298212943</t>
  </si>
  <si>
    <t>1*0,051 'Přepočtené koeficientem množství</t>
  </si>
  <si>
    <t>18</t>
  </si>
  <si>
    <t>183117411</t>
  </si>
  <si>
    <t>Plošné sejmutí zeminy v kořenové zóně stromu ručně hl do 150 mm v rovině nebo svahu do 1:5</t>
  </si>
  <si>
    <t>-633061110</t>
  </si>
  <si>
    <t>19</t>
  </si>
  <si>
    <t>184214111</t>
  </si>
  <si>
    <t>Ochrana terminálu stromu výšky do 4 m zřízením opory s vyvázáním</t>
  </si>
  <si>
    <t>-6351530</t>
  </si>
  <si>
    <t>20</t>
  </si>
  <si>
    <t>60591251</t>
  </si>
  <si>
    <t>kůl vyvazovací dřevěný impregnovaný D 8cm dl 1,5m</t>
  </si>
  <si>
    <t>35988455</t>
  </si>
  <si>
    <t>184214121</t>
  </si>
  <si>
    <t>Odstranění opory terminálu stromu výšky do 4 m</t>
  </si>
  <si>
    <t>-100340413</t>
  </si>
  <si>
    <t>22</t>
  </si>
  <si>
    <t>184214153</t>
  </si>
  <si>
    <t>Vyvázání pnoucích dřevin páskou nebo sponou délky rostliny přes 0,6 do 1 m</t>
  </si>
  <si>
    <t>452024266</t>
  </si>
  <si>
    <t>23</t>
  </si>
  <si>
    <t>184911312.1</t>
  </si>
  <si>
    <t>Položení školkové propustné folie (100g/m2)</t>
  </si>
  <si>
    <t>674340853</t>
  </si>
  <si>
    <t>24</t>
  </si>
  <si>
    <t>JTAR105</t>
  </si>
  <si>
    <t>školková propustná folie (100g/m2)</t>
  </si>
  <si>
    <t>-1358194505</t>
  </si>
  <si>
    <t>25</t>
  </si>
  <si>
    <t>185803111</t>
  </si>
  <si>
    <t>Ošetření trávníku shrabáním v rovině a svahu do 1:5</t>
  </si>
  <si>
    <t>723530464</t>
  </si>
  <si>
    <t>48</t>
  </si>
  <si>
    <t>R101</t>
  </si>
  <si>
    <t>Ochrana kořenů stromů proti poškození</t>
  </si>
  <si>
    <t>1042264455</t>
  </si>
  <si>
    <t>"při obnažení při výkopech pro mlatovou cestu"</t>
  </si>
  <si>
    <t>Zakládání</t>
  </si>
  <si>
    <t>26</t>
  </si>
  <si>
    <t>233211113.1</t>
  </si>
  <si>
    <t>Kotvící patka pozinkovaná, zatloukací dl 600 mm-montáž+dodávka</t>
  </si>
  <si>
    <t>-1495904069</t>
  </si>
  <si>
    <t>Svislé a kompletní konstrukce</t>
  </si>
  <si>
    <t>27</t>
  </si>
  <si>
    <t>339921151.1</t>
  </si>
  <si>
    <t>Osazování dřevěných palisád do šterkového lože jednotlivě výšky prvku do 0,5 m</t>
  </si>
  <si>
    <t>-363037081</t>
  </si>
  <si>
    <t>28</t>
  </si>
  <si>
    <t>339921152.1</t>
  </si>
  <si>
    <t>Osazování dřevěných palisád do štěrkového lože jednotlivě výšky prvku přes 0,5 do 1 m</t>
  </si>
  <si>
    <t>-354274694</t>
  </si>
  <si>
    <t>29</t>
  </si>
  <si>
    <t>R106</t>
  </si>
  <si>
    <t>kulány- nahrubo opracovat,odkornit+přebrousit+opatřit bezbarvým olejem</t>
  </si>
  <si>
    <t>soubor</t>
  </si>
  <si>
    <t>915230806</t>
  </si>
  <si>
    <t>Vodorovné konstrukce</t>
  </si>
  <si>
    <t>30</t>
  </si>
  <si>
    <t>451577877.1</t>
  </si>
  <si>
    <t>Podklad nebo lože pod kulány ze štěrkopísku tl do 100 mm</t>
  </si>
  <si>
    <t>-1596322301</t>
  </si>
  <si>
    <t>17*1</t>
  </si>
  <si>
    <t>Komunikace</t>
  </si>
  <si>
    <t>31</t>
  </si>
  <si>
    <t>564710011.1</t>
  </si>
  <si>
    <t>Podklad z kameniva hrubého drceného vel. 8-16 mm tl 25 mm</t>
  </si>
  <si>
    <t>1428974883</t>
  </si>
  <si>
    <t>32</t>
  </si>
  <si>
    <t>564720111</t>
  </si>
  <si>
    <t>Podklad z kameniva hrubého drceného vel. 16-32 mm tl 80 mm</t>
  </si>
  <si>
    <t>130609658</t>
  </si>
  <si>
    <t>33</t>
  </si>
  <si>
    <t>564731111</t>
  </si>
  <si>
    <t>Podklad z kameniva hrubého drceného vel. 32-63 mm tl 100 mm</t>
  </si>
  <si>
    <t>-1375942798</t>
  </si>
  <si>
    <t>34</t>
  </si>
  <si>
    <t>564801111</t>
  </si>
  <si>
    <t>Podklad ze štěrkodrtě ŠD vel.4-8 tl 15 mm</t>
  </si>
  <si>
    <t>-540357679</t>
  </si>
  <si>
    <t>35</t>
  </si>
  <si>
    <t>564931111.1</t>
  </si>
  <si>
    <t>Podklad z jílovité směsi z jílovité zeminy a ostrého písku 0-8mm v poměru 50%/50% po zhutnění tl 70 mm, válcováno</t>
  </si>
  <si>
    <t>-116179085</t>
  </si>
  <si>
    <t>36</t>
  </si>
  <si>
    <t>564931111.2</t>
  </si>
  <si>
    <t>Kryt z jílovité směsi z jílovité zeminy a ostrého písku 0-8mm v poměru 50%/50% po zhutnění tl 45 mm, válcováno</t>
  </si>
  <si>
    <t>-295461742</t>
  </si>
  <si>
    <t>37</t>
  </si>
  <si>
    <t>571901111</t>
  </si>
  <si>
    <t>Posyp krytu kamenivem drceným nebo těženým do 5 kg/m2</t>
  </si>
  <si>
    <t>897519480</t>
  </si>
  <si>
    <t>38</t>
  </si>
  <si>
    <t>571908111</t>
  </si>
  <si>
    <t>Kryt vymývaným dekoračním kamenivem (kačírkem) tl 200 mm</t>
  </si>
  <si>
    <t>383141002</t>
  </si>
  <si>
    <t>"pod hnízda"</t>
  </si>
  <si>
    <t>"H1"39</t>
  </si>
  <si>
    <t>"H2"2*8</t>
  </si>
  <si>
    <t>Součet</t>
  </si>
  <si>
    <t>39</t>
  </si>
  <si>
    <t>R107</t>
  </si>
  <si>
    <t>válcování mlatu (130m2)</t>
  </si>
  <si>
    <t>hod.</t>
  </si>
  <si>
    <t>-2126269444</t>
  </si>
  <si>
    <t>40</t>
  </si>
  <si>
    <t>916241113.1</t>
  </si>
  <si>
    <t>Osazení a dodávka obrubníku ocelového 8/200 s navařenými roxory prům10mm dl.0,5m po 1m</t>
  </si>
  <si>
    <t>m</t>
  </si>
  <si>
    <t>-320935428</t>
  </si>
  <si>
    <t>"obruba z pásoviny-8/200 - dl.6m-hm.77kg"</t>
  </si>
  <si>
    <t>"hnízda"(18+11+11)</t>
  </si>
  <si>
    <t>50</t>
  </si>
  <si>
    <t>R104</t>
  </si>
  <si>
    <t>Oprava stávající mlatové cesty po ukončení prací</t>
  </si>
  <si>
    <t>1250948164</t>
  </si>
  <si>
    <t>"délka 115m, šířka 2m, hloubka 4cm+posyp krytu+válcování"115*2</t>
  </si>
  <si>
    <t>Ostatní konstrukce a práce-bourání</t>
  </si>
  <si>
    <t>46</t>
  </si>
  <si>
    <t>916241213</t>
  </si>
  <si>
    <t>Osazení obrubníku kamenného stojatého s boční opěrou do lože z betonu prostého</t>
  </si>
  <si>
    <t>435810639</t>
  </si>
  <si>
    <t>49</t>
  </si>
  <si>
    <t>R102</t>
  </si>
  <si>
    <t>doprava kamenných kostek na obruby z TS Č.Třebová</t>
  </si>
  <si>
    <t>-2142329799</t>
  </si>
  <si>
    <t>"v ceně je započteno nakládání v TS Ekobi, odvz na stavbu a skládání na místě stavby"1</t>
  </si>
  <si>
    <t>47</t>
  </si>
  <si>
    <t>916991121</t>
  </si>
  <si>
    <t>Lože pod obrubníky, krajníky nebo obruby z dlažebních kostek z betonu prostého</t>
  </si>
  <si>
    <t>1126082209</t>
  </si>
  <si>
    <t>250*0,2*0,2</t>
  </si>
  <si>
    <t>998</t>
  </si>
  <si>
    <t>Přesun hmot</t>
  </si>
  <si>
    <t>41</t>
  </si>
  <si>
    <t>998229111</t>
  </si>
  <si>
    <t>Přesun hmot ruční pro pozemní komunikace s krytem z kameniva, betonu,živice na vzdálenost do 50 m</t>
  </si>
  <si>
    <t>-1635583801</t>
  </si>
  <si>
    <t>42</t>
  </si>
  <si>
    <t>998229121</t>
  </si>
  <si>
    <t>Příplatek k ručnímu přesunu hmot pro pro pozemní komunikace za zvětšený přesun ZKD 50 m</t>
  </si>
  <si>
    <t>-1854218871</t>
  </si>
  <si>
    <t>88,457*3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</si>
</sst>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34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35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ROUND(AG97,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36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37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38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39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40</v>
      </c>
      <c r="E32" s="49"/>
      <c r="F32" s="32" t="s">
        <v>41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SUM(CD97:CD101),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SUM(BY97:BY101),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42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SUM(CE97:CE101),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SUM(BZ97:BZ101),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43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SUM(CF97:CF101),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44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SUM(CG97:CG101),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45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SUM(CH97:CH101),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46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47</v>
      </c>
      <c r="U38" s="56"/>
      <c r="V38" s="56"/>
      <c r="W38" s="56"/>
      <c r="X38" s="58" t="s">
        <v>48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49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50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51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52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51</v>
      </c>
      <c r="AI60" s="45"/>
      <c r="AJ60" s="45"/>
      <c r="AK60" s="45"/>
      <c r="AL60" s="45"/>
      <c r="AM60" s="66" t="s">
        <v>52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53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54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51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52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51</v>
      </c>
      <c r="AI75" s="45"/>
      <c r="AJ75" s="45"/>
      <c r="AK75" s="45"/>
      <c r="AL75" s="45"/>
      <c r="AM75" s="66" t="s">
        <v>52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55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2023-07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Park Zámostí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Česká Třebová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10. 10. 2023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 xml:space="preserve"> 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30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56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28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32</v>
      </c>
      <c r="AJ90" s="42"/>
      <c r="AK90" s="42"/>
      <c r="AL90" s="42"/>
      <c r="AM90" s="82" t="str">
        <f>IF(E20="","",E20)</f>
        <v xml:space="preserve"> 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57</v>
      </c>
      <c r="D92" s="96"/>
      <c r="E92" s="96"/>
      <c r="F92" s="96"/>
      <c r="G92" s="96"/>
      <c r="H92" s="97"/>
      <c r="I92" s="98" t="s">
        <v>58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59</v>
      </c>
      <c r="AH92" s="96"/>
      <c r="AI92" s="96"/>
      <c r="AJ92" s="96"/>
      <c r="AK92" s="96"/>
      <c r="AL92" s="96"/>
      <c r="AM92" s="96"/>
      <c r="AN92" s="98" t="s">
        <v>60</v>
      </c>
      <c r="AO92" s="96"/>
      <c r="AP92" s="100"/>
      <c r="AQ92" s="101" t="s">
        <v>61</v>
      </c>
      <c r="AR92" s="43"/>
      <c r="AS92" s="102" t="s">
        <v>62</v>
      </c>
      <c r="AT92" s="103" t="s">
        <v>63</v>
      </c>
      <c r="AU92" s="103" t="s">
        <v>64</v>
      </c>
      <c r="AV92" s="103" t="s">
        <v>65</v>
      </c>
      <c r="AW92" s="103" t="s">
        <v>66</v>
      </c>
      <c r="AX92" s="103" t="s">
        <v>67</v>
      </c>
      <c r="AY92" s="103" t="s">
        <v>68</v>
      </c>
      <c r="AZ92" s="103" t="s">
        <v>69</v>
      </c>
      <c r="BA92" s="103" t="s">
        <v>70</v>
      </c>
      <c r="BB92" s="103" t="s">
        <v>71</v>
      </c>
      <c r="BC92" s="103" t="s">
        <v>72</v>
      </c>
      <c r="BD92" s="104" t="s">
        <v>73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74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75</v>
      </c>
      <c r="BT94" s="119" t="s">
        <v>76</v>
      </c>
      <c r="BU94" s="120" t="s">
        <v>77</v>
      </c>
      <c r="BV94" s="119" t="s">
        <v>78</v>
      </c>
      <c r="BW94" s="119" t="s">
        <v>5</v>
      </c>
      <c r="BX94" s="119" t="s">
        <v>79</v>
      </c>
      <c r="CL94" s="119" t="s">
        <v>1</v>
      </c>
    </row>
    <row r="95" s="7" customFormat="1" ht="24.75" customHeight="1">
      <c r="A95" s="121" t="s">
        <v>80</v>
      </c>
      <c r="B95" s="122"/>
      <c r="C95" s="123"/>
      <c r="D95" s="124" t="s">
        <v>81</v>
      </c>
      <c r="E95" s="124"/>
      <c r="F95" s="124"/>
      <c r="G95" s="124"/>
      <c r="H95" s="124"/>
      <c r="I95" s="125"/>
      <c r="J95" s="124" t="s">
        <v>82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'2023-07a - SO-01-cestní síť'!J32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83</v>
      </c>
      <c r="AR95" s="128"/>
      <c r="AS95" s="129">
        <v>0</v>
      </c>
      <c r="AT95" s="130">
        <f>ROUND(SUM(AV95:AW95),2)</f>
        <v>0</v>
      </c>
      <c r="AU95" s="131">
        <f>'2023-07a - SO-01-cestní síť'!P134</f>
        <v>0</v>
      </c>
      <c r="AV95" s="130">
        <f>'2023-07a - SO-01-cestní síť'!J35</f>
        <v>0</v>
      </c>
      <c r="AW95" s="130">
        <f>'2023-07a - SO-01-cestní síť'!J36</f>
        <v>0</v>
      </c>
      <c r="AX95" s="130">
        <f>'2023-07a - SO-01-cestní síť'!J37</f>
        <v>0</v>
      </c>
      <c r="AY95" s="130">
        <f>'2023-07a - SO-01-cestní síť'!J38</f>
        <v>0</v>
      </c>
      <c r="AZ95" s="130">
        <f>'2023-07a - SO-01-cestní síť'!F35</f>
        <v>0</v>
      </c>
      <c r="BA95" s="130">
        <f>'2023-07a - SO-01-cestní síť'!F36</f>
        <v>0</v>
      </c>
      <c r="BB95" s="130">
        <f>'2023-07a - SO-01-cestní síť'!F37</f>
        <v>0</v>
      </c>
      <c r="BC95" s="130">
        <f>'2023-07a - SO-01-cestní síť'!F38</f>
        <v>0</v>
      </c>
      <c r="BD95" s="132">
        <f>'2023-07a - SO-01-cestní síť'!F39</f>
        <v>0</v>
      </c>
      <c r="BE95" s="7"/>
      <c r="BT95" s="133" t="s">
        <v>84</v>
      </c>
      <c r="BV95" s="133" t="s">
        <v>78</v>
      </c>
      <c r="BW95" s="133" t="s">
        <v>85</v>
      </c>
      <c r="BX95" s="133" t="s">
        <v>5</v>
      </c>
      <c r="CL95" s="133" t="s">
        <v>1</v>
      </c>
      <c r="CM95" s="133" t="s">
        <v>86</v>
      </c>
    </row>
    <row r="96"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0"/>
    </row>
    <row r="97" s="2" customFormat="1" ht="30" customHeight="1">
      <c r="A97" s="40"/>
      <c r="B97" s="41"/>
      <c r="C97" s="109" t="s">
        <v>87</v>
      </c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112">
        <f>ROUND(SUM(AG98:AG101), 2)</f>
        <v>0</v>
      </c>
      <c r="AH97" s="112"/>
      <c r="AI97" s="112"/>
      <c r="AJ97" s="112"/>
      <c r="AK97" s="112"/>
      <c r="AL97" s="112"/>
      <c r="AM97" s="112"/>
      <c r="AN97" s="112">
        <f>ROUND(SUM(AN98:AN101), 2)</f>
        <v>0</v>
      </c>
      <c r="AO97" s="112"/>
      <c r="AP97" s="112"/>
      <c r="AQ97" s="134"/>
      <c r="AR97" s="43"/>
      <c r="AS97" s="102" t="s">
        <v>88</v>
      </c>
      <c r="AT97" s="103" t="s">
        <v>89</v>
      </c>
      <c r="AU97" s="103" t="s">
        <v>40</v>
      </c>
      <c r="AV97" s="104" t="s">
        <v>63</v>
      </c>
      <c r="AW97" s="40"/>
      <c r="AX97" s="40"/>
      <c r="AY97" s="40"/>
      <c r="AZ97" s="40"/>
      <c r="BA97" s="40"/>
      <c r="BB97" s="40"/>
      <c r="BC97" s="40"/>
      <c r="BD97" s="40"/>
      <c r="BE97" s="40"/>
    </row>
    <row r="98" s="2" customFormat="1" ht="19.92" customHeight="1">
      <c r="A98" s="40"/>
      <c r="B98" s="41"/>
      <c r="C98" s="42"/>
      <c r="D98" s="135" t="s">
        <v>90</v>
      </c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42"/>
      <c r="AD98" s="42"/>
      <c r="AE98" s="42"/>
      <c r="AF98" s="42"/>
      <c r="AG98" s="136">
        <f>ROUND(AG94 * AS98, 2)</f>
        <v>0</v>
      </c>
      <c r="AH98" s="137"/>
      <c r="AI98" s="137"/>
      <c r="AJ98" s="137"/>
      <c r="AK98" s="137"/>
      <c r="AL98" s="137"/>
      <c r="AM98" s="137"/>
      <c r="AN98" s="137">
        <f>ROUND(AG98 + AV98, 2)</f>
        <v>0</v>
      </c>
      <c r="AO98" s="137"/>
      <c r="AP98" s="137"/>
      <c r="AQ98" s="42"/>
      <c r="AR98" s="43"/>
      <c r="AS98" s="138">
        <v>0</v>
      </c>
      <c r="AT98" s="139" t="s">
        <v>91</v>
      </c>
      <c r="AU98" s="139" t="s">
        <v>41</v>
      </c>
      <c r="AV98" s="140">
        <f>ROUND(IF(AU98="základní",AG98*L32,IF(AU98="snížená",AG98*L33,0)), 2)</f>
        <v>0</v>
      </c>
      <c r="AW98" s="40"/>
      <c r="AX98" s="40"/>
      <c r="AY98" s="40"/>
      <c r="AZ98" s="40"/>
      <c r="BA98" s="40"/>
      <c r="BB98" s="40"/>
      <c r="BC98" s="40"/>
      <c r="BD98" s="40"/>
      <c r="BE98" s="40"/>
      <c r="BV98" s="17" t="s">
        <v>92</v>
      </c>
      <c r="BY98" s="141">
        <f>IF(AU98="základní",AV98,0)</f>
        <v>0</v>
      </c>
      <c r="BZ98" s="141">
        <f>IF(AU98="snížená",AV98,0)</f>
        <v>0</v>
      </c>
      <c r="CA98" s="141">
        <v>0</v>
      </c>
      <c r="CB98" s="141">
        <v>0</v>
      </c>
      <c r="CC98" s="141">
        <v>0</v>
      </c>
      <c r="CD98" s="141">
        <f>IF(AU98="základní",AG98,0)</f>
        <v>0</v>
      </c>
      <c r="CE98" s="141">
        <f>IF(AU98="snížená",AG98,0)</f>
        <v>0</v>
      </c>
      <c r="CF98" s="141">
        <f>IF(AU98="zákl. přenesená",AG98,0)</f>
        <v>0</v>
      </c>
      <c r="CG98" s="141">
        <f>IF(AU98="sníž. přenesená",AG98,0)</f>
        <v>0</v>
      </c>
      <c r="CH98" s="141">
        <f>IF(AU98="nulová",AG98,0)</f>
        <v>0</v>
      </c>
      <c r="CI98" s="17">
        <f>IF(AU98="základní",1,IF(AU98="snížená",2,IF(AU98="zákl. přenesená",4,IF(AU98="sníž. přenesená",5,3))))</f>
        <v>1</v>
      </c>
      <c r="CJ98" s="17">
        <f>IF(AT98="stavební čast",1,IF(AT98="investiční čast",2,3))</f>
        <v>1</v>
      </c>
      <c r="CK98" s="17" t="str">
        <f>IF(D98="Vyplň vlastní","","x")</f>
        <v>x</v>
      </c>
    </row>
    <row r="99" s="2" customFormat="1" ht="19.92" customHeight="1">
      <c r="A99" s="40"/>
      <c r="B99" s="41"/>
      <c r="C99" s="42"/>
      <c r="D99" s="142" t="s">
        <v>93</v>
      </c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42"/>
      <c r="AD99" s="42"/>
      <c r="AE99" s="42"/>
      <c r="AF99" s="42"/>
      <c r="AG99" s="13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38">
        <v>0</v>
      </c>
      <c r="AT99" s="139" t="s">
        <v>91</v>
      </c>
      <c r="AU99" s="139" t="s">
        <v>41</v>
      </c>
      <c r="AV99" s="140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94</v>
      </c>
      <c r="BY99" s="141">
        <f>IF(AU99="základní",AV99,0)</f>
        <v>0</v>
      </c>
      <c r="BZ99" s="141">
        <f>IF(AU99="snížená",AV99,0)</f>
        <v>0</v>
      </c>
      <c r="CA99" s="141">
        <v>0</v>
      </c>
      <c r="CB99" s="141">
        <v>0</v>
      </c>
      <c r="CC99" s="141">
        <v>0</v>
      </c>
      <c r="CD99" s="141">
        <f>IF(AU99="základní",AG99,0)</f>
        <v>0</v>
      </c>
      <c r="CE99" s="141">
        <f>IF(AU99="snížená",AG99,0)</f>
        <v>0</v>
      </c>
      <c r="CF99" s="141">
        <f>IF(AU99="zákl. přenesená",AG99,0)</f>
        <v>0</v>
      </c>
      <c r="CG99" s="141">
        <f>IF(AU99="sníž. přenesená",AG99,0)</f>
        <v>0</v>
      </c>
      <c r="CH99" s="141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/>
      </c>
    </row>
    <row r="100" s="2" customFormat="1" ht="19.92" customHeight="1">
      <c r="A100" s="40"/>
      <c r="B100" s="41"/>
      <c r="C100" s="42"/>
      <c r="D100" s="142" t="s">
        <v>93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42"/>
      <c r="AD100" s="42"/>
      <c r="AE100" s="42"/>
      <c r="AF100" s="42"/>
      <c r="AG100" s="13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38">
        <v>0</v>
      </c>
      <c r="AT100" s="139" t="s">
        <v>91</v>
      </c>
      <c r="AU100" s="139" t="s">
        <v>41</v>
      </c>
      <c r="AV100" s="140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94</v>
      </c>
      <c r="BY100" s="141">
        <f>IF(AU100="základní",AV100,0)</f>
        <v>0</v>
      </c>
      <c r="BZ100" s="141">
        <f>IF(AU100="snížená",AV100,0)</f>
        <v>0</v>
      </c>
      <c r="CA100" s="141">
        <v>0</v>
      </c>
      <c r="CB100" s="141">
        <v>0</v>
      </c>
      <c r="CC100" s="141">
        <v>0</v>
      </c>
      <c r="CD100" s="141">
        <f>IF(AU100="základní",AG100,0)</f>
        <v>0</v>
      </c>
      <c r="CE100" s="141">
        <f>IF(AU100="snížená",AG100,0)</f>
        <v>0</v>
      </c>
      <c r="CF100" s="141">
        <f>IF(AU100="zákl. přenesená",AG100,0)</f>
        <v>0</v>
      </c>
      <c r="CG100" s="141">
        <f>IF(AU100="sníž. přenesená",AG100,0)</f>
        <v>0</v>
      </c>
      <c r="CH100" s="141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42" t="s">
        <v>93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42"/>
      <c r="AD101" s="42"/>
      <c r="AE101" s="42"/>
      <c r="AF101" s="42"/>
      <c r="AG101" s="13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43">
        <v>0</v>
      </c>
      <c r="AT101" s="144" t="s">
        <v>91</v>
      </c>
      <c r="AU101" s="144" t="s">
        <v>41</v>
      </c>
      <c r="AV101" s="145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94</v>
      </c>
      <c r="BY101" s="141">
        <f>IF(AU101="základní",AV101,0)</f>
        <v>0</v>
      </c>
      <c r="BZ101" s="141">
        <f>IF(AU101="snížená",AV101,0)</f>
        <v>0</v>
      </c>
      <c r="CA101" s="141">
        <v>0</v>
      </c>
      <c r="CB101" s="141">
        <v>0</v>
      </c>
      <c r="CC101" s="141">
        <v>0</v>
      </c>
      <c r="CD101" s="141">
        <f>IF(AU101="základní",AG101,0)</f>
        <v>0</v>
      </c>
      <c r="CE101" s="141">
        <f>IF(AU101="snížená",AG101,0)</f>
        <v>0</v>
      </c>
      <c r="CF101" s="141">
        <f>IF(AU101="zákl. přenesená",AG101,0)</f>
        <v>0</v>
      </c>
      <c r="CG101" s="141">
        <f>IF(AU101="sníž. přenesená",AG101,0)</f>
        <v>0</v>
      </c>
      <c r="CH101" s="141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0.8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3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</row>
    <row r="103" s="2" customFormat="1" ht="30" customHeight="1">
      <c r="A103" s="40"/>
      <c r="B103" s="41"/>
      <c r="C103" s="146" t="s">
        <v>95</v>
      </c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8">
        <f>ROUND(AG94 + AG97, 2)</f>
        <v>0</v>
      </c>
      <c r="AH103" s="148"/>
      <c r="AI103" s="148"/>
      <c r="AJ103" s="148"/>
      <c r="AK103" s="148"/>
      <c r="AL103" s="148"/>
      <c r="AM103" s="148"/>
      <c r="AN103" s="148">
        <f>ROUND(AN94 + AN97, 2)</f>
        <v>0</v>
      </c>
      <c r="AO103" s="148"/>
      <c r="AP103" s="148"/>
      <c r="AQ103" s="147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6.96" customHeight="1">
      <c r="A104" s="40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  <c r="AQ104" s="69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</sheetData>
  <sheetProtection sheet="1" formatColumns="0" formatRows="0" objects="1" scenarios="1" spinCount="100000" saltValue="inAwTrkqLWcMur08bdR0wVV0Dllr6Z3vMQwcXF07EwdfsEMXuryLVh5DqIk4so47f49ji00/Wg7Qr2X7h2Oo0Q==" hashValue="Pt+T4FsUeNc1yTguLOXHzMeQ9RqaompJN1GsICUk8iMGxh9/0c5w3FQAf/J6yAYr5ogRz5TMB044PgUoGVRdIA==" algorithmName="SHA-512" password="CC35"/>
  <mergeCells count="60">
    <mergeCell ref="L85:AJ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2023-07a - SO-01-cestní síť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0"/>
      <c r="AT3" s="17" t="s">
        <v>86</v>
      </c>
    </row>
    <row r="4" s="1" customFormat="1" ht="24.96" customHeight="1">
      <c r="B4" s="20"/>
      <c r="D4" s="151" t="s">
        <v>96</v>
      </c>
      <c r="L4" s="20"/>
      <c r="M4" s="15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3" t="s">
        <v>16</v>
      </c>
      <c r="L6" s="20"/>
    </row>
    <row r="7" s="1" customFormat="1" ht="16.5" customHeight="1">
      <c r="B7" s="20"/>
      <c r="E7" s="154" t="str">
        <f>'Rekapitulace stavby'!K6</f>
        <v>Park Zámostí</v>
      </c>
      <c r="F7" s="153"/>
      <c r="G7" s="153"/>
      <c r="H7" s="153"/>
      <c r="L7" s="20"/>
    </row>
    <row r="8" s="2" customFormat="1" ht="12" customHeight="1">
      <c r="A8" s="40"/>
      <c r="B8" s="43"/>
      <c r="C8" s="40"/>
      <c r="D8" s="153" t="s">
        <v>97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5" t="s">
        <v>98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3" t="s">
        <v>18</v>
      </c>
      <c r="E11" s="40"/>
      <c r="F11" s="156" t="s">
        <v>1</v>
      </c>
      <c r="G11" s="40"/>
      <c r="H11" s="40"/>
      <c r="I11" s="153" t="s">
        <v>19</v>
      </c>
      <c r="J11" s="156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3" t="s">
        <v>20</v>
      </c>
      <c r="E12" s="40"/>
      <c r="F12" s="156" t="s">
        <v>21</v>
      </c>
      <c r="G12" s="40"/>
      <c r="H12" s="40"/>
      <c r="I12" s="153" t="s">
        <v>22</v>
      </c>
      <c r="J12" s="157" t="str">
        <f>'Rekapitulace stavby'!AN8</f>
        <v>10. 10. 2023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3" t="s">
        <v>24</v>
      </c>
      <c r="E14" s="40"/>
      <c r="F14" s="40"/>
      <c r="G14" s="40"/>
      <c r="H14" s="40"/>
      <c r="I14" s="153" t="s">
        <v>25</v>
      </c>
      <c r="J14" s="156" t="str">
        <f>IF('Rekapitulace stavby'!AN10="","",'Rekapitulace stavby'!AN10)</f>
        <v/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56" t="str">
        <f>IF('Rekapitulace stavby'!E11="","",'Rekapitulace stavby'!E11)</f>
        <v xml:space="preserve"> </v>
      </c>
      <c r="F15" s="40"/>
      <c r="G15" s="40"/>
      <c r="H15" s="40"/>
      <c r="I15" s="153" t="s">
        <v>27</v>
      </c>
      <c r="J15" s="156" t="str">
        <f>IF('Rekapitulace stavby'!AN11="","",'Rekapitulace stavby'!AN11)</f>
        <v/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3" t="s">
        <v>28</v>
      </c>
      <c r="E17" s="40"/>
      <c r="F17" s="40"/>
      <c r="G17" s="40"/>
      <c r="H17" s="40"/>
      <c r="I17" s="153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56"/>
      <c r="G18" s="156"/>
      <c r="H18" s="156"/>
      <c r="I18" s="153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3" t="s">
        <v>30</v>
      </c>
      <c r="E20" s="40"/>
      <c r="F20" s="40"/>
      <c r="G20" s="40"/>
      <c r="H20" s="40"/>
      <c r="I20" s="153" t="s">
        <v>25</v>
      </c>
      <c r="J20" s="156" t="str">
        <f>IF('Rekapitulace stavby'!AN16="","",'Rekapitulace stavby'!AN16)</f>
        <v/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56" t="str">
        <f>IF('Rekapitulace stavby'!E17="","",'Rekapitulace stavby'!E17)</f>
        <v xml:space="preserve"> </v>
      </c>
      <c r="F21" s="40"/>
      <c r="G21" s="40"/>
      <c r="H21" s="40"/>
      <c r="I21" s="153" t="s">
        <v>27</v>
      </c>
      <c r="J21" s="156" t="str">
        <f>IF('Rekapitulace stavby'!AN17="","",'Rekapitulace stavby'!AN17)</f>
        <v/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3" t="s">
        <v>32</v>
      </c>
      <c r="E23" s="40"/>
      <c r="F23" s="40"/>
      <c r="G23" s="40"/>
      <c r="H23" s="40"/>
      <c r="I23" s="153" t="s">
        <v>25</v>
      </c>
      <c r="J23" s="156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56" t="str">
        <f>IF('Rekapitulace stavby'!E20="","",'Rekapitulace stavby'!E20)</f>
        <v xml:space="preserve"> </v>
      </c>
      <c r="F24" s="40"/>
      <c r="G24" s="40"/>
      <c r="H24" s="40"/>
      <c r="I24" s="153" t="s">
        <v>27</v>
      </c>
      <c r="J24" s="156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3" t="s">
        <v>33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58"/>
      <c r="J27" s="158"/>
      <c r="K27" s="158"/>
      <c r="L27" s="161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2"/>
      <c r="E29" s="162"/>
      <c r="F29" s="162"/>
      <c r="G29" s="162"/>
      <c r="H29" s="162"/>
      <c r="I29" s="162"/>
      <c r="J29" s="162"/>
      <c r="K29" s="162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56" t="s">
        <v>99</v>
      </c>
      <c r="E30" s="40"/>
      <c r="F30" s="40"/>
      <c r="G30" s="40"/>
      <c r="H30" s="40"/>
      <c r="I30" s="40"/>
      <c r="J30" s="163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4" t="s">
        <v>90</v>
      </c>
      <c r="E31" s="40"/>
      <c r="F31" s="40"/>
      <c r="G31" s="40"/>
      <c r="H31" s="40"/>
      <c r="I31" s="40"/>
      <c r="J31" s="163">
        <f>J107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5" t="s">
        <v>36</v>
      </c>
      <c r="E32" s="40"/>
      <c r="F32" s="40"/>
      <c r="G32" s="40"/>
      <c r="H32" s="40"/>
      <c r="I32" s="40"/>
      <c r="J32" s="166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2"/>
      <c r="E33" s="162"/>
      <c r="F33" s="162"/>
      <c r="G33" s="162"/>
      <c r="H33" s="162"/>
      <c r="I33" s="162"/>
      <c r="J33" s="162"/>
      <c r="K33" s="162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67" t="s">
        <v>38</v>
      </c>
      <c r="G34" s="40"/>
      <c r="H34" s="40"/>
      <c r="I34" s="167" t="s">
        <v>37</v>
      </c>
      <c r="J34" s="167" t="s">
        <v>39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68" t="s">
        <v>40</v>
      </c>
      <c r="E35" s="153" t="s">
        <v>41</v>
      </c>
      <c r="F35" s="169">
        <f>ROUND((SUM(BE107:BE114) + SUM(BE134:BE210)),  2)</f>
        <v>0</v>
      </c>
      <c r="G35" s="40"/>
      <c r="H35" s="40"/>
      <c r="I35" s="170">
        <v>0.20999999999999999</v>
      </c>
      <c r="J35" s="169">
        <f>ROUND(((SUM(BE107:BE114) + SUM(BE134:BE210))*I35),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3" t="s">
        <v>42</v>
      </c>
      <c r="F36" s="169">
        <f>ROUND((SUM(BF107:BF114) + SUM(BF134:BF210)),  2)</f>
        <v>0</v>
      </c>
      <c r="G36" s="40"/>
      <c r="H36" s="40"/>
      <c r="I36" s="170">
        <v>0.14999999999999999</v>
      </c>
      <c r="J36" s="169">
        <f>ROUND(((SUM(BF107:BF114) + SUM(BF134:BF210))*I36),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3" t="s">
        <v>43</v>
      </c>
      <c r="F37" s="169">
        <f>ROUND((SUM(BG107:BG114) + SUM(BG134:BG210)),  2)</f>
        <v>0</v>
      </c>
      <c r="G37" s="40"/>
      <c r="H37" s="40"/>
      <c r="I37" s="170">
        <v>0.20999999999999999</v>
      </c>
      <c r="J37" s="169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3" t="s">
        <v>44</v>
      </c>
      <c r="F38" s="169">
        <f>ROUND((SUM(BH107:BH114) + SUM(BH134:BH210)),  2)</f>
        <v>0</v>
      </c>
      <c r="G38" s="40"/>
      <c r="H38" s="40"/>
      <c r="I38" s="170">
        <v>0.14999999999999999</v>
      </c>
      <c r="J38" s="169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3" t="s">
        <v>45</v>
      </c>
      <c r="F39" s="169">
        <f>ROUND((SUM(BI107:BI114) + SUM(BI134:BI210)),  2)</f>
        <v>0</v>
      </c>
      <c r="G39" s="40"/>
      <c r="H39" s="40"/>
      <c r="I39" s="170">
        <v>0</v>
      </c>
      <c r="J39" s="169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1"/>
      <c r="D41" s="172" t="s">
        <v>46</v>
      </c>
      <c r="E41" s="173"/>
      <c r="F41" s="173"/>
      <c r="G41" s="174" t="s">
        <v>47</v>
      </c>
      <c r="H41" s="175" t="s">
        <v>48</v>
      </c>
      <c r="I41" s="173"/>
      <c r="J41" s="176">
        <f>SUM(J32:J39)</f>
        <v>0</v>
      </c>
      <c r="K41" s="177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78" t="s">
        <v>49</v>
      </c>
      <c r="E50" s="179"/>
      <c r="F50" s="179"/>
      <c r="G50" s="178" t="s">
        <v>50</v>
      </c>
      <c r="H50" s="179"/>
      <c r="I50" s="179"/>
      <c r="J50" s="179"/>
      <c r="K50" s="179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0" t="s">
        <v>51</v>
      </c>
      <c r="E61" s="181"/>
      <c r="F61" s="182" t="s">
        <v>52</v>
      </c>
      <c r="G61" s="180" t="s">
        <v>51</v>
      </c>
      <c r="H61" s="181"/>
      <c r="I61" s="181"/>
      <c r="J61" s="183" t="s">
        <v>52</v>
      </c>
      <c r="K61" s="181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78" t="s">
        <v>53</v>
      </c>
      <c r="E65" s="184"/>
      <c r="F65" s="184"/>
      <c r="G65" s="178" t="s">
        <v>54</v>
      </c>
      <c r="H65" s="184"/>
      <c r="I65" s="184"/>
      <c r="J65" s="184"/>
      <c r="K65" s="184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0" t="s">
        <v>51</v>
      </c>
      <c r="E76" s="181"/>
      <c r="F76" s="182" t="s">
        <v>52</v>
      </c>
      <c r="G76" s="180" t="s">
        <v>51</v>
      </c>
      <c r="H76" s="181"/>
      <c r="I76" s="181"/>
      <c r="J76" s="183" t="s">
        <v>52</v>
      </c>
      <c r="K76" s="181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100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9" t="str">
        <f>E7</f>
        <v>Park Zámostí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97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2023-07a - SO-01-cestní síť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>Česká Třebová</v>
      </c>
      <c r="G89" s="42"/>
      <c r="H89" s="42"/>
      <c r="I89" s="32" t="s">
        <v>22</v>
      </c>
      <c r="J89" s="81" t="str">
        <f>IF(J12="","",J12)</f>
        <v>10. 10. 2023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 xml:space="preserve"> </v>
      </c>
      <c r="G91" s="42"/>
      <c r="H91" s="42"/>
      <c r="I91" s="32" t="s">
        <v>30</v>
      </c>
      <c r="J91" s="36" t="str">
        <f>E21</f>
        <v xml:space="preserve"> 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32</v>
      </c>
      <c r="J92" s="36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0" t="s">
        <v>101</v>
      </c>
      <c r="D94" s="147"/>
      <c r="E94" s="147"/>
      <c r="F94" s="147"/>
      <c r="G94" s="147"/>
      <c r="H94" s="147"/>
      <c r="I94" s="147"/>
      <c r="J94" s="191" t="s">
        <v>102</v>
      </c>
      <c r="K94" s="147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2" t="s">
        <v>103</v>
      </c>
      <c r="D96" s="42"/>
      <c r="E96" s="42"/>
      <c r="F96" s="42"/>
      <c r="G96" s="42"/>
      <c r="H96" s="42"/>
      <c r="I96" s="42"/>
      <c r="J96" s="112">
        <f>J134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104</v>
      </c>
    </row>
    <row r="97" s="9" customFormat="1" ht="24.96" customHeight="1">
      <c r="A97" s="9"/>
      <c r="B97" s="193"/>
      <c r="C97" s="194"/>
      <c r="D97" s="195" t="s">
        <v>105</v>
      </c>
      <c r="E97" s="196"/>
      <c r="F97" s="196"/>
      <c r="G97" s="196"/>
      <c r="H97" s="196"/>
      <c r="I97" s="196"/>
      <c r="J97" s="197">
        <f>J135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106</v>
      </c>
      <c r="E98" s="202"/>
      <c r="F98" s="202"/>
      <c r="G98" s="202"/>
      <c r="H98" s="202"/>
      <c r="I98" s="202"/>
      <c r="J98" s="203">
        <f>J136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107</v>
      </c>
      <c r="E99" s="202"/>
      <c r="F99" s="202"/>
      <c r="G99" s="202"/>
      <c r="H99" s="202"/>
      <c r="I99" s="202"/>
      <c r="J99" s="203">
        <f>J170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108</v>
      </c>
      <c r="E100" s="202"/>
      <c r="F100" s="202"/>
      <c r="G100" s="202"/>
      <c r="H100" s="202"/>
      <c r="I100" s="202"/>
      <c r="J100" s="203">
        <f>J172</f>
        <v>0</v>
      </c>
      <c r="K100" s="200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109</v>
      </c>
      <c r="E101" s="202"/>
      <c r="F101" s="202"/>
      <c r="G101" s="202"/>
      <c r="H101" s="202"/>
      <c r="I101" s="202"/>
      <c r="J101" s="203">
        <f>J176</f>
        <v>0</v>
      </c>
      <c r="K101" s="200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110</v>
      </c>
      <c r="E102" s="202"/>
      <c r="F102" s="202"/>
      <c r="G102" s="202"/>
      <c r="H102" s="202"/>
      <c r="I102" s="202"/>
      <c r="J102" s="203">
        <f>J179</f>
        <v>0</v>
      </c>
      <c r="K102" s="200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111</v>
      </c>
      <c r="E103" s="202"/>
      <c r="F103" s="202"/>
      <c r="G103" s="202"/>
      <c r="H103" s="202"/>
      <c r="I103" s="202"/>
      <c r="J103" s="203">
        <f>J200</f>
        <v>0</v>
      </c>
      <c r="K103" s="200"/>
      <c r="L103" s="20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112</v>
      </c>
      <c r="E104" s="202"/>
      <c r="F104" s="202"/>
      <c r="G104" s="202"/>
      <c r="H104" s="202"/>
      <c r="I104" s="202"/>
      <c r="J104" s="203">
        <f>J207</f>
        <v>0</v>
      </c>
      <c r="K104" s="200"/>
      <c r="L104" s="20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9.28" customHeight="1">
      <c r="A107" s="40"/>
      <c r="B107" s="41"/>
      <c r="C107" s="192" t="s">
        <v>113</v>
      </c>
      <c r="D107" s="42"/>
      <c r="E107" s="42"/>
      <c r="F107" s="42"/>
      <c r="G107" s="42"/>
      <c r="H107" s="42"/>
      <c r="I107" s="42"/>
      <c r="J107" s="205">
        <f>ROUND(J108 + J109 + J110 + J111 + J112 + J113,2)</f>
        <v>0</v>
      </c>
      <c r="K107" s="42"/>
      <c r="L107" s="65"/>
      <c r="N107" s="206" t="s">
        <v>40</v>
      </c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8" customHeight="1">
      <c r="A108" s="40"/>
      <c r="B108" s="41"/>
      <c r="C108" s="42"/>
      <c r="D108" s="142" t="s">
        <v>114</v>
      </c>
      <c r="E108" s="135"/>
      <c r="F108" s="135"/>
      <c r="G108" s="42"/>
      <c r="H108" s="42"/>
      <c r="I108" s="42"/>
      <c r="J108" s="136">
        <v>0</v>
      </c>
      <c r="K108" s="42"/>
      <c r="L108" s="207"/>
      <c r="M108" s="208"/>
      <c r="N108" s="209" t="s">
        <v>41</v>
      </c>
      <c r="O108" s="208"/>
      <c r="P108" s="208"/>
      <c r="Q108" s="208"/>
      <c r="R108" s="208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F108" s="208"/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11" t="s">
        <v>115</v>
      </c>
      <c r="AZ108" s="208"/>
      <c r="BA108" s="208"/>
      <c r="BB108" s="208"/>
      <c r="BC108" s="208"/>
      <c r="BD108" s="208"/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11" t="s">
        <v>84</v>
      </c>
      <c r="BK108" s="208"/>
      <c r="BL108" s="208"/>
      <c r="BM108" s="208"/>
    </row>
    <row r="109" s="2" customFormat="1" ht="18" customHeight="1">
      <c r="A109" s="40"/>
      <c r="B109" s="41"/>
      <c r="C109" s="42"/>
      <c r="D109" s="142" t="s">
        <v>116</v>
      </c>
      <c r="E109" s="135"/>
      <c r="F109" s="135"/>
      <c r="G109" s="42"/>
      <c r="H109" s="42"/>
      <c r="I109" s="42"/>
      <c r="J109" s="136">
        <v>0</v>
      </c>
      <c r="K109" s="42"/>
      <c r="L109" s="207"/>
      <c r="M109" s="208"/>
      <c r="N109" s="209" t="s">
        <v>41</v>
      </c>
      <c r="O109" s="208"/>
      <c r="P109" s="208"/>
      <c r="Q109" s="208"/>
      <c r="R109" s="208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/>
      <c r="AF109" s="208"/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11" t="s">
        <v>115</v>
      </c>
      <c r="AZ109" s="208"/>
      <c r="BA109" s="208"/>
      <c r="BB109" s="208"/>
      <c r="BC109" s="208"/>
      <c r="BD109" s="208"/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11" t="s">
        <v>84</v>
      </c>
      <c r="BK109" s="208"/>
      <c r="BL109" s="208"/>
      <c r="BM109" s="208"/>
    </row>
    <row r="110" s="2" customFormat="1" ht="18" customHeight="1">
      <c r="A110" s="40"/>
      <c r="B110" s="41"/>
      <c r="C110" s="42"/>
      <c r="D110" s="142" t="s">
        <v>117</v>
      </c>
      <c r="E110" s="135"/>
      <c r="F110" s="135"/>
      <c r="G110" s="42"/>
      <c r="H110" s="42"/>
      <c r="I110" s="42"/>
      <c r="J110" s="136">
        <v>0</v>
      </c>
      <c r="K110" s="42"/>
      <c r="L110" s="207"/>
      <c r="M110" s="208"/>
      <c r="N110" s="209" t="s">
        <v>41</v>
      </c>
      <c r="O110" s="208"/>
      <c r="P110" s="208"/>
      <c r="Q110" s="208"/>
      <c r="R110" s="208"/>
      <c r="S110" s="210"/>
      <c r="T110" s="210"/>
      <c r="U110" s="210"/>
      <c r="V110" s="210"/>
      <c r="W110" s="210"/>
      <c r="X110" s="210"/>
      <c r="Y110" s="210"/>
      <c r="Z110" s="210"/>
      <c r="AA110" s="210"/>
      <c r="AB110" s="210"/>
      <c r="AC110" s="210"/>
      <c r="AD110" s="210"/>
      <c r="AE110" s="210"/>
      <c r="AF110" s="208"/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11" t="s">
        <v>115</v>
      </c>
      <c r="AZ110" s="208"/>
      <c r="BA110" s="208"/>
      <c r="BB110" s="208"/>
      <c r="BC110" s="208"/>
      <c r="BD110" s="208"/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11" t="s">
        <v>84</v>
      </c>
      <c r="BK110" s="208"/>
      <c r="BL110" s="208"/>
      <c r="BM110" s="208"/>
    </row>
    <row r="111" s="2" customFormat="1" ht="18" customHeight="1">
      <c r="A111" s="40"/>
      <c r="B111" s="41"/>
      <c r="C111" s="42"/>
      <c r="D111" s="142" t="s">
        <v>118</v>
      </c>
      <c r="E111" s="135"/>
      <c r="F111" s="135"/>
      <c r="G111" s="42"/>
      <c r="H111" s="42"/>
      <c r="I111" s="42"/>
      <c r="J111" s="136">
        <v>0</v>
      </c>
      <c r="K111" s="42"/>
      <c r="L111" s="207"/>
      <c r="M111" s="208"/>
      <c r="N111" s="209" t="s">
        <v>41</v>
      </c>
      <c r="O111" s="208"/>
      <c r="P111" s="208"/>
      <c r="Q111" s="208"/>
      <c r="R111" s="208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/>
      <c r="AD111" s="210"/>
      <c r="AE111" s="210"/>
      <c r="AF111" s="208"/>
      <c r="AG111" s="208"/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11" t="s">
        <v>115</v>
      </c>
      <c r="AZ111" s="208"/>
      <c r="BA111" s="208"/>
      <c r="BB111" s="208"/>
      <c r="BC111" s="208"/>
      <c r="BD111" s="208"/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11" t="s">
        <v>84</v>
      </c>
      <c r="BK111" s="208"/>
      <c r="BL111" s="208"/>
      <c r="BM111" s="208"/>
    </row>
    <row r="112" s="2" customFormat="1" ht="18" customHeight="1">
      <c r="A112" s="40"/>
      <c r="B112" s="41"/>
      <c r="C112" s="42"/>
      <c r="D112" s="142" t="s">
        <v>119</v>
      </c>
      <c r="E112" s="135"/>
      <c r="F112" s="135"/>
      <c r="G112" s="42"/>
      <c r="H112" s="42"/>
      <c r="I112" s="42"/>
      <c r="J112" s="136">
        <v>0</v>
      </c>
      <c r="K112" s="42"/>
      <c r="L112" s="207"/>
      <c r="M112" s="208"/>
      <c r="N112" s="209" t="s">
        <v>41</v>
      </c>
      <c r="O112" s="208"/>
      <c r="P112" s="208"/>
      <c r="Q112" s="208"/>
      <c r="R112" s="208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11" t="s">
        <v>115</v>
      </c>
      <c r="AZ112" s="208"/>
      <c r="BA112" s="208"/>
      <c r="BB112" s="208"/>
      <c r="BC112" s="208"/>
      <c r="BD112" s="208"/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11" t="s">
        <v>84</v>
      </c>
      <c r="BK112" s="208"/>
      <c r="BL112" s="208"/>
      <c r="BM112" s="208"/>
    </row>
    <row r="113" s="2" customFormat="1" ht="18" customHeight="1">
      <c r="A113" s="40"/>
      <c r="B113" s="41"/>
      <c r="C113" s="42"/>
      <c r="D113" s="135" t="s">
        <v>120</v>
      </c>
      <c r="E113" s="42"/>
      <c r="F113" s="42"/>
      <c r="G113" s="42"/>
      <c r="H113" s="42"/>
      <c r="I113" s="42"/>
      <c r="J113" s="136">
        <f>ROUND(J30*T113,2)</f>
        <v>0</v>
      </c>
      <c r="K113" s="42"/>
      <c r="L113" s="207"/>
      <c r="M113" s="208"/>
      <c r="N113" s="209" t="s">
        <v>41</v>
      </c>
      <c r="O113" s="208"/>
      <c r="P113" s="208"/>
      <c r="Q113" s="208"/>
      <c r="R113" s="208"/>
      <c r="S113" s="210"/>
      <c r="T113" s="210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/>
      <c r="AF113" s="208"/>
      <c r="AG113" s="208"/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11" t="s">
        <v>121</v>
      </c>
      <c r="AZ113" s="208"/>
      <c r="BA113" s="208"/>
      <c r="BB113" s="208"/>
      <c r="BC113" s="208"/>
      <c r="BD113" s="208"/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11" t="s">
        <v>84</v>
      </c>
      <c r="BK113" s="208"/>
      <c r="BL113" s="208"/>
      <c r="BM113" s="208"/>
    </row>
    <row r="114" s="2" customForma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9.28" customHeight="1">
      <c r="A115" s="40"/>
      <c r="B115" s="41"/>
      <c r="C115" s="146" t="s">
        <v>95</v>
      </c>
      <c r="D115" s="147"/>
      <c r="E115" s="147"/>
      <c r="F115" s="147"/>
      <c r="G115" s="147"/>
      <c r="H115" s="147"/>
      <c r="I115" s="147"/>
      <c r="J115" s="148">
        <f>ROUND(J96+J107,2)</f>
        <v>0</v>
      </c>
      <c r="K115" s="147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20" s="2" customFormat="1" ht="6.96" customHeight="1">
      <c r="A120" s="40"/>
      <c r="B120" s="70"/>
      <c r="C120" s="71"/>
      <c r="D120" s="71"/>
      <c r="E120" s="71"/>
      <c r="F120" s="71"/>
      <c r="G120" s="71"/>
      <c r="H120" s="71"/>
      <c r="I120" s="71"/>
      <c r="J120" s="71"/>
      <c r="K120" s="71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24.96" customHeight="1">
      <c r="A121" s="40"/>
      <c r="B121" s="41"/>
      <c r="C121" s="23" t="s">
        <v>122</v>
      </c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6.96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2" t="s">
        <v>16</v>
      </c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2"/>
      <c r="D124" s="42"/>
      <c r="E124" s="189" t="str">
        <f>E7</f>
        <v>Park Zámostí</v>
      </c>
      <c r="F124" s="32"/>
      <c r="G124" s="32"/>
      <c r="H124" s="3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2" t="s">
        <v>97</v>
      </c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6.5" customHeight="1">
      <c r="A126" s="40"/>
      <c r="B126" s="41"/>
      <c r="C126" s="42"/>
      <c r="D126" s="42"/>
      <c r="E126" s="78" t="str">
        <f>E9</f>
        <v>2023-07a - SO-01-cestní síť</v>
      </c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2" customHeight="1">
      <c r="A128" s="40"/>
      <c r="B128" s="41"/>
      <c r="C128" s="32" t="s">
        <v>20</v>
      </c>
      <c r="D128" s="42"/>
      <c r="E128" s="42"/>
      <c r="F128" s="27" t="str">
        <f>F12</f>
        <v>Česká Třebová</v>
      </c>
      <c r="G128" s="42"/>
      <c r="H128" s="42"/>
      <c r="I128" s="32" t="s">
        <v>22</v>
      </c>
      <c r="J128" s="81" t="str">
        <f>IF(J12="","",J12)</f>
        <v>10. 10. 2023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5.15" customHeight="1">
      <c r="A130" s="40"/>
      <c r="B130" s="41"/>
      <c r="C130" s="32" t="s">
        <v>24</v>
      </c>
      <c r="D130" s="42"/>
      <c r="E130" s="42"/>
      <c r="F130" s="27" t="str">
        <f>E15</f>
        <v xml:space="preserve"> </v>
      </c>
      <c r="G130" s="42"/>
      <c r="H130" s="42"/>
      <c r="I130" s="32" t="s">
        <v>30</v>
      </c>
      <c r="J130" s="36" t="str">
        <f>E21</f>
        <v xml:space="preserve"> </v>
      </c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5.15" customHeight="1">
      <c r="A131" s="40"/>
      <c r="B131" s="41"/>
      <c r="C131" s="32" t="s">
        <v>28</v>
      </c>
      <c r="D131" s="42"/>
      <c r="E131" s="42"/>
      <c r="F131" s="27" t="str">
        <f>IF(E18="","",E18)</f>
        <v>Vyplň údaj</v>
      </c>
      <c r="G131" s="42"/>
      <c r="H131" s="42"/>
      <c r="I131" s="32" t="s">
        <v>32</v>
      </c>
      <c r="J131" s="36" t="str">
        <f>E24</f>
        <v xml:space="preserve"> </v>
      </c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0.32" customHeight="1">
      <c r="A132" s="40"/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11" customFormat="1" ht="29.28" customHeight="1">
      <c r="A133" s="213"/>
      <c r="B133" s="214"/>
      <c r="C133" s="215" t="s">
        <v>123</v>
      </c>
      <c r="D133" s="216" t="s">
        <v>61</v>
      </c>
      <c r="E133" s="216" t="s">
        <v>57</v>
      </c>
      <c r="F133" s="216" t="s">
        <v>58</v>
      </c>
      <c r="G133" s="216" t="s">
        <v>124</v>
      </c>
      <c r="H133" s="216" t="s">
        <v>125</v>
      </c>
      <c r="I133" s="216" t="s">
        <v>126</v>
      </c>
      <c r="J133" s="217" t="s">
        <v>102</v>
      </c>
      <c r="K133" s="218" t="s">
        <v>127</v>
      </c>
      <c r="L133" s="219"/>
      <c r="M133" s="102" t="s">
        <v>1</v>
      </c>
      <c r="N133" s="103" t="s">
        <v>40</v>
      </c>
      <c r="O133" s="103" t="s">
        <v>128</v>
      </c>
      <c r="P133" s="103" t="s">
        <v>129</v>
      </c>
      <c r="Q133" s="103" t="s">
        <v>130</v>
      </c>
      <c r="R133" s="103" t="s">
        <v>131</v>
      </c>
      <c r="S133" s="103" t="s">
        <v>132</v>
      </c>
      <c r="T133" s="104" t="s">
        <v>133</v>
      </c>
      <c r="U133" s="21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/>
    </row>
    <row r="134" s="2" customFormat="1" ht="22.8" customHeight="1">
      <c r="A134" s="40"/>
      <c r="B134" s="41"/>
      <c r="C134" s="109" t="s">
        <v>134</v>
      </c>
      <c r="D134" s="42"/>
      <c r="E134" s="42"/>
      <c r="F134" s="42"/>
      <c r="G134" s="42"/>
      <c r="H134" s="42"/>
      <c r="I134" s="42"/>
      <c r="J134" s="220">
        <f>BK134</f>
        <v>0</v>
      </c>
      <c r="K134" s="42"/>
      <c r="L134" s="43"/>
      <c r="M134" s="105"/>
      <c r="N134" s="221"/>
      <c r="O134" s="106"/>
      <c r="P134" s="222">
        <f>P135</f>
        <v>0</v>
      </c>
      <c r="Q134" s="106"/>
      <c r="R134" s="222">
        <f>R135</f>
        <v>88.456959999999981</v>
      </c>
      <c r="S134" s="106"/>
      <c r="T134" s="223">
        <f>T135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7" t="s">
        <v>75</v>
      </c>
      <c r="AU134" s="17" t="s">
        <v>104</v>
      </c>
      <c r="BK134" s="224">
        <f>BK135</f>
        <v>0</v>
      </c>
    </row>
    <row r="135" s="12" customFormat="1" ht="25.92" customHeight="1">
      <c r="A135" s="12"/>
      <c r="B135" s="225"/>
      <c r="C135" s="226"/>
      <c r="D135" s="227" t="s">
        <v>75</v>
      </c>
      <c r="E135" s="228" t="s">
        <v>135</v>
      </c>
      <c r="F135" s="228" t="s">
        <v>136</v>
      </c>
      <c r="G135" s="226"/>
      <c r="H135" s="226"/>
      <c r="I135" s="229"/>
      <c r="J135" s="230">
        <f>BK135</f>
        <v>0</v>
      </c>
      <c r="K135" s="226"/>
      <c r="L135" s="231"/>
      <c r="M135" s="232"/>
      <c r="N135" s="233"/>
      <c r="O135" s="233"/>
      <c r="P135" s="234">
        <f>P136+P170+P172+P176+P179+P200+P207</f>
        <v>0</v>
      </c>
      <c r="Q135" s="233"/>
      <c r="R135" s="234">
        <f>R136+R170+R172+R176+R179+R200+R207</f>
        <v>88.456959999999981</v>
      </c>
      <c r="S135" s="233"/>
      <c r="T135" s="235">
        <f>T136+T170+T172+T176+T179+T200+T207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6" t="s">
        <v>84</v>
      </c>
      <c r="AT135" s="237" t="s">
        <v>75</v>
      </c>
      <c r="AU135" s="237" t="s">
        <v>76</v>
      </c>
      <c r="AY135" s="236" t="s">
        <v>137</v>
      </c>
      <c r="BK135" s="238">
        <f>BK136+BK170+BK172+BK176+BK179+BK200+BK207</f>
        <v>0</v>
      </c>
    </row>
    <row r="136" s="12" customFormat="1" ht="22.8" customHeight="1">
      <c r="A136" s="12"/>
      <c r="B136" s="225"/>
      <c r="C136" s="226"/>
      <c r="D136" s="227" t="s">
        <v>75</v>
      </c>
      <c r="E136" s="239" t="s">
        <v>84</v>
      </c>
      <c r="F136" s="239" t="s">
        <v>138</v>
      </c>
      <c r="G136" s="226"/>
      <c r="H136" s="226"/>
      <c r="I136" s="229"/>
      <c r="J136" s="240">
        <f>BK136</f>
        <v>0</v>
      </c>
      <c r="K136" s="226"/>
      <c r="L136" s="231"/>
      <c r="M136" s="232"/>
      <c r="N136" s="233"/>
      <c r="O136" s="233"/>
      <c r="P136" s="234">
        <f>SUM(P137:P169)</f>
        <v>0</v>
      </c>
      <c r="Q136" s="233"/>
      <c r="R136" s="234">
        <f>SUM(R137:R169)</f>
        <v>0.094949999999999993</v>
      </c>
      <c r="S136" s="233"/>
      <c r="T136" s="235">
        <f>SUM(T137:T169)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6" t="s">
        <v>84</v>
      </c>
      <c r="AT136" s="237" t="s">
        <v>75</v>
      </c>
      <c r="AU136" s="237" t="s">
        <v>84</v>
      </c>
      <c r="AY136" s="236" t="s">
        <v>137</v>
      </c>
      <c r="BK136" s="238">
        <f>SUM(BK137:BK169)</f>
        <v>0</v>
      </c>
    </row>
    <row r="137" s="2" customFormat="1" ht="24.15" customHeight="1">
      <c r="A137" s="40"/>
      <c r="B137" s="41"/>
      <c r="C137" s="241" t="s">
        <v>84</v>
      </c>
      <c r="D137" s="241" t="s">
        <v>139</v>
      </c>
      <c r="E137" s="242" t="s">
        <v>140</v>
      </c>
      <c r="F137" s="243" t="s">
        <v>141</v>
      </c>
      <c r="G137" s="244" t="s">
        <v>142</v>
      </c>
      <c r="H137" s="245">
        <v>10</v>
      </c>
      <c r="I137" s="246"/>
      <c r="J137" s="247">
        <f>ROUND(I137*H137,2)</f>
        <v>0</v>
      </c>
      <c r="K137" s="248"/>
      <c r="L137" s="43"/>
      <c r="M137" s="249" t="s">
        <v>1</v>
      </c>
      <c r="N137" s="250" t="s">
        <v>41</v>
      </c>
      <c r="O137" s="93"/>
      <c r="P137" s="251">
        <f>O137*H137</f>
        <v>0</v>
      </c>
      <c r="Q137" s="251">
        <v>0</v>
      </c>
      <c r="R137" s="251">
        <f>Q137*H137</f>
        <v>0</v>
      </c>
      <c r="S137" s="251">
        <v>0</v>
      </c>
      <c r="T137" s="25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53" t="s">
        <v>143</v>
      </c>
      <c r="AT137" s="253" t="s">
        <v>139</v>
      </c>
      <c r="AU137" s="253" t="s">
        <v>86</v>
      </c>
      <c r="AY137" s="17" t="s">
        <v>137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7" t="s">
        <v>84</v>
      </c>
      <c r="BK137" s="141">
        <f>ROUND(I137*H137,2)</f>
        <v>0</v>
      </c>
      <c r="BL137" s="17" t="s">
        <v>143</v>
      </c>
      <c r="BM137" s="253" t="s">
        <v>144</v>
      </c>
    </row>
    <row r="138" s="2" customFormat="1" ht="24.15" customHeight="1">
      <c r="A138" s="40"/>
      <c r="B138" s="41"/>
      <c r="C138" s="241" t="s">
        <v>86</v>
      </c>
      <c r="D138" s="241" t="s">
        <v>139</v>
      </c>
      <c r="E138" s="242" t="s">
        <v>145</v>
      </c>
      <c r="F138" s="243" t="s">
        <v>146</v>
      </c>
      <c r="G138" s="244" t="s">
        <v>142</v>
      </c>
      <c r="H138" s="245">
        <v>10</v>
      </c>
      <c r="I138" s="246"/>
      <c r="J138" s="247">
        <f>ROUND(I138*H138,2)</f>
        <v>0</v>
      </c>
      <c r="K138" s="248"/>
      <c r="L138" s="43"/>
      <c r="M138" s="249" t="s">
        <v>1</v>
      </c>
      <c r="N138" s="250" t="s">
        <v>41</v>
      </c>
      <c r="O138" s="93"/>
      <c r="P138" s="251">
        <f>O138*H138</f>
        <v>0</v>
      </c>
      <c r="Q138" s="251">
        <v>0</v>
      </c>
      <c r="R138" s="251">
        <f>Q138*H138</f>
        <v>0</v>
      </c>
      <c r="S138" s="251">
        <v>0</v>
      </c>
      <c r="T138" s="25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53" t="s">
        <v>143</v>
      </c>
      <c r="AT138" s="253" t="s">
        <v>139</v>
      </c>
      <c r="AU138" s="253" t="s">
        <v>86</v>
      </c>
      <c r="AY138" s="17" t="s">
        <v>137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7" t="s">
        <v>84</v>
      </c>
      <c r="BK138" s="141">
        <f>ROUND(I138*H138,2)</f>
        <v>0</v>
      </c>
      <c r="BL138" s="17" t="s">
        <v>143</v>
      </c>
      <c r="BM138" s="253" t="s">
        <v>147</v>
      </c>
    </row>
    <row r="139" s="2" customFormat="1" ht="24.15" customHeight="1">
      <c r="A139" s="40"/>
      <c r="B139" s="41"/>
      <c r="C139" s="241" t="s">
        <v>148</v>
      </c>
      <c r="D139" s="241" t="s">
        <v>139</v>
      </c>
      <c r="E139" s="242" t="s">
        <v>149</v>
      </c>
      <c r="F139" s="243" t="s">
        <v>150</v>
      </c>
      <c r="G139" s="244" t="s">
        <v>151</v>
      </c>
      <c r="H139" s="245">
        <v>185</v>
      </c>
      <c r="I139" s="246"/>
      <c r="J139" s="247">
        <f>ROUND(I139*H139,2)</f>
        <v>0</v>
      </c>
      <c r="K139" s="248"/>
      <c r="L139" s="43"/>
      <c r="M139" s="249" t="s">
        <v>1</v>
      </c>
      <c r="N139" s="250" t="s">
        <v>41</v>
      </c>
      <c r="O139" s="93"/>
      <c r="P139" s="251">
        <f>O139*H139</f>
        <v>0</v>
      </c>
      <c r="Q139" s="251">
        <v>0</v>
      </c>
      <c r="R139" s="251">
        <f>Q139*H139</f>
        <v>0</v>
      </c>
      <c r="S139" s="251">
        <v>0</v>
      </c>
      <c r="T139" s="25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53" t="s">
        <v>143</v>
      </c>
      <c r="AT139" s="253" t="s">
        <v>139</v>
      </c>
      <c r="AU139" s="253" t="s">
        <v>86</v>
      </c>
      <c r="AY139" s="17" t="s">
        <v>137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7" t="s">
        <v>84</v>
      </c>
      <c r="BK139" s="141">
        <f>ROUND(I139*H139,2)</f>
        <v>0</v>
      </c>
      <c r="BL139" s="17" t="s">
        <v>143</v>
      </c>
      <c r="BM139" s="253" t="s">
        <v>152</v>
      </c>
    </row>
    <row r="140" s="13" customFormat="1">
      <c r="A140" s="13"/>
      <c r="B140" s="254"/>
      <c r="C140" s="255"/>
      <c r="D140" s="256" t="s">
        <v>153</v>
      </c>
      <c r="E140" s="257" t="s">
        <v>1</v>
      </c>
      <c r="F140" s="258" t="s">
        <v>154</v>
      </c>
      <c r="G140" s="255"/>
      <c r="H140" s="259">
        <v>185</v>
      </c>
      <c r="I140" s="260"/>
      <c r="J140" s="255"/>
      <c r="K140" s="255"/>
      <c r="L140" s="261"/>
      <c r="M140" s="262"/>
      <c r="N140" s="263"/>
      <c r="O140" s="263"/>
      <c r="P140" s="263"/>
      <c r="Q140" s="263"/>
      <c r="R140" s="263"/>
      <c r="S140" s="263"/>
      <c r="T140" s="26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5" t="s">
        <v>153</v>
      </c>
      <c r="AU140" s="265" t="s">
        <v>86</v>
      </c>
      <c r="AV140" s="13" t="s">
        <v>86</v>
      </c>
      <c r="AW140" s="13" t="s">
        <v>31</v>
      </c>
      <c r="AX140" s="13" t="s">
        <v>84</v>
      </c>
      <c r="AY140" s="265" t="s">
        <v>137</v>
      </c>
    </row>
    <row r="141" s="2" customFormat="1" ht="16.5" customHeight="1">
      <c r="A141" s="40"/>
      <c r="B141" s="41"/>
      <c r="C141" s="241" t="s">
        <v>143</v>
      </c>
      <c r="D141" s="241" t="s">
        <v>139</v>
      </c>
      <c r="E141" s="242" t="s">
        <v>155</v>
      </c>
      <c r="F141" s="243" t="s">
        <v>156</v>
      </c>
      <c r="G141" s="244" t="s">
        <v>151</v>
      </c>
      <c r="H141" s="245">
        <v>185</v>
      </c>
      <c r="I141" s="246"/>
      <c r="J141" s="247">
        <f>ROUND(I141*H141,2)</f>
        <v>0</v>
      </c>
      <c r="K141" s="248"/>
      <c r="L141" s="43"/>
      <c r="M141" s="249" t="s">
        <v>1</v>
      </c>
      <c r="N141" s="250" t="s">
        <v>41</v>
      </c>
      <c r="O141" s="93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53" t="s">
        <v>143</v>
      </c>
      <c r="AT141" s="253" t="s">
        <v>139</v>
      </c>
      <c r="AU141" s="253" t="s">
        <v>86</v>
      </c>
      <c r="AY141" s="17" t="s">
        <v>137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7" t="s">
        <v>84</v>
      </c>
      <c r="BK141" s="141">
        <f>ROUND(I141*H141,2)</f>
        <v>0</v>
      </c>
      <c r="BL141" s="17" t="s">
        <v>143</v>
      </c>
      <c r="BM141" s="253" t="s">
        <v>157</v>
      </c>
    </row>
    <row r="142" s="13" customFormat="1">
      <c r="A142" s="13"/>
      <c r="B142" s="254"/>
      <c r="C142" s="255"/>
      <c r="D142" s="256" t="s">
        <v>153</v>
      </c>
      <c r="E142" s="257" t="s">
        <v>1</v>
      </c>
      <c r="F142" s="258" t="s">
        <v>154</v>
      </c>
      <c r="G142" s="255"/>
      <c r="H142" s="259">
        <v>185</v>
      </c>
      <c r="I142" s="260"/>
      <c r="J142" s="255"/>
      <c r="K142" s="255"/>
      <c r="L142" s="261"/>
      <c r="M142" s="262"/>
      <c r="N142" s="263"/>
      <c r="O142" s="263"/>
      <c r="P142" s="263"/>
      <c r="Q142" s="263"/>
      <c r="R142" s="263"/>
      <c r="S142" s="263"/>
      <c r="T142" s="26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5" t="s">
        <v>153</v>
      </c>
      <c r="AU142" s="265" t="s">
        <v>86</v>
      </c>
      <c r="AV142" s="13" t="s">
        <v>86</v>
      </c>
      <c r="AW142" s="13" t="s">
        <v>31</v>
      </c>
      <c r="AX142" s="13" t="s">
        <v>84</v>
      </c>
      <c r="AY142" s="265" t="s">
        <v>137</v>
      </c>
    </row>
    <row r="143" s="2" customFormat="1" ht="24.15" customHeight="1">
      <c r="A143" s="40"/>
      <c r="B143" s="41"/>
      <c r="C143" s="241" t="s">
        <v>158</v>
      </c>
      <c r="D143" s="241" t="s">
        <v>139</v>
      </c>
      <c r="E143" s="242" t="s">
        <v>159</v>
      </c>
      <c r="F143" s="243" t="s">
        <v>160</v>
      </c>
      <c r="G143" s="244" t="s">
        <v>161</v>
      </c>
      <c r="H143" s="245">
        <v>17.550000000000001</v>
      </c>
      <c r="I143" s="246"/>
      <c r="J143" s="247">
        <f>ROUND(I143*H143,2)</f>
        <v>0</v>
      </c>
      <c r="K143" s="248"/>
      <c r="L143" s="43"/>
      <c r="M143" s="249" t="s">
        <v>1</v>
      </c>
      <c r="N143" s="250" t="s">
        <v>41</v>
      </c>
      <c r="O143" s="93"/>
      <c r="P143" s="251">
        <f>O143*H143</f>
        <v>0</v>
      </c>
      <c r="Q143" s="251">
        <v>0</v>
      </c>
      <c r="R143" s="251">
        <f>Q143*H143</f>
        <v>0</v>
      </c>
      <c r="S143" s="251">
        <v>0</v>
      </c>
      <c r="T143" s="25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53" t="s">
        <v>143</v>
      </c>
      <c r="AT143" s="253" t="s">
        <v>139</v>
      </c>
      <c r="AU143" s="253" t="s">
        <v>86</v>
      </c>
      <c r="AY143" s="17" t="s">
        <v>137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7" t="s">
        <v>84</v>
      </c>
      <c r="BK143" s="141">
        <f>ROUND(I143*H143,2)</f>
        <v>0</v>
      </c>
      <c r="BL143" s="17" t="s">
        <v>143</v>
      </c>
      <c r="BM143" s="253" t="s">
        <v>162</v>
      </c>
    </row>
    <row r="144" s="13" customFormat="1">
      <c r="A144" s="13"/>
      <c r="B144" s="254"/>
      <c r="C144" s="255"/>
      <c r="D144" s="256" t="s">
        <v>153</v>
      </c>
      <c r="E144" s="257" t="s">
        <v>1</v>
      </c>
      <c r="F144" s="258" t="s">
        <v>163</v>
      </c>
      <c r="G144" s="255"/>
      <c r="H144" s="259">
        <v>17.550000000000001</v>
      </c>
      <c r="I144" s="260"/>
      <c r="J144" s="255"/>
      <c r="K144" s="255"/>
      <c r="L144" s="261"/>
      <c r="M144" s="262"/>
      <c r="N144" s="263"/>
      <c r="O144" s="263"/>
      <c r="P144" s="263"/>
      <c r="Q144" s="263"/>
      <c r="R144" s="263"/>
      <c r="S144" s="263"/>
      <c r="T144" s="26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5" t="s">
        <v>153</v>
      </c>
      <c r="AU144" s="265" t="s">
        <v>86</v>
      </c>
      <c r="AV144" s="13" t="s">
        <v>86</v>
      </c>
      <c r="AW144" s="13" t="s">
        <v>31</v>
      </c>
      <c r="AX144" s="13" t="s">
        <v>84</v>
      </c>
      <c r="AY144" s="265" t="s">
        <v>137</v>
      </c>
    </row>
    <row r="145" s="2" customFormat="1" ht="24.15" customHeight="1">
      <c r="A145" s="40"/>
      <c r="B145" s="41"/>
      <c r="C145" s="241" t="s">
        <v>164</v>
      </c>
      <c r="D145" s="241" t="s">
        <v>139</v>
      </c>
      <c r="E145" s="242" t="s">
        <v>165</v>
      </c>
      <c r="F145" s="243" t="s">
        <v>166</v>
      </c>
      <c r="G145" s="244" t="s">
        <v>161</v>
      </c>
      <c r="H145" s="245">
        <v>17.550000000000001</v>
      </c>
      <c r="I145" s="246"/>
      <c r="J145" s="247">
        <f>ROUND(I145*H145,2)</f>
        <v>0</v>
      </c>
      <c r="K145" s="248"/>
      <c r="L145" s="43"/>
      <c r="M145" s="249" t="s">
        <v>1</v>
      </c>
      <c r="N145" s="250" t="s">
        <v>41</v>
      </c>
      <c r="O145" s="93"/>
      <c r="P145" s="251">
        <f>O145*H145</f>
        <v>0</v>
      </c>
      <c r="Q145" s="251">
        <v>0</v>
      </c>
      <c r="R145" s="251">
        <f>Q145*H145</f>
        <v>0</v>
      </c>
      <c r="S145" s="251">
        <v>0</v>
      </c>
      <c r="T145" s="25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53" t="s">
        <v>143</v>
      </c>
      <c r="AT145" s="253" t="s">
        <v>139</v>
      </c>
      <c r="AU145" s="253" t="s">
        <v>86</v>
      </c>
      <c r="AY145" s="17" t="s">
        <v>137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7" t="s">
        <v>84</v>
      </c>
      <c r="BK145" s="141">
        <f>ROUND(I145*H145,2)</f>
        <v>0</v>
      </c>
      <c r="BL145" s="17" t="s">
        <v>143</v>
      </c>
      <c r="BM145" s="253" t="s">
        <v>167</v>
      </c>
    </row>
    <row r="146" s="2" customFormat="1" ht="24.15" customHeight="1">
      <c r="A146" s="40"/>
      <c r="B146" s="41"/>
      <c r="C146" s="241" t="s">
        <v>168</v>
      </c>
      <c r="D146" s="241" t="s">
        <v>139</v>
      </c>
      <c r="E146" s="242" t="s">
        <v>169</v>
      </c>
      <c r="F146" s="243" t="s">
        <v>170</v>
      </c>
      <c r="G146" s="244" t="s">
        <v>171</v>
      </c>
      <c r="H146" s="245">
        <v>20</v>
      </c>
      <c r="I146" s="246"/>
      <c r="J146" s="247">
        <f>ROUND(I146*H146,2)</f>
        <v>0</v>
      </c>
      <c r="K146" s="248"/>
      <c r="L146" s="43"/>
      <c r="M146" s="249" t="s">
        <v>1</v>
      </c>
      <c r="N146" s="250" t="s">
        <v>41</v>
      </c>
      <c r="O146" s="93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53" t="s">
        <v>143</v>
      </c>
      <c r="AT146" s="253" t="s">
        <v>139</v>
      </c>
      <c r="AU146" s="253" t="s">
        <v>86</v>
      </c>
      <c r="AY146" s="17" t="s">
        <v>137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7" t="s">
        <v>84</v>
      </c>
      <c r="BK146" s="141">
        <f>ROUND(I146*H146,2)</f>
        <v>0</v>
      </c>
      <c r="BL146" s="17" t="s">
        <v>143</v>
      </c>
      <c r="BM146" s="253" t="s">
        <v>172</v>
      </c>
    </row>
    <row r="147" s="2" customFormat="1" ht="24.15" customHeight="1">
      <c r="A147" s="40"/>
      <c r="B147" s="41"/>
      <c r="C147" s="241" t="s">
        <v>173</v>
      </c>
      <c r="D147" s="241" t="s">
        <v>139</v>
      </c>
      <c r="E147" s="242" t="s">
        <v>174</v>
      </c>
      <c r="F147" s="243" t="s">
        <v>175</v>
      </c>
      <c r="G147" s="244" t="s">
        <v>171</v>
      </c>
      <c r="H147" s="245">
        <v>20</v>
      </c>
      <c r="I147" s="246"/>
      <c r="J147" s="247">
        <f>ROUND(I147*H147,2)</f>
        <v>0</v>
      </c>
      <c r="K147" s="248"/>
      <c r="L147" s="43"/>
      <c r="M147" s="249" t="s">
        <v>1</v>
      </c>
      <c r="N147" s="250" t="s">
        <v>41</v>
      </c>
      <c r="O147" s="93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53" t="s">
        <v>143</v>
      </c>
      <c r="AT147" s="253" t="s">
        <v>139</v>
      </c>
      <c r="AU147" s="253" t="s">
        <v>86</v>
      </c>
      <c r="AY147" s="17" t="s">
        <v>137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7" t="s">
        <v>84</v>
      </c>
      <c r="BK147" s="141">
        <f>ROUND(I147*H147,2)</f>
        <v>0</v>
      </c>
      <c r="BL147" s="17" t="s">
        <v>143</v>
      </c>
      <c r="BM147" s="253" t="s">
        <v>176</v>
      </c>
    </row>
    <row r="148" s="2" customFormat="1" ht="24.15" customHeight="1">
      <c r="A148" s="40"/>
      <c r="B148" s="41"/>
      <c r="C148" s="241" t="s">
        <v>177</v>
      </c>
      <c r="D148" s="241" t="s">
        <v>139</v>
      </c>
      <c r="E148" s="242" t="s">
        <v>178</v>
      </c>
      <c r="F148" s="243" t="s">
        <v>179</v>
      </c>
      <c r="G148" s="244" t="s">
        <v>151</v>
      </c>
      <c r="H148" s="245">
        <v>185</v>
      </c>
      <c r="I148" s="246"/>
      <c r="J148" s="247">
        <f>ROUND(I148*H148,2)</f>
        <v>0</v>
      </c>
      <c r="K148" s="248"/>
      <c r="L148" s="43"/>
      <c r="M148" s="249" t="s">
        <v>1</v>
      </c>
      <c r="N148" s="250" t="s">
        <v>41</v>
      </c>
      <c r="O148" s="93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53" t="s">
        <v>143</v>
      </c>
      <c r="AT148" s="253" t="s">
        <v>139</v>
      </c>
      <c r="AU148" s="253" t="s">
        <v>86</v>
      </c>
      <c r="AY148" s="17" t="s">
        <v>137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7" t="s">
        <v>84</v>
      </c>
      <c r="BK148" s="141">
        <f>ROUND(I148*H148,2)</f>
        <v>0</v>
      </c>
      <c r="BL148" s="17" t="s">
        <v>143</v>
      </c>
      <c r="BM148" s="253" t="s">
        <v>180</v>
      </c>
    </row>
    <row r="149" s="2" customFormat="1" ht="37.8" customHeight="1">
      <c r="A149" s="40"/>
      <c r="B149" s="41"/>
      <c r="C149" s="241" t="s">
        <v>181</v>
      </c>
      <c r="D149" s="241" t="s">
        <v>139</v>
      </c>
      <c r="E149" s="242" t="s">
        <v>182</v>
      </c>
      <c r="F149" s="243" t="s">
        <v>183</v>
      </c>
      <c r="G149" s="244" t="s">
        <v>161</v>
      </c>
      <c r="H149" s="245">
        <v>17.550000000000001</v>
      </c>
      <c r="I149" s="246"/>
      <c r="J149" s="247">
        <f>ROUND(I149*H149,2)</f>
        <v>0</v>
      </c>
      <c r="K149" s="248"/>
      <c r="L149" s="43"/>
      <c r="M149" s="249" t="s">
        <v>1</v>
      </c>
      <c r="N149" s="250" t="s">
        <v>41</v>
      </c>
      <c r="O149" s="93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53" t="s">
        <v>143</v>
      </c>
      <c r="AT149" s="253" t="s">
        <v>139</v>
      </c>
      <c r="AU149" s="253" t="s">
        <v>86</v>
      </c>
      <c r="AY149" s="17" t="s">
        <v>137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7" t="s">
        <v>84</v>
      </c>
      <c r="BK149" s="141">
        <f>ROUND(I149*H149,2)</f>
        <v>0</v>
      </c>
      <c r="BL149" s="17" t="s">
        <v>143</v>
      </c>
      <c r="BM149" s="253" t="s">
        <v>184</v>
      </c>
    </row>
    <row r="150" s="2" customFormat="1" ht="37.8" customHeight="1">
      <c r="A150" s="40"/>
      <c r="B150" s="41"/>
      <c r="C150" s="241" t="s">
        <v>185</v>
      </c>
      <c r="D150" s="241" t="s">
        <v>139</v>
      </c>
      <c r="E150" s="242" t="s">
        <v>186</v>
      </c>
      <c r="F150" s="243" t="s">
        <v>187</v>
      </c>
      <c r="G150" s="244" t="s">
        <v>161</v>
      </c>
      <c r="H150" s="245">
        <v>17.550000000000001</v>
      </c>
      <c r="I150" s="246"/>
      <c r="J150" s="247">
        <f>ROUND(I150*H150,2)</f>
        <v>0</v>
      </c>
      <c r="K150" s="248"/>
      <c r="L150" s="43"/>
      <c r="M150" s="249" t="s">
        <v>1</v>
      </c>
      <c r="N150" s="250" t="s">
        <v>41</v>
      </c>
      <c r="O150" s="93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53" t="s">
        <v>143</v>
      </c>
      <c r="AT150" s="253" t="s">
        <v>139</v>
      </c>
      <c r="AU150" s="253" t="s">
        <v>86</v>
      </c>
      <c r="AY150" s="17" t="s">
        <v>137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7" t="s">
        <v>84</v>
      </c>
      <c r="BK150" s="141">
        <f>ROUND(I150*H150,2)</f>
        <v>0</v>
      </c>
      <c r="BL150" s="17" t="s">
        <v>143</v>
      </c>
      <c r="BM150" s="253" t="s">
        <v>188</v>
      </c>
    </row>
    <row r="151" s="2" customFormat="1" ht="24.15" customHeight="1">
      <c r="A151" s="40"/>
      <c r="B151" s="41"/>
      <c r="C151" s="241" t="s">
        <v>189</v>
      </c>
      <c r="D151" s="241" t="s">
        <v>139</v>
      </c>
      <c r="E151" s="242" t="s">
        <v>190</v>
      </c>
      <c r="F151" s="243" t="s">
        <v>191</v>
      </c>
      <c r="G151" s="244" t="s">
        <v>161</v>
      </c>
      <c r="H151" s="245">
        <v>17.550000000000001</v>
      </c>
      <c r="I151" s="246"/>
      <c r="J151" s="247">
        <f>ROUND(I151*H151,2)</f>
        <v>0</v>
      </c>
      <c r="K151" s="248"/>
      <c r="L151" s="43"/>
      <c r="M151" s="249" t="s">
        <v>1</v>
      </c>
      <c r="N151" s="250" t="s">
        <v>41</v>
      </c>
      <c r="O151" s="93"/>
      <c r="P151" s="251">
        <f>O151*H151</f>
        <v>0</v>
      </c>
      <c r="Q151" s="251">
        <v>0</v>
      </c>
      <c r="R151" s="251">
        <f>Q151*H151</f>
        <v>0</v>
      </c>
      <c r="S151" s="251">
        <v>0</v>
      </c>
      <c r="T151" s="25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53" t="s">
        <v>143</v>
      </c>
      <c r="AT151" s="253" t="s">
        <v>139</v>
      </c>
      <c r="AU151" s="253" t="s">
        <v>86</v>
      </c>
      <c r="AY151" s="17" t="s">
        <v>137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7" t="s">
        <v>84</v>
      </c>
      <c r="BK151" s="141">
        <f>ROUND(I151*H151,2)</f>
        <v>0</v>
      </c>
      <c r="BL151" s="17" t="s">
        <v>143</v>
      </c>
      <c r="BM151" s="253" t="s">
        <v>192</v>
      </c>
    </row>
    <row r="152" s="2" customFormat="1" ht="24.15" customHeight="1">
      <c r="A152" s="40"/>
      <c r="B152" s="41"/>
      <c r="C152" s="241" t="s">
        <v>193</v>
      </c>
      <c r="D152" s="241" t="s">
        <v>139</v>
      </c>
      <c r="E152" s="242" t="s">
        <v>194</v>
      </c>
      <c r="F152" s="243" t="s">
        <v>195</v>
      </c>
      <c r="G152" s="244" t="s">
        <v>151</v>
      </c>
      <c r="H152" s="245">
        <v>185</v>
      </c>
      <c r="I152" s="246"/>
      <c r="J152" s="247">
        <f>ROUND(I152*H152,2)</f>
        <v>0</v>
      </c>
      <c r="K152" s="248"/>
      <c r="L152" s="43"/>
      <c r="M152" s="249" t="s">
        <v>1</v>
      </c>
      <c r="N152" s="250" t="s">
        <v>41</v>
      </c>
      <c r="O152" s="93"/>
      <c r="P152" s="251">
        <f>O152*H152</f>
        <v>0</v>
      </c>
      <c r="Q152" s="251">
        <v>0</v>
      </c>
      <c r="R152" s="251">
        <f>Q152*H152</f>
        <v>0</v>
      </c>
      <c r="S152" s="251">
        <v>0</v>
      </c>
      <c r="T152" s="25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53" t="s">
        <v>143</v>
      </c>
      <c r="AT152" s="253" t="s">
        <v>139</v>
      </c>
      <c r="AU152" s="253" t="s">
        <v>86</v>
      </c>
      <c r="AY152" s="17" t="s">
        <v>137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7" t="s">
        <v>84</v>
      </c>
      <c r="BK152" s="141">
        <f>ROUND(I152*H152,2)</f>
        <v>0</v>
      </c>
      <c r="BL152" s="17" t="s">
        <v>143</v>
      </c>
      <c r="BM152" s="253" t="s">
        <v>196</v>
      </c>
    </row>
    <row r="153" s="2" customFormat="1" ht="24.15" customHeight="1">
      <c r="A153" s="40"/>
      <c r="B153" s="41"/>
      <c r="C153" s="241" t="s">
        <v>197</v>
      </c>
      <c r="D153" s="241" t="s">
        <v>139</v>
      </c>
      <c r="E153" s="242" t="s">
        <v>198</v>
      </c>
      <c r="F153" s="243" t="s">
        <v>199</v>
      </c>
      <c r="G153" s="244" t="s">
        <v>200</v>
      </c>
      <c r="H153" s="245">
        <v>31.59</v>
      </c>
      <c r="I153" s="246"/>
      <c r="J153" s="247">
        <f>ROUND(I153*H153,2)</f>
        <v>0</v>
      </c>
      <c r="K153" s="248"/>
      <c r="L153" s="43"/>
      <c r="M153" s="249" t="s">
        <v>1</v>
      </c>
      <c r="N153" s="250" t="s">
        <v>41</v>
      </c>
      <c r="O153" s="93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53" t="s">
        <v>143</v>
      </c>
      <c r="AT153" s="253" t="s">
        <v>139</v>
      </c>
      <c r="AU153" s="253" t="s">
        <v>86</v>
      </c>
      <c r="AY153" s="17" t="s">
        <v>137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7" t="s">
        <v>84</v>
      </c>
      <c r="BK153" s="141">
        <f>ROUND(I153*H153,2)</f>
        <v>0</v>
      </c>
      <c r="BL153" s="17" t="s">
        <v>143</v>
      </c>
      <c r="BM153" s="253" t="s">
        <v>201</v>
      </c>
    </row>
    <row r="154" s="13" customFormat="1">
      <c r="A154" s="13"/>
      <c r="B154" s="254"/>
      <c r="C154" s="255"/>
      <c r="D154" s="256" t="s">
        <v>153</v>
      </c>
      <c r="E154" s="257" t="s">
        <v>1</v>
      </c>
      <c r="F154" s="258" t="s">
        <v>202</v>
      </c>
      <c r="G154" s="255"/>
      <c r="H154" s="259">
        <v>31.59</v>
      </c>
      <c r="I154" s="260"/>
      <c r="J154" s="255"/>
      <c r="K154" s="255"/>
      <c r="L154" s="261"/>
      <c r="M154" s="262"/>
      <c r="N154" s="263"/>
      <c r="O154" s="263"/>
      <c r="P154" s="263"/>
      <c r="Q154" s="263"/>
      <c r="R154" s="263"/>
      <c r="S154" s="263"/>
      <c r="T154" s="26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5" t="s">
        <v>153</v>
      </c>
      <c r="AU154" s="265" t="s">
        <v>86</v>
      </c>
      <c r="AV154" s="13" t="s">
        <v>86</v>
      </c>
      <c r="AW154" s="13" t="s">
        <v>31</v>
      </c>
      <c r="AX154" s="13" t="s">
        <v>84</v>
      </c>
      <c r="AY154" s="265" t="s">
        <v>137</v>
      </c>
    </row>
    <row r="155" s="2" customFormat="1" ht="16.5" customHeight="1">
      <c r="A155" s="40"/>
      <c r="B155" s="41"/>
      <c r="C155" s="241" t="s">
        <v>8</v>
      </c>
      <c r="D155" s="241" t="s">
        <v>139</v>
      </c>
      <c r="E155" s="242" t="s">
        <v>203</v>
      </c>
      <c r="F155" s="243" t="s">
        <v>204</v>
      </c>
      <c r="G155" s="244" t="s">
        <v>161</v>
      </c>
      <c r="H155" s="245">
        <v>17.550000000000001</v>
      </c>
      <c r="I155" s="246"/>
      <c r="J155" s="247">
        <f>ROUND(I155*H155,2)</f>
        <v>0</v>
      </c>
      <c r="K155" s="248"/>
      <c r="L155" s="43"/>
      <c r="M155" s="249" t="s">
        <v>1</v>
      </c>
      <c r="N155" s="250" t="s">
        <v>41</v>
      </c>
      <c r="O155" s="93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53" t="s">
        <v>143</v>
      </c>
      <c r="AT155" s="253" t="s">
        <v>139</v>
      </c>
      <c r="AU155" s="253" t="s">
        <v>86</v>
      </c>
      <c r="AY155" s="17" t="s">
        <v>137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7" t="s">
        <v>84</v>
      </c>
      <c r="BK155" s="141">
        <f>ROUND(I155*H155,2)</f>
        <v>0</v>
      </c>
      <c r="BL155" s="17" t="s">
        <v>143</v>
      </c>
      <c r="BM155" s="253" t="s">
        <v>205</v>
      </c>
    </row>
    <row r="156" s="2" customFormat="1" ht="33" customHeight="1">
      <c r="A156" s="40"/>
      <c r="B156" s="41"/>
      <c r="C156" s="241" t="s">
        <v>206</v>
      </c>
      <c r="D156" s="241" t="s">
        <v>139</v>
      </c>
      <c r="E156" s="242" t="s">
        <v>207</v>
      </c>
      <c r="F156" s="243" t="s">
        <v>208</v>
      </c>
      <c r="G156" s="244" t="s">
        <v>151</v>
      </c>
      <c r="H156" s="245">
        <v>1</v>
      </c>
      <c r="I156" s="246"/>
      <c r="J156" s="247">
        <f>ROUND(I156*H156,2)</f>
        <v>0</v>
      </c>
      <c r="K156" s="248"/>
      <c r="L156" s="43"/>
      <c r="M156" s="249" t="s">
        <v>1</v>
      </c>
      <c r="N156" s="250" t="s">
        <v>41</v>
      </c>
      <c r="O156" s="93"/>
      <c r="P156" s="251">
        <f>O156*H156</f>
        <v>0</v>
      </c>
      <c r="Q156" s="251">
        <v>0</v>
      </c>
      <c r="R156" s="251">
        <f>Q156*H156</f>
        <v>0</v>
      </c>
      <c r="S156" s="251">
        <v>0</v>
      </c>
      <c r="T156" s="25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53" t="s">
        <v>143</v>
      </c>
      <c r="AT156" s="253" t="s">
        <v>139</v>
      </c>
      <c r="AU156" s="253" t="s">
        <v>86</v>
      </c>
      <c r="AY156" s="17" t="s">
        <v>137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7" t="s">
        <v>84</v>
      </c>
      <c r="BK156" s="141">
        <f>ROUND(I156*H156,2)</f>
        <v>0</v>
      </c>
      <c r="BL156" s="17" t="s">
        <v>143</v>
      </c>
      <c r="BM156" s="253" t="s">
        <v>209</v>
      </c>
    </row>
    <row r="157" s="2" customFormat="1" ht="16.5" customHeight="1">
      <c r="A157" s="40"/>
      <c r="B157" s="41"/>
      <c r="C157" s="266" t="s">
        <v>210</v>
      </c>
      <c r="D157" s="266" t="s">
        <v>211</v>
      </c>
      <c r="E157" s="267" t="s">
        <v>212</v>
      </c>
      <c r="F157" s="268" t="s">
        <v>213</v>
      </c>
      <c r="G157" s="269" t="s">
        <v>161</v>
      </c>
      <c r="H157" s="270">
        <v>0.050999999999999997</v>
      </c>
      <c r="I157" s="271"/>
      <c r="J157" s="272">
        <f>ROUND(I157*H157,2)</f>
        <v>0</v>
      </c>
      <c r="K157" s="273"/>
      <c r="L157" s="274"/>
      <c r="M157" s="275" t="s">
        <v>1</v>
      </c>
      <c r="N157" s="276" t="s">
        <v>41</v>
      </c>
      <c r="O157" s="93"/>
      <c r="P157" s="251">
        <f>O157*H157</f>
        <v>0</v>
      </c>
      <c r="Q157" s="251">
        <v>0.20999999999999999</v>
      </c>
      <c r="R157" s="251">
        <f>Q157*H157</f>
        <v>0.010709999999999999</v>
      </c>
      <c r="S157" s="251">
        <v>0</v>
      </c>
      <c r="T157" s="25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53" t="s">
        <v>173</v>
      </c>
      <c r="AT157" s="253" t="s">
        <v>211</v>
      </c>
      <c r="AU157" s="253" t="s">
        <v>86</v>
      </c>
      <c r="AY157" s="17" t="s">
        <v>137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7" t="s">
        <v>84</v>
      </c>
      <c r="BK157" s="141">
        <f>ROUND(I157*H157,2)</f>
        <v>0</v>
      </c>
      <c r="BL157" s="17" t="s">
        <v>143</v>
      </c>
      <c r="BM157" s="253" t="s">
        <v>214</v>
      </c>
    </row>
    <row r="158" s="13" customFormat="1">
      <c r="A158" s="13"/>
      <c r="B158" s="254"/>
      <c r="C158" s="255"/>
      <c r="D158" s="256" t="s">
        <v>153</v>
      </c>
      <c r="E158" s="255"/>
      <c r="F158" s="258" t="s">
        <v>215</v>
      </c>
      <c r="G158" s="255"/>
      <c r="H158" s="259">
        <v>0.050999999999999997</v>
      </c>
      <c r="I158" s="260"/>
      <c r="J158" s="255"/>
      <c r="K158" s="255"/>
      <c r="L158" s="261"/>
      <c r="M158" s="262"/>
      <c r="N158" s="263"/>
      <c r="O158" s="263"/>
      <c r="P158" s="263"/>
      <c r="Q158" s="263"/>
      <c r="R158" s="263"/>
      <c r="S158" s="263"/>
      <c r="T158" s="26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5" t="s">
        <v>153</v>
      </c>
      <c r="AU158" s="265" t="s">
        <v>86</v>
      </c>
      <c r="AV158" s="13" t="s">
        <v>86</v>
      </c>
      <c r="AW158" s="13" t="s">
        <v>4</v>
      </c>
      <c r="AX158" s="13" t="s">
        <v>84</v>
      </c>
      <c r="AY158" s="265" t="s">
        <v>137</v>
      </c>
    </row>
    <row r="159" s="2" customFormat="1" ht="33" customHeight="1">
      <c r="A159" s="40"/>
      <c r="B159" s="41"/>
      <c r="C159" s="241" t="s">
        <v>216</v>
      </c>
      <c r="D159" s="241" t="s">
        <v>139</v>
      </c>
      <c r="E159" s="242" t="s">
        <v>217</v>
      </c>
      <c r="F159" s="243" t="s">
        <v>218</v>
      </c>
      <c r="G159" s="244" t="s">
        <v>151</v>
      </c>
      <c r="H159" s="245">
        <v>25</v>
      </c>
      <c r="I159" s="246"/>
      <c r="J159" s="247">
        <f>ROUND(I159*H159,2)</f>
        <v>0</v>
      </c>
      <c r="K159" s="248"/>
      <c r="L159" s="43"/>
      <c r="M159" s="249" t="s">
        <v>1</v>
      </c>
      <c r="N159" s="250" t="s">
        <v>41</v>
      </c>
      <c r="O159" s="93"/>
      <c r="P159" s="251">
        <f>O159*H159</f>
        <v>0</v>
      </c>
      <c r="Q159" s="251">
        <v>0</v>
      </c>
      <c r="R159" s="251">
        <f>Q159*H159</f>
        <v>0</v>
      </c>
      <c r="S159" s="251">
        <v>0</v>
      </c>
      <c r="T159" s="25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53" t="s">
        <v>143</v>
      </c>
      <c r="AT159" s="253" t="s">
        <v>139</v>
      </c>
      <c r="AU159" s="253" t="s">
        <v>86</v>
      </c>
      <c r="AY159" s="17" t="s">
        <v>137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7" t="s">
        <v>84</v>
      </c>
      <c r="BK159" s="141">
        <f>ROUND(I159*H159,2)</f>
        <v>0</v>
      </c>
      <c r="BL159" s="17" t="s">
        <v>143</v>
      </c>
      <c r="BM159" s="253" t="s">
        <v>219</v>
      </c>
    </row>
    <row r="160" s="2" customFormat="1" ht="24.15" customHeight="1">
      <c r="A160" s="40"/>
      <c r="B160" s="41"/>
      <c r="C160" s="241" t="s">
        <v>220</v>
      </c>
      <c r="D160" s="241" t="s">
        <v>139</v>
      </c>
      <c r="E160" s="242" t="s">
        <v>221</v>
      </c>
      <c r="F160" s="243" t="s">
        <v>222</v>
      </c>
      <c r="G160" s="244" t="s">
        <v>171</v>
      </c>
      <c r="H160" s="245">
        <v>20</v>
      </c>
      <c r="I160" s="246"/>
      <c r="J160" s="247">
        <f>ROUND(I160*H160,2)</f>
        <v>0</v>
      </c>
      <c r="K160" s="248"/>
      <c r="L160" s="43"/>
      <c r="M160" s="249" t="s">
        <v>1</v>
      </c>
      <c r="N160" s="250" t="s">
        <v>41</v>
      </c>
      <c r="O160" s="93"/>
      <c r="P160" s="251">
        <f>O160*H160</f>
        <v>0</v>
      </c>
      <c r="Q160" s="251">
        <v>0</v>
      </c>
      <c r="R160" s="251">
        <f>Q160*H160</f>
        <v>0</v>
      </c>
      <c r="S160" s="251">
        <v>0</v>
      </c>
      <c r="T160" s="25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53" t="s">
        <v>143</v>
      </c>
      <c r="AT160" s="253" t="s">
        <v>139</v>
      </c>
      <c r="AU160" s="253" t="s">
        <v>86</v>
      </c>
      <c r="AY160" s="17" t="s">
        <v>137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7" t="s">
        <v>84</v>
      </c>
      <c r="BK160" s="141">
        <f>ROUND(I160*H160,2)</f>
        <v>0</v>
      </c>
      <c r="BL160" s="17" t="s">
        <v>143</v>
      </c>
      <c r="BM160" s="253" t="s">
        <v>223</v>
      </c>
    </row>
    <row r="161" s="2" customFormat="1" ht="21.75" customHeight="1">
      <c r="A161" s="40"/>
      <c r="B161" s="41"/>
      <c r="C161" s="266" t="s">
        <v>224</v>
      </c>
      <c r="D161" s="266" t="s">
        <v>211</v>
      </c>
      <c r="E161" s="267" t="s">
        <v>225</v>
      </c>
      <c r="F161" s="268" t="s">
        <v>226</v>
      </c>
      <c r="G161" s="269" t="s">
        <v>171</v>
      </c>
      <c r="H161" s="270">
        <v>20</v>
      </c>
      <c r="I161" s="271"/>
      <c r="J161" s="272">
        <f>ROUND(I161*H161,2)</f>
        <v>0</v>
      </c>
      <c r="K161" s="273"/>
      <c r="L161" s="274"/>
      <c r="M161" s="275" t="s">
        <v>1</v>
      </c>
      <c r="N161" s="276" t="s">
        <v>41</v>
      </c>
      <c r="O161" s="93"/>
      <c r="P161" s="251">
        <f>O161*H161</f>
        <v>0</v>
      </c>
      <c r="Q161" s="251">
        <v>0.0035400000000000002</v>
      </c>
      <c r="R161" s="251">
        <f>Q161*H161</f>
        <v>0.070800000000000002</v>
      </c>
      <c r="S161" s="251">
        <v>0</v>
      </c>
      <c r="T161" s="25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53" t="s">
        <v>173</v>
      </c>
      <c r="AT161" s="253" t="s">
        <v>211</v>
      </c>
      <c r="AU161" s="253" t="s">
        <v>86</v>
      </c>
      <c r="AY161" s="17" t="s">
        <v>137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7" t="s">
        <v>84</v>
      </c>
      <c r="BK161" s="141">
        <f>ROUND(I161*H161,2)</f>
        <v>0</v>
      </c>
      <c r="BL161" s="17" t="s">
        <v>143</v>
      </c>
      <c r="BM161" s="253" t="s">
        <v>227</v>
      </c>
    </row>
    <row r="162" s="2" customFormat="1" ht="21.75" customHeight="1">
      <c r="A162" s="40"/>
      <c r="B162" s="41"/>
      <c r="C162" s="241" t="s">
        <v>7</v>
      </c>
      <c r="D162" s="241" t="s">
        <v>139</v>
      </c>
      <c r="E162" s="242" t="s">
        <v>228</v>
      </c>
      <c r="F162" s="243" t="s">
        <v>229</v>
      </c>
      <c r="G162" s="244" t="s">
        <v>171</v>
      </c>
      <c r="H162" s="245">
        <v>20</v>
      </c>
      <c r="I162" s="246"/>
      <c r="J162" s="247">
        <f>ROUND(I162*H162,2)</f>
        <v>0</v>
      </c>
      <c r="K162" s="248"/>
      <c r="L162" s="43"/>
      <c r="M162" s="249" t="s">
        <v>1</v>
      </c>
      <c r="N162" s="250" t="s">
        <v>41</v>
      </c>
      <c r="O162" s="93"/>
      <c r="P162" s="251">
        <f>O162*H162</f>
        <v>0</v>
      </c>
      <c r="Q162" s="251">
        <v>0</v>
      </c>
      <c r="R162" s="251">
        <f>Q162*H162</f>
        <v>0</v>
      </c>
      <c r="S162" s="251">
        <v>0</v>
      </c>
      <c r="T162" s="25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53" t="s">
        <v>143</v>
      </c>
      <c r="AT162" s="253" t="s">
        <v>139</v>
      </c>
      <c r="AU162" s="253" t="s">
        <v>86</v>
      </c>
      <c r="AY162" s="17" t="s">
        <v>137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7" t="s">
        <v>84</v>
      </c>
      <c r="BK162" s="141">
        <f>ROUND(I162*H162,2)</f>
        <v>0</v>
      </c>
      <c r="BL162" s="17" t="s">
        <v>143</v>
      </c>
      <c r="BM162" s="253" t="s">
        <v>230</v>
      </c>
    </row>
    <row r="163" s="2" customFormat="1" ht="24.15" customHeight="1">
      <c r="A163" s="40"/>
      <c r="B163" s="41"/>
      <c r="C163" s="241" t="s">
        <v>231</v>
      </c>
      <c r="D163" s="241" t="s">
        <v>139</v>
      </c>
      <c r="E163" s="242" t="s">
        <v>232</v>
      </c>
      <c r="F163" s="243" t="s">
        <v>233</v>
      </c>
      <c r="G163" s="244" t="s">
        <v>171</v>
      </c>
      <c r="H163" s="245">
        <v>20</v>
      </c>
      <c r="I163" s="246"/>
      <c r="J163" s="247">
        <f>ROUND(I163*H163,2)</f>
        <v>0</v>
      </c>
      <c r="K163" s="248"/>
      <c r="L163" s="43"/>
      <c r="M163" s="249" t="s">
        <v>1</v>
      </c>
      <c r="N163" s="250" t="s">
        <v>41</v>
      </c>
      <c r="O163" s="93"/>
      <c r="P163" s="251">
        <f>O163*H163</f>
        <v>0</v>
      </c>
      <c r="Q163" s="251">
        <v>0</v>
      </c>
      <c r="R163" s="251">
        <f>Q163*H163</f>
        <v>0</v>
      </c>
      <c r="S163" s="251">
        <v>0</v>
      </c>
      <c r="T163" s="25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53" t="s">
        <v>143</v>
      </c>
      <c r="AT163" s="253" t="s">
        <v>139</v>
      </c>
      <c r="AU163" s="253" t="s">
        <v>86</v>
      </c>
      <c r="AY163" s="17" t="s">
        <v>137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7" t="s">
        <v>84</v>
      </c>
      <c r="BK163" s="141">
        <f>ROUND(I163*H163,2)</f>
        <v>0</v>
      </c>
      <c r="BL163" s="17" t="s">
        <v>143</v>
      </c>
      <c r="BM163" s="253" t="s">
        <v>234</v>
      </c>
    </row>
    <row r="164" s="2" customFormat="1" ht="16.5" customHeight="1">
      <c r="A164" s="40"/>
      <c r="B164" s="41"/>
      <c r="C164" s="241" t="s">
        <v>235</v>
      </c>
      <c r="D164" s="241" t="s">
        <v>139</v>
      </c>
      <c r="E164" s="242" t="s">
        <v>236</v>
      </c>
      <c r="F164" s="243" t="s">
        <v>237</v>
      </c>
      <c r="G164" s="244" t="s">
        <v>151</v>
      </c>
      <c r="H164" s="245">
        <v>48</v>
      </c>
      <c r="I164" s="246"/>
      <c r="J164" s="247">
        <f>ROUND(I164*H164,2)</f>
        <v>0</v>
      </c>
      <c r="K164" s="248"/>
      <c r="L164" s="43"/>
      <c r="M164" s="249" t="s">
        <v>1</v>
      </c>
      <c r="N164" s="250" t="s">
        <v>41</v>
      </c>
      <c r="O164" s="93"/>
      <c r="P164" s="251">
        <f>O164*H164</f>
        <v>0</v>
      </c>
      <c r="Q164" s="251">
        <v>0</v>
      </c>
      <c r="R164" s="251">
        <f>Q164*H164</f>
        <v>0</v>
      </c>
      <c r="S164" s="251">
        <v>0</v>
      </c>
      <c r="T164" s="25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53" t="s">
        <v>143</v>
      </c>
      <c r="AT164" s="253" t="s">
        <v>139</v>
      </c>
      <c r="AU164" s="253" t="s">
        <v>86</v>
      </c>
      <c r="AY164" s="17" t="s">
        <v>137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7" t="s">
        <v>84</v>
      </c>
      <c r="BK164" s="141">
        <f>ROUND(I164*H164,2)</f>
        <v>0</v>
      </c>
      <c r="BL164" s="17" t="s">
        <v>143</v>
      </c>
      <c r="BM164" s="253" t="s">
        <v>238</v>
      </c>
    </row>
    <row r="165" s="2" customFormat="1" ht="16.5" customHeight="1">
      <c r="A165" s="40"/>
      <c r="B165" s="41"/>
      <c r="C165" s="266" t="s">
        <v>239</v>
      </c>
      <c r="D165" s="266" t="s">
        <v>211</v>
      </c>
      <c r="E165" s="267" t="s">
        <v>240</v>
      </c>
      <c r="F165" s="268" t="s">
        <v>241</v>
      </c>
      <c r="G165" s="269" t="s">
        <v>151</v>
      </c>
      <c r="H165" s="270">
        <v>48</v>
      </c>
      <c r="I165" s="271"/>
      <c r="J165" s="272">
        <f>ROUND(I165*H165,2)</f>
        <v>0</v>
      </c>
      <c r="K165" s="273"/>
      <c r="L165" s="274"/>
      <c r="M165" s="275" t="s">
        <v>1</v>
      </c>
      <c r="N165" s="276" t="s">
        <v>41</v>
      </c>
      <c r="O165" s="93"/>
      <c r="P165" s="251">
        <f>O165*H165</f>
        <v>0</v>
      </c>
      <c r="Q165" s="251">
        <v>0.00027999999999999998</v>
      </c>
      <c r="R165" s="251">
        <f>Q165*H165</f>
        <v>0.013439999999999999</v>
      </c>
      <c r="S165" s="251">
        <v>0</v>
      </c>
      <c r="T165" s="25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53" t="s">
        <v>173</v>
      </c>
      <c r="AT165" s="253" t="s">
        <v>211</v>
      </c>
      <c r="AU165" s="253" t="s">
        <v>86</v>
      </c>
      <c r="AY165" s="17" t="s">
        <v>137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7" t="s">
        <v>84</v>
      </c>
      <c r="BK165" s="141">
        <f>ROUND(I165*H165,2)</f>
        <v>0</v>
      </c>
      <c r="BL165" s="17" t="s">
        <v>143</v>
      </c>
      <c r="BM165" s="253" t="s">
        <v>242</v>
      </c>
    </row>
    <row r="166" s="2" customFormat="1" ht="21.75" customHeight="1">
      <c r="A166" s="40"/>
      <c r="B166" s="41"/>
      <c r="C166" s="241" t="s">
        <v>243</v>
      </c>
      <c r="D166" s="241" t="s">
        <v>139</v>
      </c>
      <c r="E166" s="242" t="s">
        <v>244</v>
      </c>
      <c r="F166" s="243" t="s">
        <v>245</v>
      </c>
      <c r="G166" s="244" t="s">
        <v>151</v>
      </c>
      <c r="H166" s="245">
        <v>253</v>
      </c>
      <c r="I166" s="246"/>
      <c r="J166" s="247">
        <f>ROUND(I166*H166,2)</f>
        <v>0</v>
      </c>
      <c r="K166" s="248"/>
      <c r="L166" s="43"/>
      <c r="M166" s="249" t="s">
        <v>1</v>
      </c>
      <c r="N166" s="250" t="s">
        <v>41</v>
      </c>
      <c r="O166" s="93"/>
      <c r="P166" s="251">
        <f>O166*H166</f>
        <v>0</v>
      </c>
      <c r="Q166" s="251">
        <v>0</v>
      </c>
      <c r="R166" s="251">
        <f>Q166*H166</f>
        <v>0</v>
      </c>
      <c r="S166" s="251">
        <v>0</v>
      </c>
      <c r="T166" s="25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53" t="s">
        <v>143</v>
      </c>
      <c r="AT166" s="253" t="s">
        <v>139</v>
      </c>
      <c r="AU166" s="253" t="s">
        <v>86</v>
      </c>
      <c r="AY166" s="17" t="s">
        <v>137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7" t="s">
        <v>84</v>
      </c>
      <c r="BK166" s="141">
        <f>ROUND(I166*H166,2)</f>
        <v>0</v>
      </c>
      <c r="BL166" s="17" t="s">
        <v>143</v>
      </c>
      <c r="BM166" s="253" t="s">
        <v>246</v>
      </c>
    </row>
    <row r="167" s="2" customFormat="1" ht="16.5" customHeight="1">
      <c r="A167" s="40"/>
      <c r="B167" s="41"/>
      <c r="C167" s="241" t="s">
        <v>247</v>
      </c>
      <c r="D167" s="241" t="s">
        <v>139</v>
      </c>
      <c r="E167" s="242" t="s">
        <v>248</v>
      </c>
      <c r="F167" s="243" t="s">
        <v>249</v>
      </c>
      <c r="G167" s="244" t="s">
        <v>171</v>
      </c>
      <c r="H167" s="245">
        <v>20</v>
      </c>
      <c r="I167" s="246"/>
      <c r="J167" s="247">
        <f>ROUND(I167*H167,2)</f>
        <v>0</v>
      </c>
      <c r="K167" s="248"/>
      <c r="L167" s="43"/>
      <c r="M167" s="249" t="s">
        <v>1</v>
      </c>
      <c r="N167" s="250" t="s">
        <v>41</v>
      </c>
      <c r="O167" s="93"/>
      <c r="P167" s="251">
        <f>O167*H167</f>
        <v>0</v>
      </c>
      <c r="Q167" s="251">
        <v>0</v>
      </c>
      <c r="R167" s="251">
        <f>Q167*H167</f>
        <v>0</v>
      </c>
      <c r="S167" s="251">
        <v>0</v>
      </c>
      <c r="T167" s="25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53" t="s">
        <v>143</v>
      </c>
      <c r="AT167" s="253" t="s">
        <v>139</v>
      </c>
      <c r="AU167" s="253" t="s">
        <v>86</v>
      </c>
      <c r="AY167" s="17" t="s">
        <v>137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7" t="s">
        <v>84</v>
      </c>
      <c r="BK167" s="141">
        <f>ROUND(I167*H167,2)</f>
        <v>0</v>
      </c>
      <c r="BL167" s="17" t="s">
        <v>143</v>
      </c>
      <c r="BM167" s="253" t="s">
        <v>250</v>
      </c>
    </row>
    <row r="168" s="14" customFormat="1">
      <c r="A168" s="14"/>
      <c r="B168" s="277"/>
      <c r="C168" s="278"/>
      <c r="D168" s="256" t="s">
        <v>153</v>
      </c>
      <c r="E168" s="279" t="s">
        <v>1</v>
      </c>
      <c r="F168" s="280" t="s">
        <v>251</v>
      </c>
      <c r="G168" s="278"/>
      <c r="H168" s="279" t="s">
        <v>1</v>
      </c>
      <c r="I168" s="281"/>
      <c r="J168" s="278"/>
      <c r="K168" s="278"/>
      <c r="L168" s="282"/>
      <c r="M168" s="283"/>
      <c r="N168" s="284"/>
      <c r="O168" s="284"/>
      <c r="P168" s="284"/>
      <c r="Q168" s="284"/>
      <c r="R168" s="284"/>
      <c r="S168" s="284"/>
      <c r="T168" s="28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6" t="s">
        <v>153</v>
      </c>
      <c r="AU168" s="286" t="s">
        <v>86</v>
      </c>
      <c r="AV168" s="14" t="s">
        <v>84</v>
      </c>
      <c r="AW168" s="14" t="s">
        <v>31</v>
      </c>
      <c r="AX168" s="14" t="s">
        <v>76</v>
      </c>
      <c r="AY168" s="286" t="s">
        <v>137</v>
      </c>
    </row>
    <row r="169" s="13" customFormat="1">
      <c r="A169" s="13"/>
      <c r="B169" s="254"/>
      <c r="C169" s="255"/>
      <c r="D169" s="256" t="s">
        <v>153</v>
      </c>
      <c r="E169" s="257" t="s">
        <v>1</v>
      </c>
      <c r="F169" s="258" t="s">
        <v>224</v>
      </c>
      <c r="G169" s="255"/>
      <c r="H169" s="259">
        <v>20</v>
      </c>
      <c r="I169" s="260"/>
      <c r="J169" s="255"/>
      <c r="K169" s="255"/>
      <c r="L169" s="261"/>
      <c r="M169" s="262"/>
      <c r="N169" s="263"/>
      <c r="O169" s="263"/>
      <c r="P169" s="263"/>
      <c r="Q169" s="263"/>
      <c r="R169" s="263"/>
      <c r="S169" s="263"/>
      <c r="T169" s="26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5" t="s">
        <v>153</v>
      </c>
      <c r="AU169" s="265" t="s">
        <v>86</v>
      </c>
      <c r="AV169" s="13" t="s">
        <v>86</v>
      </c>
      <c r="AW169" s="13" t="s">
        <v>31</v>
      </c>
      <c r="AX169" s="13" t="s">
        <v>84</v>
      </c>
      <c r="AY169" s="265" t="s">
        <v>137</v>
      </c>
    </row>
    <row r="170" s="12" customFormat="1" ht="22.8" customHeight="1">
      <c r="A170" s="12"/>
      <c r="B170" s="225"/>
      <c r="C170" s="226"/>
      <c r="D170" s="227" t="s">
        <v>75</v>
      </c>
      <c r="E170" s="239" t="s">
        <v>86</v>
      </c>
      <c r="F170" s="239" t="s">
        <v>252</v>
      </c>
      <c r="G170" s="226"/>
      <c r="H170" s="226"/>
      <c r="I170" s="229"/>
      <c r="J170" s="240">
        <f>BK170</f>
        <v>0</v>
      </c>
      <c r="K170" s="226"/>
      <c r="L170" s="231"/>
      <c r="M170" s="232"/>
      <c r="N170" s="233"/>
      <c r="O170" s="233"/>
      <c r="P170" s="234">
        <f>P171</f>
        <v>0</v>
      </c>
      <c r="Q170" s="233"/>
      <c r="R170" s="234">
        <f>R171</f>
        <v>0.066600000000000006</v>
      </c>
      <c r="S170" s="233"/>
      <c r="T170" s="23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6" t="s">
        <v>84</v>
      </c>
      <c r="AT170" s="237" t="s">
        <v>75</v>
      </c>
      <c r="AU170" s="237" t="s">
        <v>84</v>
      </c>
      <c r="AY170" s="236" t="s">
        <v>137</v>
      </c>
      <c r="BK170" s="238">
        <f>BK171</f>
        <v>0</v>
      </c>
    </row>
    <row r="171" s="2" customFormat="1" ht="24.15" customHeight="1">
      <c r="A171" s="40"/>
      <c r="B171" s="41"/>
      <c r="C171" s="241" t="s">
        <v>253</v>
      </c>
      <c r="D171" s="241" t="s">
        <v>139</v>
      </c>
      <c r="E171" s="242" t="s">
        <v>254</v>
      </c>
      <c r="F171" s="243" t="s">
        <v>255</v>
      </c>
      <c r="G171" s="244" t="s">
        <v>171</v>
      </c>
      <c r="H171" s="245">
        <v>36</v>
      </c>
      <c r="I171" s="246"/>
      <c r="J171" s="247">
        <f>ROUND(I171*H171,2)</f>
        <v>0</v>
      </c>
      <c r="K171" s="248"/>
      <c r="L171" s="43"/>
      <c r="M171" s="249" t="s">
        <v>1</v>
      </c>
      <c r="N171" s="250" t="s">
        <v>41</v>
      </c>
      <c r="O171" s="93"/>
      <c r="P171" s="251">
        <f>O171*H171</f>
        <v>0</v>
      </c>
      <c r="Q171" s="251">
        <v>0.0018500000000000001</v>
      </c>
      <c r="R171" s="251">
        <f>Q171*H171</f>
        <v>0.066600000000000006</v>
      </c>
      <c r="S171" s="251">
        <v>0</v>
      </c>
      <c r="T171" s="25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53" t="s">
        <v>143</v>
      </c>
      <c r="AT171" s="253" t="s">
        <v>139</v>
      </c>
      <c r="AU171" s="253" t="s">
        <v>86</v>
      </c>
      <c r="AY171" s="17" t="s">
        <v>137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7" t="s">
        <v>84</v>
      </c>
      <c r="BK171" s="141">
        <f>ROUND(I171*H171,2)</f>
        <v>0</v>
      </c>
      <c r="BL171" s="17" t="s">
        <v>143</v>
      </c>
      <c r="BM171" s="253" t="s">
        <v>256</v>
      </c>
    </row>
    <row r="172" s="12" customFormat="1" ht="22.8" customHeight="1">
      <c r="A172" s="12"/>
      <c r="B172" s="225"/>
      <c r="C172" s="226"/>
      <c r="D172" s="227" t="s">
        <v>75</v>
      </c>
      <c r="E172" s="239" t="s">
        <v>148</v>
      </c>
      <c r="F172" s="239" t="s">
        <v>257</v>
      </c>
      <c r="G172" s="226"/>
      <c r="H172" s="226"/>
      <c r="I172" s="229"/>
      <c r="J172" s="240">
        <f>BK172</f>
        <v>0</v>
      </c>
      <c r="K172" s="226"/>
      <c r="L172" s="231"/>
      <c r="M172" s="232"/>
      <c r="N172" s="233"/>
      <c r="O172" s="233"/>
      <c r="P172" s="234">
        <f>SUM(P173:P175)</f>
        <v>0</v>
      </c>
      <c r="Q172" s="233"/>
      <c r="R172" s="234">
        <f>SUM(R173:R175)</f>
        <v>0.70370999999999995</v>
      </c>
      <c r="S172" s="233"/>
      <c r="T172" s="235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6" t="s">
        <v>84</v>
      </c>
      <c r="AT172" s="237" t="s">
        <v>75</v>
      </c>
      <c r="AU172" s="237" t="s">
        <v>84</v>
      </c>
      <c r="AY172" s="236" t="s">
        <v>137</v>
      </c>
      <c r="BK172" s="238">
        <f>SUM(BK173:BK175)</f>
        <v>0</v>
      </c>
    </row>
    <row r="173" s="2" customFormat="1" ht="24.15" customHeight="1">
      <c r="A173" s="40"/>
      <c r="B173" s="41"/>
      <c r="C173" s="241" t="s">
        <v>258</v>
      </c>
      <c r="D173" s="241" t="s">
        <v>139</v>
      </c>
      <c r="E173" s="242" t="s">
        <v>259</v>
      </c>
      <c r="F173" s="243" t="s">
        <v>260</v>
      </c>
      <c r="G173" s="244" t="s">
        <v>171</v>
      </c>
      <c r="H173" s="245">
        <v>13</v>
      </c>
      <c r="I173" s="246"/>
      <c r="J173" s="247">
        <f>ROUND(I173*H173,2)</f>
        <v>0</v>
      </c>
      <c r="K173" s="248"/>
      <c r="L173" s="43"/>
      <c r="M173" s="249" t="s">
        <v>1</v>
      </c>
      <c r="N173" s="250" t="s">
        <v>41</v>
      </c>
      <c r="O173" s="93"/>
      <c r="P173" s="251">
        <f>O173*H173</f>
        <v>0</v>
      </c>
      <c r="Q173" s="251">
        <v>0.033509999999999998</v>
      </c>
      <c r="R173" s="251">
        <f>Q173*H173</f>
        <v>0.43562999999999996</v>
      </c>
      <c r="S173" s="251">
        <v>0</v>
      </c>
      <c r="T173" s="25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53" t="s">
        <v>143</v>
      </c>
      <c r="AT173" s="253" t="s">
        <v>139</v>
      </c>
      <c r="AU173" s="253" t="s">
        <v>86</v>
      </c>
      <c r="AY173" s="17" t="s">
        <v>137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7" t="s">
        <v>84</v>
      </c>
      <c r="BK173" s="141">
        <f>ROUND(I173*H173,2)</f>
        <v>0</v>
      </c>
      <c r="BL173" s="17" t="s">
        <v>143</v>
      </c>
      <c r="BM173" s="253" t="s">
        <v>261</v>
      </c>
    </row>
    <row r="174" s="2" customFormat="1" ht="24.15" customHeight="1">
      <c r="A174" s="40"/>
      <c r="B174" s="41"/>
      <c r="C174" s="241" t="s">
        <v>262</v>
      </c>
      <c r="D174" s="241" t="s">
        <v>139</v>
      </c>
      <c r="E174" s="242" t="s">
        <v>263</v>
      </c>
      <c r="F174" s="243" t="s">
        <v>264</v>
      </c>
      <c r="G174" s="244" t="s">
        <v>171</v>
      </c>
      <c r="H174" s="245">
        <v>4</v>
      </c>
      <c r="I174" s="246"/>
      <c r="J174" s="247">
        <f>ROUND(I174*H174,2)</f>
        <v>0</v>
      </c>
      <c r="K174" s="248"/>
      <c r="L174" s="43"/>
      <c r="M174" s="249" t="s">
        <v>1</v>
      </c>
      <c r="N174" s="250" t="s">
        <v>41</v>
      </c>
      <c r="O174" s="93"/>
      <c r="P174" s="251">
        <f>O174*H174</f>
        <v>0</v>
      </c>
      <c r="Q174" s="251">
        <v>0.067019999999999996</v>
      </c>
      <c r="R174" s="251">
        <f>Q174*H174</f>
        <v>0.26807999999999998</v>
      </c>
      <c r="S174" s="251">
        <v>0</v>
      </c>
      <c r="T174" s="25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53" t="s">
        <v>143</v>
      </c>
      <c r="AT174" s="253" t="s">
        <v>139</v>
      </c>
      <c r="AU174" s="253" t="s">
        <v>86</v>
      </c>
      <c r="AY174" s="17" t="s">
        <v>137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7" t="s">
        <v>84</v>
      </c>
      <c r="BK174" s="141">
        <f>ROUND(I174*H174,2)</f>
        <v>0</v>
      </c>
      <c r="BL174" s="17" t="s">
        <v>143</v>
      </c>
      <c r="BM174" s="253" t="s">
        <v>265</v>
      </c>
    </row>
    <row r="175" s="2" customFormat="1" ht="33" customHeight="1">
      <c r="A175" s="40"/>
      <c r="B175" s="41"/>
      <c r="C175" s="266" t="s">
        <v>266</v>
      </c>
      <c r="D175" s="266" t="s">
        <v>211</v>
      </c>
      <c r="E175" s="267" t="s">
        <v>267</v>
      </c>
      <c r="F175" s="268" t="s">
        <v>268</v>
      </c>
      <c r="G175" s="269" t="s">
        <v>269</v>
      </c>
      <c r="H175" s="270">
        <v>1</v>
      </c>
      <c r="I175" s="271"/>
      <c r="J175" s="272">
        <f>ROUND(I175*H175,2)</f>
        <v>0</v>
      </c>
      <c r="K175" s="273"/>
      <c r="L175" s="274"/>
      <c r="M175" s="275" t="s">
        <v>1</v>
      </c>
      <c r="N175" s="276" t="s">
        <v>41</v>
      </c>
      <c r="O175" s="93"/>
      <c r="P175" s="251">
        <f>O175*H175</f>
        <v>0</v>
      </c>
      <c r="Q175" s="251">
        <v>0</v>
      </c>
      <c r="R175" s="251">
        <f>Q175*H175</f>
        <v>0</v>
      </c>
      <c r="S175" s="251">
        <v>0</v>
      </c>
      <c r="T175" s="25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53" t="s">
        <v>173</v>
      </c>
      <c r="AT175" s="253" t="s">
        <v>211</v>
      </c>
      <c r="AU175" s="253" t="s">
        <v>86</v>
      </c>
      <c r="AY175" s="17" t="s">
        <v>137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7" t="s">
        <v>84</v>
      </c>
      <c r="BK175" s="141">
        <f>ROUND(I175*H175,2)</f>
        <v>0</v>
      </c>
      <c r="BL175" s="17" t="s">
        <v>143</v>
      </c>
      <c r="BM175" s="253" t="s">
        <v>270</v>
      </c>
    </row>
    <row r="176" s="12" customFormat="1" ht="22.8" customHeight="1">
      <c r="A176" s="12"/>
      <c r="B176" s="225"/>
      <c r="C176" s="226"/>
      <c r="D176" s="227" t="s">
        <v>75</v>
      </c>
      <c r="E176" s="239" t="s">
        <v>143</v>
      </c>
      <c r="F176" s="239" t="s">
        <v>271</v>
      </c>
      <c r="G176" s="226"/>
      <c r="H176" s="226"/>
      <c r="I176" s="229"/>
      <c r="J176" s="240">
        <f>BK176</f>
        <v>0</v>
      </c>
      <c r="K176" s="226"/>
      <c r="L176" s="231"/>
      <c r="M176" s="232"/>
      <c r="N176" s="233"/>
      <c r="O176" s="233"/>
      <c r="P176" s="234">
        <f>SUM(P177:P178)</f>
        <v>0</v>
      </c>
      <c r="Q176" s="233"/>
      <c r="R176" s="234">
        <f>SUM(R177:R178)</f>
        <v>0</v>
      </c>
      <c r="S176" s="233"/>
      <c r="T176" s="235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6" t="s">
        <v>84</v>
      </c>
      <c r="AT176" s="237" t="s">
        <v>75</v>
      </c>
      <c r="AU176" s="237" t="s">
        <v>84</v>
      </c>
      <c r="AY176" s="236" t="s">
        <v>137</v>
      </c>
      <c r="BK176" s="238">
        <f>SUM(BK177:BK178)</f>
        <v>0</v>
      </c>
    </row>
    <row r="177" s="2" customFormat="1" ht="24.15" customHeight="1">
      <c r="A177" s="40"/>
      <c r="B177" s="41"/>
      <c r="C177" s="241" t="s">
        <v>272</v>
      </c>
      <c r="D177" s="241" t="s">
        <v>139</v>
      </c>
      <c r="E177" s="242" t="s">
        <v>273</v>
      </c>
      <c r="F177" s="243" t="s">
        <v>274</v>
      </c>
      <c r="G177" s="244" t="s">
        <v>151</v>
      </c>
      <c r="H177" s="245">
        <v>17</v>
      </c>
      <c r="I177" s="246"/>
      <c r="J177" s="247">
        <f>ROUND(I177*H177,2)</f>
        <v>0</v>
      </c>
      <c r="K177" s="248"/>
      <c r="L177" s="43"/>
      <c r="M177" s="249" t="s">
        <v>1</v>
      </c>
      <c r="N177" s="250" t="s">
        <v>41</v>
      </c>
      <c r="O177" s="93"/>
      <c r="P177" s="251">
        <f>O177*H177</f>
        <v>0</v>
      </c>
      <c r="Q177" s="251">
        <v>0</v>
      </c>
      <c r="R177" s="251">
        <f>Q177*H177</f>
        <v>0</v>
      </c>
      <c r="S177" s="251">
        <v>0</v>
      </c>
      <c r="T177" s="25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53" t="s">
        <v>143</v>
      </c>
      <c r="AT177" s="253" t="s">
        <v>139</v>
      </c>
      <c r="AU177" s="253" t="s">
        <v>86</v>
      </c>
      <c r="AY177" s="17" t="s">
        <v>137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7" t="s">
        <v>84</v>
      </c>
      <c r="BK177" s="141">
        <f>ROUND(I177*H177,2)</f>
        <v>0</v>
      </c>
      <c r="BL177" s="17" t="s">
        <v>143</v>
      </c>
      <c r="BM177" s="253" t="s">
        <v>275</v>
      </c>
    </row>
    <row r="178" s="13" customFormat="1">
      <c r="A178" s="13"/>
      <c r="B178" s="254"/>
      <c r="C178" s="255"/>
      <c r="D178" s="256" t="s">
        <v>153</v>
      </c>
      <c r="E178" s="257" t="s">
        <v>1</v>
      </c>
      <c r="F178" s="258" t="s">
        <v>276</v>
      </c>
      <c r="G178" s="255"/>
      <c r="H178" s="259">
        <v>17</v>
      </c>
      <c r="I178" s="260"/>
      <c r="J178" s="255"/>
      <c r="K178" s="255"/>
      <c r="L178" s="261"/>
      <c r="M178" s="262"/>
      <c r="N178" s="263"/>
      <c r="O178" s="263"/>
      <c r="P178" s="263"/>
      <c r="Q178" s="263"/>
      <c r="R178" s="263"/>
      <c r="S178" s="263"/>
      <c r="T178" s="26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5" t="s">
        <v>153</v>
      </c>
      <c r="AU178" s="265" t="s">
        <v>86</v>
      </c>
      <c r="AV178" s="13" t="s">
        <v>86</v>
      </c>
      <c r="AW178" s="13" t="s">
        <v>31</v>
      </c>
      <c r="AX178" s="13" t="s">
        <v>84</v>
      </c>
      <c r="AY178" s="265" t="s">
        <v>137</v>
      </c>
    </row>
    <row r="179" s="12" customFormat="1" ht="22.8" customHeight="1">
      <c r="A179" s="12"/>
      <c r="B179" s="225"/>
      <c r="C179" s="226"/>
      <c r="D179" s="227" t="s">
        <v>75</v>
      </c>
      <c r="E179" s="239" t="s">
        <v>158</v>
      </c>
      <c r="F179" s="239" t="s">
        <v>277</v>
      </c>
      <c r="G179" s="226"/>
      <c r="H179" s="226"/>
      <c r="I179" s="229"/>
      <c r="J179" s="240">
        <f>BK179</f>
        <v>0</v>
      </c>
      <c r="K179" s="226"/>
      <c r="L179" s="231"/>
      <c r="M179" s="232"/>
      <c r="N179" s="233"/>
      <c r="O179" s="233"/>
      <c r="P179" s="234">
        <f>SUM(P180:P199)</f>
        <v>0</v>
      </c>
      <c r="Q179" s="233"/>
      <c r="R179" s="234">
        <f>SUM(R180:R199)</f>
        <v>29.860799999999998</v>
      </c>
      <c r="S179" s="233"/>
      <c r="T179" s="235">
        <f>SUM(T180:T199)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6" t="s">
        <v>84</v>
      </c>
      <c r="AT179" s="237" t="s">
        <v>75</v>
      </c>
      <c r="AU179" s="237" t="s">
        <v>84</v>
      </c>
      <c r="AY179" s="236" t="s">
        <v>137</v>
      </c>
      <c r="BK179" s="238">
        <f>SUM(BK180:BK199)</f>
        <v>0</v>
      </c>
    </row>
    <row r="180" s="2" customFormat="1" ht="24.15" customHeight="1">
      <c r="A180" s="40"/>
      <c r="B180" s="41"/>
      <c r="C180" s="241" t="s">
        <v>278</v>
      </c>
      <c r="D180" s="241" t="s">
        <v>139</v>
      </c>
      <c r="E180" s="242" t="s">
        <v>279</v>
      </c>
      <c r="F180" s="243" t="s">
        <v>280</v>
      </c>
      <c r="G180" s="244" t="s">
        <v>151</v>
      </c>
      <c r="H180" s="245">
        <v>130</v>
      </c>
      <c r="I180" s="246"/>
      <c r="J180" s="247">
        <f>ROUND(I180*H180,2)</f>
        <v>0</v>
      </c>
      <c r="K180" s="248"/>
      <c r="L180" s="43"/>
      <c r="M180" s="249" t="s">
        <v>1</v>
      </c>
      <c r="N180" s="250" t="s">
        <v>41</v>
      </c>
      <c r="O180" s="93"/>
      <c r="P180" s="251">
        <f>O180*H180</f>
        <v>0</v>
      </c>
      <c r="Q180" s="251">
        <v>0</v>
      </c>
      <c r="R180" s="251">
        <f>Q180*H180</f>
        <v>0</v>
      </c>
      <c r="S180" s="251">
        <v>0</v>
      </c>
      <c r="T180" s="25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53" t="s">
        <v>143</v>
      </c>
      <c r="AT180" s="253" t="s">
        <v>139</v>
      </c>
      <c r="AU180" s="253" t="s">
        <v>86</v>
      </c>
      <c r="AY180" s="17" t="s">
        <v>137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7" t="s">
        <v>84</v>
      </c>
      <c r="BK180" s="141">
        <f>ROUND(I180*H180,2)</f>
        <v>0</v>
      </c>
      <c r="BL180" s="17" t="s">
        <v>143</v>
      </c>
      <c r="BM180" s="253" t="s">
        <v>281</v>
      </c>
    </row>
    <row r="181" s="2" customFormat="1" ht="24.15" customHeight="1">
      <c r="A181" s="40"/>
      <c r="B181" s="41"/>
      <c r="C181" s="241" t="s">
        <v>282</v>
      </c>
      <c r="D181" s="241" t="s">
        <v>139</v>
      </c>
      <c r="E181" s="242" t="s">
        <v>283</v>
      </c>
      <c r="F181" s="243" t="s">
        <v>284</v>
      </c>
      <c r="G181" s="244" t="s">
        <v>151</v>
      </c>
      <c r="H181" s="245">
        <v>130</v>
      </c>
      <c r="I181" s="246"/>
      <c r="J181" s="247">
        <f>ROUND(I181*H181,2)</f>
        <v>0</v>
      </c>
      <c r="K181" s="248"/>
      <c r="L181" s="43"/>
      <c r="M181" s="249" t="s">
        <v>1</v>
      </c>
      <c r="N181" s="250" t="s">
        <v>41</v>
      </c>
      <c r="O181" s="93"/>
      <c r="P181" s="251">
        <f>O181*H181</f>
        <v>0</v>
      </c>
      <c r="Q181" s="251">
        <v>0</v>
      </c>
      <c r="R181" s="251">
        <f>Q181*H181</f>
        <v>0</v>
      </c>
      <c r="S181" s="251">
        <v>0</v>
      </c>
      <c r="T181" s="25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53" t="s">
        <v>143</v>
      </c>
      <c r="AT181" s="253" t="s">
        <v>139</v>
      </c>
      <c r="AU181" s="253" t="s">
        <v>86</v>
      </c>
      <c r="AY181" s="17" t="s">
        <v>137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7" t="s">
        <v>84</v>
      </c>
      <c r="BK181" s="141">
        <f>ROUND(I181*H181,2)</f>
        <v>0</v>
      </c>
      <c r="BL181" s="17" t="s">
        <v>143</v>
      </c>
      <c r="BM181" s="253" t="s">
        <v>285</v>
      </c>
    </row>
    <row r="182" s="2" customFormat="1" ht="24.15" customHeight="1">
      <c r="A182" s="40"/>
      <c r="B182" s="41"/>
      <c r="C182" s="241" t="s">
        <v>286</v>
      </c>
      <c r="D182" s="241" t="s">
        <v>139</v>
      </c>
      <c r="E182" s="242" t="s">
        <v>287</v>
      </c>
      <c r="F182" s="243" t="s">
        <v>288</v>
      </c>
      <c r="G182" s="244" t="s">
        <v>151</v>
      </c>
      <c r="H182" s="245">
        <v>130</v>
      </c>
      <c r="I182" s="246"/>
      <c r="J182" s="247">
        <f>ROUND(I182*H182,2)</f>
        <v>0</v>
      </c>
      <c r="K182" s="248"/>
      <c r="L182" s="43"/>
      <c r="M182" s="249" t="s">
        <v>1</v>
      </c>
      <c r="N182" s="250" t="s">
        <v>41</v>
      </c>
      <c r="O182" s="93"/>
      <c r="P182" s="251">
        <f>O182*H182</f>
        <v>0</v>
      </c>
      <c r="Q182" s="251">
        <v>0</v>
      </c>
      <c r="R182" s="251">
        <f>Q182*H182</f>
        <v>0</v>
      </c>
      <c r="S182" s="251">
        <v>0</v>
      </c>
      <c r="T182" s="25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53" t="s">
        <v>143</v>
      </c>
      <c r="AT182" s="253" t="s">
        <v>139</v>
      </c>
      <c r="AU182" s="253" t="s">
        <v>86</v>
      </c>
      <c r="AY182" s="17" t="s">
        <v>137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7" t="s">
        <v>84</v>
      </c>
      <c r="BK182" s="141">
        <f>ROUND(I182*H182,2)</f>
        <v>0</v>
      </c>
      <c r="BL182" s="17" t="s">
        <v>143</v>
      </c>
      <c r="BM182" s="253" t="s">
        <v>289</v>
      </c>
    </row>
    <row r="183" s="2" customFormat="1" ht="16.5" customHeight="1">
      <c r="A183" s="40"/>
      <c r="B183" s="41"/>
      <c r="C183" s="241" t="s">
        <v>290</v>
      </c>
      <c r="D183" s="241" t="s">
        <v>139</v>
      </c>
      <c r="E183" s="242" t="s">
        <v>291</v>
      </c>
      <c r="F183" s="243" t="s">
        <v>292</v>
      </c>
      <c r="G183" s="244" t="s">
        <v>151</v>
      </c>
      <c r="H183" s="245">
        <v>130</v>
      </c>
      <c r="I183" s="246"/>
      <c r="J183" s="247">
        <f>ROUND(I183*H183,2)</f>
        <v>0</v>
      </c>
      <c r="K183" s="248"/>
      <c r="L183" s="43"/>
      <c r="M183" s="249" t="s">
        <v>1</v>
      </c>
      <c r="N183" s="250" t="s">
        <v>41</v>
      </c>
      <c r="O183" s="93"/>
      <c r="P183" s="251">
        <f>O183*H183</f>
        <v>0</v>
      </c>
      <c r="Q183" s="251">
        <v>0</v>
      </c>
      <c r="R183" s="251">
        <f>Q183*H183</f>
        <v>0</v>
      </c>
      <c r="S183" s="251">
        <v>0</v>
      </c>
      <c r="T183" s="25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53" t="s">
        <v>143</v>
      </c>
      <c r="AT183" s="253" t="s">
        <v>139</v>
      </c>
      <c r="AU183" s="253" t="s">
        <v>86</v>
      </c>
      <c r="AY183" s="17" t="s">
        <v>137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7" t="s">
        <v>84</v>
      </c>
      <c r="BK183" s="141">
        <f>ROUND(I183*H183,2)</f>
        <v>0</v>
      </c>
      <c r="BL183" s="17" t="s">
        <v>143</v>
      </c>
      <c r="BM183" s="253" t="s">
        <v>293</v>
      </c>
    </row>
    <row r="184" s="2" customFormat="1" ht="37.8" customHeight="1">
      <c r="A184" s="40"/>
      <c r="B184" s="41"/>
      <c r="C184" s="241" t="s">
        <v>294</v>
      </c>
      <c r="D184" s="241" t="s">
        <v>139</v>
      </c>
      <c r="E184" s="242" t="s">
        <v>295</v>
      </c>
      <c r="F184" s="243" t="s">
        <v>296</v>
      </c>
      <c r="G184" s="244" t="s">
        <v>151</v>
      </c>
      <c r="H184" s="245">
        <v>130</v>
      </c>
      <c r="I184" s="246"/>
      <c r="J184" s="247">
        <f>ROUND(I184*H184,2)</f>
        <v>0</v>
      </c>
      <c r="K184" s="248"/>
      <c r="L184" s="43"/>
      <c r="M184" s="249" t="s">
        <v>1</v>
      </c>
      <c r="N184" s="250" t="s">
        <v>41</v>
      </c>
      <c r="O184" s="93"/>
      <c r="P184" s="251">
        <f>O184*H184</f>
        <v>0</v>
      </c>
      <c r="Q184" s="251">
        <v>0</v>
      </c>
      <c r="R184" s="251">
        <f>Q184*H184</f>
        <v>0</v>
      </c>
      <c r="S184" s="251">
        <v>0</v>
      </c>
      <c r="T184" s="25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53" t="s">
        <v>143</v>
      </c>
      <c r="AT184" s="253" t="s">
        <v>139</v>
      </c>
      <c r="AU184" s="253" t="s">
        <v>86</v>
      </c>
      <c r="AY184" s="17" t="s">
        <v>137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7" t="s">
        <v>84</v>
      </c>
      <c r="BK184" s="141">
        <f>ROUND(I184*H184,2)</f>
        <v>0</v>
      </c>
      <c r="BL184" s="17" t="s">
        <v>143</v>
      </c>
      <c r="BM184" s="253" t="s">
        <v>297</v>
      </c>
    </row>
    <row r="185" s="2" customFormat="1" ht="37.8" customHeight="1">
      <c r="A185" s="40"/>
      <c r="B185" s="41"/>
      <c r="C185" s="241" t="s">
        <v>298</v>
      </c>
      <c r="D185" s="241" t="s">
        <v>139</v>
      </c>
      <c r="E185" s="242" t="s">
        <v>299</v>
      </c>
      <c r="F185" s="243" t="s">
        <v>300</v>
      </c>
      <c r="G185" s="244" t="s">
        <v>151</v>
      </c>
      <c r="H185" s="245">
        <v>130</v>
      </c>
      <c r="I185" s="246"/>
      <c r="J185" s="247">
        <f>ROUND(I185*H185,2)</f>
        <v>0</v>
      </c>
      <c r="K185" s="248"/>
      <c r="L185" s="43"/>
      <c r="M185" s="249" t="s">
        <v>1</v>
      </c>
      <c r="N185" s="250" t="s">
        <v>41</v>
      </c>
      <c r="O185" s="93"/>
      <c r="P185" s="251">
        <f>O185*H185</f>
        <v>0</v>
      </c>
      <c r="Q185" s="251">
        <v>0</v>
      </c>
      <c r="R185" s="251">
        <f>Q185*H185</f>
        <v>0</v>
      </c>
      <c r="S185" s="251">
        <v>0</v>
      </c>
      <c r="T185" s="25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53" t="s">
        <v>143</v>
      </c>
      <c r="AT185" s="253" t="s">
        <v>139</v>
      </c>
      <c r="AU185" s="253" t="s">
        <v>86</v>
      </c>
      <c r="AY185" s="17" t="s">
        <v>137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7" t="s">
        <v>84</v>
      </c>
      <c r="BK185" s="141">
        <f>ROUND(I185*H185,2)</f>
        <v>0</v>
      </c>
      <c r="BL185" s="17" t="s">
        <v>143</v>
      </c>
      <c r="BM185" s="253" t="s">
        <v>301</v>
      </c>
    </row>
    <row r="186" s="2" customFormat="1" ht="24.15" customHeight="1">
      <c r="A186" s="40"/>
      <c r="B186" s="41"/>
      <c r="C186" s="241" t="s">
        <v>302</v>
      </c>
      <c r="D186" s="241" t="s">
        <v>139</v>
      </c>
      <c r="E186" s="242" t="s">
        <v>303</v>
      </c>
      <c r="F186" s="243" t="s">
        <v>304</v>
      </c>
      <c r="G186" s="244" t="s">
        <v>151</v>
      </c>
      <c r="H186" s="245">
        <v>130</v>
      </c>
      <c r="I186" s="246"/>
      <c r="J186" s="247">
        <f>ROUND(I186*H186,2)</f>
        <v>0</v>
      </c>
      <c r="K186" s="248"/>
      <c r="L186" s="43"/>
      <c r="M186" s="249" t="s">
        <v>1</v>
      </c>
      <c r="N186" s="250" t="s">
        <v>41</v>
      </c>
      <c r="O186" s="93"/>
      <c r="P186" s="251">
        <f>O186*H186</f>
        <v>0</v>
      </c>
      <c r="Q186" s="251">
        <v>0.0052399999999999999</v>
      </c>
      <c r="R186" s="251">
        <f>Q186*H186</f>
        <v>0.68120000000000003</v>
      </c>
      <c r="S186" s="251">
        <v>0</v>
      </c>
      <c r="T186" s="25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53" t="s">
        <v>143</v>
      </c>
      <c r="AT186" s="253" t="s">
        <v>139</v>
      </c>
      <c r="AU186" s="253" t="s">
        <v>86</v>
      </c>
      <c r="AY186" s="17" t="s">
        <v>137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7" t="s">
        <v>84</v>
      </c>
      <c r="BK186" s="141">
        <f>ROUND(I186*H186,2)</f>
        <v>0</v>
      </c>
      <c r="BL186" s="17" t="s">
        <v>143</v>
      </c>
      <c r="BM186" s="253" t="s">
        <v>305</v>
      </c>
    </row>
    <row r="187" s="2" customFormat="1" ht="24.15" customHeight="1">
      <c r="A187" s="40"/>
      <c r="B187" s="41"/>
      <c r="C187" s="241" t="s">
        <v>306</v>
      </c>
      <c r="D187" s="241" t="s">
        <v>139</v>
      </c>
      <c r="E187" s="242" t="s">
        <v>307</v>
      </c>
      <c r="F187" s="243" t="s">
        <v>308</v>
      </c>
      <c r="G187" s="244" t="s">
        <v>151</v>
      </c>
      <c r="H187" s="245">
        <v>55</v>
      </c>
      <c r="I187" s="246"/>
      <c r="J187" s="247">
        <f>ROUND(I187*H187,2)</f>
        <v>0</v>
      </c>
      <c r="K187" s="248"/>
      <c r="L187" s="43"/>
      <c r="M187" s="249" t="s">
        <v>1</v>
      </c>
      <c r="N187" s="250" t="s">
        <v>41</v>
      </c>
      <c r="O187" s="93"/>
      <c r="P187" s="251">
        <f>O187*H187</f>
        <v>0</v>
      </c>
      <c r="Q187" s="251">
        <v>0.40799999999999997</v>
      </c>
      <c r="R187" s="251">
        <f>Q187*H187</f>
        <v>22.439999999999998</v>
      </c>
      <c r="S187" s="251">
        <v>0</v>
      </c>
      <c r="T187" s="25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53" t="s">
        <v>143</v>
      </c>
      <c r="AT187" s="253" t="s">
        <v>139</v>
      </c>
      <c r="AU187" s="253" t="s">
        <v>86</v>
      </c>
      <c r="AY187" s="17" t="s">
        <v>137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7" t="s">
        <v>84</v>
      </c>
      <c r="BK187" s="141">
        <f>ROUND(I187*H187,2)</f>
        <v>0</v>
      </c>
      <c r="BL187" s="17" t="s">
        <v>143</v>
      </c>
      <c r="BM187" s="253" t="s">
        <v>309</v>
      </c>
    </row>
    <row r="188" s="14" customFormat="1">
      <c r="A188" s="14"/>
      <c r="B188" s="277"/>
      <c r="C188" s="278"/>
      <c r="D188" s="256" t="s">
        <v>153</v>
      </c>
      <c r="E188" s="279" t="s">
        <v>1</v>
      </c>
      <c r="F188" s="280" t="s">
        <v>310</v>
      </c>
      <c r="G188" s="278"/>
      <c r="H188" s="279" t="s">
        <v>1</v>
      </c>
      <c r="I188" s="281"/>
      <c r="J188" s="278"/>
      <c r="K188" s="278"/>
      <c r="L188" s="282"/>
      <c r="M188" s="283"/>
      <c r="N188" s="284"/>
      <c r="O188" s="284"/>
      <c r="P188" s="284"/>
      <c r="Q188" s="284"/>
      <c r="R188" s="284"/>
      <c r="S188" s="284"/>
      <c r="T188" s="28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6" t="s">
        <v>153</v>
      </c>
      <c r="AU188" s="286" t="s">
        <v>86</v>
      </c>
      <c r="AV188" s="14" t="s">
        <v>84</v>
      </c>
      <c r="AW188" s="14" t="s">
        <v>31</v>
      </c>
      <c r="AX188" s="14" t="s">
        <v>76</v>
      </c>
      <c r="AY188" s="286" t="s">
        <v>137</v>
      </c>
    </row>
    <row r="189" s="13" customFormat="1">
      <c r="A189" s="13"/>
      <c r="B189" s="254"/>
      <c r="C189" s="255"/>
      <c r="D189" s="256" t="s">
        <v>153</v>
      </c>
      <c r="E189" s="257" t="s">
        <v>1</v>
      </c>
      <c r="F189" s="258" t="s">
        <v>311</v>
      </c>
      <c r="G189" s="255"/>
      <c r="H189" s="259">
        <v>39</v>
      </c>
      <c r="I189" s="260"/>
      <c r="J189" s="255"/>
      <c r="K189" s="255"/>
      <c r="L189" s="261"/>
      <c r="M189" s="262"/>
      <c r="N189" s="263"/>
      <c r="O189" s="263"/>
      <c r="P189" s="263"/>
      <c r="Q189" s="263"/>
      <c r="R189" s="263"/>
      <c r="S189" s="263"/>
      <c r="T189" s="26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5" t="s">
        <v>153</v>
      </c>
      <c r="AU189" s="265" t="s">
        <v>86</v>
      </c>
      <c r="AV189" s="13" t="s">
        <v>86</v>
      </c>
      <c r="AW189" s="13" t="s">
        <v>31</v>
      </c>
      <c r="AX189" s="13" t="s">
        <v>76</v>
      </c>
      <c r="AY189" s="265" t="s">
        <v>137</v>
      </c>
    </row>
    <row r="190" s="13" customFormat="1">
      <c r="A190" s="13"/>
      <c r="B190" s="254"/>
      <c r="C190" s="255"/>
      <c r="D190" s="256" t="s">
        <v>153</v>
      </c>
      <c r="E190" s="257" t="s">
        <v>1</v>
      </c>
      <c r="F190" s="258" t="s">
        <v>312</v>
      </c>
      <c r="G190" s="255"/>
      <c r="H190" s="259">
        <v>16</v>
      </c>
      <c r="I190" s="260"/>
      <c r="J190" s="255"/>
      <c r="K190" s="255"/>
      <c r="L190" s="261"/>
      <c r="M190" s="262"/>
      <c r="N190" s="263"/>
      <c r="O190" s="263"/>
      <c r="P190" s="263"/>
      <c r="Q190" s="263"/>
      <c r="R190" s="263"/>
      <c r="S190" s="263"/>
      <c r="T190" s="26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5" t="s">
        <v>153</v>
      </c>
      <c r="AU190" s="265" t="s">
        <v>86</v>
      </c>
      <c r="AV190" s="13" t="s">
        <v>86</v>
      </c>
      <c r="AW190" s="13" t="s">
        <v>31</v>
      </c>
      <c r="AX190" s="13" t="s">
        <v>76</v>
      </c>
      <c r="AY190" s="265" t="s">
        <v>137</v>
      </c>
    </row>
    <row r="191" s="15" customFormat="1">
      <c r="A191" s="15"/>
      <c r="B191" s="287"/>
      <c r="C191" s="288"/>
      <c r="D191" s="256" t="s">
        <v>153</v>
      </c>
      <c r="E191" s="289" t="s">
        <v>1</v>
      </c>
      <c r="F191" s="290" t="s">
        <v>313</v>
      </c>
      <c r="G191" s="288"/>
      <c r="H191" s="291">
        <v>55</v>
      </c>
      <c r="I191" s="292"/>
      <c r="J191" s="288"/>
      <c r="K191" s="288"/>
      <c r="L191" s="293"/>
      <c r="M191" s="294"/>
      <c r="N191" s="295"/>
      <c r="O191" s="295"/>
      <c r="P191" s="295"/>
      <c r="Q191" s="295"/>
      <c r="R191" s="295"/>
      <c r="S191" s="295"/>
      <c r="T191" s="29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97" t="s">
        <v>153</v>
      </c>
      <c r="AU191" s="297" t="s">
        <v>86</v>
      </c>
      <c r="AV191" s="15" t="s">
        <v>143</v>
      </c>
      <c r="AW191" s="15" t="s">
        <v>31</v>
      </c>
      <c r="AX191" s="15" t="s">
        <v>84</v>
      </c>
      <c r="AY191" s="297" t="s">
        <v>137</v>
      </c>
    </row>
    <row r="192" s="2" customFormat="1" ht="16.5" customHeight="1">
      <c r="A192" s="40"/>
      <c r="B192" s="41"/>
      <c r="C192" s="241" t="s">
        <v>314</v>
      </c>
      <c r="D192" s="241" t="s">
        <v>139</v>
      </c>
      <c r="E192" s="242" t="s">
        <v>315</v>
      </c>
      <c r="F192" s="243" t="s">
        <v>316</v>
      </c>
      <c r="G192" s="244" t="s">
        <v>317</v>
      </c>
      <c r="H192" s="245">
        <v>15</v>
      </c>
      <c r="I192" s="246"/>
      <c r="J192" s="247">
        <f>ROUND(I192*H192,2)</f>
        <v>0</v>
      </c>
      <c r="K192" s="248"/>
      <c r="L192" s="43"/>
      <c r="M192" s="249" t="s">
        <v>1</v>
      </c>
      <c r="N192" s="250" t="s">
        <v>41</v>
      </c>
      <c r="O192" s="93"/>
      <c r="P192" s="251">
        <f>O192*H192</f>
        <v>0</v>
      </c>
      <c r="Q192" s="251">
        <v>0</v>
      </c>
      <c r="R192" s="251">
        <f>Q192*H192</f>
        <v>0</v>
      </c>
      <c r="S192" s="251">
        <v>0</v>
      </c>
      <c r="T192" s="25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53" t="s">
        <v>143</v>
      </c>
      <c r="AT192" s="253" t="s">
        <v>139</v>
      </c>
      <c r="AU192" s="253" t="s">
        <v>86</v>
      </c>
      <c r="AY192" s="17" t="s">
        <v>137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7" t="s">
        <v>84</v>
      </c>
      <c r="BK192" s="141">
        <f>ROUND(I192*H192,2)</f>
        <v>0</v>
      </c>
      <c r="BL192" s="17" t="s">
        <v>143</v>
      </c>
      <c r="BM192" s="253" t="s">
        <v>318</v>
      </c>
    </row>
    <row r="193" s="2" customFormat="1" ht="24.15" customHeight="1">
      <c r="A193" s="40"/>
      <c r="B193" s="41"/>
      <c r="C193" s="241" t="s">
        <v>319</v>
      </c>
      <c r="D193" s="241" t="s">
        <v>139</v>
      </c>
      <c r="E193" s="242" t="s">
        <v>320</v>
      </c>
      <c r="F193" s="243" t="s">
        <v>321</v>
      </c>
      <c r="G193" s="244" t="s">
        <v>322</v>
      </c>
      <c r="H193" s="245">
        <v>40</v>
      </c>
      <c r="I193" s="246"/>
      <c r="J193" s="247">
        <f>ROUND(I193*H193,2)</f>
        <v>0</v>
      </c>
      <c r="K193" s="248"/>
      <c r="L193" s="43"/>
      <c r="M193" s="249" t="s">
        <v>1</v>
      </c>
      <c r="N193" s="250" t="s">
        <v>41</v>
      </c>
      <c r="O193" s="93"/>
      <c r="P193" s="251">
        <f>O193*H193</f>
        <v>0</v>
      </c>
      <c r="Q193" s="251">
        <v>0.16849</v>
      </c>
      <c r="R193" s="251">
        <f>Q193*H193</f>
        <v>6.7396000000000003</v>
      </c>
      <c r="S193" s="251">
        <v>0</v>
      </c>
      <c r="T193" s="25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53" t="s">
        <v>143</v>
      </c>
      <c r="AT193" s="253" t="s">
        <v>139</v>
      </c>
      <c r="AU193" s="253" t="s">
        <v>86</v>
      </c>
      <c r="AY193" s="17" t="s">
        <v>137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7" t="s">
        <v>84</v>
      </c>
      <c r="BK193" s="141">
        <f>ROUND(I193*H193,2)</f>
        <v>0</v>
      </c>
      <c r="BL193" s="17" t="s">
        <v>143</v>
      </c>
      <c r="BM193" s="253" t="s">
        <v>323</v>
      </c>
    </row>
    <row r="194" s="14" customFormat="1">
      <c r="A194" s="14"/>
      <c r="B194" s="277"/>
      <c r="C194" s="278"/>
      <c r="D194" s="256" t="s">
        <v>153</v>
      </c>
      <c r="E194" s="279" t="s">
        <v>1</v>
      </c>
      <c r="F194" s="280" t="s">
        <v>324</v>
      </c>
      <c r="G194" s="278"/>
      <c r="H194" s="279" t="s">
        <v>1</v>
      </c>
      <c r="I194" s="281"/>
      <c r="J194" s="278"/>
      <c r="K194" s="278"/>
      <c r="L194" s="282"/>
      <c r="M194" s="283"/>
      <c r="N194" s="284"/>
      <c r="O194" s="284"/>
      <c r="P194" s="284"/>
      <c r="Q194" s="284"/>
      <c r="R194" s="284"/>
      <c r="S194" s="284"/>
      <c r="T194" s="28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6" t="s">
        <v>153</v>
      </c>
      <c r="AU194" s="286" t="s">
        <v>86</v>
      </c>
      <c r="AV194" s="14" t="s">
        <v>84</v>
      </c>
      <c r="AW194" s="14" t="s">
        <v>31</v>
      </c>
      <c r="AX194" s="14" t="s">
        <v>76</v>
      </c>
      <c r="AY194" s="286" t="s">
        <v>137</v>
      </c>
    </row>
    <row r="195" s="13" customFormat="1">
      <c r="A195" s="13"/>
      <c r="B195" s="254"/>
      <c r="C195" s="255"/>
      <c r="D195" s="256" t="s">
        <v>153</v>
      </c>
      <c r="E195" s="257" t="s">
        <v>1</v>
      </c>
      <c r="F195" s="258" t="s">
        <v>325</v>
      </c>
      <c r="G195" s="255"/>
      <c r="H195" s="259">
        <v>40</v>
      </c>
      <c r="I195" s="260"/>
      <c r="J195" s="255"/>
      <c r="K195" s="255"/>
      <c r="L195" s="261"/>
      <c r="M195" s="262"/>
      <c r="N195" s="263"/>
      <c r="O195" s="263"/>
      <c r="P195" s="263"/>
      <c r="Q195" s="263"/>
      <c r="R195" s="263"/>
      <c r="S195" s="263"/>
      <c r="T195" s="26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5" t="s">
        <v>153</v>
      </c>
      <c r="AU195" s="265" t="s">
        <v>86</v>
      </c>
      <c r="AV195" s="13" t="s">
        <v>86</v>
      </c>
      <c r="AW195" s="13" t="s">
        <v>31</v>
      </c>
      <c r="AX195" s="13" t="s">
        <v>76</v>
      </c>
      <c r="AY195" s="265" t="s">
        <v>137</v>
      </c>
    </row>
    <row r="196" s="15" customFormat="1">
      <c r="A196" s="15"/>
      <c r="B196" s="287"/>
      <c r="C196" s="288"/>
      <c r="D196" s="256" t="s">
        <v>153</v>
      </c>
      <c r="E196" s="289" t="s">
        <v>1</v>
      </c>
      <c r="F196" s="290" t="s">
        <v>313</v>
      </c>
      <c r="G196" s="288"/>
      <c r="H196" s="291">
        <v>40</v>
      </c>
      <c r="I196" s="292"/>
      <c r="J196" s="288"/>
      <c r="K196" s="288"/>
      <c r="L196" s="293"/>
      <c r="M196" s="294"/>
      <c r="N196" s="295"/>
      <c r="O196" s="295"/>
      <c r="P196" s="295"/>
      <c r="Q196" s="295"/>
      <c r="R196" s="295"/>
      <c r="S196" s="295"/>
      <c r="T196" s="29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7" t="s">
        <v>153</v>
      </c>
      <c r="AU196" s="297" t="s">
        <v>86</v>
      </c>
      <c r="AV196" s="15" t="s">
        <v>143</v>
      </c>
      <c r="AW196" s="15" t="s">
        <v>31</v>
      </c>
      <c r="AX196" s="15" t="s">
        <v>84</v>
      </c>
      <c r="AY196" s="297" t="s">
        <v>137</v>
      </c>
    </row>
    <row r="197" s="2" customFormat="1" ht="16.5" customHeight="1">
      <c r="A197" s="40"/>
      <c r="B197" s="41"/>
      <c r="C197" s="241" t="s">
        <v>326</v>
      </c>
      <c r="D197" s="241" t="s">
        <v>139</v>
      </c>
      <c r="E197" s="242" t="s">
        <v>327</v>
      </c>
      <c r="F197" s="243" t="s">
        <v>328</v>
      </c>
      <c r="G197" s="244" t="s">
        <v>151</v>
      </c>
      <c r="H197" s="245">
        <v>230</v>
      </c>
      <c r="I197" s="246"/>
      <c r="J197" s="247">
        <f>ROUND(I197*H197,2)</f>
        <v>0</v>
      </c>
      <c r="K197" s="248"/>
      <c r="L197" s="43"/>
      <c r="M197" s="249" t="s">
        <v>1</v>
      </c>
      <c r="N197" s="250" t="s">
        <v>41</v>
      </c>
      <c r="O197" s="93"/>
      <c r="P197" s="251">
        <f>O197*H197</f>
        <v>0</v>
      </c>
      <c r="Q197" s="251">
        <v>0</v>
      </c>
      <c r="R197" s="251">
        <f>Q197*H197</f>
        <v>0</v>
      </c>
      <c r="S197" s="251">
        <v>0</v>
      </c>
      <c r="T197" s="25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53" t="s">
        <v>143</v>
      </c>
      <c r="AT197" s="253" t="s">
        <v>139</v>
      </c>
      <c r="AU197" s="253" t="s">
        <v>86</v>
      </c>
      <c r="AY197" s="17" t="s">
        <v>137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7" t="s">
        <v>84</v>
      </c>
      <c r="BK197" s="141">
        <f>ROUND(I197*H197,2)</f>
        <v>0</v>
      </c>
      <c r="BL197" s="17" t="s">
        <v>143</v>
      </c>
      <c r="BM197" s="253" t="s">
        <v>329</v>
      </c>
    </row>
    <row r="198" s="13" customFormat="1">
      <c r="A198" s="13"/>
      <c r="B198" s="254"/>
      <c r="C198" s="255"/>
      <c r="D198" s="256" t="s">
        <v>153</v>
      </c>
      <c r="E198" s="257" t="s">
        <v>1</v>
      </c>
      <c r="F198" s="258" t="s">
        <v>330</v>
      </c>
      <c r="G198" s="255"/>
      <c r="H198" s="259">
        <v>230</v>
      </c>
      <c r="I198" s="260"/>
      <c r="J198" s="255"/>
      <c r="K198" s="255"/>
      <c r="L198" s="261"/>
      <c r="M198" s="262"/>
      <c r="N198" s="263"/>
      <c r="O198" s="263"/>
      <c r="P198" s="263"/>
      <c r="Q198" s="263"/>
      <c r="R198" s="263"/>
      <c r="S198" s="263"/>
      <c r="T198" s="26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5" t="s">
        <v>153</v>
      </c>
      <c r="AU198" s="265" t="s">
        <v>86</v>
      </c>
      <c r="AV198" s="13" t="s">
        <v>86</v>
      </c>
      <c r="AW198" s="13" t="s">
        <v>31</v>
      </c>
      <c r="AX198" s="13" t="s">
        <v>76</v>
      </c>
      <c r="AY198" s="265" t="s">
        <v>137</v>
      </c>
    </row>
    <row r="199" s="15" customFormat="1">
      <c r="A199" s="15"/>
      <c r="B199" s="287"/>
      <c r="C199" s="288"/>
      <c r="D199" s="256" t="s">
        <v>153</v>
      </c>
      <c r="E199" s="289" t="s">
        <v>1</v>
      </c>
      <c r="F199" s="290" t="s">
        <v>313</v>
      </c>
      <c r="G199" s="288"/>
      <c r="H199" s="291">
        <v>230</v>
      </c>
      <c r="I199" s="292"/>
      <c r="J199" s="288"/>
      <c r="K199" s="288"/>
      <c r="L199" s="293"/>
      <c r="M199" s="294"/>
      <c r="N199" s="295"/>
      <c r="O199" s="295"/>
      <c r="P199" s="295"/>
      <c r="Q199" s="295"/>
      <c r="R199" s="295"/>
      <c r="S199" s="295"/>
      <c r="T199" s="29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97" t="s">
        <v>153</v>
      </c>
      <c r="AU199" s="297" t="s">
        <v>86</v>
      </c>
      <c r="AV199" s="15" t="s">
        <v>143</v>
      </c>
      <c r="AW199" s="15" t="s">
        <v>31</v>
      </c>
      <c r="AX199" s="15" t="s">
        <v>84</v>
      </c>
      <c r="AY199" s="297" t="s">
        <v>137</v>
      </c>
    </row>
    <row r="200" s="12" customFormat="1" ht="22.8" customHeight="1">
      <c r="A200" s="12"/>
      <c r="B200" s="225"/>
      <c r="C200" s="226"/>
      <c r="D200" s="227" t="s">
        <v>75</v>
      </c>
      <c r="E200" s="239" t="s">
        <v>177</v>
      </c>
      <c r="F200" s="239" t="s">
        <v>331</v>
      </c>
      <c r="G200" s="226"/>
      <c r="H200" s="226"/>
      <c r="I200" s="229"/>
      <c r="J200" s="240">
        <f>BK200</f>
        <v>0</v>
      </c>
      <c r="K200" s="226"/>
      <c r="L200" s="231"/>
      <c r="M200" s="232"/>
      <c r="N200" s="233"/>
      <c r="O200" s="233"/>
      <c r="P200" s="234">
        <f>SUM(P201:P206)</f>
        <v>0</v>
      </c>
      <c r="Q200" s="233"/>
      <c r="R200" s="234">
        <f>SUM(R201:R206)</f>
        <v>57.730899999999991</v>
      </c>
      <c r="S200" s="233"/>
      <c r="T200" s="235">
        <f>SUM(T201:T206)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6" t="s">
        <v>84</v>
      </c>
      <c r="AT200" s="237" t="s">
        <v>75</v>
      </c>
      <c r="AU200" s="237" t="s">
        <v>84</v>
      </c>
      <c r="AY200" s="236" t="s">
        <v>137</v>
      </c>
      <c r="BK200" s="238">
        <f>SUM(BK201:BK206)</f>
        <v>0</v>
      </c>
    </row>
    <row r="201" s="2" customFormat="1" ht="24.15" customHeight="1">
      <c r="A201" s="40"/>
      <c r="B201" s="41"/>
      <c r="C201" s="241" t="s">
        <v>332</v>
      </c>
      <c r="D201" s="241" t="s">
        <v>139</v>
      </c>
      <c r="E201" s="242" t="s">
        <v>333</v>
      </c>
      <c r="F201" s="243" t="s">
        <v>334</v>
      </c>
      <c r="G201" s="244" t="s">
        <v>322</v>
      </c>
      <c r="H201" s="245">
        <v>250</v>
      </c>
      <c r="I201" s="246"/>
      <c r="J201" s="247">
        <f>ROUND(I201*H201,2)</f>
        <v>0</v>
      </c>
      <c r="K201" s="248"/>
      <c r="L201" s="43"/>
      <c r="M201" s="249" t="s">
        <v>1</v>
      </c>
      <c r="N201" s="250" t="s">
        <v>41</v>
      </c>
      <c r="O201" s="93"/>
      <c r="P201" s="251">
        <f>O201*H201</f>
        <v>0</v>
      </c>
      <c r="Q201" s="251">
        <v>0.14066999999999999</v>
      </c>
      <c r="R201" s="251">
        <f>Q201*H201</f>
        <v>35.167499999999997</v>
      </c>
      <c r="S201" s="251">
        <v>0</v>
      </c>
      <c r="T201" s="25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53" t="s">
        <v>143</v>
      </c>
      <c r="AT201" s="253" t="s">
        <v>139</v>
      </c>
      <c r="AU201" s="253" t="s">
        <v>86</v>
      </c>
      <c r="AY201" s="17" t="s">
        <v>137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7" t="s">
        <v>84</v>
      </c>
      <c r="BK201" s="141">
        <f>ROUND(I201*H201,2)</f>
        <v>0</v>
      </c>
      <c r="BL201" s="17" t="s">
        <v>143</v>
      </c>
      <c r="BM201" s="253" t="s">
        <v>335</v>
      </c>
    </row>
    <row r="202" s="2" customFormat="1" ht="21.75" customHeight="1">
      <c r="A202" s="40"/>
      <c r="B202" s="41"/>
      <c r="C202" s="241" t="s">
        <v>336</v>
      </c>
      <c r="D202" s="241" t="s">
        <v>139</v>
      </c>
      <c r="E202" s="242" t="s">
        <v>337</v>
      </c>
      <c r="F202" s="243" t="s">
        <v>338</v>
      </c>
      <c r="G202" s="244" t="s">
        <v>269</v>
      </c>
      <c r="H202" s="245">
        <v>1</v>
      </c>
      <c r="I202" s="246"/>
      <c r="J202" s="247">
        <f>ROUND(I202*H202,2)</f>
        <v>0</v>
      </c>
      <c r="K202" s="248"/>
      <c r="L202" s="43"/>
      <c r="M202" s="249" t="s">
        <v>1</v>
      </c>
      <c r="N202" s="250" t="s">
        <v>41</v>
      </c>
      <c r="O202" s="93"/>
      <c r="P202" s="251">
        <f>O202*H202</f>
        <v>0</v>
      </c>
      <c r="Q202" s="251">
        <v>0</v>
      </c>
      <c r="R202" s="251">
        <f>Q202*H202</f>
        <v>0</v>
      </c>
      <c r="S202" s="251">
        <v>0</v>
      </c>
      <c r="T202" s="25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53" t="s">
        <v>143</v>
      </c>
      <c r="AT202" s="253" t="s">
        <v>139</v>
      </c>
      <c r="AU202" s="253" t="s">
        <v>86</v>
      </c>
      <c r="AY202" s="17" t="s">
        <v>137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7" t="s">
        <v>84</v>
      </c>
      <c r="BK202" s="141">
        <f>ROUND(I202*H202,2)</f>
        <v>0</v>
      </c>
      <c r="BL202" s="17" t="s">
        <v>143</v>
      </c>
      <c r="BM202" s="253" t="s">
        <v>339</v>
      </c>
    </row>
    <row r="203" s="13" customFormat="1">
      <c r="A203" s="13"/>
      <c r="B203" s="254"/>
      <c r="C203" s="255"/>
      <c r="D203" s="256" t="s">
        <v>153</v>
      </c>
      <c r="E203" s="257" t="s">
        <v>1</v>
      </c>
      <c r="F203" s="258" t="s">
        <v>340</v>
      </c>
      <c r="G203" s="255"/>
      <c r="H203" s="259">
        <v>1</v>
      </c>
      <c r="I203" s="260"/>
      <c r="J203" s="255"/>
      <c r="K203" s="255"/>
      <c r="L203" s="261"/>
      <c r="M203" s="262"/>
      <c r="N203" s="263"/>
      <c r="O203" s="263"/>
      <c r="P203" s="263"/>
      <c r="Q203" s="263"/>
      <c r="R203" s="263"/>
      <c r="S203" s="263"/>
      <c r="T203" s="26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5" t="s">
        <v>153</v>
      </c>
      <c r="AU203" s="265" t="s">
        <v>86</v>
      </c>
      <c r="AV203" s="13" t="s">
        <v>86</v>
      </c>
      <c r="AW203" s="13" t="s">
        <v>31</v>
      </c>
      <c r="AX203" s="13" t="s">
        <v>76</v>
      </c>
      <c r="AY203" s="265" t="s">
        <v>137</v>
      </c>
    </row>
    <row r="204" s="15" customFormat="1">
      <c r="A204" s="15"/>
      <c r="B204" s="287"/>
      <c r="C204" s="288"/>
      <c r="D204" s="256" t="s">
        <v>153</v>
      </c>
      <c r="E204" s="289" t="s">
        <v>1</v>
      </c>
      <c r="F204" s="290" t="s">
        <v>313</v>
      </c>
      <c r="G204" s="288"/>
      <c r="H204" s="291">
        <v>1</v>
      </c>
      <c r="I204" s="292"/>
      <c r="J204" s="288"/>
      <c r="K204" s="288"/>
      <c r="L204" s="293"/>
      <c r="M204" s="294"/>
      <c r="N204" s="295"/>
      <c r="O204" s="295"/>
      <c r="P204" s="295"/>
      <c r="Q204" s="295"/>
      <c r="R204" s="295"/>
      <c r="S204" s="295"/>
      <c r="T204" s="29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7" t="s">
        <v>153</v>
      </c>
      <c r="AU204" s="297" t="s">
        <v>86</v>
      </c>
      <c r="AV204" s="15" t="s">
        <v>143</v>
      </c>
      <c r="AW204" s="15" t="s">
        <v>31</v>
      </c>
      <c r="AX204" s="15" t="s">
        <v>84</v>
      </c>
      <c r="AY204" s="297" t="s">
        <v>137</v>
      </c>
    </row>
    <row r="205" s="2" customFormat="1" ht="24.15" customHeight="1">
      <c r="A205" s="40"/>
      <c r="B205" s="41"/>
      <c r="C205" s="241" t="s">
        <v>341</v>
      </c>
      <c r="D205" s="241" t="s">
        <v>139</v>
      </c>
      <c r="E205" s="242" t="s">
        <v>342</v>
      </c>
      <c r="F205" s="243" t="s">
        <v>343</v>
      </c>
      <c r="G205" s="244" t="s">
        <v>161</v>
      </c>
      <c r="H205" s="245">
        <v>10</v>
      </c>
      <c r="I205" s="246"/>
      <c r="J205" s="247">
        <f>ROUND(I205*H205,2)</f>
        <v>0</v>
      </c>
      <c r="K205" s="248"/>
      <c r="L205" s="43"/>
      <c r="M205" s="249" t="s">
        <v>1</v>
      </c>
      <c r="N205" s="250" t="s">
        <v>41</v>
      </c>
      <c r="O205" s="93"/>
      <c r="P205" s="251">
        <f>O205*H205</f>
        <v>0</v>
      </c>
      <c r="Q205" s="251">
        <v>2.2563399999999998</v>
      </c>
      <c r="R205" s="251">
        <f>Q205*H205</f>
        <v>22.563399999999998</v>
      </c>
      <c r="S205" s="251">
        <v>0</v>
      </c>
      <c r="T205" s="25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53" t="s">
        <v>143</v>
      </c>
      <c r="AT205" s="253" t="s">
        <v>139</v>
      </c>
      <c r="AU205" s="253" t="s">
        <v>86</v>
      </c>
      <c r="AY205" s="17" t="s">
        <v>137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7" t="s">
        <v>84</v>
      </c>
      <c r="BK205" s="141">
        <f>ROUND(I205*H205,2)</f>
        <v>0</v>
      </c>
      <c r="BL205" s="17" t="s">
        <v>143</v>
      </c>
      <c r="BM205" s="253" t="s">
        <v>344</v>
      </c>
    </row>
    <row r="206" s="13" customFormat="1">
      <c r="A206" s="13"/>
      <c r="B206" s="254"/>
      <c r="C206" s="255"/>
      <c r="D206" s="256" t="s">
        <v>153</v>
      </c>
      <c r="E206" s="257" t="s">
        <v>1</v>
      </c>
      <c r="F206" s="258" t="s">
        <v>345</v>
      </c>
      <c r="G206" s="255"/>
      <c r="H206" s="259">
        <v>10</v>
      </c>
      <c r="I206" s="260"/>
      <c r="J206" s="255"/>
      <c r="K206" s="255"/>
      <c r="L206" s="261"/>
      <c r="M206" s="262"/>
      <c r="N206" s="263"/>
      <c r="O206" s="263"/>
      <c r="P206" s="263"/>
      <c r="Q206" s="263"/>
      <c r="R206" s="263"/>
      <c r="S206" s="263"/>
      <c r="T206" s="26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5" t="s">
        <v>153</v>
      </c>
      <c r="AU206" s="265" t="s">
        <v>86</v>
      </c>
      <c r="AV206" s="13" t="s">
        <v>86</v>
      </c>
      <c r="AW206" s="13" t="s">
        <v>31</v>
      </c>
      <c r="AX206" s="13" t="s">
        <v>84</v>
      </c>
      <c r="AY206" s="265" t="s">
        <v>137</v>
      </c>
    </row>
    <row r="207" s="12" customFormat="1" ht="22.8" customHeight="1">
      <c r="A207" s="12"/>
      <c r="B207" s="225"/>
      <c r="C207" s="226"/>
      <c r="D207" s="227" t="s">
        <v>75</v>
      </c>
      <c r="E207" s="239" t="s">
        <v>346</v>
      </c>
      <c r="F207" s="239" t="s">
        <v>347</v>
      </c>
      <c r="G207" s="226"/>
      <c r="H207" s="226"/>
      <c r="I207" s="229"/>
      <c r="J207" s="240">
        <f>BK207</f>
        <v>0</v>
      </c>
      <c r="K207" s="226"/>
      <c r="L207" s="231"/>
      <c r="M207" s="232"/>
      <c r="N207" s="233"/>
      <c r="O207" s="233"/>
      <c r="P207" s="234">
        <f>SUM(P208:P210)</f>
        <v>0</v>
      </c>
      <c r="Q207" s="233"/>
      <c r="R207" s="234">
        <f>SUM(R208:R210)</f>
        <v>0</v>
      </c>
      <c r="S207" s="233"/>
      <c r="T207" s="235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6" t="s">
        <v>84</v>
      </c>
      <c r="AT207" s="237" t="s">
        <v>75</v>
      </c>
      <c r="AU207" s="237" t="s">
        <v>84</v>
      </c>
      <c r="AY207" s="236" t="s">
        <v>137</v>
      </c>
      <c r="BK207" s="238">
        <f>SUM(BK208:BK210)</f>
        <v>0</v>
      </c>
    </row>
    <row r="208" s="2" customFormat="1" ht="33" customHeight="1">
      <c r="A208" s="40"/>
      <c r="B208" s="41"/>
      <c r="C208" s="241" t="s">
        <v>348</v>
      </c>
      <c r="D208" s="241" t="s">
        <v>139</v>
      </c>
      <c r="E208" s="242" t="s">
        <v>349</v>
      </c>
      <c r="F208" s="243" t="s">
        <v>350</v>
      </c>
      <c r="G208" s="244" t="s">
        <v>200</v>
      </c>
      <c r="H208" s="245">
        <v>88.456999999999994</v>
      </c>
      <c r="I208" s="246"/>
      <c r="J208" s="247">
        <f>ROUND(I208*H208,2)</f>
        <v>0</v>
      </c>
      <c r="K208" s="248"/>
      <c r="L208" s="43"/>
      <c r="M208" s="249" t="s">
        <v>1</v>
      </c>
      <c r="N208" s="250" t="s">
        <v>41</v>
      </c>
      <c r="O208" s="93"/>
      <c r="P208" s="251">
        <f>O208*H208</f>
        <v>0</v>
      </c>
      <c r="Q208" s="251">
        <v>0</v>
      </c>
      <c r="R208" s="251">
        <f>Q208*H208</f>
        <v>0</v>
      </c>
      <c r="S208" s="251">
        <v>0</v>
      </c>
      <c r="T208" s="25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53" t="s">
        <v>143</v>
      </c>
      <c r="AT208" s="253" t="s">
        <v>139</v>
      </c>
      <c r="AU208" s="253" t="s">
        <v>86</v>
      </c>
      <c r="AY208" s="17" t="s">
        <v>137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7" t="s">
        <v>84</v>
      </c>
      <c r="BK208" s="141">
        <f>ROUND(I208*H208,2)</f>
        <v>0</v>
      </c>
      <c r="BL208" s="17" t="s">
        <v>143</v>
      </c>
      <c r="BM208" s="253" t="s">
        <v>351</v>
      </c>
    </row>
    <row r="209" s="2" customFormat="1" ht="33" customHeight="1">
      <c r="A209" s="40"/>
      <c r="B209" s="41"/>
      <c r="C209" s="241" t="s">
        <v>352</v>
      </c>
      <c r="D209" s="241" t="s">
        <v>139</v>
      </c>
      <c r="E209" s="242" t="s">
        <v>353</v>
      </c>
      <c r="F209" s="243" t="s">
        <v>354</v>
      </c>
      <c r="G209" s="244" t="s">
        <v>200</v>
      </c>
      <c r="H209" s="245">
        <v>265.37099999999998</v>
      </c>
      <c r="I209" s="246"/>
      <c r="J209" s="247">
        <f>ROUND(I209*H209,2)</f>
        <v>0</v>
      </c>
      <c r="K209" s="248"/>
      <c r="L209" s="43"/>
      <c r="M209" s="249" t="s">
        <v>1</v>
      </c>
      <c r="N209" s="250" t="s">
        <v>41</v>
      </c>
      <c r="O209" s="93"/>
      <c r="P209" s="251">
        <f>O209*H209</f>
        <v>0</v>
      </c>
      <c r="Q209" s="251">
        <v>0</v>
      </c>
      <c r="R209" s="251">
        <f>Q209*H209</f>
        <v>0</v>
      </c>
      <c r="S209" s="251">
        <v>0</v>
      </c>
      <c r="T209" s="25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53" t="s">
        <v>143</v>
      </c>
      <c r="AT209" s="253" t="s">
        <v>139</v>
      </c>
      <c r="AU209" s="253" t="s">
        <v>86</v>
      </c>
      <c r="AY209" s="17" t="s">
        <v>137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7" t="s">
        <v>84</v>
      </c>
      <c r="BK209" s="141">
        <f>ROUND(I209*H209,2)</f>
        <v>0</v>
      </c>
      <c r="BL209" s="17" t="s">
        <v>143</v>
      </c>
      <c r="BM209" s="253" t="s">
        <v>355</v>
      </c>
    </row>
    <row r="210" s="13" customFormat="1">
      <c r="A210" s="13"/>
      <c r="B210" s="254"/>
      <c r="C210" s="255"/>
      <c r="D210" s="256" t="s">
        <v>153</v>
      </c>
      <c r="E210" s="257" t="s">
        <v>1</v>
      </c>
      <c r="F210" s="258" t="s">
        <v>356</v>
      </c>
      <c r="G210" s="255"/>
      <c r="H210" s="259">
        <v>265.37099999999998</v>
      </c>
      <c r="I210" s="260"/>
      <c r="J210" s="255"/>
      <c r="K210" s="255"/>
      <c r="L210" s="261"/>
      <c r="M210" s="298"/>
      <c r="N210" s="299"/>
      <c r="O210" s="299"/>
      <c r="P210" s="299"/>
      <c r="Q210" s="299"/>
      <c r="R210" s="299"/>
      <c r="S210" s="299"/>
      <c r="T210" s="30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5" t="s">
        <v>153</v>
      </c>
      <c r="AU210" s="265" t="s">
        <v>86</v>
      </c>
      <c r="AV210" s="13" t="s">
        <v>86</v>
      </c>
      <c r="AW210" s="13" t="s">
        <v>31</v>
      </c>
      <c r="AX210" s="13" t="s">
        <v>84</v>
      </c>
      <c r="AY210" s="265" t="s">
        <v>137</v>
      </c>
    </row>
    <row r="211" s="2" customFormat="1" ht="6.96" customHeight="1">
      <c r="A211" s="40"/>
      <c r="B211" s="68"/>
      <c r="C211" s="69"/>
      <c r="D211" s="69"/>
      <c r="E211" s="69"/>
      <c r="F211" s="69"/>
      <c r="G211" s="69"/>
      <c r="H211" s="69"/>
      <c r="I211" s="69"/>
      <c r="J211" s="69"/>
      <c r="K211" s="69"/>
      <c r="L211" s="43"/>
      <c r="M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</row>
  </sheetData>
  <sheetProtection sheet="1" autoFilter="0" formatColumns="0" formatRows="0" objects="1" scenarios="1" spinCount="100000" saltValue="qYjAPCvirO/5M6OwiQYzK6AUOveMiY12dS2fy4p0WtoSmdyk3yNniNcv2y/TiPKTYrcrXeyTvRo8+VjNV8Ag9g==" hashValue="U6vf1DdIBFrZ0VuszZ41hi0ZvnRFuhKeTeZ0kPx5FBiCE7fSqBZ/8CQSUGe4d4FQiW/wV0J6SqvayaboOTsYew==" algorithmName="SHA-512" password="CC35"/>
  <autoFilter ref="C133:K210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SMOLOVA-PC\Ivana Smolová</dc:creator>
  <cp:lastModifiedBy>SMOLOVA-PC\Ivana Smolová</cp:lastModifiedBy>
  <dcterms:created xsi:type="dcterms:W3CDTF">2024-03-08T07:04:02Z</dcterms:created>
  <dcterms:modified xsi:type="dcterms:W3CDTF">2024-03-08T07:04:05Z</dcterms:modified>
</cp:coreProperties>
</file>