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olesky\Desktop\střecha čtverec 1107 II\"/>
    </mc:Choice>
  </mc:AlternateContent>
  <xr:revisionPtr revIDLastSave="0" documentId="8_{D2043840-C9E0-4AD4-9FA6-446EF793AD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31011 - Výměna střešní k..." sheetId="2" r:id="rId2"/>
  </sheets>
  <definedNames>
    <definedName name="_xlnm._FilterDatabase" localSheetId="1" hidden="1">'231011 - Výměna střešní k...'!$C$121:$K$201</definedName>
    <definedName name="_xlnm.Print_Titles" localSheetId="1">'231011 - Výměna střešní k...'!$121:$121</definedName>
    <definedName name="_xlnm.Print_Titles" localSheetId="0">'Rekapitulace stavby'!$92:$92</definedName>
    <definedName name="_xlnm.Print_Area" localSheetId="1">'231011 - Výměna střešní k...'!$C$4:$J$76,'231011 - Výměna střešní k...'!$C$82:$J$105,'231011 - Výměna střešní k...'!$C$111:$J$201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6" i="2"/>
  <c r="E114" i="2"/>
  <c r="F87" i="2"/>
  <c r="E85" i="2"/>
  <c r="J22" i="2"/>
  <c r="E22" i="2"/>
  <c r="J119" i="2" s="1"/>
  <c r="J21" i="2"/>
  <c r="J19" i="2"/>
  <c r="E19" i="2"/>
  <c r="J118" i="2" s="1"/>
  <c r="J18" i="2"/>
  <c r="J16" i="2"/>
  <c r="E16" i="2"/>
  <c r="F119" i="2" s="1"/>
  <c r="J15" i="2"/>
  <c r="J13" i="2"/>
  <c r="E13" i="2"/>
  <c r="F118" i="2" s="1"/>
  <c r="J12" i="2"/>
  <c r="J10" i="2"/>
  <c r="J87" i="2"/>
  <c r="L90" i="1"/>
  <c r="AM90" i="1"/>
  <c r="AM89" i="1"/>
  <c r="L89" i="1"/>
  <c r="AM87" i="1"/>
  <c r="L87" i="1"/>
  <c r="L85" i="1"/>
  <c r="L84" i="1"/>
  <c r="BK198" i="2"/>
  <c r="J188" i="2"/>
  <c r="J177" i="2"/>
  <c r="J174" i="2"/>
  <c r="BK167" i="2"/>
  <c r="J162" i="2"/>
  <c r="BK155" i="2"/>
  <c r="J151" i="2"/>
  <c r="BK144" i="2"/>
  <c r="BK138" i="2"/>
  <c r="J130" i="2"/>
  <c r="AS94" i="1"/>
  <c r="BK195" i="2"/>
  <c r="BK190" i="2"/>
  <c r="J181" i="2"/>
  <c r="BK177" i="2"/>
  <c r="BK166" i="2"/>
  <c r="J161" i="2"/>
  <c r="J149" i="2"/>
  <c r="J143" i="2"/>
  <c r="BK132" i="2"/>
  <c r="J127" i="2"/>
  <c r="J201" i="2"/>
  <c r="BK192" i="2"/>
  <c r="BK185" i="2"/>
  <c r="BK181" i="2"/>
  <c r="BK174" i="2"/>
  <c r="J170" i="2"/>
  <c r="BK161" i="2"/>
  <c r="J156" i="2"/>
  <c r="BK153" i="2"/>
  <c r="J144" i="2"/>
  <c r="BK134" i="2"/>
  <c r="J195" i="2"/>
  <c r="J187" i="2"/>
  <c r="J178" i="2"/>
  <c r="BK169" i="2"/>
  <c r="J166" i="2"/>
  <c r="BK160" i="2"/>
  <c r="J157" i="2"/>
  <c r="BK152" i="2"/>
  <c r="J147" i="2"/>
  <c r="BK143" i="2"/>
  <c r="BK133" i="2"/>
  <c r="J129" i="2"/>
  <c r="J196" i="2"/>
  <c r="J191" i="2"/>
  <c r="J185" i="2"/>
  <c r="BK179" i="2"/>
  <c r="J176" i="2"/>
  <c r="BK170" i="2"/>
  <c r="BK163" i="2"/>
  <c r="J153" i="2"/>
  <c r="BK147" i="2"/>
  <c r="J138" i="2"/>
  <c r="BK129" i="2"/>
  <c r="BK125" i="2"/>
  <c r="J198" i="2"/>
  <c r="BK191" i="2"/>
  <c r="J184" i="2"/>
  <c r="J175" i="2"/>
  <c r="J172" i="2"/>
  <c r="J168" i="2"/>
  <c r="BK162" i="2"/>
  <c r="BK157" i="2"/>
  <c r="J152" i="2"/>
  <c r="J140" i="2"/>
  <c r="BK130" i="2"/>
  <c r="BK200" i="2"/>
  <c r="J190" i="2"/>
  <c r="BK180" i="2"/>
  <c r="BK176" i="2"/>
  <c r="BK173" i="2"/>
  <c r="BK168" i="2"/>
  <c r="J163" i="2"/>
  <c r="J158" i="2"/>
  <c r="J150" i="2"/>
  <c r="J146" i="2"/>
  <c r="BK141" i="2"/>
  <c r="J133" i="2"/>
  <c r="BK127" i="2"/>
  <c r="J199" i="2"/>
  <c r="J193" i="2"/>
  <c r="J189" i="2"/>
  <c r="BK183" i="2"/>
  <c r="BK178" i="2"/>
  <c r="J171" i="2"/>
  <c r="BK164" i="2"/>
  <c r="BK156" i="2"/>
  <c r="BK150" i="2"/>
  <c r="BK140" i="2"/>
  <c r="J131" i="2"/>
  <c r="BK199" i="2"/>
  <c r="BK196" i="2"/>
  <c r="BK188" i="2"/>
  <c r="BK182" i="2"/>
  <c r="J179" i="2"/>
  <c r="J173" i="2"/>
  <c r="J165" i="2"/>
  <c r="BK159" i="2"/>
  <c r="J154" i="2"/>
  <c r="J141" i="2"/>
  <c r="BK131" i="2"/>
  <c r="BK201" i="2"/>
  <c r="BK193" i="2"/>
  <c r="BK184" i="2"/>
  <c r="BK175" i="2"/>
  <c r="J169" i="2"/>
  <c r="J164" i="2"/>
  <c r="J159" i="2"/>
  <c r="BK154" i="2"/>
  <c r="BK149" i="2"/>
  <c r="BK145" i="2"/>
  <c r="J137" i="2"/>
  <c r="J132" i="2"/>
  <c r="J126" i="2"/>
  <c r="J197" i="2"/>
  <c r="J192" i="2"/>
  <c r="BK187" i="2"/>
  <c r="J182" i="2"/>
  <c r="BK172" i="2"/>
  <c r="BK165" i="2"/>
  <c r="BK158" i="2"/>
  <c r="BK151" i="2"/>
  <c r="BK146" i="2"/>
  <c r="J134" i="2"/>
  <c r="BK126" i="2"/>
  <c r="J200" i="2"/>
  <c r="BK197" i="2"/>
  <c r="BK189" i="2"/>
  <c r="J183" i="2"/>
  <c r="J180" i="2"/>
  <c r="BK171" i="2"/>
  <c r="J167" i="2"/>
  <c r="J160" i="2"/>
  <c r="J155" i="2"/>
  <c r="J145" i="2"/>
  <c r="BK137" i="2"/>
  <c r="J125" i="2"/>
  <c r="BK124" i="2" l="1"/>
  <c r="J124" i="2" s="1"/>
  <c r="J96" i="2" s="1"/>
  <c r="T124" i="2"/>
  <c r="T128" i="2"/>
  <c r="R136" i="2"/>
  <c r="T139" i="2"/>
  <c r="P142" i="2"/>
  <c r="T148" i="2"/>
  <c r="BK194" i="2"/>
  <c r="J194" i="2" s="1"/>
  <c r="J104" i="2" s="1"/>
  <c r="P124" i="2"/>
  <c r="P128" i="2"/>
  <c r="T136" i="2"/>
  <c r="R139" i="2"/>
  <c r="BK148" i="2"/>
  <c r="J148" i="2" s="1"/>
  <c r="J102" i="2" s="1"/>
  <c r="BK186" i="2"/>
  <c r="J186" i="2"/>
  <c r="J103" i="2" s="1"/>
  <c r="T186" i="2"/>
  <c r="P194" i="2"/>
  <c r="BK128" i="2"/>
  <c r="J128" i="2" s="1"/>
  <c r="J97" i="2" s="1"/>
  <c r="BK136" i="2"/>
  <c r="BK139" i="2"/>
  <c r="J139" i="2" s="1"/>
  <c r="J100" i="2" s="1"/>
  <c r="BK142" i="2"/>
  <c r="J142" i="2"/>
  <c r="J101" i="2" s="1"/>
  <c r="R142" i="2"/>
  <c r="P148" i="2"/>
  <c r="R186" i="2"/>
  <c r="R194" i="2"/>
  <c r="R124" i="2"/>
  <c r="R123" i="2" s="1"/>
  <c r="R128" i="2"/>
  <c r="P136" i="2"/>
  <c r="P139" i="2"/>
  <c r="T142" i="2"/>
  <c r="R148" i="2"/>
  <c r="P186" i="2"/>
  <c r="T194" i="2"/>
  <c r="F89" i="2"/>
  <c r="J90" i="2"/>
  <c r="J116" i="2"/>
  <c r="BF125" i="2"/>
  <c r="BF126" i="2"/>
  <c r="BF127" i="2"/>
  <c r="BF131" i="2"/>
  <c r="BF132" i="2"/>
  <c r="BF134" i="2"/>
  <c r="BF143" i="2"/>
  <c r="BF144" i="2"/>
  <c r="BF145" i="2"/>
  <c r="BF146" i="2"/>
  <c r="BF147" i="2"/>
  <c r="BF149" i="2"/>
  <c r="BF150" i="2"/>
  <c r="BF155" i="2"/>
  <c r="BF159" i="2"/>
  <c r="BF162" i="2"/>
  <c r="BF165" i="2"/>
  <c r="BF168" i="2"/>
  <c r="BF174" i="2"/>
  <c r="BF175" i="2"/>
  <c r="BF176" i="2"/>
  <c r="BF177" i="2"/>
  <c r="BF182" i="2"/>
  <c r="BF185" i="2"/>
  <c r="BF189" i="2"/>
  <c r="BF192" i="2"/>
  <c r="BF196" i="2"/>
  <c r="BF197" i="2"/>
  <c r="BF198" i="2"/>
  <c r="BF201" i="2"/>
  <c r="F90" i="2"/>
  <c r="BF137" i="2"/>
  <c r="BF140" i="2"/>
  <c r="BF151" i="2"/>
  <c r="BF153" i="2"/>
  <c r="BF154" i="2"/>
  <c r="BF156" i="2"/>
  <c r="BF157" i="2"/>
  <c r="BF158" i="2"/>
  <c r="BF163" i="2"/>
  <c r="BF166" i="2"/>
  <c r="BF167" i="2"/>
  <c r="BF172" i="2"/>
  <c r="BF173" i="2"/>
  <c r="BF179" i="2"/>
  <c r="BF184" i="2"/>
  <c r="BF187" i="2"/>
  <c r="BF193" i="2"/>
  <c r="BF200" i="2"/>
  <c r="J89" i="2"/>
  <c r="BF129" i="2"/>
  <c r="BF130" i="2"/>
  <c r="BF133" i="2"/>
  <c r="BF138" i="2"/>
  <c r="BF141" i="2"/>
  <c r="BF152" i="2"/>
  <c r="BF160" i="2"/>
  <c r="BF161" i="2"/>
  <c r="BF164" i="2"/>
  <c r="BF169" i="2"/>
  <c r="BF170" i="2"/>
  <c r="BF171" i="2"/>
  <c r="BF178" i="2"/>
  <c r="BF180" i="2"/>
  <c r="BF181" i="2"/>
  <c r="BF183" i="2"/>
  <c r="BF188" i="2"/>
  <c r="BF190" i="2"/>
  <c r="BF191" i="2"/>
  <c r="BF195" i="2"/>
  <c r="BF199" i="2"/>
  <c r="J31" i="2"/>
  <c r="AV95" i="1" s="1"/>
  <c r="F33" i="2"/>
  <c r="BB95" i="1" s="1"/>
  <c r="BB94" i="1" s="1"/>
  <c r="AX94" i="1" s="1"/>
  <c r="F34" i="2"/>
  <c r="BC95" i="1"/>
  <c r="BC94" i="1" s="1"/>
  <c r="W32" i="1" s="1"/>
  <c r="F35" i="2"/>
  <c r="BD95" i="1" s="1"/>
  <c r="BD94" i="1" s="1"/>
  <c r="W33" i="1" s="1"/>
  <c r="F31" i="2"/>
  <c r="AZ95" i="1"/>
  <c r="AZ94" i="1" s="1"/>
  <c r="W29" i="1" s="1"/>
  <c r="T135" i="2" l="1"/>
  <c r="P123" i="2"/>
  <c r="R135" i="2"/>
  <c r="R122" i="2"/>
  <c r="T123" i="2"/>
  <c r="T122" i="2" s="1"/>
  <c r="P135" i="2"/>
  <c r="BK135" i="2"/>
  <c r="J135" i="2" s="1"/>
  <c r="J98" i="2" s="1"/>
  <c r="J136" i="2"/>
  <c r="J99" i="2"/>
  <c r="BK123" i="2"/>
  <c r="J123" i="2"/>
  <c r="J95" i="2"/>
  <c r="W31" i="1"/>
  <c r="AY94" i="1"/>
  <c r="J32" i="2"/>
  <c r="AW95" i="1" s="1"/>
  <c r="AT95" i="1" s="1"/>
  <c r="AV94" i="1"/>
  <c r="AK29" i="1"/>
  <c r="F32" i="2"/>
  <c r="BA95" i="1" s="1"/>
  <c r="BA94" i="1" s="1"/>
  <c r="W30" i="1" s="1"/>
  <c r="P122" i="2" l="1"/>
  <c r="AU95" i="1"/>
  <c r="BK122" i="2"/>
  <c r="J122" i="2"/>
  <c r="J94" i="2"/>
  <c r="AU94" i="1"/>
  <c r="AW94" i="1"/>
  <c r="AK30" i="1" s="1"/>
  <c r="J28" i="2" l="1"/>
  <c r="AG95" i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<sst xmlns="http://schemas.openxmlformats.org/spreadsheetml/2006/main" count="1280" uniqueCount="411">
  <si>
    <t>Export Komplet</t>
  </si>
  <si>
    <t/>
  </si>
  <si>
    <t>2.0</t>
  </si>
  <si>
    <t>False</t>
  </si>
  <si>
    <t>{53a2136b-13a2-4e82-8df7-dabf909e41c1}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</si>
  <si>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</si>
  <si>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</si>
  <si>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</si>
  <si>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</si>
  <si>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</si>
  <si>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</si>
  <si>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</si>
  <si>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</si>
  <si>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</si>
  <si>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231011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</si>
  <si>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</si>
  <si>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</si>
  <si>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střešní krytiny a klempířských prvků domu Na Trubech 1107, Česká Třebová.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</si>
  <si>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</si>
  <si>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</si>
  <si>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</si>
  <si>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</si>
  <si>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</si>
  <si>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</si>
  <si>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</si>
  <si>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</si>
  <si>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</si>
  <si>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</si>
  <si>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</si>
  <si>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</si>
  <si>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</si>
  <si>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</si>
  <si>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</si>
  <si>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</si>
  <si>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</si>
  <si>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</si>
  <si>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</si>
  <si>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</si>
  <si>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</si>
  <si>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</si>
  <si>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</si>
  <si>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</si>
  <si>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</si>
  <si>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</si>
  <si>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</si>
  <si>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</si>
  <si>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</si>
  <si>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</si>
  <si>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</si>
  <si>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</si>
  <si>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</si>
  <si>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</si>
  <si>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</si>
  <si>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</si>
  <si>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</si>
  <si>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</si>
  <si>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</si>
  <si>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</si>
  <si>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</si>
  <si>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</si>
  <si>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</si>
  <si>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</si>
  <si>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</si>
  <si>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</si>
  <si>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</si>
  <si>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</si>
  <si>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</si>
  <si>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</si>
  <si>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</si>
  <si>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</si>
  <si>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</si>
  <si>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</si>
  <si>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</si>
  <si>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</si>
  <si>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</si>
  <si>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</si>
  <si>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</si>
  <si>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</si>
  <si>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</si>
  <si>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</si>
  <si>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</si>
  <si>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</si>
  <si>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</si>
  <si>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</si>
  <si>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</si>
  <si>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</si>
  <si>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</si>
  <si>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</si>
  <si>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</si>
  <si>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</si>
  <si>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</si>
  <si>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</si>
  <si>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</si>
  <si>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</si>
  <si>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</si>
  <si>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</si>
  <si>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</si>
  <si>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</si>
  <si>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</si>
  <si>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</si>
  <si>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</si>
  <si>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</si>
  <si>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</si>
  <si>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</si>
  <si>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</si>
  <si>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</si>
  <si>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</si>
  <si>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</si>
  <si>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</si>
  <si>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</si>
  <si>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</si>
  <si>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</si>
  <si>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</si>
  <si>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</si>
  <si>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</si>
  <si>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s podlahami zatížení do 200 kg/m2 š od 0,6 do 0,9 m v přes 10 do 25 m</t>
  </si>
  <si>
    <t>m2</t>
  </si>
  <si>
    <t>4</t>
  </si>
  <si>
    <t>2</t>
  </si>
  <si>
    <t>2110724028</t>
  </si>
  <si>
    <t>941111212</t>
  </si>
  <si>
    <t>Příplatek k lešení řadovému trubkovému lehkému s podlahami š 0,9 m v 25 m za první a ZKD den použití - zohlednit potřebnou dobu!</t>
  </si>
  <si>
    <t>-1916336519</t>
  </si>
  <si>
    <t>3</t>
  </si>
  <si>
    <t>941111812</t>
  </si>
  <si>
    <t>Demontáž lešení řadového trubkového lehkého s podlahami zatížení do 200 kg/m2 š od 0,6 do 0,9 m v přes 10 do 25 m</t>
  </si>
  <si>
    <t>29937666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</si>
  <si>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</si>
  <si>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</si>
  <si>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</si>
  <si>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</si>
  <si>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</si>
  <si>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1518569065</t>
  </si>
  <si>
    <t>5</t>
  </si>
  <si>
    <t>997013322</t>
  </si>
  <si>
    <t>Příplatek k shozu suti v přes 10 do 20 m za první a ZKD den použití</t>
  </si>
  <si>
    <t>m</t>
  </si>
  <si>
    <t>-694840240</t>
  </si>
  <si>
    <t>6</t>
  </si>
  <si>
    <t>997013501</t>
  </si>
  <si>
    <t>Odvoz suti a vybouraných hmot na skládku nebo meziskládku do 1 km se složením</t>
  </si>
  <si>
    <t>-748190478</t>
  </si>
  <si>
    <t>7</t>
  </si>
  <si>
    <t>997013509</t>
  </si>
  <si>
    <t>Příplatek k odvozu suti a vybouraných hmot na skládku ZKD 1 km přes 1 km</t>
  </si>
  <si>
    <t>-206099284</t>
  </si>
  <si>
    <t>997013645</t>
  </si>
  <si>
    <t>Poplatek za uložení na skládce (skládkovné) odpadu asfaltového bez dehtu kód odpadu 17 03 02</t>
  </si>
  <si>
    <t>-800779577</t>
  </si>
  <si>
    <t>8</t>
  </si>
  <si>
    <t>997013811</t>
  </si>
  <si>
    <t>Poplatek za uložení na skládce (skládkovné) stavebního odpadu dřevěného kód odpadu 17 02 01</t>
  </si>
  <si>
    <t>16835067</t>
  </si>
  <si>
    <t>PSV</t>
  </si>
  <si>
    <t>Práce a dodávky PSV</t>
  </si>
  <si>
    <t>712</t>
  </si>
  <si>
    <t>Povlakové krytiny</t>
  </si>
  <si>
    <t>10</t>
  </si>
  <si>
    <t>712341559</t>
  </si>
  <si>
    <t>Provedení povlakové krytiny střech do 10° pásy NAIP přitavením v plné ploše</t>
  </si>
  <si>
    <t>16</t>
  </si>
  <si>
    <t>-1182461561</t>
  </si>
  <si>
    <t>11</t>
  </si>
  <si>
    <t>M</t>
  </si>
  <si>
    <t>62833158</t>
  </si>
  <si>
    <t>pás asfaltový natavitelný oxidovaný tl 4,0mm typu G200 S40 s vložkou ze skleněné tkaniny, s jemnozrnným minerálním posypem</t>
  </si>
  <si>
    <t>32</t>
  </si>
  <si>
    <t>-219420732</t>
  </si>
  <si>
    <t>743</t>
  </si>
  <si>
    <t>Elektromontáže - hrubá montáž</t>
  </si>
  <si>
    <t>12</t>
  </si>
  <si>
    <t>743v1</t>
  </si>
  <si>
    <t>Demontáž stávajícího hromosvodu vč. podpěr a držáků (svody ponechat)</t>
  </si>
  <si>
    <t>kpl</t>
  </si>
  <si>
    <t>1822139181</t>
  </si>
  <si>
    <t>13</t>
  </si>
  <si>
    <t>743v2</t>
  </si>
  <si>
    <t>Dodávka a montáž nové hromosvodové soustavy střechy vč. revize</t>
  </si>
  <si>
    <t>-1367981745</t>
  </si>
  <si>
    <t>762</t>
  </si>
  <si>
    <t>Konstrukce tesařské</t>
  </si>
  <si>
    <t>14</t>
  </si>
  <si>
    <t>762342214</t>
  </si>
  <si>
    <t>Montáž laťování 32x100mm na střechách jednoduchých sklonu do 60° osové vzdálenosti přes 150 do 360 mm</t>
  </si>
  <si>
    <t>-102185049</t>
  </si>
  <si>
    <t>60514106</t>
  </si>
  <si>
    <t>řezivo jehličnaté kontralať průřez 40x60mm rozteč 900mm, latě 32x100mm rozteč 250mm</t>
  </si>
  <si>
    <t>m3</t>
  </si>
  <si>
    <t>-730318534</t>
  </si>
  <si>
    <t>762342511</t>
  </si>
  <si>
    <t>Montáž kontralatí na podklad bez tepelné izolace</t>
  </si>
  <si>
    <t>1085119151</t>
  </si>
  <si>
    <t>17</t>
  </si>
  <si>
    <t>762395000</t>
  </si>
  <si>
    <t>Spojovací prostředky krovů, bednění, laťování, nadstřešních konstrukcí</t>
  </si>
  <si>
    <t>-1168199740</t>
  </si>
  <si>
    <t>18</t>
  </si>
  <si>
    <t>998762102</t>
  </si>
  <si>
    <t>Přesun hmot tonážní pro kce tesařské v objektech v přes 6 do 12 m</t>
  </si>
  <si>
    <t>-413471369</t>
  </si>
  <si>
    <t>764</t>
  </si>
  <si>
    <t>Konstrukce klempířské</t>
  </si>
  <si>
    <t>764002812</t>
  </si>
  <si>
    <t>Demontáž okapového plechu do suti v krytině skládané</t>
  </si>
  <si>
    <t>316532183</t>
  </si>
  <si>
    <t>20</t>
  </si>
  <si>
    <t>764002821</t>
  </si>
  <si>
    <t>Demontáž střešního výlezu do suti</t>
  </si>
  <si>
    <t>kus</t>
  </si>
  <si>
    <t>1161864334</t>
  </si>
  <si>
    <t>19</t>
  </si>
  <si>
    <t>764002861</t>
  </si>
  <si>
    <t>Demontáž oplechování říms a ozdobných prvků do suti</t>
  </si>
  <si>
    <t>-913753011</t>
  </si>
  <si>
    <t>22</t>
  </si>
  <si>
    <t>764003801</t>
  </si>
  <si>
    <t>Demontáž lemování trub, konzol, držáků, ventilačních nástavců a jiných kusových prvků do suti</t>
  </si>
  <si>
    <t>-941393208</t>
  </si>
  <si>
    <t>30</t>
  </si>
  <si>
    <t>764101153</t>
  </si>
  <si>
    <t>Montáž krytiny střechy rovné ze šablon do 4 ks/m2 přes 30 do 60°</t>
  </si>
  <si>
    <t>1777139875</t>
  </si>
  <si>
    <t>31</t>
  </si>
  <si>
    <t>55345000</t>
  </si>
  <si>
    <t>Krytina SR35-47D falcovaná černá, pásová délka do 8m, tl. min 0,5mm, pozink 275g/m2, plná technická záruka 50 let, estetická na barevnost min. 25 let</t>
  </si>
  <si>
    <t>-1789790004</t>
  </si>
  <si>
    <t>23</t>
  </si>
  <si>
    <t>764201106</t>
  </si>
  <si>
    <t>Montáž oplechování větraného hřebene s větrací mřížkou</t>
  </si>
  <si>
    <t>-865593440</t>
  </si>
  <si>
    <t>764203152</t>
  </si>
  <si>
    <t>Montáž střešního výlezu pro krytinu skládanou nebo plechovou</t>
  </si>
  <si>
    <t>403673776</t>
  </si>
  <si>
    <t>33</t>
  </si>
  <si>
    <t>55341840</t>
  </si>
  <si>
    <t>vikýř standard pro hladké krytiny ocelový 60x60cm</t>
  </si>
  <si>
    <t>515896103</t>
  </si>
  <si>
    <t>34</t>
  </si>
  <si>
    <t>764203156</t>
  </si>
  <si>
    <t>Montáž sněhového zachytávače pro krytiny průběžného dvoutrubkového</t>
  </si>
  <si>
    <t>327471633</t>
  </si>
  <si>
    <t>37</t>
  </si>
  <si>
    <t>764204105</t>
  </si>
  <si>
    <t>Montáž oplechování horních ploch a atik bez rohů rš do 400 mm</t>
  </si>
  <si>
    <t>759031867</t>
  </si>
  <si>
    <t>38</t>
  </si>
  <si>
    <t>764204109</t>
  </si>
  <si>
    <t>Montáž oplechování horních ploch a atik bez rohů rš přes 400 do 800 mm</t>
  </si>
  <si>
    <t>19331851</t>
  </si>
  <si>
    <t>39</t>
  </si>
  <si>
    <t>764205145</t>
  </si>
  <si>
    <t>Příplatek k montáži za pracnost při oplechování rohů nadezdívek (atik) rš do 400 mm</t>
  </si>
  <si>
    <t>-46099967</t>
  </si>
  <si>
    <t>40</t>
  </si>
  <si>
    <t>764205146</t>
  </si>
  <si>
    <t>Příplatek k montáži za pracnost při oplechování rohů nadezdívek (atik) rš přes 400 mm</t>
  </si>
  <si>
    <t>-1168746068</t>
  </si>
  <si>
    <t>26</t>
  </si>
  <si>
    <t>764211466</t>
  </si>
  <si>
    <t>Oplechování přechodu střešních rovin z Pz plechu rš 400 mm</t>
  </si>
  <si>
    <t>2126652560</t>
  </si>
  <si>
    <t>24</t>
  </si>
  <si>
    <t>764212662</t>
  </si>
  <si>
    <t>Oplechování rovné okapové hrany z Pz s povrchovou úpravou rš 200 mm</t>
  </si>
  <si>
    <t>1680140552</t>
  </si>
  <si>
    <t>41</t>
  </si>
  <si>
    <t>764212663</t>
  </si>
  <si>
    <t>Oplechování rovné okapové hrany z Pz s povrchovou úpravou rš 250 mm</t>
  </si>
  <si>
    <t>-666017008</t>
  </si>
  <si>
    <t>25</t>
  </si>
  <si>
    <t>764218407</t>
  </si>
  <si>
    <t>Oplechování rovné římsy mechanicky kotvené z Pz plechu rš 670 mm</t>
  </si>
  <si>
    <t>-1332950680</t>
  </si>
  <si>
    <t>42</t>
  </si>
  <si>
    <t>764301118</t>
  </si>
  <si>
    <t>Montáž lemování rovných zdí střech s krytinou skládanou rš přes 400 mm</t>
  </si>
  <si>
    <t>16681517</t>
  </si>
  <si>
    <t>43</t>
  </si>
  <si>
    <t>764305123</t>
  </si>
  <si>
    <t>Montáž lemování trub, konzol nebo držáků s krytinou skládanou D přes 100 do 150 mm</t>
  </si>
  <si>
    <t>-934835041</t>
  </si>
  <si>
    <t>44</t>
  </si>
  <si>
    <t>764305124</t>
  </si>
  <si>
    <t>Montáž lemování trub, konzol nebo držáků s krytinou skládanou D přes 150 do 200 mm</t>
  </si>
  <si>
    <t>-1809267270</t>
  </si>
  <si>
    <t>50</t>
  </si>
  <si>
    <t>764501103</t>
  </si>
  <si>
    <t>Montáž žlabu podokapního půlkruhového</t>
  </si>
  <si>
    <t>1087768853</t>
  </si>
  <si>
    <t>51</t>
  </si>
  <si>
    <t>764501104</t>
  </si>
  <si>
    <t>Montáž čela pro podokapní půlkulatý žlab</t>
  </si>
  <si>
    <t>1862527495</t>
  </si>
  <si>
    <t>52</t>
  </si>
  <si>
    <t>55350134</t>
  </si>
  <si>
    <t>čelo půlkulatého žlabu narážecí univerzální Pz barvený 150mm</t>
  </si>
  <si>
    <t>110485917</t>
  </si>
  <si>
    <t>53</t>
  </si>
  <si>
    <t>764501107</t>
  </si>
  <si>
    <t>Montáž rohu nebo koutu pro podokapní půlkulatý žlab</t>
  </si>
  <si>
    <t>1753826985</t>
  </si>
  <si>
    <t>54</t>
  </si>
  <si>
    <t>55350168</t>
  </si>
  <si>
    <t>roh žlabový 330/90°</t>
  </si>
  <si>
    <t>-1281286543</t>
  </si>
  <si>
    <t>55</t>
  </si>
  <si>
    <t>764501108</t>
  </si>
  <si>
    <t>Montáž kotlíku oválného (trychtýřového) pro podokapní žlab</t>
  </si>
  <si>
    <t>1015207842</t>
  </si>
  <si>
    <t>56</t>
  </si>
  <si>
    <t>55350156</t>
  </si>
  <si>
    <t>kotlík žlabový oválný 330/100mm</t>
  </si>
  <si>
    <t>-1804391277</t>
  </si>
  <si>
    <t>57</t>
  </si>
  <si>
    <t>764508131</t>
  </si>
  <si>
    <t>Montáž kruhového svodu</t>
  </si>
  <si>
    <t>-1366198037</t>
  </si>
  <si>
    <t>59</t>
  </si>
  <si>
    <t>55344204</t>
  </si>
  <si>
    <t>svod kruhový Pz 100mm</t>
  </si>
  <si>
    <t>89063885</t>
  </si>
  <si>
    <t>35</t>
  </si>
  <si>
    <t>764v1</t>
  </si>
  <si>
    <t>zachytávač sněhový pro falcované pásy prům. 22-35mm, pozink</t>
  </si>
  <si>
    <t>ks</t>
  </si>
  <si>
    <t>1099812899</t>
  </si>
  <si>
    <t>36</t>
  </si>
  <si>
    <t>764v2</t>
  </si>
  <si>
    <t>tyč do sněhového zachytávače prům. 25mm, pozink</t>
  </si>
  <si>
    <t>-1031719633</t>
  </si>
  <si>
    <t>45</t>
  </si>
  <si>
    <t>764v3</t>
  </si>
  <si>
    <t>plechová tabule černá, tl. min 0,5mm, pozink 275g/m2, plná technická záruka 50 let, estetická na barevnost min.25 let</t>
  </si>
  <si>
    <t>769495908</t>
  </si>
  <si>
    <t>47</t>
  </si>
  <si>
    <t>55350138</t>
  </si>
  <si>
    <t>spojka žlabů s těsněním 330mm</t>
  </si>
  <si>
    <t>1982780692</t>
  </si>
  <si>
    <t>48</t>
  </si>
  <si>
    <t>55350102</t>
  </si>
  <si>
    <t>žlab podokapní půlkulatý rš. 330mm</t>
  </si>
  <si>
    <t>1011368633</t>
  </si>
  <si>
    <t>49</t>
  </si>
  <si>
    <t>55344180</t>
  </si>
  <si>
    <t>žlab půlkruhový podokapní Pz 250mm</t>
  </si>
  <si>
    <t>1544827778</t>
  </si>
  <si>
    <t>60</t>
  </si>
  <si>
    <t>998764103</t>
  </si>
  <si>
    <t>Přesun hmot tonážní pro konstrukce klempířské v objektech v přes 12 do 24 m</t>
  </si>
  <si>
    <t>-143448279</t>
  </si>
  <si>
    <t>765</t>
  </si>
  <si>
    <t>Krytina skládaná</t>
  </si>
  <si>
    <t>27</t>
  </si>
  <si>
    <t>765111201</t>
  </si>
  <si>
    <t>Montáž okapní větrací pás</t>
  </si>
  <si>
    <t>1685816533</t>
  </si>
  <si>
    <t>29</t>
  </si>
  <si>
    <t>BTP.3820033C</t>
  </si>
  <si>
    <t>Ochranný větrací pás B.classic PVC 100mm - 1role/5bm Černá (RAL 9005)</t>
  </si>
  <si>
    <t>role</t>
  </si>
  <si>
    <t>1423305860</t>
  </si>
  <si>
    <t>61</t>
  </si>
  <si>
    <t>765131801</t>
  </si>
  <si>
    <t>Demontáž šindele bitumen vč. podkladní lepenky do suti</t>
  </si>
  <si>
    <t>-1194024140</t>
  </si>
  <si>
    <t>62</t>
  </si>
  <si>
    <t>765131821</t>
  </si>
  <si>
    <t>Demontáž hřebene nebo nároží bitumen šindel skládané krytiny sklonu do 30° do suti</t>
  </si>
  <si>
    <t>-659858921</t>
  </si>
  <si>
    <t>63</t>
  </si>
  <si>
    <t>765191031</t>
  </si>
  <si>
    <t>Montáž pojistné hydroizolační fólie lepením pod kontralatě</t>
  </si>
  <si>
    <t>876055189</t>
  </si>
  <si>
    <t>64</t>
  </si>
  <si>
    <t>765v1</t>
  </si>
  <si>
    <t>membrána podstřešní 150g/m2 se spojovací páskou</t>
  </si>
  <si>
    <t>288013364</t>
  </si>
  <si>
    <t>65</t>
  </si>
  <si>
    <t>998765102</t>
  </si>
  <si>
    <t>Přesun hmot tonážní pro krytiny skládané v objektech v přes 6 do 12 m</t>
  </si>
  <si>
    <t>-1027163093</t>
  </si>
  <si>
    <t>766</t>
  </si>
  <si>
    <t>Konstrukce truhlářské</t>
  </si>
  <si>
    <t>66</t>
  </si>
  <si>
    <t>766671001</t>
  </si>
  <si>
    <t>Montáž střešního okna do krytiny ploché 55 x 78 cm včetně napojení parozábrany a montáže oplechování</t>
  </si>
  <si>
    <t>-1356775748</t>
  </si>
  <si>
    <t>67</t>
  </si>
  <si>
    <t>61124777</t>
  </si>
  <si>
    <t>okno střešní dřevěné kyvné, izolační trojsklo 55x78cm, horní otvírání, dřevěné, bílá PUR vrstva, oplechování pro falcovanou krytinu</t>
  </si>
  <si>
    <t>-290811012</t>
  </si>
  <si>
    <t>68</t>
  </si>
  <si>
    <t>766671006</t>
  </si>
  <si>
    <t>Montáž střešního okna do krytiny ploché 78 x 160 cm včetně napojení parozábrany a montáže oplechování</t>
  </si>
  <si>
    <t>-1229044805</t>
  </si>
  <si>
    <t>69</t>
  </si>
  <si>
    <t>61124779</t>
  </si>
  <si>
    <t>okno střešní dřevěné kyvné, izolační trojsklo 78x160cm, horní otvírání, dřevěné, bílá PUR vrstva, oplechování pro falcovanou krytinu</t>
  </si>
  <si>
    <t>1345375499</t>
  </si>
  <si>
    <t>71</t>
  </si>
  <si>
    <t>766674812</t>
  </si>
  <si>
    <t>Demontáž střešního okna hladká krytina přes 45°</t>
  </si>
  <si>
    <t>-1107148612</t>
  </si>
  <si>
    <t>70</t>
  </si>
  <si>
    <t>766v1</t>
  </si>
  <si>
    <t>Oprava SDK a maleb, doplnění tepel.izolace kolem střešních oken</t>
  </si>
  <si>
    <t>1554245164</t>
  </si>
  <si>
    <t>72</t>
  </si>
  <si>
    <t>998766103</t>
  </si>
  <si>
    <t>Přesun hmot tonážní pro kce truhlářské v objektech v přes 12 do 24 m</t>
  </si>
  <si>
    <t>1471651738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</si>
</sst>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6" workbookViewId="0">
      <selection activeCell="AM21" sqref="AM2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3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R5" s="16"/>
      <c r="BE5" s="15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196">
        <v>45475</v>
      </c>
      <c r="AR8" s="16"/>
      <c r="BE8" s="156"/>
      <c r="BS8" s="13" t="s">
        <v>6</v>
      </c>
    </row>
    <row r="9" spans="1:74" ht="14.45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56"/>
      <c r="BS10" s="13" t="s">
        <v>6</v>
      </c>
    </row>
    <row r="11" spans="1:74" ht="18.399999999999999" customHeight="1">
      <c r="B11" s="16"/>
      <c r="E11" s="21" t="s">
        <v>21</v>
      </c>
      <c r="AK11" s="23" t="s">
        <v>25</v>
      </c>
      <c r="AN11" s="21" t="s">
        <v>1</v>
      </c>
      <c r="AR11" s="16"/>
      <c r="BE11" s="156"/>
      <c r="BS11" s="13" t="s">
        <v>6</v>
      </c>
    </row>
    <row r="12" spans="1:74" ht="6.95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156"/>
      <c r="BS13" s="13" t="s">
        <v>6</v>
      </c>
    </row>
    <row r="14" spans="1:74" ht="12.75">
      <c r="B14" s="16"/>
      <c r="E14" s="161" t="s">
        <v>27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25</v>
      </c>
      <c r="AN14" s="25" t="s">
        <v>27</v>
      </c>
      <c r="AR14" s="16"/>
      <c r="BE14" s="156"/>
      <c r="BS14" s="13" t="s">
        <v>6</v>
      </c>
    </row>
    <row r="15" spans="1:74" ht="6.95" customHeight="1">
      <c r="B15" s="16"/>
      <c r="AR15" s="16"/>
      <c r="BE15" s="156"/>
      <c r="BS15" s="13" t="s">
        <v>3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156"/>
      <c r="BS16" s="13" t="s">
        <v>3</v>
      </c>
    </row>
    <row r="17" spans="2:71" ht="18.399999999999999" customHeight="1">
      <c r="B17" s="16"/>
      <c r="E17" s="21" t="s">
        <v>21</v>
      </c>
      <c r="AK17" s="23" t="s">
        <v>25</v>
      </c>
      <c r="AN17" s="21" t="s">
        <v>1</v>
      </c>
      <c r="AR17" s="16"/>
      <c r="BE17" s="156"/>
      <c r="BS17" s="13" t="s">
        <v>29</v>
      </c>
    </row>
    <row r="18" spans="2:71" ht="6.95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30</v>
      </c>
      <c r="AK19" s="23" t="s">
        <v>24</v>
      </c>
      <c r="AN19" s="21" t="s">
        <v>1</v>
      </c>
      <c r="AR19" s="16"/>
      <c r="BE19" s="156"/>
      <c r="BS19" s="13" t="s">
        <v>6</v>
      </c>
    </row>
    <row r="20" spans="2:71" ht="18.399999999999999" customHeight="1">
      <c r="B20" s="16"/>
      <c r="E20" s="21" t="s">
        <v>21</v>
      </c>
      <c r="AK20" s="23" t="s">
        <v>25</v>
      </c>
      <c r="AN20" s="21" t="s">
        <v>1</v>
      </c>
      <c r="AR20" s="16"/>
      <c r="BE20" s="156"/>
      <c r="BS20" s="13" t="s">
        <v>29</v>
      </c>
    </row>
    <row r="21" spans="2:71" ht="6.95" customHeight="1">
      <c r="B21" s="16"/>
      <c r="AR21" s="16"/>
      <c r="BE21" s="156"/>
    </row>
    <row r="22" spans="2:71" ht="12" customHeight="1">
      <c r="B22" s="16"/>
      <c r="D22" s="23" t="s">
        <v>31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5" customHeight="1">
      <c r="B24" s="16"/>
      <c r="AR24" s="16"/>
      <c r="BE24" s="15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5" customHeight="1">
      <c r="B27" s="28"/>
      <c r="AR27" s="28"/>
      <c r="BE27" s="156"/>
    </row>
    <row r="28" spans="2:71" s="1" customFormat="1" ht="12.75">
      <c r="B28" s="28"/>
      <c r="L28" s="166" t="s">
        <v>33</v>
      </c>
      <c r="M28" s="166"/>
      <c r="N28" s="166"/>
      <c r="O28" s="166"/>
      <c r="P28" s="166"/>
      <c r="W28" s="166" t="s">
        <v>34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35</v>
      </c>
      <c r="AL28" s="166"/>
      <c r="AM28" s="166"/>
      <c r="AN28" s="166"/>
      <c r="AO28" s="166"/>
      <c r="AR28" s="28"/>
      <c r="BE28" s="156"/>
    </row>
    <row r="29" spans="2:71" s="2" customFormat="1" ht="14.45" customHeight="1">
      <c r="B29" s="32"/>
      <c r="D29" s="23" t="s">
        <v>36</v>
      </c>
      <c r="F29" s="23" t="s">
        <v>37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5" customHeight="1">
      <c r="B30" s="32"/>
      <c r="F30" s="23" t="s">
        <v>38</v>
      </c>
      <c r="L30" s="169">
        <v>0.15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5" hidden="1" customHeight="1">
      <c r="B31" s="32"/>
      <c r="F31" s="23" t="s">
        <v>39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5" hidden="1" customHeight="1">
      <c r="B32" s="32"/>
      <c r="F32" s="23" t="s">
        <v>40</v>
      </c>
      <c r="L32" s="169">
        <v>0.15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5" hidden="1" customHeight="1">
      <c r="B33" s="32"/>
      <c r="F33" s="23" t="s">
        <v>41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5" customHeight="1">
      <c r="B34" s="28"/>
      <c r="AR34" s="28"/>
      <c r="BE34" s="156"/>
    </row>
    <row r="35" spans="2:57" s="1" customFormat="1" ht="25.9" customHeight="1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70" t="s">
        <v>44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47</v>
      </c>
      <c r="AI60" s="30"/>
      <c r="AJ60" s="30"/>
      <c r="AK60" s="30"/>
      <c r="AL60" s="30"/>
      <c r="AM60" s="39" t="s">
        <v>48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47</v>
      </c>
      <c r="AI75" s="30"/>
      <c r="AJ75" s="30"/>
      <c r="AK75" s="30"/>
      <c r="AL75" s="30"/>
      <c r="AM75" s="39" t="s">
        <v>48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51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231011</v>
      </c>
      <c r="AR84" s="44"/>
    </row>
    <row r="85" spans="1:90" s="4" customFormat="1" ht="36.950000000000003" customHeight="1">
      <c r="B85" s="45"/>
      <c r="C85" s="46" t="s">
        <v>16</v>
      </c>
      <c r="L85" s="174" t="str">
        <f>K6</f>
        <v>Výměna střešní krytiny a klempířských prvků domu Na Trubech 1107, Česká Třebová.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6">
        <f>IF(AN8= "","",AN8)</f>
        <v>45475</v>
      </c>
      <c r="AN87" s="176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52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0" s="1" customFormat="1" ht="10.9" customHeight="1">
      <c r="B91" s="28"/>
      <c r="AR91" s="28"/>
      <c r="AS91" s="181"/>
      <c r="AT91" s="182"/>
      <c r="BD91" s="52"/>
    </row>
    <row r="92" spans="1:90" s="1" customFormat="1" ht="29.25" customHeight="1">
      <c r="B92" s="28"/>
      <c r="C92" s="183" t="s">
        <v>53</v>
      </c>
      <c r="D92" s="184"/>
      <c r="E92" s="184"/>
      <c r="F92" s="184"/>
      <c r="G92" s="184"/>
      <c r="H92" s="53"/>
      <c r="I92" s="185" t="s">
        <v>54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55</v>
      </c>
      <c r="AH92" s="184"/>
      <c r="AI92" s="184"/>
      <c r="AJ92" s="184"/>
      <c r="AK92" s="184"/>
      <c r="AL92" s="184"/>
      <c r="AM92" s="184"/>
      <c r="AN92" s="185" t="s">
        <v>56</v>
      </c>
      <c r="AO92" s="184"/>
      <c r="AP92" s="187"/>
      <c r="AQ92" s="54" t="s">
        <v>57</v>
      </c>
      <c r="AR92" s="28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71</v>
      </c>
      <c r="BT94" s="68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0" s="6" customFormat="1" ht="37.5" customHeight="1">
      <c r="A95" s="69" t="s">
        <v>75</v>
      </c>
      <c r="B95" s="70"/>
      <c r="C95" s="71"/>
      <c r="D95" s="190" t="s">
        <v>14</v>
      </c>
      <c r="E95" s="190"/>
      <c r="F95" s="190"/>
      <c r="G95" s="190"/>
      <c r="H95" s="190"/>
      <c r="I95" s="72"/>
      <c r="J95" s="190" t="s">
        <v>17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'231011 - Výměna střešní k...'!J28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3" t="s">
        <v>76</v>
      </c>
      <c r="AR95" s="70"/>
      <c r="AS95" s="74">
        <v>0</v>
      </c>
      <c r="AT95" s="75">
        <f>ROUND(SUM(AV95:AW95),2)</f>
        <v>0</v>
      </c>
      <c r="AU95" s="76">
        <f>'231011 - Výměna střešní k...'!P122</f>
        <v>0</v>
      </c>
      <c r="AV95" s="75">
        <f>'231011 - Výměna střešní k...'!J31</f>
        <v>0</v>
      </c>
      <c r="AW95" s="75">
        <f>'231011 - Výměna střešní k...'!J32</f>
        <v>0</v>
      </c>
      <c r="AX95" s="75">
        <f>'231011 - Výměna střešní k...'!J33</f>
        <v>0</v>
      </c>
      <c r="AY95" s="75">
        <f>'231011 - Výměna střešní k...'!J34</f>
        <v>0</v>
      </c>
      <c r="AZ95" s="75">
        <f>'231011 - Výměna střešní k...'!F31</f>
        <v>0</v>
      </c>
      <c r="BA95" s="75">
        <f>'231011 - Výměna střešní k...'!F32</f>
        <v>0</v>
      </c>
      <c r="BB95" s="75">
        <f>'231011 - Výměna střešní k...'!F33</f>
        <v>0</v>
      </c>
      <c r="BC95" s="75">
        <f>'231011 - Výměna střešní k...'!F34</f>
        <v>0</v>
      </c>
      <c r="BD95" s="77">
        <f>'231011 - Výměna střešní k...'!F35</f>
        <v>0</v>
      </c>
      <c r="BT95" s="78" t="s">
        <v>77</v>
      </c>
      <c r="BU95" s="78" t="s">
        <v>78</v>
      </c>
      <c r="BV95" s="78" t="s">
        <v>73</v>
      </c>
      <c r="BW95" s="78" t="s">
        <v>4</v>
      </c>
      <c r="BX95" s="78" t="s">
        <v>74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31011 - Výměna střešní 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2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7" t="s">
        <v>79</v>
      </c>
      <c r="L4" s="16"/>
      <c r="M4" s="79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30" customHeight="1">
      <c r="B7" s="28"/>
      <c r="E7" s="174" t="s">
        <v>17</v>
      </c>
      <c r="F7" s="194"/>
      <c r="G7" s="194"/>
      <c r="H7" s="194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>
        <f>'Rekapitulace stavby'!AN8</f>
        <v>45475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23</v>
      </c>
      <c r="I12" s="23" t="s">
        <v>24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25</v>
      </c>
      <c r="J13" s="21" t="str">
        <f>IF('Rekapitulace stavby'!AN11="","",'Rekapitulace stavby'!AN11)</f>
        <v/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26</v>
      </c>
      <c r="I15" s="23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5" t="str">
        <f>'Rekapitulace stavby'!E14</f>
        <v>Vyplň údaj</v>
      </c>
      <c r="F16" s="158"/>
      <c r="G16" s="158"/>
      <c r="H16" s="158"/>
      <c r="I16" s="23" t="s">
        <v>25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28</v>
      </c>
      <c r="I18" s="23" t="s">
        <v>24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25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30</v>
      </c>
      <c r="I21" s="23" t="s">
        <v>24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25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31</v>
      </c>
      <c r="L24" s="28"/>
    </row>
    <row r="25" spans="2:12" s="7" customFormat="1" ht="16.5" customHeight="1">
      <c r="B25" s="80"/>
      <c r="E25" s="163" t="s">
        <v>1</v>
      </c>
      <c r="F25" s="163"/>
      <c r="G25" s="163"/>
      <c r="H25" s="163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32</v>
      </c>
      <c r="J28" s="62">
        <f>ROUND(J122,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34</v>
      </c>
      <c r="I30" s="31" t="s">
        <v>33</v>
      </c>
      <c r="J30" s="31" t="s">
        <v>35</v>
      </c>
      <c r="L30" s="28"/>
    </row>
    <row r="31" spans="2:12" s="1" customFormat="1" ht="14.45" customHeight="1">
      <c r="B31" s="28"/>
      <c r="D31" s="51" t="s">
        <v>36</v>
      </c>
      <c r="E31" s="23" t="s">
        <v>37</v>
      </c>
      <c r="F31" s="82">
        <f>ROUND((SUM(BE122:BE201)),  2)</f>
        <v>0</v>
      </c>
      <c r="I31" s="83">
        <v>0.21</v>
      </c>
      <c r="J31" s="82">
        <f>ROUND(((SUM(BE122:BE201))*I31),  2)</f>
        <v>0</v>
      </c>
      <c r="L31" s="28"/>
    </row>
    <row r="32" spans="2:12" s="1" customFormat="1" ht="14.45" customHeight="1">
      <c r="B32" s="28"/>
      <c r="E32" s="23" t="s">
        <v>38</v>
      </c>
      <c r="F32" s="82">
        <f>ROUND((SUM(BF122:BF201)),  2)</f>
        <v>0</v>
      </c>
      <c r="I32" s="83">
        <v>0.15</v>
      </c>
      <c r="J32" s="82">
        <f>ROUND(((SUM(BF122:BF201))*I32),  2)</f>
        <v>0</v>
      </c>
      <c r="L32" s="28"/>
    </row>
    <row r="33" spans="2:12" s="1" customFormat="1" ht="14.45" hidden="1" customHeight="1">
      <c r="B33" s="28"/>
      <c r="E33" s="23" t="s">
        <v>39</v>
      </c>
      <c r="F33" s="82">
        <f>ROUND((SUM(BG122:BG201)),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40</v>
      </c>
      <c r="F34" s="82">
        <f>ROUND((SUM(BH122:BH201)),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41</v>
      </c>
      <c r="F35" s="82">
        <f>ROUND((SUM(BI122:BI201)),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42</v>
      </c>
      <c r="E37" s="53"/>
      <c r="F37" s="53"/>
      <c r="G37" s="86" t="s">
        <v>43</v>
      </c>
      <c r="H37" s="87" t="s">
        <v>44</v>
      </c>
      <c r="I37" s="53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47</v>
      </c>
      <c r="E61" s="30"/>
      <c r="F61" s="90" t="s">
        <v>48</v>
      </c>
      <c r="G61" s="39" t="s">
        <v>47</v>
      </c>
      <c r="H61" s="30"/>
      <c r="I61" s="30"/>
      <c r="J61" s="91" t="s">
        <v>48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47</v>
      </c>
      <c r="E76" s="30"/>
      <c r="F76" s="90" t="s">
        <v>48</v>
      </c>
      <c r="G76" s="39" t="s">
        <v>47</v>
      </c>
      <c r="H76" s="30"/>
      <c r="I76" s="30"/>
      <c r="J76" s="91" t="s">
        <v>48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30" customHeight="1">
      <c r="B85" s="28"/>
      <c r="E85" s="174" t="str">
        <f>E7</f>
        <v>Výměna střešní krytiny a klempířských prvků domu Na Trubech 1107, Česká Třebová.</v>
      </c>
      <c r="F85" s="194"/>
      <c r="G85" s="194"/>
      <c r="H85" s="194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 xml:space="preserve"> </v>
      </c>
      <c r="I87" s="23" t="s">
        <v>22</v>
      </c>
      <c r="J87" s="48">
        <f>IF(J10="","",J10)</f>
        <v>45475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23</v>
      </c>
      <c r="F89" s="21" t="str">
        <f>E13</f>
        <v xml:space="preserve"> </v>
      </c>
      <c r="I89" s="23" t="s">
        <v>28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26</v>
      </c>
      <c r="F90" s="21" t="str">
        <f>IF(E16="","",E16)</f>
        <v>Vyplň údaj</v>
      </c>
      <c r="I90" s="23" t="s">
        <v>30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81</v>
      </c>
      <c r="D92" s="84"/>
      <c r="E92" s="84"/>
      <c r="F92" s="84"/>
      <c r="G92" s="84"/>
      <c r="H92" s="84"/>
      <c r="I92" s="84"/>
      <c r="J92" s="93" t="s">
        <v>82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83</v>
      </c>
      <c r="J94" s="62">
        <f>J122</f>
        <v>0</v>
      </c>
      <c r="L94" s="28"/>
      <c r="AU94" s="13" t="s">
        <v>84</v>
      </c>
    </row>
    <row r="95" spans="2:47" s="8" customFormat="1" ht="24.95" customHeight="1">
      <c r="B95" s="95"/>
      <c r="D95" s="96" t="s">
        <v>85</v>
      </c>
      <c r="E95" s="97"/>
      <c r="F95" s="97"/>
      <c r="G95" s="97"/>
      <c r="H95" s="97"/>
      <c r="I95" s="97"/>
      <c r="J95" s="98">
        <f>J123</f>
        <v>0</v>
      </c>
      <c r="L95" s="95"/>
    </row>
    <row r="96" spans="2:47" s="9" customFormat="1" ht="19.899999999999999" customHeight="1">
      <c r="B96" s="99"/>
      <c r="D96" s="100" t="s">
        <v>86</v>
      </c>
      <c r="E96" s="101"/>
      <c r="F96" s="101"/>
      <c r="G96" s="101"/>
      <c r="H96" s="101"/>
      <c r="I96" s="101"/>
      <c r="J96" s="102">
        <f>J124</f>
        <v>0</v>
      </c>
      <c r="L96" s="99"/>
    </row>
    <row r="97" spans="2:12" s="9" customFormat="1" ht="19.899999999999999" customHeight="1">
      <c r="B97" s="99"/>
      <c r="D97" s="100" t="s">
        <v>87</v>
      </c>
      <c r="E97" s="101"/>
      <c r="F97" s="101"/>
      <c r="G97" s="101"/>
      <c r="H97" s="101"/>
      <c r="I97" s="101"/>
      <c r="J97" s="102">
        <f>J128</f>
        <v>0</v>
      </c>
      <c r="L97" s="99"/>
    </row>
    <row r="98" spans="2:12" s="8" customFormat="1" ht="24.95" customHeight="1">
      <c r="B98" s="95"/>
      <c r="D98" s="96" t="s">
        <v>88</v>
      </c>
      <c r="E98" s="97"/>
      <c r="F98" s="97"/>
      <c r="G98" s="97"/>
      <c r="H98" s="97"/>
      <c r="I98" s="97"/>
      <c r="J98" s="98">
        <f>J135</f>
        <v>0</v>
      </c>
      <c r="L98" s="95"/>
    </row>
    <row r="99" spans="2:12" s="9" customFormat="1" ht="19.899999999999999" customHeight="1">
      <c r="B99" s="99"/>
      <c r="D99" s="100" t="s">
        <v>89</v>
      </c>
      <c r="E99" s="101"/>
      <c r="F99" s="101"/>
      <c r="G99" s="101"/>
      <c r="H99" s="101"/>
      <c r="I99" s="101"/>
      <c r="J99" s="102">
        <f>J136</f>
        <v>0</v>
      </c>
      <c r="L99" s="99"/>
    </row>
    <row r="100" spans="2:12" s="9" customFormat="1" ht="19.899999999999999" customHeight="1">
      <c r="B100" s="99"/>
      <c r="D100" s="100" t="s">
        <v>90</v>
      </c>
      <c r="E100" s="101"/>
      <c r="F100" s="101"/>
      <c r="G100" s="101"/>
      <c r="H100" s="101"/>
      <c r="I100" s="101"/>
      <c r="J100" s="102">
        <f>J139</f>
        <v>0</v>
      </c>
      <c r="L100" s="99"/>
    </row>
    <row r="101" spans="2:12" s="9" customFormat="1" ht="19.899999999999999" customHeight="1">
      <c r="B101" s="99"/>
      <c r="D101" s="100" t="s">
        <v>91</v>
      </c>
      <c r="E101" s="101"/>
      <c r="F101" s="101"/>
      <c r="G101" s="101"/>
      <c r="H101" s="101"/>
      <c r="I101" s="101"/>
      <c r="J101" s="102">
        <f>J142</f>
        <v>0</v>
      </c>
      <c r="L101" s="99"/>
    </row>
    <row r="102" spans="2:12" s="9" customFormat="1" ht="19.899999999999999" customHeight="1">
      <c r="B102" s="99"/>
      <c r="D102" s="100" t="s">
        <v>92</v>
      </c>
      <c r="E102" s="101"/>
      <c r="F102" s="101"/>
      <c r="G102" s="101"/>
      <c r="H102" s="101"/>
      <c r="I102" s="101"/>
      <c r="J102" s="102">
        <f>J148</f>
        <v>0</v>
      </c>
      <c r="L102" s="99"/>
    </row>
    <row r="103" spans="2:12" s="9" customFormat="1" ht="19.899999999999999" customHeight="1">
      <c r="B103" s="99"/>
      <c r="D103" s="100" t="s">
        <v>93</v>
      </c>
      <c r="E103" s="101"/>
      <c r="F103" s="101"/>
      <c r="G103" s="101"/>
      <c r="H103" s="101"/>
      <c r="I103" s="101"/>
      <c r="J103" s="102">
        <f>J186</f>
        <v>0</v>
      </c>
      <c r="L103" s="99"/>
    </row>
    <row r="104" spans="2:12" s="9" customFormat="1" ht="19.899999999999999" customHeight="1">
      <c r="B104" s="99"/>
      <c r="D104" s="100" t="s">
        <v>94</v>
      </c>
      <c r="E104" s="101"/>
      <c r="F104" s="101"/>
      <c r="G104" s="101"/>
      <c r="H104" s="101"/>
      <c r="I104" s="101"/>
      <c r="J104" s="102">
        <f>J194</f>
        <v>0</v>
      </c>
      <c r="L104" s="99"/>
    </row>
    <row r="105" spans="2:12" s="1" customFormat="1" ht="21.75" customHeight="1">
      <c r="B105" s="28"/>
      <c r="L105" s="28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>
      <c r="B111" s="28"/>
      <c r="C111" s="17" t="s">
        <v>95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30" customHeight="1">
      <c r="B114" s="28"/>
      <c r="E114" s="174" t="str">
        <f>E7</f>
        <v>Výměna střešní krytiny a klempířských prvků domu Na Trubech 1107, Česká Třebová.</v>
      </c>
      <c r="F114" s="194"/>
      <c r="G114" s="194"/>
      <c r="H114" s="194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F10</f>
        <v xml:space="preserve"> </v>
      </c>
      <c r="I116" s="23" t="s">
        <v>22</v>
      </c>
      <c r="J116" s="48">
        <f>IF(J10="","",J10)</f>
        <v>45475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23</v>
      </c>
      <c r="F118" s="21" t="str">
        <f>E13</f>
        <v xml:space="preserve"> </v>
      </c>
      <c r="I118" s="23" t="s">
        <v>28</v>
      </c>
      <c r="J118" s="26" t="str">
        <f>E19</f>
        <v xml:space="preserve"> </v>
      </c>
      <c r="L118" s="28"/>
    </row>
    <row r="119" spans="2:65" s="1" customFormat="1" ht="15.2" customHeight="1">
      <c r="B119" s="28"/>
      <c r="C119" s="23" t="s">
        <v>26</v>
      </c>
      <c r="F119" s="21" t="str">
        <f>IF(E16="","",E16)</f>
        <v>Vyplň údaj</v>
      </c>
      <c r="I119" s="23" t="s">
        <v>30</v>
      </c>
      <c r="J119" s="26" t="str">
        <f>E22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3"/>
      <c r="C121" s="104" t="s">
        <v>96</v>
      </c>
      <c r="D121" s="105" t="s">
        <v>57</v>
      </c>
      <c r="E121" s="105" t="s">
        <v>53</v>
      </c>
      <c r="F121" s="105" t="s">
        <v>54</v>
      </c>
      <c r="G121" s="105" t="s">
        <v>97</v>
      </c>
      <c r="H121" s="105" t="s">
        <v>98</v>
      </c>
      <c r="I121" s="105" t="s">
        <v>99</v>
      </c>
      <c r="J121" s="106" t="s">
        <v>82</v>
      </c>
      <c r="K121" s="107" t="s">
        <v>100</v>
      </c>
      <c r="L121" s="103"/>
      <c r="M121" s="55" t="s">
        <v>1</v>
      </c>
      <c r="N121" s="56" t="s">
        <v>36</v>
      </c>
      <c r="O121" s="56" t="s">
        <v>101</v>
      </c>
      <c r="P121" s="56" t="s">
        <v>102</v>
      </c>
      <c r="Q121" s="56" t="s">
        <v>103</v>
      </c>
      <c r="R121" s="56" t="s">
        <v>104</v>
      </c>
      <c r="S121" s="56" t="s">
        <v>105</v>
      </c>
      <c r="T121" s="57" t="s">
        <v>106</v>
      </c>
    </row>
    <row r="122" spans="2:65" s="1" customFormat="1" ht="22.9" customHeight="1">
      <c r="B122" s="28"/>
      <c r="C122" s="60" t="s">
        <v>107</v>
      </c>
      <c r="J122" s="108">
        <f>BK122</f>
        <v>0</v>
      </c>
      <c r="L122" s="28"/>
      <c r="M122" s="58"/>
      <c r="N122" s="49"/>
      <c r="O122" s="49"/>
      <c r="P122" s="109">
        <f>P123+P135</f>
        <v>0</v>
      </c>
      <c r="Q122" s="49"/>
      <c r="R122" s="109">
        <f>R123+R135</f>
        <v>7.7473617200000007</v>
      </c>
      <c r="S122" s="49"/>
      <c r="T122" s="110">
        <f>T123+T135</f>
        <v>8.7397359999999988</v>
      </c>
      <c r="AT122" s="13" t="s">
        <v>71</v>
      </c>
      <c r="AU122" s="13" t="s">
        <v>84</v>
      </c>
      <c r="BK122" s="111">
        <f>BK123+BK135</f>
        <v>0</v>
      </c>
    </row>
    <row r="123" spans="2:65" s="11" customFormat="1" ht="25.9" customHeight="1">
      <c r="B123" s="112"/>
      <c r="D123" s="113" t="s">
        <v>71</v>
      </c>
      <c r="E123" s="114" t="s">
        <v>108</v>
      </c>
      <c r="F123" s="114" t="s">
        <v>109</v>
      </c>
      <c r="I123" s="115"/>
      <c r="J123" s="116">
        <f>BK123</f>
        <v>0</v>
      </c>
      <c r="L123" s="112"/>
      <c r="M123" s="117"/>
      <c r="P123" s="118">
        <f>P124+P128</f>
        <v>0</v>
      </c>
      <c r="R123" s="118">
        <f>R124+R128</f>
        <v>0</v>
      </c>
      <c r="T123" s="119">
        <f>T124+T128</f>
        <v>0</v>
      </c>
      <c r="AR123" s="113" t="s">
        <v>77</v>
      </c>
      <c r="AT123" s="120" t="s">
        <v>71</v>
      </c>
      <c r="AU123" s="120" t="s">
        <v>72</v>
      </c>
      <c r="AY123" s="113" t="s">
        <v>110</v>
      </c>
      <c r="BK123" s="121">
        <f>BK124+BK128</f>
        <v>0</v>
      </c>
    </row>
    <row r="124" spans="2:65" s="11" customFormat="1" ht="22.9" customHeight="1">
      <c r="B124" s="112"/>
      <c r="D124" s="113" t="s">
        <v>71</v>
      </c>
      <c r="E124" s="122" t="s">
        <v>111</v>
      </c>
      <c r="F124" s="122" t="s">
        <v>112</v>
      </c>
      <c r="I124" s="115"/>
      <c r="J124" s="123">
        <f>BK124</f>
        <v>0</v>
      </c>
      <c r="L124" s="112"/>
      <c r="M124" s="117"/>
      <c r="P124" s="118">
        <f>SUM(P125:P127)</f>
        <v>0</v>
      </c>
      <c r="R124" s="118">
        <f>SUM(R125:R127)</f>
        <v>0</v>
      </c>
      <c r="T124" s="119">
        <f>SUM(T125:T127)</f>
        <v>0</v>
      </c>
      <c r="AR124" s="113" t="s">
        <v>77</v>
      </c>
      <c r="AT124" s="120" t="s">
        <v>71</v>
      </c>
      <c r="AU124" s="120" t="s">
        <v>77</v>
      </c>
      <c r="AY124" s="113" t="s">
        <v>110</v>
      </c>
      <c r="BK124" s="121">
        <f>SUM(BK125:BK127)</f>
        <v>0</v>
      </c>
    </row>
    <row r="125" spans="2:65" s="1" customFormat="1" ht="37.9" customHeight="1">
      <c r="B125" s="124"/>
      <c r="C125" s="125" t="s">
        <v>77</v>
      </c>
      <c r="D125" s="125" t="s">
        <v>113</v>
      </c>
      <c r="E125" s="126" t="s">
        <v>114</v>
      </c>
      <c r="F125" s="127" t="s">
        <v>115</v>
      </c>
      <c r="G125" s="128" t="s">
        <v>116</v>
      </c>
      <c r="H125" s="129">
        <v>1050</v>
      </c>
      <c r="I125" s="130"/>
      <c r="J125" s="131">
        <f>ROUND(I125*H125,2)</f>
        <v>0</v>
      </c>
      <c r="K125" s="132"/>
      <c r="L125" s="28"/>
      <c r="M125" s="133" t="s">
        <v>1</v>
      </c>
      <c r="N125" s="134" t="s">
        <v>38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117</v>
      </c>
      <c r="AT125" s="137" t="s">
        <v>113</v>
      </c>
      <c r="AU125" s="137" t="s">
        <v>118</v>
      </c>
      <c r="AY125" s="13" t="s">
        <v>110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118</v>
      </c>
      <c r="BK125" s="138">
        <f>ROUND(I125*H125,2)</f>
        <v>0</v>
      </c>
      <c r="BL125" s="13" t="s">
        <v>117</v>
      </c>
      <c r="BM125" s="137" t="s">
        <v>119</v>
      </c>
    </row>
    <row r="126" spans="2:65" s="1" customFormat="1" ht="37.9" customHeight="1">
      <c r="B126" s="124"/>
      <c r="C126" s="125" t="s">
        <v>118</v>
      </c>
      <c r="D126" s="125" t="s">
        <v>113</v>
      </c>
      <c r="E126" s="126" t="s">
        <v>120</v>
      </c>
      <c r="F126" s="127" t="s">
        <v>121</v>
      </c>
      <c r="G126" s="128" t="s">
        <v>116</v>
      </c>
      <c r="H126" s="129">
        <v>1050</v>
      </c>
      <c r="I126" s="130"/>
      <c r="J126" s="131">
        <f>ROUND(I126*H126,2)</f>
        <v>0</v>
      </c>
      <c r="K126" s="132"/>
      <c r="L126" s="28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117</v>
      </c>
      <c r="AT126" s="137" t="s">
        <v>113</v>
      </c>
      <c r="AU126" s="137" t="s">
        <v>118</v>
      </c>
      <c r="AY126" s="13" t="s">
        <v>110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118</v>
      </c>
      <c r="BK126" s="138">
        <f>ROUND(I126*H126,2)</f>
        <v>0</v>
      </c>
      <c r="BL126" s="13" t="s">
        <v>117</v>
      </c>
      <c r="BM126" s="137" t="s">
        <v>122</v>
      </c>
    </row>
    <row r="127" spans="2:65" s="1" customFormat="1" ht="37.9" customHeight="1">
      <c r="B127" s="124"/>
      <c r="C127" s="125" t="s">
        <v>123</v>
      </c>
      <c r="D127" s="125" t="s">
        <v>113</v>
      </c>
      <c r="E127" s="126" t="s">
        <v>124</v>
      </c>
      <c r="F127" s="127" t="s">
        <v>125</v>
      </c>
      <c r="G127" s="128" t="s">
        <v>116</v>
      </c>
      <c r="H127" s="129">
        <v>1050</v>
      </c>
      <c r="I127" s="130"/>
      <c r="J127" s="131">
        <f>ROUND(I127*H127,2)</f>
        <v>0</v>
      </c>
      <c r="K127" s="132"/>
      <c r="L127" s="28"/>
      <c r="M127" s="133" t="s">
        <v>1</v>
      </c>
      <c r="N127" s="134" t="s">
        <v>38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117</v>
      </c>
      <c r="AT127" s="137" t="s">
        <v>113</v>
      </c>
      <c r="AU127" s="137" t="s">
        <v>118</v>
      </c>
      <c r="AY127" s="13" t="s">
        <v>110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118</v>
      </c>
      <c r="BK127" s="138">
        <f>ROUND(I127*H127,2)</f>
        <v>0</v>
      </c>
      <c r="BL127" s="13" t="s">
        <v>117</v>
      </c>
      <c r="BM127" s="137" t="s">
        <v>126</v>
      </c>
    </row>
    <row r="128" spans="2:65" s="11" customFormat="1" ht="22.9" customHeight="1">
      <c r="B128" s="112"/>
      <c r="D128" s="113" t="s">
        <v>71</v>
      </c>
      <c r="E128" s="122" t="s">
        <v>127</v>
      </c>
      <c r="F128" s="122" t="s">
        <v>128</v>
      </c>
      <c r="I128" s="115"/>
      <c r="J128" s="123">
        <f>BK128</f>
        <v>0</v>
      </c>
      <c r="L128" s="112"/>
      <c r="M128" s="117"/>
      <c r="P128" s="118">
        <f>SUM(P129:P134)</f>
        <v>0</v>
      </c>
      <c r="R128" s="118">
        <f>SUM(R129:R134)</f>
        <v>0</v>
      </c>
      <c r="T128" s="119">
        <f>SUM(T129:T134)</f>
        <v>0</v>
      </c>
      <c r="AR128" s="113" t="s">
        <v>77</v>
      </c>
      <c r="AT128" s="120" t="s">
        <v>71</v>
      </c>
      <c r="AU128" s="120" t="s">
        <v>77</v>
      </c>
      <c r="AY128" s="113" t="s">
        <v>110</v>
      </c>
      <c r="BK128" s="121">
        <f>SUM(BK129:BK134)</f>
        <v>0</v>
      </c>
    </row>
    <row r="129" spans="2:65" s="1" customFormat="1" ht="33" customHeight="1">
      <c r="B129" s="124"/>
      <c r="C129" s="125" t="s">
        <v>117</v>
      </c>
      <c r="D129" s="125" t="s">
        <v>113</v>
      </c>
      <c r="E129" s="126" t="s">
        <v>129</v>
      </c>
      <c r="F129" s="127" t="s">
        <v>130</v>
      </c>
      <c r="G129" s="128" t="s">
        <v>131</v>
      </c>
      <c r="H129" s="129">
        <v>8.74</v>
      </c>
      <c r="I129" s="130"/>
      <c r="J129" s="131">
        <f t="shared" ref="J129:J134" si="0">ROUND(I129*H129,2)</f>
        <v>0</v>
      </c>
      <c r="K129" s="132"/>
      <c r="L129" s="28"/>
      <c r="M129" s="133" t="s">
        <v>1</v>
      </c>
      <c r="N129" s="134" t="s">
        <v>38</v>
      </c>
      <c r="P129" s="135">
        <f t="shared" ref="P129:P134" si="1">O129*H129</f>
        <v>0</v>
      </c>
      <c r="Q129" s="135">
        <v>0</v>
      </c>
      <c r="R129" s="135">
        <f t="shared" ref="R129:R134" si="2">Q129*H129</f>
        <v>0</v>
      </c>
      <c r="S129" s="135">
        <v>0</v>
      </c>
      <c r="T129" s="136">
        <f t="shared" ref="T129:T134" si="3">S129*H129</f>
        <v>0</v>
      </c>
      <c r="AR129" s="137" t="s">
        <v>117</v>
      </c>
      <c r="AT129" s="137" t="s">
        <v>113</v>
      </c>
      <c r="AU129" s="137" t="s">
        <v>118</v>
      </c>
      <c r="AY129" s="13" t="s">
        <v>110</v>
      </c>
      <c r="BE129" s="138">
        <f t="shared" ref="BE129:BE134" si="4">IF(N129="základní",J129,0)</f>
        <v>0</v>
      </c>
      <c r="BF129" s="138">
        <f t="shared" ref="BF129:BF134" si="5">IF(N129="snížená",J129,0)</f>
        <v>0</v>
      </c>
      <c r="BG129" s="138">
        <f t="shared" ref="BG129:BG134" si="6">IF(N129="zákl. přenesená",J129,0)</f>
        <v>0</v>
      </c>
      <c r="BH129" s="138">
        <f t="shared" ref="BH129:BH134" si="7">IF(N129="sníž. přenesená",J129,0)</f>
        <v>0</v>
      </c>
      <c r="BI129" s="138">
        <f t="shared" ref="BI129:BI134" si="8">IF(N129="nulová",J129,0)</f>
        <v>0</v>
      </c>
      <c r="BJ129" s="13" t="s">
        <v>118</v>
      </c>
      <c r="BK129" s="138">
        <f t="shared" ref="BK129:BK134" si="9">ROUND(I129*H129,2)</f>
        <v>0</v>
      </c>
      <c r="BL129" s="13" t="s">
        <v>117</v>
      </c>
      <c r="BM129" s="137" t="s">
        <v>132</v>
      </c>
    </row>
    <row r="130" spans="2:65" s="1" customFormat="1" ht="24.2" customHeight="1">
      <c r="B130" s="124"/>
      <c r="C130" s="125" t="s">
        <v>133</v>
      </c>
      <c r="D130" s="125" t="s">
        <v>113</v>
      </c>
      <c r="E130" s="126" t="s">
        <v>134</v>
      </c>
      <c r="F130" s="127" t="s">
        <v>135</v>
      </c>
      <c r="G130" s="128" t="s">
        <v>136</v>
      </c>
      <c r="H130" s="129">
        <v>5.0599999999999996</v>
      </c>
      <c r="I130" s="130"/>
      <c r="J130" s="131">
        <f t="shared" si="0"/>
        <v>0</v>
      </c>
      <c r="K130" s="132"/>
      <c r="L130" s="28"/>
      <c r="M130" s="133" t="s">
        <v>1</v>
      </c>
      <c r="N130" s="134" t="s">
        <v>38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117</v>
      </c>
      <c r="AT130" s="137" t="s">
        <v>113</v>
      </c>
      <c r="AU130" s="137" t="s">
        <v>118</v>
      </c>
      <c r="AY130" s="13" t="s">
        <v>110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118</v>
      </c>
      <c r="BK130" s="138">
        <f t="shared" si="9"/>
        <v>0</v>
      </c>
      <c r="BL130" s="13" t="s">
        <v>117</v>
      </c>
      <c r="BM130" s="137" t="s">
        <v>137</v>
      </c>
    </row>
    <row r="131" spans="2:65" s="1" customFormat="1" ht="24.2" customHeight="1">
      <c r="B131" s="124"/>
      <c r="C131" s="125" t="s">
        <v>138</v>
      </c>
      <c r="D131" s="125" t="s">
        <v>113</v>
      </c>
      <c r="E131" s="126" t="s">
        <v>139</v>
      </c>
      <c r="F131" s="127" t="s">
        <v>140</v>
      </c>
      <c r="G131" s="128" t="s">
        <v>131</v>
      </c>
      <c r="H131" s="129">
        <v>8.74</v>
      </c>
      <c r="I131" s="130"/>
      <c r="J131" s="131">
        <f t="shared" si="0"/>
        <v>0</v>
      </c>
      <c r="K131" s="132"/>
      <c r="L131" s="28"/>
      <c r="M131" s="133" t="s">
        <v>1</v>
      </c>
      <c r="N131" s="134" t="s">
        <v>38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117</v>
      </c>
      <c r="AT131" s="137" t="s">
        <v>113</v>
      </c>
      <c r="AU131" s="137" t="s">
        <v>118</v>
      </c>
      <c r="AY131" s="13" t="s">
        <v>110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118</v>
      </c>
      <c r="BK131" s="138">
        <f t="shared" si="9"/>
        <v>0</v>
      </c>
      <c r="BL131" s="13" t="s">
        <v>117</v>
      </c>
      <c r="BM131" s="137" t="s">
        <v>141</v>
      </c>
    </row>
    <row r="132" spans="2:65" s="1" customFormat="1" ht="24.2" customHeight="1">
      <c r="B132" s="124"/>
      <c r="C132" s="125" t="s">
        <v>142</v>
      </c>
      <c r="D132" s="125" t="s">
        <v>113</v>
      </c>
      <c r="E132" s="126" t="s">
        <v>143</v>
      </c>
      <c r="F132" s="127" t="s">
        <v>144</v>
      </c>
      <c r="G132" s="128" t="s">
        <v>131</v>
      </c>
      <c r="H132" s="129">
        <v>8.74</v>
      </c>
      <c r="I132" s="130"/>
      <c r="J132" s="131">
        <f t="shared" si="0"/>
        <v>0</v>
      </c>
      <c r="K132" s="132"/>
      <c r="L132" s="28"/>
      <c r="M132" s="133" t="s">
        <v>1</v>
      </c>
      <c r="N132" s="134" t="s">
        <v>38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117</v>
      </c>
      <c r="AT132" s="137" t="s">
        <v>113</v>
      </c>
      <c r="AU132" s="137" t="s">
        <v>118</v>
      </c>
      <c r="AY132" s="13" t="s">
        <v>110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118</v>
      </c>
      <c r="BK132" s="138">
        <f t="shared" si="9"/>
        <v>0</v>
      </c>
      <c r="BL132" s="13" t="s">
        <v>117</v>
      </c>
      <c r="BM132" s="137" t="s">
        <v>145</v>
      </c>
    </row>
    <row r="133" spans="2:65" s="1" customFormat="1" ht="33" customHeight="1">
      <c r="B133" s="124"/>
      <c r="C133" s="125" t="s">
        <v>111</v>
      </c>
      <c r="D133" s="125" t="s">
        <v>113</v>
      </c>
      <c r="E133" s="126" t="s">
        <v>146</v>
      </c>
      <c r="F133" s="127" t="s">
        <v>147</v>
      </c>
      <c r="G133" s="128" t="s">
        <v>131</v>
      </c>
      <c r="H133" s="129">
        <v>3.09</v>
      </c>
      <c r="I133" s="130"/>
      <c r="J133" s="131">
        <f t="shared" si="0"/>
        <v>0</v>
      </c>
      <c r="K133" s="132"/>
      <c r="L133" s="28"/>
      <c r="M133" s="133" t="s">
        <v>1</v>
      </c>
      <c r="N133" s="134" t="s">
        <v>38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117</v>
      </c>
      <c r="AT133" s="137" t="s">
        <v>113</v>
      </c>
      <c r="AU133" s="137" t="s">
        <v>118</v>
      </c>
      <c r="AY133" s="13" t="s">
        <v>110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118</v>
      </c>
      <c r="BK133" s="138">
        <f t="shared" si="9"/>
        <v>0</v>
      </c>
      <c r="BL133" s="13" t="s">
        <v>117</v>
      </c>
      <c r="BM133" s="137" t="s">
        <v>148</v>
      </c>
    </row>
    <row r="134" spans="2:65" s="1" customFormat="1" ht="33" customHeight="1">
      <c r="B134" s="124"/>
      <c r="C134" s="125" t="s">
        <v>149</v>
      </c>
      <c r="D134" s="125" t="s">
        <v>113</v>
      </c>
      <c r="E134" s="126" t="s">
        <v>150</v>
      </c>
      <c r="F134" s="127" t="s">
        <v>151</v>
      </c>
      <c r="G134" s="128" t="s">
        <v>131</v>
      </c>
      <c r="H134" s="129">
        <v>2</v>
      </c>
      <c r="I134" s="130"/>
      <c r="J134" s="131">
        <f t="shared" si="0"/>
        <v>0</v>
      </c>
      <c r="K134" s="132"/>
      <c r="L134" s="28"/>
      <c r="M134" s="133" t="s">
        <v>1</v>
      </c>
      <c r="N134" s="134" t="s">
        <v>38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117</v>
      </c>
      <c r="AT134" s="137" t="s">
        <v>113</v>
      </c>
      <c r="AU134" s="137" t="s">
        <v>118</v>
      </c>
      <c r="AY134" s="13" t="s">
        <v>110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118</v>
      </c>
      <c r="BK134" s="138">
        <f t="shared" si="9"/>
        <v>0</v>
      </c>
      <c r="BL134" s="13" t="s">
        <v>117</v>
      </c>
      <c r="BM134" s="137" t="s">
        <v>152</v>
      </c>
    </row>
    <row r="135" spans="2:65" s="11" customFormat="1" ht="25.9" customHeight="1">
      <c r="B135" s="112"/>
      <c r="D135" s="113" t="s">
        <v>71</v>
      </c>
      <c r="E135" s="114" t="s">
        <v>153</v>
      </c>
      <c r="F135" s="114" t="s">
        <v>154</v>
      </c>
      <c r="I135" s="115"/>
      <c r="J135" s="116">
        <f>BK135</f>
        <v>0</v>
      </c>
      <c r="L135" s="112"/>
      <c r="M135" s="117"/>
      <c r="P135" s="118">
        <f>P136+P139+P142+P148+P186+P194</f>
        <v>0</v>
      </c>
      <c r="R135" s="118">
        <f>R136+R139+R142+R148+R186+R194</f>
        <v>7.7473617200000007</v>
      </c>
      <c r="T135" s="119">
        <f>T136+T139+T142+T148+T186+T194</f>
        <v>8.7397359999999988</v>
      </c>
      <c r="AR135" s="113" t="s">
        <v>118</v>
      </c>
      <c r="AT135" s="120" t="s">
        <v>71</v>
      </c>
      <c r="AU135" s="120" t="s">
        <v>72</v>
      </c>
      <c r="AY135" s="113" t="s">
        <v>110</v>
      </c>
      <c r="BK135" s="121">
        <f>BK136+BK139+BK142+BK148+BK186+BK194</f>
        <v>0</v>
      </c>
    </row>
    <row r="136" spans="2:65" s="11" customFormat="1" ht="22.9" customHeight="1">
      <c r="B136" s="112"/>
      <c r="D136" s="113" t="s">
        <v>71</v>
      </c>
      <c r="E136" s="122" t="s">
        <v>155</v>
      </c>
      <c r="F136" s="122" t="s">
        <v>156</v>
      </c>
      <c r="I136" s="115"/>
      <c r="J136" s="123">
        <f>BK136</f>
        <v>0</v>
      </c>
      <c r="L136" s="112"/>
      <c r="M136" s="117"/>
      <c r="P136" s="118">
        <f>SUM(P137:P138)</f>
        <v>0</v>
      </c>
      <c r="R136" s="118">
        <f>SUM(R137:R138)</f>
        <v>0.58185350000000002</v>
      </c>
      <c r="T136" s="119">
        <f>SUM(T137:T138)</f>
        <v>0</v>
      </c>
      <c r="AR136" s="113" t="s">
        <v>118</v>
      </c>
      <c r="AT136" s="120" t="s">
        <v>71</v>
      </c>
      <c r="AU136" s="120" t="s">
        <v>77</v>
      </c>
      <c r="AY136" s="113" t="s">
        <v>110</v>
      </c>
      <c r="BK136" s="121">
        <f>SUM(BK137:BK138)</f>
        <v>0</v>
      </c>
    </row>
    <row r="137" spans="2:65" s="1" customFormat="1" ht="24.2" customHeight="1">
      <c r="B137" s="124"/>
      <c r="C137" s="125" t="s">
        <v>157</v>
      </c>
      <c r="D137" s="125" t="s">
        <v>113</v>
      </c>
      <c r="E137" s="126" t="s">
        <v>158</v>
      </c>
      <c r="F137" s="127" t="s">
        <v>159</v>
      </c>
      <c r="G137" s="128" t="s">
        <v>116</v>
      </c>
      <c r="H137" s="129">
        <v>95</v>
      </c>
      <c r="I137" s="130"/>
      <c r="J137" s="131">
        <f>ROUND(I137*H137,2)</f>
        <v>0</v>
      </c>
      <c r="K137" s="132"/>
      <c r="L137" s="28"/>
      <c r="M137" s="133" t="s">
        <v>1</v>
      </c>
      <c r="N137" s="134" t="s">
        <v>38</v>
      </c>
      <c r="P137" s="135">
        <f>O137*H137</f>
        <v>0</v>
      </c>
      <c r="Q137" s="135">
        <v>8.8000000000000003E-4</v>
      </c>
      <c r="R137" s="135">
        <f>Q137*H137</f>
        <v>8.3600000000000008E-2</v>
      </c>
      <c r="S137" s="135">
        <v>0</v>
      </c>
      <c r="T137" s="136">
        <f>S137*H137</f>
        <v>0</v>
      </c>
      <c r="AR137" s="137" t="s">
        <v>160</v>
      </c>
      <c r="AT137" s="137" t="s">
        <v>113</v>
      </c>
      <c r="AU137" s="137" t="s">
        <v>118</v>
      </c>
      <c r="AY137" s="13" t="s">
        <v>110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118</v>
      </c>
      <c r="BK137" s="138">
        <f>ROUND(I137*H137,2)</f>
        <v>0</v>
      </c>
      <c r="BL137" s="13" t="s">
        <v>160</v>
      </c>
      <c r="BM137" s="137" t="s">
        <v>161</v>
      </c>
    </row>
    <row r="138" spans="2:65" s="1" customFormat="1" ht="37.9" customHeight="1">
      <c r="B138" s="124"/>
      <c r="C138" s="139" t="s">
        <v>162</v>
      </c>
      <c r="D138" s="139" t="s">
        <v>163</v>
      </c>
      <c r="E138" s="140" t="s">
        <v>164</v>
      </c>
      <c r="F138" s="141" t="s">
        <v>165</v>
      </c>
      <c r="G138" s="142" t="s">
        <v>116</v>
      </c>
      <c r="H138" s="143">
        <v>110.723</v>
      </c>
      <c r="I138" s="144"/>
      <c r="J138" s="145">
        <f>ROUND(I138*H138,2)</f>
        <v>0</v>
      </c>
      <c r="K138" s="146"/>
      <c r="L138" s="147"/>
      <c r="M138" s="148" t="s">
        <v>1</v>
      </c>
      <c r="N138" s="149" t="s">
        <v>38</v>
      </c>
      <c r="P138" s="135">
        <f>O138*H138</f>
        <v>0</v>
      </c>
      <c r="Q138" s="135">
        <v>4.4999999999999997E-3</v>
      </c>
      <c r="R138" s="135">
        <f>Q138*H138</f>
        <v>0.49825349999999996</v>
      </c>
      <c r="S138" s="135">
        <v>0</v>
      </c>
      <c r="T138" s="136">
        <f>S138*H138</f>
        <v>0</v>
      </c>
      <c r="AR138" s="137" t="s">
        <v>166</v>
      </c>
      <c r="AT138" s="137" t="s">
        <v>163</v>
      </c>
      <c r="AU138" s="137" t="s">
        <v>118</v>
      </c>
      <c r="AY138" s="13" t="s">
        <v>110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118</v>
      </c>
      <c r="BK138" s="138">
        <f>ROUND(I138*H138,2)</f>
        <v>0</v>
      </c>
      <c r="BL138" s="13" t="s">
        <v>160</v>
      </c>
      <c r="BM138" s="137" t="s">
        <v>167</v>
      </c>
    </row>
    <row r="139" spans="2:65" s="11" customFormat="1" ht="22.9" customHeight="1">
      <c r="B139" s="112"/>
      <c r="D139" s="113" t="s">
        <v>71</v>
      </c>
      <c r="E139" s="122" t="s">
        <v>168</v>
      </c>
      <c r="F139" s="122" t="s">
        <v>169</v>
      </c>
      <c r="I139" s="115"/>
      <c r="J139" s="123">
        <f>BK139</f>
        <v>0</v>
      </c>
      <c r="L139" s="112"/>
      <c r="M139" s="117"/>
      <c r="P139" s="118">
        <f>SUM(P140:P141)</f>
        <v>0</v>
      </c>
      <c r="R139" s="118">
        <f>SUM(R140:R141)</f>
        <v>0</v>
      </c>
      <c r="T139" s="119">
        <f>SUM(T140:T141)</f>
        <v>0</v>
      </c>
      <c r="AR139" s="113" t="s">
        <v>118</v>
      </c>
      <c r="AT139" s="120" t="s">
        <v>71</v>
      </c>
      <c r="AU139" s="120" t="s">
        <v>77</v>
      </c>
      <c r="AY139" s="113" t="s">
        <v>110</v>
      </c>
      <c r="BK139" s="121">
        <f>SUM(BK140:BK141)</f>
        <v>0</v>
      </c>
    </row>
    <row r="140" spans="2:65" s="1" customFormat="1" ht="24.2" customHeight="1">
      <c r="B140" s="124"/>
      <c r="C140" s="125" t="s">
        <v>170</v>
      </c>
      <c r="D140" s="125" t="s">
        <v>113</v>
      </c>
      <c r="E140" s="126" t="s">
        <v>171</v>
      </c>
      <c r="F140" s="127" t="s">
        <v>172</v>
      </c>
      <c r="G140" s="128" t="s">
        <v>173</v>
      </c>
      <c r="H140" s="129">
        <v>1</v>
      </c>
      <c r="I140" s="130"/>
      <c r="J140" s="131">
        <f>ROUND(I140*H140,2)</f>
        <v>0</v>
      </c>
      <c r="K140" s="132"/>
      <c r="L140" s="28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160</v>
      </c>
      <c r="AT140" s="137" t="s">
        <v>113</v>
      </c>
      <c r="AU140" s="137" t="s">
        <v>118</v>
      </c>
      <c r="AY140" s="13" t="s">
        <v>110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118</v>
      </c>
      <c r="BK140" s="138">
        <f>ROUND(I140*H140,2)</f>
        <v>0</v>
      </c>
      <c r="BL140" s="13" t="s">
        <v>160</v>
      </c>
      <c r="BM140" s="137" t="s">
        <v>174</v>
      </c>
    </row>
    <row r="141" spans="2:65" s="1" customFormat="1" ht="24.2" customHeight="1">
      <c r="B141" s="124"/>
      <c r="C141" s="125" t="s">
        <v>175</v>
      </c>
      <c r="D141" s="125" t="s">
        <v>113</v>
      </c>
      <c r="E141" s="126" t="s">
        <v>176</v>
      </c>
      <c r="F141" s="127" t="s">
        <v>177</v>
      </c>
      <c r="G141" s="128" t="s">
        <v>173</v>
      </c>
      <c r="H141" s="129">
        <v>1</v>
      </c>
      <c r="I141" s="130"/>
      <c r="J141" s="131">
        <f>ROUND(I141*H141,2)</f>
        <v>0</v>
      </c>
      <c r="K141" s="132"/>
      <c r="L141" s="28"/>
      <c r="M141" s="133" t="s">
        <v>1</v>
      </c>
      <c r="N141" s="134" t="s">
        <v>38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160</v>
      </c>
      <c r="AT141" s="137" t="s">
        <v>113</v>
      </c>
      <c r="AU141" s="137" t="s">
        <v>118</v>
      </c>
      <c r="AY141" s="13" t="s">
        <v>110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118</v>
      </c>
      <c r="BK141" s="138">
        <f>ROUND(I141*H141,2)</f>
        <v>0</v>
      </c>
      <c r="BL141" s="13" t="s">
        <v>160</v>
      </c>
      <c r="BM141" s="137" t="s">
        <v>178</v>
      </c>
    </row>
    <row r="142" spans="2:65" s="11" customFormat="1" ht="22.9" customHeight="1">
      <c r="B142" s="112"/>
      <c r="D142" s="113" t="s">
        <v>71</v>
      </c>
      <c r="E142" s="122" t="s">
        <v>179</v>
      </c>
      <c r="F142" s="122" t="s">
        <v>180</v>
      </c>
      <c r="I142" s="115"/>
      <c r="J142" s="123">
        <f>BK142</f>
        <v>0</v>
      </c>
      <c r="L142" s="112"/>
      <c r="M142" s="117"/>
      <c r="P142" s="118">
        <f>SUM(P143:P147)</f>
        <v>0</v>
      </c>
      <c r="R142" s="118">
        <f>SUM(R143:R147)</f>
        <v>4.0160853000000003</v>
      </c>
      <c r="T142" s="119">
        <f>SUM(T143:T147)</f>
        <v>0</v>
      </c>
      <c r="AR142" s="113" t="s">
        <v>118</v>
      </c>
      <c r="AT142" s="120" t="s">
        <v>71</v>
      </c>
      <c r="AU142" s="120" t="s">
        <v>77</v>
      </c>
      <c r="AY142" s="113" t="s">
        <v>110</v>
      </c>
      <c r="BK142" s="121">
        <f>SUM(BK143:BK147)</f>
        <v>0</v>
      </c>
    </row>
    <row r="143" spans="2:65" s="1" customFormat="1" ht="37.9" customHeight="1">
      <c r="B143" s="124"/>
      <c r="C143" s="125" t="s">
        <v>181</v>
      </c>
      <c r="D143" s="125" t="s">
        <v>113</v>
      </c>
      <c r="E143" s="126" t="s">
        <v>182</v>
      </c>
      <c r="F143" s="127" t="s">
        <v>183</v>
      </c>
      <c r="G143" s="128" t="s">
        <v>116</v>
      </c>
      <c r="H143" s="129">
        <v>411.45</v>
      </c>
      <c r="I143" s="130"/>
      <c r="J143" s="131">
        <f>ROUND(I143*H143,2)</f>
        <v>0</v>
      </c>
      <c r="K143" s="132"/>
      <c r="L143" s="28"/>
      <c r="M143" s="133" t="s">
        <v>1</v>
      </c>
      <c r="N143" s="134" t="s">
        <v>38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160</v>
      </c>
      <c r="AT143" s="137" t="s">
        <v>113</v>
      </c>
      <c r="AU143" s="137" t="s">
        <v>118</v>
      </c>
      <c r="AY143" s="13" t="s">
        <v>110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118</v>
      </c>
      <c r="BK143" s="138">
        <f>ROUND(I143*H143,2)</f>
        <v>0</v>
      </c>
      <c r="BL143" s="13" t="s">
        <v>160</v>
      </c>
      <c r="BM143" s="137" t="s">
        <v>184</v>
      </c>
    </row>
    <row r="144" spans="2:65" s="1" customFormat="1" ht="24.2" customHeight="1">
      <c r="B144" s="124"/>
      <c r="C144" s="139" t="s">
        <v>8</v>
      </c>
      <c r="D144" s="139" t="s">
        <v>163</v>
      </c>
      <c r="E144" s="140" t="s">
        <v>185</v>
      </c>
      <c r="F144" s="141" t="s">
        <v>186</v>
      </c>
      <c r="G144" s="142" t="s">
        <v>187</v>
      </c>
      <c r="H144" s="143">
        <v>6.99</v>
      </c>
      <c r="I144" s="144"/>
      <c r="J144" s="145">
        <f>ROUND(I144*H144,2)</f>
        <v>0</v>
      </c>
      <c r="K144" s="146"/>
      <c r="L144" s="147"/>
      <c r="M144" s="148" t="s">
        <v>1</v>
      </c>
      <c r="N144" s="149" t="s">
        <v>38</v>
      </c>
      <c r="P144" s="135">
        <f>O144*H144</f>
        <v>0</v>
      </c>
      <c r="Q144" s="135">
        <v>0.55000000000000004</v>
      </c>
      <c r="R144" s="135">
        <f>Q144*H144</f>
        <v>3.8445000000000005</v>
      </c>
      <c r="S144" s="135">
        <v>0</v>
      </c>
      <c r="T144" s="136">
        <f>S144*H144</f>
        <v>0</v>
      </c>
      <c r="AR144" s="137" t="s">
        <v>166</v>
      </c>
      <c r="AT144" s="137" t="s">
        <v>163</v>
      </c>
      <c r="AU144" s="137" t="s">
        <v>118</v>
      </c>
      <c r="AY144" s="13" t="s">
        <v>110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118</v>
      </c>
      <c r="BK144" s="138">
        <f>ROUND(I144*H144,2)</f>
        <v>0</v>
      </c>
      <c r="BL144" s="13" t="s">
        <v>160</v>
      </c>
      <c r="BM144" s="137" t="s">
        <v>188</v>
      </c>
    </row>
    <row r="145" spans="2:65" s="1" customFormat="1" ht="16.5" customHeight="1">
      <c r="B145" s="124"/>
      <c r="C145" s="125" t="s">
        <v>160</v>
      </c>
      <c r="D145" s="125" t="s">
        <v>113</v>
      </c>
      <c r="E145" s="126" t="s">
        <v>189</v>
      </c>
      <c r="F145" s="127" t="s">
        <v>190</v>
      </c>
      <c r="G145" s="128" t="s">
        <v>136</v>
      </c>
      <c r="H145" s="129">
        <v>411.45</v>
      </c>
      <c r="I145" s="130"/>
      <c r="J145" s="131">
        <f>ROUND(I145*H145,2)</f>
        <v>0</v>
      </c>
      <c r="K145" s="132"/>
      <c r="L145" s="28"/>
      <c r="M145" s="133" t="s">
        <v>1</v>
      </c>
      <c r="N145" s="134" t="s">
        <v>38</v>
      </c>
      <c r="P145" s="135">
        <f>O145*H145</f>
        <v>0</v>
      </c>
      <c r="Q145" s="135">
        <v>2.0000000000000002E-5</v>
      </c>
      <c r="R145" s="135">
        <f>Q145*H145</f>
        <v>8.2290000000000002E-3</v>
      </c>
      <c r="S145" s="135">
        <v>0</v>
      </c>
      <c r="T145" s="136">
        <f>S145*H145</f>
        <v>0</v>
      </c>
      <c r="AR145" s="137" t="s">
        <v>160</v>
      </c>
      <c r="AT145" s="137" t="s">
        <v>113</v>
      </c>
      <c r="AU145" s="137" t="s">
        <v>118</v>
      </c>
      <c r="AY145" s="13" t="s">
        <v>110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118</v>
      </c>
      <c r="BK145" s="138">
        <f>ROUND(I145*H145,2)</f>
        <v>0</v>
      </c>
      <c r="BL145" s="13" t="s">
        <v>160</v>
      </c>
      <c r="BM145" s="137" t="s">
        <v>191</v>
      </c>
    </row>
    <row r="146" spans="2:65" s="1" customFormat="1" ht="24.2" customHeight="1">
      <c r="B146" s="124"/>
      <c r="C146" s="125" t="s">
        <v>192</v>
      </c>
      <c r="D146" s="125" t="s">
        <v>113</v>
      </c>
      <c r="E146" s="126" t="s">
        <v>193</v>
      </c>
      <c r="F146" s="127" t="s">
        <v>194</v>
      </c>
      <c r="G146" s="128" t="s">
        <v>187</v>
      </c>
      <c r="H146" s="129">
        <v>6.99</v>
      </c>
      <c r="I146" s="130"/>
      <c r="J146" s="131">
        <f>ROUND(I146*H146,2)</f>
        <v>0</v>
      </c>
      <c r="K146" s="132"/>
      <c r="L146" s="28"/>
      <c r="M146" s="133" t="s">
        <v>1</v>
      </c>
      <c r="N146" s="134" t="s">
        <v>38</v>
      </c>
      <c r="P146" s="135">
        <f>O146*H146</f>
        <v>0</v>
      </c>
      <c r="Q146" s="135">
        <v>2.3369999999999998E-2</v>
      </c>
      <c r="R146" s="135">
        <f>Q146*H146</f>
        <v>0.16335629999999998</v>
      </c>
      <c r="S146" s="135">
        <v>0</v>
      </c>
      <c r="T146" s="136">
        <f>S146*H146</f>
        <v>0</v>
      </c>
      <c r="AR146" s="137" t="s">
        <v>160</v>
      </c>
      <c r="AT146" s="137" t="s">
        <v>113</v>
      </c>
      <c r="AU146" s="137" t="s">
        <v>118</v>
      </c>
      <c r="AY146" s="13" t="s">
        <v>110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118</v>
      </c>
      <c r="BK146" s="138">
        <f>ROUND(I146*H146,2)</f>
        <v>0</v>
      </c>
      <c r="BL146" s="13" t="s">
        <v>160</v>
      </c>
      <c r="BM146" s="137" t="s">
        <v>195</v>
      </c>
    </row>
    <row r="147" spans="2:65" s="1" customFormat="1" ht="24.2" customHeight="1">
      <c r="B147" s="124"/>
      <c r="C147" s="125" t="s">
        <v>196</v>
      </c>
      <c r="D147" s="125" t="s">
        <v>113</v>
      </c>
      <c r="E147" s="126" t="s">
        <v>197</v>
      </c>
      <c r="F147" s="127" t="s">
        <v>198</v>
      </c>
      <c r="G147" s="128" t="s">
        <v>131</v>
      </c>
      <c r="H147" s="129">
        <v>4.016</v>
      </c>
      <c r="I147" s="130"/>
      <c r="J147" s="131">
        <f>ROUND(I147*H147,2)</f>
        <v>0</v>
      </c>
      <c r="K147" s="132"/>
      <c r="L147" s="28"/>
      <c r="M147" s="133" t="s">
        <v>1</v>
      </c>
      <c r="N147" s="134" t="s">
        <v>38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160</v>
      </c>
      <c r="AT147" s="137" t="s">
        <v>113</v>
      </c>
      <c r="AU147" s="137" t="s">
        <v>118</v>
      </c>
      <c r="AY147" s="13" t="s">
        <v>110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118</v>
      </c>
      <c r="BK147" s="138">
        <f>ROUND(I147*H147,2)</f>
        <v>0</v>
      </c>
      <c r="BL147" s="13" t="s">
        <v>160</v>
      </c>
      <c r="BM147" s="137" t="s">
        <v>199</v>
      </c>
    </row>
    <row r="148" spans="2:65" s="11" customFormat="1" ht="22.9" customHeight="1">
      <c r="B148" s="112"/>
      <c r="D148" s="113" t="s">
        <v>71</v>
      </c>
      <c r="E148" s="122" t="s">
        <v>200</v>
      </c>
      <c r="F148" s="122" t="s">
        <v>201</v>
      </c>
      <c r="I148" s="115"/>
      <c r="J148" s="123">
        <f>BK148</f>
        <v>0</v>
      </c>
      <c r="L148" s="112"/>
      <c r="M148" s="117"/>
      <c r="P148" s="118">
        <f>SUM(P149:P185)</f>
        <v>0</v>
      </c>
      <c r="R148" s="118">
        <f>SUM(R149:R185)</f>
        <v>3.1372650199999996</v>
      </c>
      <c r="T148" s="119">
        <f>SUM(T149:T185)</f>
        <v>0.48375500000000005</v>
      </c>
      <c r="AR148" s="113" t="s">
        <v>118</v>
      </c>
      <c r="AT148" s="120" t="s">
        <v>71</v>
      </c>
      <c r="AU148" s="120" t="s">
        <v>77</v>
      </c>
      <c r="AY148" s="113" t="s">
        <v>110</v>
      </c>
      <c r="BK148" s="121">
        <f>SUM(BK149:BK185)</f>
        <v>0</v>
      </c>
    </row>
    <row r="149" spans="2:65" s="1" customFormat="1" ht="21.75" customHeight="1">
      <c r="B149" s="124"/>
      <c r="C149" s="125" t="s">
        <v>7</v>
      </c>
      <c r="D149" s="125" t="s">
        <v>113</v>
      </c>
      <c r="E149" s="126" t="s">
        <v>202</v>
      </c>
      <c r="F149" s="127" t="s">
        <v>203</v>
      </c>
      <c r="G149" s="128" t="s">
        <v>136</v>
      </c>
      <c r="H149" s="129">
        <v>80.900000000000006</v>
      </c>
      <c r="I149" s="130"/>
      <c r="J149" s="131">
        <f t="shared" ref="J149:J185" si="10">ROUND(I149*H149,2)</f>
        <v>0</v>
      </c>
      <c r="K149" s="132"/>
      <c r="L149" s="28"/>
      <c r="M149" s="133" t="s">
        <v>1</v>
      </c>
      <c r="N149" s="134" t="s">
        <v>38</v>
      </c>
      <c r="P149" s="135">
        <f t="shared" ref="P149:P185" si="11">O149*H149</f>
        <v>0</v>
      </c>
      <c r="Q149" s="135">
        <v>0</v>
      </c>
      <c r="R149" s="135">
        <f t="shared" ref="R149:R185" si="12">Q149*H149</f>
        <v>0</v>
      </c>
      <c r="S149" s="135">
        <v>1.7700000000000001E-3</v>
      </c>
      <c r="T149" s="136">
        <f t="shared" ref="T149:T185" si="13">S149*H149</f>
        <v>0.14319300000000001</v>
      </c>
      <c r="AR149" s="137" t="s">
        <v>160</v>
      </c>
      <c r="AT149" s="137" t="s">
        <v>113</v>
      </c>
      <c r="AU149" s="137" t="s">
        <v>118</v>
      </c>
      <c r="AY149" s="13" t="s">
        <v>110</v>
      </c>
      <c r="BE149" s="138">
        <f t="shared" ref="BE149:BE185" si="14">IF(N149="základní",J149,0)</f>
        <v>0</v>
      </c>
      <c r="BF149" s="138">
        <f t="shared" ref="BF149:BF185" si="15">IF(N149="snížená",J149,0)</f>
        <v>0</v>
      </c>
      <c r="BG149" s="138">
        <f t="shared" ref="BG149:BG185" si="16">IF(N149="zákl. přenesená",J149,0)</f>
        <v>0</v>
      </c>
      <c r="BH149" s="138">
        <f t="shared" ref="BH149:BH185" si="17">IF(N149="sníž. přenesená",J149,0)</f>
        <v>0</v>
      </c>
      <c r="BI149" s="138">
        <f t="shared" ref="BI149:BI185" si="18">IF(N149="nulová",J149,0)</f>
        <v>0</v>
      </c>
      <c r="BJ149" s="13" t="s">
        <v>118</v>
      </c>
      <c r="BK149" s="138">
        <f t="shared" ref="BK149:BK185" si="19">ROUND(I149*H149,2)</f>
        <v>0</v>
      </c>
      <c r="BL149" s="13" t="s">
        <v>160</v>
      </c>
      <c r="BM149" s="137" t="s">
        <v>204</v>
      </c>
    </row>
    <row r="150" spans="2:65" s="1" customFormat="1" ht="16.5" customHeight="1">
      <c r="B150" s="124"/>
      <c r="C150" s="125" t="s">
        <v>205</v>
      </c>
      <c r="D150" s="125" t="s">
        <v>113</v>
      </c>
      <c r="E150" s="126" t="s">
        <v>206</v>
      </c>
      <c r="F150" s="127" t="s">
        <v>207</v>
      </c>
      <c r="G150" s="128" t="s">
        <v>208</v>
      </c>
      <c r="H150" s="129">
        <v>6</v>
      </c>
      <c r="I150" s="130"/>
      <c r="J150" s="131">
        <f t="shared" si="10"/>
        <v>0</v>
      </c>
      <c r="K150" s="132"/>
      <c r="L150" s="28"/>
      <c r="M150" s="133" t="s">
        <v>1</v>
      </c>
      <c r="N150" s="134" t="s">
        <v>38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1.4999999999999999E-2</v>
      </c>
      <c r="T150" s="136">
        <f t="shared" si="13"/>
        <v>0.09</v>
      </c>
      <c r="AR150" s="137" t="s">
        <v>160</v>
      </c>
      <c r="AT150" s="137" t="s">
        <v>113</v>
      </c>
      <c r="AU150" s="137" t="s">
        <v>118</v>
      </c>
      <c r="AY150" s="13" t="s">
        <v>110</v>
      </c>
      <c r="BE150" s="138">
        <f t="shared" si="14"/>
        <v>0</v>
      </c>
      <c r="BF150" s="138">
        <f t="shared" si="15"/>
        <v>0</v>
      </c>
      <c r="BG150" s="138">
        <f t="shared" si="16"/>
        <v>0</v>
      </c>
      <c r="BH150" s="138">
        <f t="shared" si="17"/>
        <v>0</v>
      </c>
      <c r="BI150" s="138">
        <f t="shared" si="18"/>
        <v>0</v>
      </c>
      <c r="BJ150" s="13" t="s">
        <v>118</v>
      </c>
      <c r="BK150" s="138">
        <f t="shared" si="19"/>
        <v>0</v>
      </c>
      <c r="BL150" s="13" t="s">
        <v>160</v>
      </c>
      <c r="BM150" s="137" t="s">
        <v>209</v>
      </c>
    </row>
    <row r="151" spans="2:65" s="1" customFormat="1" ht="21.75" customHeight="1">
      <c r="B151" s="124"/>
      <c r="C151" s="125" t="s">
        <v>210</v>
      </c>
      <c r="D151" s="125" t="s">
        <v>113</v>
      </c>
      <c r="E151" s="126" t="s">
        <v>211</v>
      </c>
      <c r="F151" s="127" t="s">
        <v>212</v>
      </c>
      <c r="G151" s="128" t="s">
        <v>136</v>
      </c>
      <c r="H151" s="129">
        <v>101.4</v>
      </c>
      <c r="I151" s="130"/>
      <c r="J151" s="131">
        <f t="shared" si="10"/>
        <v>0</v>
      </c>
      <c r="K151" s="132"/>
      <c r="L151" s="28"/>
      <c r="M151" s="133" t="s">
        <v>1</v>
      </c>
      <c r="N151" s="134" t="s">
        <v>38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2.2300000000000002E-3</v>
      </c>
      <c r="T151" s="136">
        <f t="shared" si="13"/>
        <v>0.22612200000000005</v>
      </c>
      <c r="AR151" s="137" t="s">
        <v>160</v>
      </c>
      <c r="AT151" s="137" t="s">
        <v>113</v>
      </c>
      <c r="AU151" s="137" t="s">
        <v>118</v>
      </c>
      <c r="AY151" s="13" t="s">
        <v>110</v>
      </c>
      <c r="BE151" s="138">
        <f t="shared" si="14"/>
        <v>0</v>
      </c>
      <c r="BF151" s="138">
        <f t="shared" si="15"/>
        <v>0</v>
      </c>
      <c r="BG151" s="138">
        <f t="shared" si="16"/>
        <v>0</v>
      </c>
      <c r="BH151" s="138">
        <f t="shared" si="17"/>
        <v>0</v>
      </c>
      <c r="BI151" s="138">
        <f t="shared" si="18"/>
        <v>0</v>
      </c>
      <c r="BJ151" s="13" t="s">
        <v>118</v>
      </c>
      <c r="BK151" s="138">
        <f t="shared" si="19"/>
        <v>0</v>
      </c>
      <c r="BL151" s="13" t="s">
        <v>160</v>
      </c>
      <c r="BM151" s="137" t="s">
        <v>213</v>
      </c>
    </row>
    <row r="152" spans="2:65" s="1" customFormat="1" ht="33" customHeight="1">
      <c r="B152" s="124"/>
      <c r="C152" s="125" t="s">
        <v>214</v>
      </c>
      <c r="D152" s="125" t="s">
        <v>113</v>
      </c>
      <c r="E152" s="126" t="s">
        <v>215</v>
      </c>
      <c r="F152" s="127" t="s">
        <v>216</v>
      </c>
      <c r="G152" s="128" t="s">
        <v>208</v>
      </c>
      <c r="H152" s="129">
        <v>13</v>
      </c>
      <c r="I152" s="130"/>
      <c r="J152" s="131">
        <f t="shared" si="10"/>
        <v>0</v>
      </c>
      <c r="K152" s="132"/>
      <c r="L152" s="28"/>
      <c r="M152" s="133" t="s">
        <v>1</v>
      </c>
      <c r="N152" s="134" t="s">
        <v>38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1.8799999999999999E-3</v>
      </c>
      <c r="T152" s="136">
        <f t="shared" si="13"/>
        <v>2.444E-2</v>
      </c>
      <c r="AR152" s="137" t="s">
        <v>160</v>
      </c>
      <c r="AT152" s="137" t="s">
        <v>113</v>
      </c>
      <c r="AU152" s="137" t="s">
        <v>118</v>
      </c>
      <c r="AY152" s="13" t="s">
        <v>110</v>
      </c>
      <c r="BE152" s="138">
        <f t="shared" si="14"/>
        <v>0</v>
      </c>
      <c r="BF152" s="138">
        <f t="shared" si="15"/>
        <v>0</v>
      </c>
      <c r="BG152" s="138">
        <f t="shared" si="16"/>
        <v>0</v>
      </c>
      <c r="BH152" s="138">
        <f t="shared" si="17"/>
        <v>0</v>
      </c>
      <c r="BI152" s="138">
        <f t="shared" si="18"/>
        <v>0</v>
      </c>
      <c r="BJ152" s="13" t="s">
        <v>118</v>
      </c>
      <c r="BK152" s="138">
        <f t="shared" si="19"/>
        <v>0</v>
      </c>
      <c r="BL152" s="13" t="s">
        <v>160</v>
      </c>
      <c r="BM152" s="137" t="s">
        <v>217</v>
      </c>
    </row>
    <row r="153" spans="2:65" s="1" customFormat="1" ht="24.2" customHeight="1">
      <c r="B153" s="124"/>
      <c r="C153" s="125" t="s">
        <v>218</v>
      </c>
      <c r="D153" s="125" t="s">
        <v>113</v>
      </c>
      <c r="E153" s="126" t="s">
        <v>219</v>
      </c>
      <c r="F153" s="127" t="s">
        <v>220</v>
      </c>
      <c r="G153" s="128" t="s">
        <v>116</v>
      </c>
      <c r="H153" s="129">
        <v>462.85</v>
      </c>
      <c r="I153" s="130"/>
      <c r="J153" s="131">
        <f t="shared" si="10"/>
        <v>0</v>
      </c>
      <c r="K153" s="132"/>
      <c r="L153" s="28"/>
      <c r="M153" s="133" t="s">
        <v>1</v>
      </c>
      <c r="N153" s="134" t="s">
        <v>38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AR153" s="137" t="s">
        <v>160</v>
      </c>
      <c r="AT153" s="137" t="s">
        <v>113</v>
      </c>
      <c r="AU153" s="137" t="s">
        <v>118</v>
      </c>
      <c r="AY153" s="13" t="s">
        <v>110</v>
      </c>
      <c r="BE153" s="138">
        <f t="shared" si="14"/>
        <v>0</v>
      </c>
      <c r="BF153" s="138">
        <f t="shared" si="15"/>
        <v>0</v>
      </c>
      <c r="BG153" s="138">
        <f t="shared" si="16"/>
        <v>0</v>
      </c>
      <c r="BH153" s="138">
        <f t="shared" si="17"/>
        <v>0</v>
      </c>
      <c r="BI153" s="138">
        <f t="shared" si="18"/>
        <v>0</v>
      </c>
      <c r="BJ153" s="13" t="s">
        <v>118</v>
      </c>
      <c r="BK153" s="138">
        <f t="shared" si="19"/>
        <v>0</v>
      </c>
      <c r="BL153" s="13" t="s">
        <v>160</v>
      </c>
      <c r="BM153" s="137" t="s">
        <v>221</v>
      </c>
    </row>
    <row r="154" spans="2:65" s="1" customFormat="1" ht="44.25" customHeight="1">
      <c r="B154" s="124"/>
      <c r="C154" s="139" t="s">
        <v>222</v>
      </c>
      <c r="D154" s="139" t="s">
        <v>163</v>
      </c>
      <c r="E154" s="140" t="s">
        <v>223</v>
      </c>
      <c r="F154" s="141" t="s">
        <v>224</v>
      </c>
      <c r="G154" s="142" t="s">
        <v>116</v>
      </c>
      <c r="H154" s="143">
        <v>532.27800000000002</v>
      </c>
      <c r="I154" s="144"/>
      <c r="J154" s="145">
        <f t="shared" si="10"/>
        <v>0</v>
      </c>
      <c r="K154" s="146"/>
      <c r="L154" s="147"/>
      <c r="M154" s="148" t="s">
        <v>1</v>
      </c>
      <c r="N154" s="149" t="s">
        <v>38</v>
      </c>
      <c r="P154" s="135">
        <f t="shared" si="11"/>
        <v>0</v>
      </c>
      <c r="Q154" s="135">
        <v>4.5900000000000003E-3</v>
      </c>
      <c r="R154" s="135">
        <f t="shared" si="12"/>
        <v>2.4431560200000004</v>
      </c>
      <c r="S154" s="135">
        <v>0</v>
      </c>
      <c r="T154" s="136">
        <f t="shared" si="13"/>
        <v>0</v>
      </c>
      <c r="AR154" s="137" t="s">
        <v>166</v>
      </c>
      <c r="AT154" s="137" t="s">
        <v>163</v>
      </c>
      <c r="AU154" s="137" t="s">
        <v>118</v>
      </c>
      <c r="AY154" s="13" t="s">
        <v>110</v>
      </c>
      <c r="BE154" s="138">
        <f t="shared" si="14"/>
        <v>0</v>
      </c>
      <c r="BF154" s="138">
        <f t="shared" si="15"/>
        <v>0</v>
      </c>
      <c r="BG154" s="138">
        <f t="shared" si="16"/>
        <v>0</v>
      </c>
      <c r="BH154" s="138">
        <f t="shared" si="17"/>
        <v>0</v>
      </c>
      <c r="BI154" s="138">
        <f t="shared" si="18"/>
        <v>0</v>
      </c>
      <c r="BJ154" s="13" t="s">
        <v>118</v>
      </c>
      <c r="BK154" s="138">
        <f t="shared" si="19"/>
        <v>0</v>
      </c>
      <c r="BL154" s="13" t="s">
        <v>160</v>
      </c>
      <c r="BM154" s="137" t="s">
        <v>225</v>
      </c>
    </row>
    <row r="155" spans="2:65" s="1" customFormat="1" ht="24.2" customHeight="1">
      <c r="B155" s="124"/>
      <c r="C155" s="125" t="s">
        <v>226</v>
      </c>
      <c r="D155" s="125" t="s">
        <v>113</v>
      </c>
      <c r="E155" s="126" t="s">
        <v>227</v>
      </c>
      <c r="F155" s="127" t="s">
        <v>228</v>
      </c>
      <c r="G155" s="128" t="s">
        <v>136</v>
      </c>
      <c r="H155" s="129">
        <v>56.4</v>
      </c>
      <c r="I155" s="130"/>
      <c r="J155" s="131">
        <f t="shared" si="10"/>
        <v>0</v>
      </c>
      <c r="K155" s="132"/>
      <c r="L155" s="28"/>
      <c r="M155" s="133" t="s">
        <v>1</v>
      </c>
      <c r="N155" s="134" t="s">
        <v>38</v>
      </c>
      <c r="P155" s="135">
        <f t="shared" si="11"/>
        <v>0</v>
      </c>
      <c r="Q155" s="135">
        <v>0</v>
      </c>
      <c r="R155" s="135">
        <f t="shared" si="12"/>
        <v>0</v>
      </c>
      <c r="S155" s="135">
        <v>0</v>
      </c>
      <c r="T155" s="136">
        <f t="shared" si="13"/>
        <v>0</v>
      </c>
      <c r="AR155" s="137" t="s">
        <v>160</v>
      </c>
      <c r="AT155" s="137" t="s">
        <v>113</v>
      </c>
      <c r="AU155" s="137" t="s">
        <v>118</v>
      </c>
      <c r="AY155" s="13" t="s">
        <v>110</v>
      </c>
      <c r="BE155" s="138">
        <f t="shared" si="14"/>
        <v>0</v>
      </c>
      <c r="BF155" s="138">
        <f t="shared" si="15"/>
        <v>0</v>
      </c>
      <c r="BG155" s="138">
        <f t="shared" si="16"/>
        <v>0</v>
      </c>
      <c r="BH155" s="138">
        <f t="shared" si="17"/>
        <v>0</v>
      </c>
      <c r="BI155" s="138">
        <f t="shared" si="18"/>
        <v>0</v>
      </c>
      <c r="BJ155" s="13" t="s">
        <v>118</v>
      </c>
      <c r="BK155" s="138">
        <f t="shared" si="19"/>
        <v>0</v>
      </c>
      <c r="BL155" s="13" t="s">
        <v>160</v>
      </c>
      <c r="BM155" s="137" t="s">
        <v>229</v>
      </c>
    </row>
    <row r="156" spans="2:65" s="1" customFormat="1" ht="24.2" customHeight="1">
      <c r="B156" s="124"/>
      <c r="C156" s="125" t="s">
        <v>166</v>
      </c>
      <c r="D156" s="125" t="s">
        <v>113</v>
      </c>
      <c r="E156" s="126" t="s">
        <v>230</v>
      </c>
      <c r="F156" s="127" t="s">
        <v>231</v>
      </c>
      <c r="G156" s="128" t="s">
        <v>208</v>
      </c>
      <c r="H156" s="129">
        <v>6</v>
      </c>
      <c r="I156" s="130"/>
      <c r="J156" s="131">
        <f t="shared" si="10"/>
        <v>0</v>
      </c>
      <c r="K156" s="132"/>
      <c r="L156" s="28"/>
      <c r="M156" s="133" t="s">
        <v>1</v>
      </c>
      <c r="N156" s="134" t="s">
        <v>38</v>
      </c>
      <c r="P156" s="135">
        <f t="shared" si="11"/>
        <v>0</v>
      </c>
      <c r="Q156" s="135">
        <v>0</v>
      </c>
      <c r="R156" s="135">
        <f t="shared" si="12"/>
        <v>0</v>
      </c>
      <c r="S156" s="135">
        <v>0</v>
      </c>
      <c r="T156" s="136">
        <f t="shared" si="13"/>
        <v>0</v>
      </c>
      <c r="AR156" s="137" t="s">
        <v>160</v>
      </c>
      <c r="AT156" s="137" t="s">
        <v>113</v>
      </c>
      <c r="AU156" s="137" t="s">
        <v>118</v>
      </c>
      <c r="AY156" s="13" t="s">
        <v>110</v>
      </c>
      <c r="BE156" s="138">
        <f t="shared" si="14"/>
        <v>0</v>
      </c>
      <c r="BF156" s="138">
        <f t="shared" si="15"/>
        <v>0</v>
      </c>
      <c r="BG156" s="138">
        <f t="shared" si="16"/>
        <v>0</v>
      </c>
      <c r="BH156" s="138">
        <f t="shared" si="17"/>
        <v>0</v>
      </c>
      <c r="BI156" s="138">
        <f t="shared" si="18"/>
        <v>0</v>
      </c>
      <c r="BJ156" s="13" t="s">
        <v>118</v>
      </c>
      <c r="BK156" s="138">
        <f t="shared" si="19"/>
        <v>0</v>
      </c>
      <c r="BL156" s="13" t="s">
        <v>160</v>
      </c>
      <c r="BM156" s="137" t="s">
        <v>232</v>
      </c>
    </row>
    <row r="157" spans="2:65" s="1" customFormat="1" ht="21.75" customHeight="1">
      <c r="B157" s="124"/>
      <c r="C157" s="139" t="s">
        <v>233</v>
      </c>
      <c r="D157" s="139" t="s">
        <v>163</v>
      </c>
      <c r="E157" s="140" t="s">
        <v>234</v>
      </c>
      <c r="F157" s="141" t="s">
        <v>235</v>
      </c>
      <c r="G157" s="142" t="s">
        <v>208</v>
      </c>
      <c r="H157" s="143">
        <v>6</v>
      </c>
      <c r="I157" s="144"/>
      <c r="J157" s="145">
        <f t="shared" si="10"/>
        <v>0</v>
      </c>
      <c r="K157" s="146"/>
      <c r="L157" s="147"/>
      <c r="M157" s="148" t="s">
        <v>1</v>
      </c>
      <c r="N157" s="149" t="s">
        <v>38</v>
      </c>
      <c r="P157" s="135">
        <f t="shared" si="11"/>
        <v>0</v>
      </c>
      <c r="Q157" s="135">
        <v>8.9999999999999993E-3</v>
      </c>
      <c r="R157" s="135">
        <f t="shared" si="12"/>
        <v>5.3999999999999992E-2</v>
      </c>
      <c r="S157" s="135">
        <v>0</v>
      </c>
      <c r="T157" s="136">
        <f t="shared" si="13"/>
        <v>0</v>
      </c>
      <c r="AR157" s="137" t="s">
        <v>166</v>
      </c>
      <c r="AT157" s="137" t="s">
        <v>163</v>
      </c>
      <c r="AU157" s="137" t="s">
        <v>118</v>
      </c>
      <c r="AY157" s="13" t="s">
        <v>110</v>
      </c>
      <c r="BE157" s="138">
        <f t="shared" si="14"/>
        <v>0</v>
      </c>
      <c r="BF157" s="138">
        <f t="shared" si="15"/>
        <v>0</v>
      </c>
      <c r="BG157" s="138">
        <f t="shared" si="16"/>
        <v>0</v>
      </c>
      <c r="BH157" s="138">
        <f t="shared" si="17"/>
        <v>0</v>
      </c>
      <c r="BI157" s="138">
        <f t="shared" si="18"/>
        <v>0</v>
      </c>
      <c r="BJ157" s="13" t="s">
        <v>118</v>
      </c>
      <c r="BK157" s="138">
        <f t="shared" si="19"/>
        <v>0</v>
      </c>
      <c r="BL157" s="13" t="s">
        <v>160</v>
      </c>
      <c r="BM157" s="137" t="s">
        <v>236</v>
      </c>
    </row>
    <row r="158" spans="2:65" s="1" customFormat="1" ht="24.2" customHeight="1">
      <c r="B158" s="124"/>
      <c r="C158" s="125" t="s">
        <v>237</v>
      </c>
      <c r="D158" s="125" t="s">
        <v>113</v>
      </c>
      <c r="E158" s="126" t="s">
        <v>238</v>
      </c>
      <c r="F158" s="127" t="s">
        <v>239</v>
      </c>
      <c r="G158" s="128" t="s">
        <v>136</v>
      </c>
      <c r="H158" s="129">
        <v>45.5</v>
      </c>
      <c r="I158" s="130"/>
      <c r="J158" s="131">
        <f t="shared" si="10"/>
        <v>0</v>
      </c>
      <c r="K158" s="132"/>
      <c r="L158" s="28"/>
      <c r="M158" s="133" t="s">
        <v>1</v>
      </c>
      <c r="N158" s="134" t="s">
        <v>38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0</v>
      </c>
      <c r="T158" s="136">
        <f t="shared" si="13"/>
        <v>0</v>
      </c>
      <c r="AR158" s="137" t="s">
        <v>160</v>
      </c>
      <c r="AT158" s="137" t="s">
        <v>113</v>
      </c>
      <c r="AU158" s="137" t="s">
        <v>118</v>
      </c>
      <c r="AY158" s="13" t="s">
        <v>110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118</v>
      </c>
      <c r="BK158" s="138">
        <f t="shared" si="19"/>
        <v>0</v>
      </c>
      <c r="BL158" s="13" t="s">
        <v>160</v>
      </c>
      <c r="BM158" s="137" t="s">
        <v>240</v>
      </c>
    </row>
    <row r="159" spans="2:65" s="1" customFormat="1" ht="24.2" customHeight="1">
      <c r="B159" s="124"/>
      <c r="C159" s="125" t="s">
        <v>241</v>
      </c>
      <c r="D159" s="125" t="s">
        <v>113</v>
      </c>
      <c r="E159" s="126" t="s">
        <v>242</v>
      </c>
      <c r="F159" s="127" t="s">
        <v>243</v>
      </c>
      <c r="G159" s="128" t="s">
        <v>136</v>
      </c>
      <c r="H159" s="129">
        <v>39.799999999999997</v>
      </c>
      <c r="I159" s="130"/>
      <c r="J159" s="131">
        <f t="shared" si="10"/>
        <v>0</v>
      </c>
      <c r="K159" s="132"/>
      <c r="L159" s="28"/>
      <c r="M159" s="133" t="s">
        <v>1</v>
      </c>
      <c r="N159" s="134" t="s">
        <v>38</v>
      </c>
      <c r="P159" s="135">
        <f t="shared" si="11"/>
        <v>0</v>
      </c>
      <c r="Q159" s="135">
        <v>0</v>
      </c>
      <c r="R159" s="135">
        <f t="shared" si="12"/>
        <v>0</v>
      </c>
      <c r="S159" s="135">
        <v>0</v>
      </c>
      <c r="T159" s="136">
        <f t="shared" si="13"/>
        <v>0</v>
      </c>
      <c r="AR159" s="137" t="s">
        <v>160</v>
      </c>
      <c r="AT159" s="137" t="s">
        <v>113</v>
      </c>
      <c r="AU159" s="137" t="s">
        <v>118</v>
      </c>
      <c r="AY159" s="13" t="s">
        <v>110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118</v>
      </c>
      <c r="BK159" s="138">
        <f t="shared" si="19"/>
        <v>0</v>
      </c>
      <c r="BL159" s="13" t="s">
        <v>160</v>
      </c>
      <c r="BM159" s="137" t="s">
        <v>244</v>
      </c>
    </row>
    <row r="160" spans="2:65" s="1" customFormat="1" ht="24.2" customHeight="1">
      <c r="B160" s="124"/>
      <c r="C160" s="125" t="s">
        <v>245</v>
      </c>
      <c r="D160" s="125" t="s">
        <v>113</v>
      </c>
      <c r="E160" s="126" t="s">
        <v>246</v>
      </c>
      <c r="F160" s="127" t="s">
        <v>247</v>
      </c>
      <c r="G160" s="128" t="s">
        <v>136</v>
      </c>
      <c r="H160" s="129">
        <v>37.1</v>
      </c>
      <c r="I160" s="130"/>
      <c r="J160" s="131">
        <f t="shared" si="10"/>
        <v>0</v>
      </c>
      <c r="K160" s="132"/>
      <c r="L160" s="28"/>
      <c r="M160" s="133" t="s">
        <v>1</v>
      </c>
      <c r="N160" s="134" t="s">
        <v>38</v>
      </c>
      <c r="P160" s="135">
        <f t="shared" si="11"/>
        <v>0</v>
      </c>
      <c r="Q160" s="135">
        <v>0</v>
      </c>
      <c r="R160" s="135">
        <f t="shared" si="12"/>
        <v>0</v>
      </c>
      <c r="S160" s="135">
        <v>0</v>
      </c>
      <c r="T160" s="136">
        <f t="shared" si="13"/>
        <v>0</v>
      </c>
      <c r="AR160" s="137" t="s">
        <v>160</v>
      </c>
      <c r="AT160" s="137" t="s">
        <v>113</v>
      </c>
      <c r="AU160" s="137" t="s">
        <v>118</v>
      </c>
      <c r="AY160" s="13" t="s">
        <v>110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118</v>
      </c>
      <c r="BK160" s="138">
        <f t="shared" si="19"/>
        <v>0</v>
      </c>
      <c r="BL160" s="13" t="s">
        <v>160</v>
      </c>
      <c r="BM160" s="137" t="s">
        <v>248</v>
      </c>
    </row>
    <row r="161" spans="2:65" s="1" customFormat="1" ht="24.2" customHeight="1">
      <c r="B161" s="124"/>
      <c r="C161" s="125" t="s">
        <v>249</v>
      </c>
      <c r="D161" s="125" t="s">
        <v>113</v>
      </c>
      <c r="E161" s="126" t="s">
        <v>250</v>
      </c>
      <c r="F161" s="127" t="s">
        <v>251</v>
      </c>
      <c r="G161" s="128" t="s">
        <v>208</v>
      </c>
      <c r="H161" s="129">
        <v>28</v>
      </c>
      <c r="I161" s="130"/>
      <c r="J161" s="131">
        <f t="shared" si="10"/>
        <v>0</v>
      </c>
      <c r="K161" s="132"/>
      <c r="L161" s="28"/>
      <c r="M161" s="133" t="s">
        <v>1</v>
      </c>
      <c r="N161" s="134" t="s">
        <v>38</v>
      </c>
      <c r="P161" s="135">
        <f t="shared" si="11"/>
        <v>0</v>
      </c>
      <c r="Q161" s="135">
        <v>0</v>
      </c>
      <c r="R161" s="135">
        <f t="shared" si="12"/>
        <v>0</v>
      </c>
      <c r="S161" s="135">
        <v>0</v>
      </c>
      <c r="T161" s="136">
        <f t="shared" si="13"/>
        <v>0</v>
      </c>
      <c r="AR161" s="137" t="s">
        <v>160</v>
      </c>
      <c r="AT161" s="137" t="s">
        <v>113</v>
      </c>
      <c r="AU161" s="137" t="s">
        <v>118</v>
      </c>
      <c r="AY161" s="13" t="s">
        <v>110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118</v>
      </c>
      <c r="BK161" s="138">
        <f t="shared" si="19"/>
        <v>0</v>
      </c>
      <c r="BL161" s="13" t="s">
        <v>160</v>
      </c>
      <c r="BM161" s="137" t="s">
        <v>252</v>
      </c>
    </row>
    <row r="162" spans="2:65" s="1" customFormat="1" ht="24.2" customHeight="1">
      <c r="B162" s="124"/>
      <c r="C162" s="125" t="s">
        <v>253</v>
      </c>
      <c r="D162" s="125" t="s">
        <v>113</v>
      </c>
      <c r="E162" s="126" t="s">
        <v>254</v>
      </c>
      <c r="F162" s="127" t="s">
        <v>255</v>
      </c>
      <c r="G162" s="128" t="s">
        <v>208</v>
      </c>
      <c r="H162" s="129">
        <v>4</v>
      </c>
      <c r="I162" s="130"/>
      <c r="J162" s="131">
        <f t="shared" si="10"/>
        <v>0</v>
      </c>
      <c r="K162" s="132"/>
      <c r="L162" s="28"/>
      <c r="M162" s="133" t="s">
        <v>1</v>
      </c>
      <c r="N162" s="134" t="s">
        <v>38</v>
      </c>
      <c r="P162" s="135">
        <f t="shared" si="11"/>
        <v>0</v>
      </c>
      <c r="Q162" s="135">
        <v>0</v>
      </c>
      <c r="R162" s="135">
        <f t="shared" si="12"/>
        <v>0</v>
      </c>
      <c r="S162" s="135">
        <v>0</v>
      </c>
      <c r="T162" s="136">
        <f t="shared" si="13"/>
        <v>0</v>
      </c>
      <c r="AR162" s="137" t="s">
        <v>160</v>
      </c>
      <c r="AT162" s="137" t="s">
        <v>113</v>
      </c>
      <c r="AU162" s="137" t="s">
        <v>118</v>
      </c>
      <c r="AY162" s="13" t="s">
        <v>110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118</v>
      </c>
      <c r="BK162" s="138">
        <f t="shared" si="19"/>
        <v>0</v>
      </c>
      <c r="BL162" s="13" t="s">
        <v>160</v>
      </c>
      <c r="BM162" s="137" t="s">
        <v>256</v>
      </c>
    </row>
    <row r="163" spans="2:65" s="1" customFormat="1" ht="24.2" customHeight="1">
      <c r="B163" s="124"/>
      <c r="C163" s="125" t="s">
        <v>257</v>
      </c>
      <c r="D163" s="125" t="s">
        <v>113</v>
      </c>
      <c r="E163" s="126" t="s">
        <v>258</v>
      </c>
      <c r="F163" s="127" t="s">
        <v>259</v>
      </c>
      <c r="G163" s="128" t="s">
        <v>136</v>
      </c>
      <c r="H163" s="129">
        <v>50.4</v>
      </c>
      <c r="I163" s="130"/>
      <c r="J163" s="131">
        <f t="shared" si="10"/>
        <v>0</v>
      </c>
      <c r="K163" s="132"/>
      <c r="L163" s="28"/>
      <c r="M163" s="133" t="s">
        <v>1</v>
      </c>
      <c r="N163" s="134" t="s">
        <v>38</v>
      </c>
      <c r="P163" s="135">
        <f t="shared" si="11"/>
        <v>0</v>
      </c>
      <c r="Q163" s="135">
        <v>2.5300000000000001E-3</v>
      </c>
      <c r="R163" s="135">
        <f t="shared" si="12"/>
        <v>0.12751200000000001</v>
      </c>
      <c r="S163" s="135">
        <v>0</v>
      </c>
      <c r="T163" s="136">
        <f t="shared" si="13"/>
        <v>0</v>
      </c>
      <c r="AR163" s="137" t="s">
        <v>160</v>
      </c>
      <c r="AT163" s="137" t="s">
        <v>113</v>
      </c>
      <c r="AU163" s="137" t="s">
        <v>118</v>
      </c>
      <c r="AY163" s="13" t="s">
        <v>110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3" t="s">
        <v>118</v>
      </c>
      <c r="BK163" s="138">
        <f t="shared" si="19"/>
        <v>0</v>
      </c>
      <c r="BL163" s="13" t="s">
        <v>160</v>
      </c>
      <c r="BM163" s="137" t="s">
        <v>260</v>
      </c>
    </row>
    <row r="164" spans="2:65" s="1" customFormat="1" ht="24.2" customHeight="1">
      <c r="B164" s="124"/>
      <c r="C164" s="125" t="s">
        <v>261</v>
      </c>
      <c r="D164" s="125" t="s">
        <v>113</v>
      </c>
      <c r="E164" s="126" t="s">
        <v>262</v>
      </c>
      <c r="F164" s="127" t="s">
        <v>263</v>
      </c>
      <c r="G164" s="128" t="s">
        <v>136</v>
      </c>
      <c r="H164" s="129">
        <v>70</v>
      </c>
      <c r="I164" s="130"/>
      <c r="J164" s="131">
        <f t="shared" si="10"/>
        <v>0</v>
      </c>
      <c r="K164" s="132"/>
      <c r="L164" s="28"/>
      <c r="M164" s="133" t="s">
        <v>1</v>
      </c>
      <c r="N164" s="134" t="s">
        <v>38</v>
      </c>
      <c r="P164" s="135">
        <f t="shared" si="11"/>
        <v>0</v>
      </c>
      <c r="Q164" s="135">
        <v>1.8500000000000001E-3</v>
      </c>
      <c r="R164" s="135">
        <f t="shared" si="12"/>
        <v>0.1295</v>
      </c>
      <c r="S164" s="135">
        <v>0</v>
      </c>
      <c r="T164" s="136">
        <f t="shared" si="13"/>
        <v>0</v>
      </c>
      <c r="AR164" s="137" t="s">
        <v>160</v>
      </c>
      <c r="AT164" s="137" t="s">
        <v>113</v>
      </c>
      <c r="AU164" s="137" t="s">
        <v>118</v>
      </c>
      <c r="AY164" s="13" t="s">
        <v>110</v>
      </c>
      <c r="BE164" s="138">
        <f t="shared" si="14"/>
        <v>0</v>
      </c>
      <c r="BF164" s="138">
        <f t="shared" si="15"/>
        <v>0</v>
      </c>
      <c r="BG164" s="138">
        <f t="shared" si="16"/>
        <v>0</v>
      </c>
      <c r="BH164" s="138">
        <f t="shared" si="17"/>
        <v>0</v>
      </c>
      <c r="BI164" s="138">
        <f t="shared" si="18"/>
        <v>0</v>
      </c>
      <c r="BJ164" s="13" t="s">
        <v>118</v>
      </c>
      <c r="BK164" s="138">
        <f t="shared" si="19"/>
        <v>0</v>
      </c>
      <c r="BL164" s="13" t="s">
        <v>160</v>
      </c>
      <c r="BM164" s="137" t="s">
        <v>264</v>
      </c>
    </row>
    <row r="165" spans="2:65" s="1" customFormat="1" ht="24.2" customHeight="1">
      <c r="B165" s="124"/>
      <c r="C165" s="125" t="s">
        <v>265</v>
      </c>
      <c r="D165" s="125" t="s">
        <v>113</v>
      </c>
      <c r="E165" s="126" t="s">
        <v>266</v>
      </c>
      <c r="F165" s="127" t="s">
        <v>267</v>
      </c>
      <c r="G165" s="128" t="s">
        <v>136</v>
      </c>
      <c r="H165" s="129">
        <v>80.900000000000006</v>
      </c>
      <c r="I165" s="130"/>
      <c r="J165" s="131">
        <f t="shared" si="10"/>
        <v>0</v>
      </c>
      <c r="K165" s="132"/>
      <c r="L165" s="28"/>
      <c r="M165" s="133" t="s">
        <v>1</v>
      </c>
      <c r="N165" s="134" t="s">
        <v>38</v>
      </c>
      <c r="P165" s="135">
        <f t="shared" si="11"/>
        <v>0</v>
      </c>
      <c r="Q165" s="135">
        <v>2.2799999999999999E-3</v>
      </c>
      <c r="R165" s="135">
        <f t="shared" si="12"/>
        <v>0.184452</v>
      </c>
      <c r="S165" s="135">
        <v>0</v>
      </c>
      <c r="T165" s="136">
        <f t="shared" si="13"/>
        <v>0</v>
      </c>
      <c r="AR165" s="137" t="s">
        <v>160</v>
      </c>
      <c r="AT165" s="137" t="s">
        <v>113</v>
      </c>
      <c r="AU165" s="137" t="s">
        <v>118</v>
      </c>
      <c r="AY165" s="13" t="s">
        <v>110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118</v>
      </c>
      <c r="BK165" s="138">
        <f t="shared" si="19"/>
        <v>0</v>
      </c>
      <c r="BL165" s="13" t="s">
        <v>160</v>
      </c>
      <c r="BM165" s="137" t="s">
        <v>268</v>
      </c>
    </row>
    <row r="166" spans="2:65" s="1" customFormat="1" ht="24.2" customHeight="1">
      <c r="B166" s="124"/>
      <c r="C166" s="125" t="s">
        <v>269</v>
      </c>
      <c r="D166" s="125" t="s">
        <v>113</v>
      </c>
      <c r="E166" s="126" t="s">
        <v>270</v>
      </c>
      <c r="F166" s="127" t="s">
        <v>271</v>
      </c>
      <c r="G166" s="128" t="s">
        <v>136</v>
      </c>
      <c r="H166" s="129">
        <v>24.5</v>
      </c>
      <c r="I166" s="130"/>
      <c r="J166" s="131">
        <f t="shared" si="10"/>
        <v>0</v>
      </c>
      <c r="K166" s="132"/>
      <c r="L166" s="28"/>
      <c r="M166" s="133" t="s">
        <v>1</v>
      </c>
      <c r="N166" s="134" t="s">
        <v>38</v>
      </c>
      <c r="P166" s="135">
        <f t="shared" si="11"/>
        <v>0</v>
      </c>
      <c r="Q166" s="135">
        <v>3.3300000000000001E-3</v>
      </c>
      <c r="R166" s="135">
        <f t="shared" si="12"/>
        <v>8.1585000000000005E-2</v>
      </c>
      <c r="S166" s="135">
        <v>0</v>
      </c>
      <c r="T166" s="136">
        <f t="shared" si="13"/>
        <v>0</v>
      </c>
      <c r="AR166" s="137" t="s">
        <v>160</v>
      </c>
      <c r="AT166" s="137" t="s">
        <v>113</v>
      </c>
      <c r="AU166" s="137" t="s">
        <v>118</v>
      </c>
      <c r="AY166" s="13" t="s">
        <v>110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118</v>
      </c>
      <c r="BK166" s="138">
        <f t="shared" si="19"/>
        <v>0</v>
      </c>
      <c r="BL166" s="13" t="s">
        <v>160</v>
      </c>
      <c r="BM166" s="137" t="s">
        <v>272</v>
      </c>
    </row>
    <row r="167" spans="2:65" s="1" customFormat="1" ht="24.2" customHeight="1">
      <c r="B167" s="124"/>
      <c r="C167" s="125" t="s">
        <v>273</v>
      </c>
      <c r="D167" s="125" t="s">
        <v>113</v>
      </c>
      <c r="E167" s="126" t="s">
        <v>274</v>
      </c>
      <c r="F167" s="127" t="s">
        <v>275</v>
      </c>
      <c r="G167" s="128" t="s">
        <v>136</v>
      </c>
      <c r="H167" s="129">
        <v>33.380000000000003</v>
      </c>
      <c r="I167" s="130"/>
      <c r="J167" s="131">
        <f t="shared" si="10"/>
        <v>0</v>
      </c>
      <c r="K167" s="132"/>
      <c r="L167" s="28"/>
      <c r="M167" s="133" t="s">
        <v>1</v>
      </c>
      <c r="N167" s="134" t="s">
        <v>38</v>
      </c>
      <c r="P167" s="135">
        <f t="shared" si="11"/>
        <v>0</v>
      </c>
      <c r="Q167" s="135">
        <v>0</v>
      </c>
      <c r="R167" s="135">
        <f t="shared" si="12"/>
        <v>0</v>
      </c>
      <c r="S167" s="135">
        <v>0</v>
      </c>
      <c r="T167" s="136">
        <f t="shared" si="13"/>
        <v>0</v>
      </c>
      <c r="AR167" s="137" t="s">
        <v>160</v>
      </c>
      <c r="AT167" s="137" t="s">
        <v>113</v>
      </c>
      <c r="AU167" s="137" t="s">
        <v>118</v>
      </c>
      <c r="AY167" s="13" t="s">
        <v>110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118</v>
      </c>
      <c r="BK167" s="138">
        <f t="shared" si="19"/>
        <v>0</v>
      </c>
      <c r="BL167" s="13" t="s">
        <v>160</v>
      </c>
      <c r="BM167" s="137" t="s">
        <v>276</v>
      </c>
    </row>
    <row r="168" spans="2:65" s="1" customFormat="1" ht="24.2" customHeight="1">
      <c r="B168" s="124"/>
      <c r="C168" s="125" t="s">
        <v>277</v>
      </c>
      <c r="D168" s="125" t="s">
        <v>113</v>
      </c>
      <c r="E168" s="126" t="s">
        <v>278</v>
      </c>
      <c r="F168" s="127" t="s">
        <v>279</v>
      </c>
      <c r="G168" s="128" t="s">
        <v>208</v>
      </c>
      <c r="H168" s="129">
        <v>9</v>
      </c>
      <c r="I168" s="130"/>
      <c r="J168" s="131">
        <f t="shared" si="10"/>
        <v>0</v>
      </c>
      <c r="K168" s="132"/>
      <c r="L168" s="28"/>
      <c r="M168" s="133" t="s">
        <v>1</v>
      </c>
      <c r="N168" s="134" t="s">
        <v>38</v>
      </c>
      <c r="P168" s="135">
        <f t="shared" si="11"/>
        <v>0</v>
      </c>
      <c r="Q168" s="135">
        <v>0</v>
      </c>
      <c r="R168" s="135">
        <f t="shared" si="12"/>
        <v>0</v>
      </c>
      <c r="S168" s="135">
        <v>0</v>
      </c>
      <c r="T168" s="136">
        <f t="shared" si="13"/>
        <v>0</v>
      </c>
      <c r="AR168" s="137" t="s">
        <v>160</v>
      </c>
      <c r="AT168" s="137" t="s">
        <v>113</v>
      </c>
      <c r="AU168" s="137" t="s">
        <v>118</v>
      </c>
      <c r="AY168" s="13" t="s">
        <v>110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118</v>
      </c>
      <c r="BK168" s="138">
        <f t="shared" si="19"/>
        <v>0</v>
      </c>
      <c r="BL168" s="13" t="s">
        <v>160</v>
      </c>
      <c r="BM168" s="137" t="s">
        <v>280</v>
      </c>
    </row>
    <row r="169" spans="2:65" s="1" customFormat="1" ht="24.2" customHeight="1">
      <c r="B169" s="124"/>
      <c r="C169" s="125" t="s">
        <v>281</v>
      </c>
      <c r="D169" s="125" t="s">
        <v>113</v>
      </c>
      <c r="E169" s="126" t="s">
        <v>282</v>
      </c>
      <c r="F169" s="127" t="s">
        <v>283</v>
      </c>
      <c r="G169" s="128" t="s">
        <v>208</v>
      </c>
      <c r="H169" s="129">
        <v>4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38</v>
      </c>
      <c r="P169" s="135">
        <f t="shared" si="11"/>
        <v>0</v>
      </c>
      <c r="Q169" s="135">
        <v>0</v>
      </c>
      <c r="R169" s="135">
        <f t="shared" si="12"/>
        <v>0</v>
      </c>
      <c r="S169" s="135">
        <v>0</v>
      </c>
      <c r="T169" s="136">
        <f t="shared" si="13"/>
        <v>0</v>
      </c>
      <c r="AR169" s="137" t="s">
        <v>160</v>
      </c>
      <c r="AT169" s="137" t="s">
        <v>113</v>
      </c>
      <c r="AU169" s="137" t="s">
        <v>118</v>
      </c>
      <c r="AY169" s="13" t="s">
        <v>110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118</v>
      </c>
      <c r="BK169" s="138">
        <f t="shared" si="19"/>
        <v>0</v>
      </c>
      <c r="BL169" s="13" t="s">
        <v>160</v>
      </c>
      <c r="BM169" s="137" t="s">
        <v>284</v>
      </c>
    </row>
    <row r="170" spans="2:65" s="1" customFormat="1" ht="16.5" customHeight="1">
      <c r="B170" s="124"/>
      <c r="C170" s="125" t="s">
        <v>285</v>
      </c>
      <c r="D170" s="125" t="s">
        <v>113</v>
      </c>
      <c r="E170" s="126" t="s">
        <v>286</v>
      </c>
      <c r="F170" s="127" t="s">
        <v>287</v>
      </c>
      <c r="G170" s="128" t="s">
        <v>136</v>
      </c>
      <c r="H170" s="129">
        <v>84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38</v>
      </c>
      <c r="P170" s="135">
        <f t="shared" si="11"/>
        <v>0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AR170" s="137" t="s">
        <v>160</v>
      </c>
      <c r="AT170" s="137" t="s">
        <v>113</v>
      </c>
      <c r="AU170" s="137" t="s">
        <v>118</v>
      </c>
      <c r="AY170" s="13" t="s">
        <v>110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118</v>
      </c>
      <c r="BK170" s="138">
        <f t="shared" si="19"/>
        <v>0</v>
      </c>
      <c r="BL170" s="13" t="s">
        <v>160</v>
      </c>
      <c r="BM170" s="137" t="s">
        <v>288</v>
      </c>
    </row>
    <row r="171" spans="2:65" s="1" customFormat="1" ht="16.5" customHeight="1">
      <c r="B171" s="124"/>
      <c r="C171" s="125" t="s">
        <v>289</v>
      </c>
      <c r="D171" s="125" t="s">
        <v>113</v>
      </c>
      <c r="E171" s="126" t="s">
        <v>290</v>
      </c>
      <c r="F171" s="127" t="s">
        <v>291</v>
      </c>
      <c r="G171" s="128" t="s">
        <v>208</v>
      </c>
      <c r="H171" s="129">
        <v>10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38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160</v>
      </c>
      <c r="AT171" s="137" t="s">
        <v>113</v>
      </c>
      <c r="AU171" s="137" t="s">
        <v>118</v>
      </c>
      <c r="AY171" s="13" t="s">
        <v>110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118</v>
      </c>
      <c r="BK171" s="138">
        <f t="shared" si="19"/>
        <v>0</v>
      </c>
      <c r="BL171" s="13" t="s">
        <v>160</v>
      </c>
      <c r="BM171" s="137" t="s">
        <v>292</v>
      </c>
    </row>
    <row r="172" spans="2:65" s="1" customFormat="1" ht="24.2" customHeight="1">
      <c r="B172" s="124"/>
      <c r="C172" s="139" t="s">
        <v>293</v>
      </c>
      <c r="D172" s="139" t="s">
        <v>163</v>
      </c>
      <c r="E172" s="140" t="s">
        <v>294</v>
      </c>
      <c r="F172" s="141" t="s">
        <v>295</v>
      </c>
      <c r="G172" s="142" t="s">
        <v>208</v>
      </c>
      <c r="H172" s="143">
        <v>10</v>
      </c>
      <c r="I172" s="144"/>
      <c r="J172" s="145">
        <f t="shared" si="10"/>
        <v>0</v>
      </c>
      <c r="K172" s="146"/>
      <c r="L172" s="147"/>
      <c r="M172" s="148" t="s">
        <v>1</v>
      </c>
      <c r="N172" s="149" t="s">
        <v>38</v>
      </c>
      <c r="P172" s="135">
        <f t="shared" si="11"/>
        <v>0</v>
      </c>
      <c r="Q172" s="135">
        <v>1E-4</v>
      </c>
      <c r="R172" s="135">
        <f t="shared" si="12"/>
        <v>1E-3</v>
      </c>
      <c r="S172" s="135">
        <v>0</v>
      </c>
      <c r="T172" s="136">
        <f t="shared" si="13"/>
        <v>0</v>
      </c>
      <c r="AR172" s="137" t="s">
        <v>166</v>
      </c>
      <c r="AT172" s="137" t="s">
        <v>163</v>
      </c>
      <c r="AU172" s="137" t="s">
        <v>118</v>
      </c>
      <c r="AY172" s="13" t="s">
        <v>110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118</v>
      </c>
      <c r="BK172" s="138">
        <f t="shared" si="19"/>
        <v>0</v>
      </c>
      <c r="BL172" s="13" t="s">
        <v>160</v>
      </c>
      <c r="BM172" s="137" t="s">
        <v>296</v>
      </c>
    </row>
    <row r="173" spans="2:65" s="1" customFormat="1" ht="21.75" customHeight="1">
      <c r="B173" s="124"/>
      <c r="C173" s="125" t="s">
        <v>297</v>
      </c>
      <c r="D173" s="125" t="s">
        <v>113</v>
      </c>
      <c r="E173" s="126" t="s">
        <v>298</v>
      </c>
      <c r="F173" s="127" t="s">
        <v>299</v>
      </c>
      <c r="G173" s="128" t="s">
        <v>208</v>
      </c>
      <c r="H173" s="129">
        <v>1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38</v>
      </c>
      <c r="P173" s="135">
        <f t="shared" si="11"/>
        <v>0</v>
      </c>
      <c r="Q173" s="135">
        <v>0</v>
      </c>
      <c r="R173" s="135">
        <f t="shared" si="12"/>
        <v>0</v>
      </c>
      <c r="S173" s="135">
        <v>0</v>
      </c>
      <c r="T173" s="136">
        <f t="shared" si="13"/>
        <v>0</v>
      </c>
      <c r="AR173" s="137" t="s">
        <v>160</v>
      </c>
      <c r="AT173" s="137" t="s">
        <v>113</v>
      </c>
      <c r="AU173" s="137" t="s">
        <v>118</v>
      </c>
      <c r="AY173" s="13" t="s">
        <v>110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118</v>
      </c>
      <c r="BK173" s="138">
        <f t="shared" si="19"/>
        <v>0</v>
      </c>
      <c r="BL173" s="13" t="s">
        <v>160</v>
      </c>
      <c r="BM173" s="137" t="s">
        <v>300</v>
      </c>
    </row>
    <row r="174" spans="2:65" s="1" customFormat="1" ht="16.5" customHeight="1">
      <c r="B174" s="124"/>
      <c r="C174" s="139" t="s">
        <v>301</v>
      </c>
      <c r="D174" s="139" t="s">
        <v>163</v>
      </c>
      <c r="E174" s="140" t="s">
        <v>302</v>
      </c>
      <c r="F174" s="141" t="s">
        <v>303</v>
      </c>
      <c r="G174" s="142" t="s">
        <v>208</v>
      </c>
      <c r="H174" s="143">
        <v>1</v>
      </c>
      <c r="I174" s="144"/>
      <c r="J174" s="145">
        <f t="shared" si="10"/>
        <v>0</v>
      </c>
      <c r="K174" s="146"/>
      <c r="L174" s="147"/>
      <c r="M174" s="148" t="s">
        <v>1</v>
      </c>
      <c r="N174" s="149" t="s">
        <v>38</v>
      </c>
      <c r="P174" s="135">
        <f t="shared" si="11"/>
        <v>0</v>
      </c>
      <c r="Q174" s="135">
        <v>2.5000000000000001E-4</v>
      </c>
      <c r="R174" s="135">
        <f t="shared" si="12"/>
        <v>2.5000000000000001E-4</v>
      </c>
      <c r="S174" s="135">
        <v>0</v>
      </c>
      <c r="T174" s="136">
        <f t="shared" si="13"/>
        <v>0</v>
      </c>
      <c r="AR174" s="137" t="s">
        <v>166</v>
      </c>
      <c r="AT174" s="137" t="s">
        <v>163</v>
      </c>
      <c r="AU174" s="137" t="s">
        <v>118</v>
      </c>
      <c r="AY174" s="13" t="s">
        <v>110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118</v>
      </c>
      <c r="BK174" s="138">
        <f t="shared" si="19"/>
        <v>0</v>
      </c>
      <c r="BL174" s="13" t="s">
        <v>160</v>
      </c>
      <c r="BM174" s="137" t="s">
        <v>304</v>
      </c>
    </row>
    <row r="175" spans="2:65" s="1" customFormat="1" ht="24.2" customHeight="1">
      <c r="B175" s="124"/>
      <c r="C175" s="125" t="s">
        <v>305</v>
      </c>
      <c r="D175" s="125" t="s">
        <v>113</v>
      </c>
      <c r="E175" s="126" t="s">
        <v>306</v>
      </c>
      <c r="F175" s="127" t="s">
        <v>307</v>
      </c>
      <c r="G175" s="128" t="s">
        <v>208</v>
      </c>
      <c r="H175" s="129">
        <v>8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38</v>
      </c>
      <c r="P175" s="135">
        <f t="shared" si="11"/>
        <v>0</v>
      </c>
      <c r="Q175" s="135">
        <v>0</v>
      </c>
      <c r="R175" s="135">
        <f t="shared" si="12"/>
        <v>0</v>
      </c>
      <c r="S175" s="135">
        <v>0</v>
      </c>
      <c r="T175" s="136">
        <f t="shared" si="13"/>
        <v>0</v>
      </c>
      <c r="AR175" s="137" t="s">
        <v>160</v>
      </c>
      <c r="AT175" s="137" t="s">
        <v>113</v>
      </c>
      <c r="AU175" s="137" t="s">
        <v>118</v>
      </c>
      <c r="AY175" s="13" t="s">
        <v>110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118</v>
      </c>
      <c r="BK175" s="138">
        <f t="shared" si="19"/>
        <v>0</v>
      </c>
      <c r="BL175" s="13" t="s">
        <v>160</v>
      </c>
      <c r="BM175" s="137" t="s">
        <v>308</v>
      </c>
    </row>
    <row r="176" spans="2:65" s="1" customFormat="1" ht="16.5" customHeight="1">
      <c r="B176" s="124"/>
      <c r="C176" s="139" t="s">
        <v>309</v>
      </c>
      <c r="D176" s="139" t="s">
        <v>163</v>
      </c>
      <c r="E176" s="140" t="s">
        <v>310</v>
      </c>
      <c r="F176" s="141" t="s">
        <v>311</v>
      </c>
      <c r="G176" s="142" t="s">
        <v>208</v>
      </c>
      <c r="H176" s="143">
        <v>8</v>
      </c>
      <c r="I176" s="144"/>
      <c r="J176" s="145">
        <f t="shared" si="10"/>
        <v>0</v>
      </c>
      <c r="K176" s="146"/>
      <c r="L176" s="147"/>
      <c r="M176" s="148" t="s">
        <v>1</v>
      </c>
      <c r="N176" s="149" t="s">
        <v>38</v>
      </c>
      <c r="P176" s="135">
        <f t="shared" si="11"/>
        <v>0</v>
      </c>
      <c r="Q176" s="135">
        <v>3.6000000000000002E-4</v>
      </c>
      <c r="R176" s="135">
        <f t="shared" si="12"/>
        <v>2.8800000000000002E-3</v>
      </c>
      <c r="S176" s="135">
        <v>0</v>
      </c>
      <c r="T176" s="136">
        <f t="shared" si="13"/>
        <v>0</v>
      </c>
      <c r="AR176" s="137" t="s">
        <v>166</v>
      </c>
      <c r="AT176" s="137" t="s">
        <v>163</v>
      </c>
      <c r="AU176" s="137" t="s">
        <v>118</v>
      </c>
      <c r="AY176" s="13" t="s">
        <v>110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118</v>
      </c>
      <c r="BK176" s="138">
        <f t="shared" si="19"/>
        <v>0</v>
      </c>
      <c r="BL176" s="13" t="s">
        <v>160</v>
      </c>
      <c r="BM176" s="137" t="s">
        <v>312</v>
      </c>
    </row>
    <row r="177" spans="2:65" s="1" customFormat="1" ht="16.5" customHeight="1">
      <c r="B177" s="124"/>
      <c r="C177" s="125" t="s">
        <v>313</v>
      </c>
      <c r="D177" s="125" t="s">
        <v>113</v>
      </c>
      <c r="E177" s="126" t="s">
        <v>314</v>
      </c>
      <c r="F177" s="127" t="s">
        <v>315</v>
      </c>
      <c r="G177" s="128" t="s">
        <v>136</v>
      </c>
      <c r="H177" s="129">
        <v>8</v>
      </c>
      <c r="I177" s="130"/>
      <c r="J177" s="131">
        <f t="shared" si="10"/>
        <v>0</v>
      </c>
      <c r="K177" s="132"/>
      <c r="L177" s="28"/>
      <c r="M177" s="133" t="s">
        <v>1</v>
      </c>
      <c r="N177" s="134" t="s">
        <v>38</v>
      </c>
      <c r="P177" s="135">
        <f t="shared" si="11"/>
        <v>0</v>
      </c>
      <c r="Q177" s="135">
        <v>0</v>
      </c>
      <c r="R177" s="135">
        <f t="shared" si="12"/>
        <v>0</v>
      </c>
      <c r="S177" s="135">
        <v>0</v>
      </c>
      <c r="T177" s="136">
        <f t="shared" si="13"/>
        <v>0</v>
      </c>
      <c r="AR177" s="137" t="s">
        <v>160</v>
      </c>
      <c r="AT177" s="137" t="s">
        <v>113</v>
      </c>
      <c r="AU177" s="137" t="s">
        <v>118</v>
      </c>
      <c r="AY177" s="13" t="s">
        <v>110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118</v>
      </c>
      <c r="BK177" s="138">
        <f t="shared" si="19"/>
        <v>0</v>
      </c>
      <c r="BL177" s="13" t="s">
        <v>160</v>
      </c>
      <c r="BM177" s="137" t="s">
        <v>316</v>
      </c>
    </row>
    <row r="178" spans="2:65" s="1" customFormat="1" ht="16.5" customHeight="1">
      <c r="B178" s="124"/>
      <c r="C178" s="139" t="s">
        <v>317</v>
      </c>
      <c r="D178" s="139" t="s">
        <v>163</v>
      </c>
      <c r="E178" s="140" t="s">
        <v>318</v>
      </c>
      <c r="F178" s="141" t="s">
        <v>319</v>
      </c>
      <c r="G178" s="142" t="s">
        <v>136</v>
      </c>
      <c r="H178" s="143">
        <v>8</v>
      </c>
      <c r="I178" s="144"/>
      <c r="J178" s="145">
        <f t="shared" si="10"/>
        <v>0</v>
      </c>
      <c r="K178" s="146"/>
      <c r="L178" s="147"/>
      <c r="M178" s="148" t="s">
        <v>1</v>
      </c>
      <c r="N178" s="149" t="s">
        <v>38</v>
      </c>
      <c r="P178" s="135">
        <f t="shared" si="11"/>
        <v>0</v>
      </c>
      <c r="Q178" s="135">
        <v>1.64E-3</v>
      </c>
      <c r="R178" s="135">
        <f t="shared" si="12"/>
        <v>1.312E-2</v>
      </c>
      <c r="S178" s="135">
        <v>0</v>
      </c>
      <c r="T178" s="136">
        <f t="shared" si="13"/>
        <v>0</v>
      </c>
      <c r="AR178" s="137" t="s">
        <v>166</v>
      </c>
      <c r="AT178" s="137" t="s">
        <v>163</v>
      </c>
      <c r="AU178" s="137" t="s">
        <v>118</v>
      </c>
      <c r="AY178" s="13" t="s">
        <v>110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118</v>
      </c>
      <c r="BK178" s="138">
        <f t="shared" si="19"/>
        <v>0</v>
      </c>
      <c r="BL178" s="13" t="s">
        <v>160</v>
      </c>
      <c r="BM178" s="137" t="s">
        <v>320</v>
      </c>
    </row>
    <row r="179" spans="2:65" s="1" customFormat="1" ht="24.2" customHeight="1">
      <c r="B179" s="124"/>
      <c r="C179" s="125" t="s">
        <v>321</v>
      </c>
      <c r="D179" s="125" t="s">
        <v>113</v>
      </c>
      <c r="E179" s="126" t="s">
        <v>322</v>
      </c>
      <c r="F179" s="127" t="s">
        <v>323</v>
      </c>
      <c r="G179" s="128" t="s">
        <v>324</v>
      </c>
      <c r="H179" s="129">
        <v>81</v>
      </c>
      <c r="I179" s="130"/>
      <c r="J179" s="131">
        <f t="shared" si="10"/>
        <v>0</v>
      </c>
      <c r="K179" s="132"/>
      <c r="L179" s="28"/>
      <c r="M179" s="133" t="s">
        <v>1</v>
      </c>
      <c r="N179" s="134" t="s">
        <v>38</v>
      </c>
      <c r="P179" s="135">
        <f t="shared" si="11"/>
        <v>0</v>
      </c>
      <c r="Q179" s="135">
        <v>0</v>
      </c>
      <c r="R179" s="135">
        <f t="shared" si="12"/>
        <v>0</v>
      </c>
      <c r="S179" s="135">
        <v>0</v>
      </c>
      <c r="T179" s="136">
        <f t="shared" si="13"/>
        <v>0</v>
      </c>
      <c r="AR179" s="137" t="s">
        <v>160</v>
      </c>
      <c r="AT179" s="137" t="s">
        <v>113</v>
      </c>
      <c r="AU179" s="137" t="s">
        <v>118</v>
      </c>
      <c r="AY179" s="13" t="s">
        <v>110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118</v>
      </c>
      <c r="BK179" s="138">
        <f t="shared" si="19"/>
        <v>0</v>
      </c>
      <c r="BL179" s="13" t="s">
        <v>160</v>
      </c>
      <c r="BM179" s="137" t="s">
        <v>325</v>
      </c>
    </row>
    <row r="180" spans="2:65" s="1" customFormat="1" ht="21.75" customHeight="1">
      <c r="B180" s="124"/>
      <c r="C180" s="125" t="s">
        <v>326</v>
      </c>
      <c r="D180" s="125" t="s">
        <v>113</v>
      </c>
      <c r="E180" s="126" t="s">
        <v>327</v>
      </c>
      <c r="F180" s="127" t="s">
        <v>328</v>
      </c>
      <c r="G180" s="128" t="s">
        <v>136</v>
      </c>
      <c r="H180" s="129">
        <v>105</v>
      </c>
      <c r="I180" s="130"/>
      <c r="J180" s="131">
        <f t="shared" si="10"/>
        <v>0</v>
      </c>
      <c r="K180" s="132"/>
      <c r="L180" s="28"/>
      <c r="M180" s="133" t="s">
        <v>1</v>
      </c>
      <c r="N180" s="134" t="s">
        <v>38</v>
      </c>
      <c r="P180" s="135">
        <f t="shared" si="11"/>
        <v>0</v>
      </c>
      <c r="Q180" s="135">
        <v>0</v>
      </c>
      <c r="R180" s="135">
        <f t="shared" si="12"/>
        <v>0</v>
      </c>
      <c r="S180" s="135">
        <v>0</v>
      </c>
      <c r="T180" s="136">
        <f t="shared" si="13"/>
        <v>0</v>
      </c>
      <c r="AR180" s="137" t="s">
        <v>160</v>
      </c>
      <c r="AT180" s="137" t="s">
        <v>113</v>
      </c>
      <c r="AU180" s="137" t="s">
        <v>118</v>
      </c>
      <c r="AY180" s="13" t="s">
        <v>110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118</v>
      </c>
      <c r="BK180" s="138">
        <f t="shared" si="19"/>
        <v>0</v>
      </c>
      <c r="BL180" s="13" t="s">
        <v>160</v>
      </c>
      <c r="BM180" s="137" t="s">
        <v>329</v>
      </c>
    </row>
    <row r="181" spans="2:65" s="1" customFormat="1" ht="37.9" customHeight="1">
      <c r="B181" s="124"/>
      <c r="C181" s="125" t="s">
        <v>330</v>
      </c>
      <c r="D181" s="125" t="s">
        <v>113</v>
      </c>
      <c r="E181" s="126" t="s">
        <v>331</v>
      </c>
      <c r="F181" s="127" t="s">
        <v>332</v>
      </c>
      <c r="G181" s="128" t="s">
        <v>116</v>
      </c>
      <c r="H181" s="129">
        <v>105</v>
      </c>
      <c r="I181" s="130"/>
      <c r="J181" s="131">
        <f t="shared" si="10"/>
        <v>0</v>
      </c>
      <c r="K181" s="132"/>
      <c r="L181" s="28"/>
      <c r="M181" s="133" t="s">
        <v>1</v>
      </c>
      <c r="N181" s="134" t="s">
        <v>38</v>
      </c>
      <c r="P181" s="135">
        <f t="shared" si="11"/>
        <v>0</v>
      </c>
      <c r="Q181" s="135">
        <v>0</v>
      </c>
      <c r="R181" s="135">
        <f t="shared" si="12"/>
        <v>0</v>
      </c>
      <c r="S181" s="135">
        <v>0</v>
      </c>
      <c r="T181" s="136">
        <f t="shared" si="13"/>
        <v>0</v>
      </c>
      <c r="AR181" s="137" t="s">
        <v>160</v>
      </c>
      <c r="AT181" s="137" t="s">
        <v>113</v>
      </c>
      <c r="AU181" s="137" t="s">
        <v>118</v>
      </c>
      <c r="AY181" s="13" t="s">
        <v>110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118</v>
      </c>
      <c r="BK181" s="138">
        <f t="shared" si="19"/>
        <v>0</v>
      </c>
      <c r="BL181" s="13" t="s">
        <v>160</v>
      </c>
      <c r="BM181" s="137" t="s">
        <v>333</v>
      </c>
    </row>
    <row r="182" spans="2:65" s="1" customFormat="1" ht="16.5" customHeight="1">
      <c r="B182" s="124"/>
      <c r="C182" s="139" t="s">
        <v>334</v>
      </c>
      <c r="D182" s="139" t="s">
        <v>163</v>
      </c>
      <c r="E182" s="140" t="s">
        <v>335</v>
      </c>
      <c r="F182" s="141" t="s">
        <v>336</v>
      </c>
      <c r="G182" s="142" t="s">
        <v>208</v>
      </c>
      <c r="H182" s="143">
        <v>17</v>
      </c>
      <c r="I182" s="144"/>
      <c r="J182" s="145">
        <f t="shared" si="10"/>
        <v>0</v>
      </c>
      <c r="K182" s="146"/>
      <c r="L182" s="147"/>
      <c r="M182" s="148" t="s">
        <v>1</v>
      </c>
      <c r="N182" s="149" t="s">
        <v>38</v>
      </c>
      <c r="P182" s="135">
        <f t="shared" si="11"/>
        <v>0</v>
      </c>
      <c r="Q182" s="135">
        <v>2.5000000000000001E-4</v>
      </c>
      <c r="R182" s="135">
        <f t="shared" si="12"/>
        <v>4.2500000000000003E-3</v>
      </c>
      <c r="S182" s="135">
        <v>0</v>
      </c>
      <c r="T182" s="136">
        <f t="shared" si="13"/>
        <v>0</v>
      </c>
      <c r="AR182" s="137" t="s">
        <v>166</v>
      </c>
      <c r="AT182" s="137" t="s">
        <v>163</v>
      </c>
      <c r="AU182" s="137" t="s">
        <v>118</v>
      </c>
      <c r="AY182" s="13" t="s">
        <v>110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118</v>
      </c>
      <c r="BK182" s="138">
        <f t="shared" si="19"/>
        <v>0</v>
      </c>
      <c r="BL182" s="13" t="s">
        <v>160</v>
      </c>
      <c r="BM182" s="137" t="s">
        <v>337</v>
      </c>
    </row>
    <row r="183" spans="2:65" s="1" customFormat="1" ht="16.5" customHeight="1">
      <c r="B183" s="124"/>
      <c r="C183" s="139" t="s">
        <v>338</v>
      </c>
      <c r="D183" s="139" t="s">
        <v>163</v>
      </c>
      <c r="E183" s="140" t="s">
        <v>339</v>
      </c>
      <c r="F183" s="141" t="s">
        <v>340</v>
      </c>
      <c r="G183" s="142" t="s">
        <v>136</v>
      </c>
      <c r="H183" s="143">
        <v>50</v>
      </c>
      <c r="I183" s="144"/>
      <c r="J183" s="145">
        <f t="shared" si="10"/>
        <v>0</v>
      </c>
      <c r="K183" s="146"/>
      <c r="L183" s="147"/>
      <c r="M183" s="148" t="s">
        <v>1</v>
      </c>
      <c r="N183" s="149" t="s">
        <v>38</v>
      </c>
      <c r="P183" s="135">
        <f t="shared" si="11"/>
        <v>0</v>
      </c>
      <c r="Q183" s="135">
        <v>1E-3</v>
      </c>
      <c r="R183" s="135">
        <f t="shared" si="12"/>
        <v>0.05</v>
      </c>
      <c r="S183" s="135">
        <v>0</v>
      </c>
      <c r="T183" s="136">
        <f t="shared" si="13"/>
        <v>0</v>
      </c>
      <c r="AR183" s="137" t="s">
        <v>166</v>
      </c>
      <c r="AT183" s="137" t="s">
        <v>163</v>
      </c>
      <c r="AU183" s="137" t="s">
        <v>118</v>
      </c>
      <c r="AY183" s="13" t="s">
        <v>110</v>
      </c>
      <c r="BE183" s="138">
        <f t="shared" si="14"/>
        <v>0</v>
      </c>
      <c r="BF183" s="138">
        <f t="shared" si="15"/>
        <v>0</v>
      </c>
      <c r="BG183" s="138">
        <f t="shared" si="16"/>
        <v>0</v>
      </c>
      <c r="BH183" s="138">
        <f t="shared" si="17"/>
        <v>0</v>
      </c>
      <c r="BI183" s="138">
        <f t="shared" si="18"/>
        <v>0</v>
      </c>
      <c r="BJ183" s="13" t="s">
        <v>118</v>
      </c>
      <c r="BK183" s="138">
        <f t="shared" si="19"/>
        <v>0</v>
      </c>
      <c r="BL183" s="13" t="s">
        <v>160</v>
      </c>
      <c r="BM183" s="137" t="s">
        <v>341</v>
      </c>
    </row>
    <row r="184" spans="2:65" s="1" customFormat="1" ht="16.5" customHeight="1">
      <c r="B184" s="124"/>
      <c r="C184" s="139" t="s">
        <v>342</v>
      </c>
      <c r="D184" s="139" t="s">
        <v>163</v>
      </c>
      <c r="E184" s="140" t="s">
        <v>343</v>
      </c>
      <c r="F184" s="141" t="s">
        <v>344</v>
      </c>
      <c r="G184" s="142" t="s">
        <v>136</v>
      </c>
      <c r="H184" s="143">
        <v>34</v>
      </c>
      <c r="I184" s="144"/>
      <c r="J184" s="145">
        <f t="shared" si="10"/>
        <v>0</v>
      </c>
      <c r="K184" s="146"/>
      <c r="L184" s="147"/>
      <c r="M184" s="148" t="s">
        <v>1</v>
      </c>
      <c r="N184" s="149" t="s">
        <v>38</v>
      </c>
      <c r="P184" s="135">
        <f t="shared" si="11"/>
        <v>0</v>
      </c>
      <c r="Q184" s="135">
        <v>1.34E-3</v>
      </c>
      <c r="R184" s="135">
        <f t="shared" si="12"/>
        <v>4.5560000000000003E-2</v>
      </c>
      <c r="S184" s="135">
        <v>0</v>
      </c>
      <c r="T184" s="136">
        <f t="shared" si="13"/>
        <v>0</v>
      </c>
      <c r="AR184" s="137" t="s">
        <v>166</v>
      </c>
      <c r="AT184" s="137" t="s">
        <v>163</v>
      </c>
      <c r="AU184" s="137" t="s">
        <v>118</v>
      </c>
      <c r="AY184" s="13" t="s">
        <v>110</v>
      </c>
      <c r="BE184" s="138">
        <f t="shared" si="14"/>
        <v>0</v>
      </c>
      <c r="BF184" s="138">
        <f t="shared" si="15"/>
        <v>0</v>
      </c>
      <c r="BG184" s="138">
        <f t="shared" si="16"/>
        <v>0</v>
      </c>
      <c r="BH184" s="138">
        <f t="shared" si="17"/>
        <v>0</v>
      </c>
      <c r="BI184" s="138">
        <f t="shared" si="18"/>
        <v>0</v>
      </c>
      <c r="BJ184" s="13" t="s">
        <v>118</v>
      </c>
      <c r="BK184" s="138">
        <f t="shared" si="19"/>
        <v>0</v>
      </c>
      <c r="BL184" s="13" t="s">
        <v>160</v>
      </c>
      <c r="BM184" s="137" t="s">
        <v>345</v>
      </c>
    </row>
    <row r="185" spans="2:65" s="1" customFormat="1" ht="24.2" customHeight="1">
      <c r="B185" s="124"/>
      <c r="C185" s="125" t="s">
        <v>346</v>
      </c>
      <c r="D185" s="125" t="s">
        <v>113</v>
      </c>
      <c r="E185" s="126" t="s">
        <v>347</v>
      </c>
      <c r="F185" s="127" t="s">
        <v>348</v>
      </c>
      <c r="G185" s="128" t="s">
        <v>131</v>
      </c>
      <c r="H185" s="129">
        <v>3.137</v>
      </c>
      <c r="I185" s="130"/>
      <c r="J185" s="131">
        <f t="shared" si="10"/>
        <v>0</v>
      </c>
      <c r="K185" s="132"/>
      <c r="L185" s="28"/>
      <c r="M185" s="133" t="s">
        <v>1</v>
      </c>
      <c r="N185" s="134" t="s">
        <v>38</v>
      </c>
      <c r="P185" s="135">
        <f t="shared" si="11"/>
        <v>0</v>
      </c>
      <c r="Q185" s="135">
        <v>0</v>
      </c>
      <c r="R185" s="135">
        <f t="shared" si="12"/>
        <v>0</v>
      </c>
      <c r="S185" s="135">
        <v>0</v>
      </c>
      <c r="T185" s="136">
        <f t="shared" si="13"/>
        <v>0</v>
      </c>
      <c r="AR185" s="137" t="s">
        <v>160</v>
      </c>
      <c r="AT185" s="137" t="s">
        <v>113</v>
      </c>
      <c r="AU185" s="137" t="s">
        <v>118</v>
      </c>
      <c r="AY185" s="13" t="s">
        <v>110</v>
      </c>
      <c r="BE185" s="138">
        <f t="shared" si="14"/>
        <v>0</v>
      </c>
      <c r="BF185" s="138">
        <f t="shared" si="15"/>
        <v>0</v>
      </c>
      <c r="BG185" s="138">
        <f t="shared" si="16"/>
        <v>0</v>
      </c>
      <c r="BH185" s="138">
        <f t="shared" si="17"/>
        <v>0</v>
      </c>
      <c r="BI185" s="138">
        <f t="shared" si="18"/>
        <v>0</v>
      </c>
      <c r="BJ185" s="13" t="s">
        <v>118</v>
      </c>
      <c r="BK185" s="138">
        <f t="shared" si="19"/>
        <v>0</v>
      </c>
      <c r="BL185" s="13" t="s">
        <v>160</v>
      </c>
      <c r="BM185" s="137" t="s">
        <v>349</v>
      </c>
    </row>
    <row r="186" spans="2:65" s="11" customFormat="1" ht="22.9" customHeight="1">
      <c r="B186" s="112"/>
      <c r="D186" s="113" t="s">
        <v>71</v>
      </c>
      <c r="E186" s="122" t="s">
        <v>350</v>
      </c>
      <c r="F186" s="122" t="s">
        <v>351</v>
      </c>
      <c r="I186" s="115"/>
      <c r="J186" s="123">
        <f>BK186</f>
        <v>0</v>
      </c>
      <c r="L186" s="112"/>
      <c r="M186" s="117"/>
      <c r="P186" s="118">
        <f>SUM(P187:P193)</f>
        <v>0</v>
      </c>
      <c r="R186" s="118">
        <f>SUM(R187:R193)</f>
        <v>7.6979000000000006E-3</v>
      </c>
      <c r="T186" s="119">
        <f>SUM(T187:T193)</f>
        <v>7.5470809999999995</v>
      </c>
      <c r="AR186" s="113" t="s">
        <v>118</v>
      </c>
      <c r="AT186" s="120" t="s">
        <v>71</v>
      </c>
      <c r="AU186" s="120" t="s">
        <v>77</v>
      </c>
      <c r="AY186" s="113" t="s">
        <v>110</v>
      </c>
      <c r="BK186" s="121">
        <f>SUM(BK187:BK193)</f>
        <v>0</v>
      </c>
    </row>
    <row r="187" spans="2:65" s="1" customFormat="1" ht="16.5" customHeight="1">
      <c r="B187" s="124"/>
      <c r="C187" s="125" t="s">
        <v>352</v>
      </c>
      <c r="D187" s="125" t="s">
        <v>113</v>
      </c>
      <c r="E187" s="126" t="s">
        <v>353</v>
      </c>
      <c r="F187" s="127" t="s">
        <v>354</v>
      </c>
      <c r="G187" s="128" t="s">
        <v>136</v>
      </c>
      <c r="H187" s="129">
        <v>69.790000000000006</v>
      </c>
      <c r="I187" s="130"/>
      <c r="J187" s="131">
        <f t="shared" ref="J187:J193" si="20">ROUND(I187*H187,2)</f>
        <v>0</v>
      </c>
      <c r="K187" s="132"/>
      <c r="L187" s="28"/>
      <c r="M187" s="133" t="s">
        <v>1</v>
      </c>
      <c r="N187" s="134" t="s">
        <v>38</v>
      </c>
      <c r="P187" s="135">
        <f t="shared" ref="P187:P193" si="21">O187*H187</f>
        <v>0</v>
      </c>
      <c r="Q187" s="135">
        <v>1.0000000000000001E-5</v>
      </c>
      <c r="R187" s="135">
        <f t="shared" ref="R187:R193" si="22">Q187*H187</f>
        <v>6.979000000000001E-4</v>
      </c>
      <c r="S187" s="135">
        <v>0</v>
      </c>
      <c r="T187" s="136">
        <f t="shared" ref="T187:T193" si="23">S187*H187</f>
        <v>0</v>
      </c>
      <c r="AR187" s="137" t="s">
        <v>160</v>
      </c>
      <c r="AT187" s="137" t="s">
        <v>113</v>
      </c>
      <c r="AU187" s="137" t="s">
        <v>118</v>
      </c>
      <c r="AY187" s="13" t="s">
        <v>110</v>
      </c>
      <c r="BE187" s="138">
        <f t="shared" ref="BE187:BE193" si="24">IF(N187="základní",J187,0)</f>
        <v>0</v>
      </c>
      <c r="BF187" s="138">
        <f t="shared" ref="BF187:BF193" si="25">IF(N187="snížená",J187,0)</f>
        <v>0</v>
      </c>
      <c r="BG187" s="138">
        <f t="shared" ref="BG187:BG193" si="26">IF(N187="zákl. přenesená",J187,0)</f>
        <v>0</v>
      </c>
      <c r="BH187" s="138">
        <f t="shared" ref="BH187:BH193" si="27">IF(N187="sníž. přenesená",J187,0)</f>
        <v>0</v>
      </c>
      <c r="BI187" s="138">
        <f t="shared" ref="BI187:BI193" si="28">IF(N187="nulová",J187,0)</f>
        <v>0</v>
      </c>
      <c r="BJ187" s="13" t="s">
        <v>118</v>
      </c>
      <c r="BK187" s="138">
        <f t="shared" ref="BK187:BK193" si="29">ROUND(I187*H187,2)</f>
        <v>0</v>
      </c>
      <c r="BL187" s="13" t="s">
        <v>160</v>
      </c>
      <c r="BM187" s="137" t="s">
        <v>355</v>
      </c>
    </row>
    <row r="188" spans="2:65" s="1" customFormat="1" ht="24.2" customHeight="1">
      <c r="B188" s="124"/>
      <c r="C188" s="139" t="s">
        <v>356</v>
      </c>
      <c r="D188" s="139" t="s">
        <v>163</v>
      </c>
      <c r="E188" s="140" t="s">
        <v>357</v>
      </c>
      <c r="F188" s="141" t="s">
        <v>358</v>
      </c>
      <c r="G188" s="142" t="s">
        <v>359</v>
      </c>
      <c r="H188" s="143">
        <v>14</v>
      </c>
      <c r="I188" s="144"/>
      <c r="J188" s="145">
        <f t="shared" si="20"/>
        <v>0</v>
      </c>
      <c r="K188" s="146"/>
      <c r="L188" s="147"/>
      <c r="M188" s="148" t="s">
        <v>1</v>
      </c>
      <c r="N188" s="149" t="s">
        <v>38</v>
      </c>
      <c r="P188" s="135">
        <f t="shared" si="21"/>
        <v>0</v>
      </c>
      <c r="Q188" s="135">
        <v>5.0000000000000001E-4</v>
      </c>
      <c r="R188" s="135">
        <f t="shared" si="22"/>
        <v>7.0000000000000001E-3</v>
      </c>
      <c r="S188" s="135">
        <v>0</v>
      </c>
      <c r="T188" s="136">
        <f t="shared" si="23"/>
        <v>0</v>
      </c>
      <c r="AR188" s="137" t="s">
        <v>166</v>
      </c>
      <c r="AT188" s="137" t="s">
        <v>163</v>
      </c>
      <c r="AU188" s="137" t="s">
        <v>118</v>
      </c>
      <c r="AY188" s="13" t="s">
        <v>110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118</v>
      </c>
      <c r="BK188" s="138">
        <f t="shared" si="29"/>
        <v>0</v>
      </c>
      <c r="BL188" s="13" t="s">
        <v>160</v>
      </c>
      <c r="BM188" s="137" t="s">
        <v>360</v>
      </c>
    </row>
    <row r="189" spans="2:65" s="1" customFormat="1" ht="24.2" customHeight="1">
      <c r="B189" s="124"/>
      <c r="C189" s="125" t="s">
        <v>361</v>
      </c>
      <c r="D189" s="125" t="s">
        <v>113</v>
      </c>
      <c r="E189" s="126" t="s">
        <v>362</v>
      </c>
      <c r="F189" s="127" t="s">
        <v>363</v>
      </c>
      <c r="G189" s="128" t="s">
        <v>116</v>
      </c>
      <c r="H189" s="129">
        <v>411.45</v>
      </c>
      <c r="I189" s="130"/>
      <c r="J189" s="131">
        <f t="shared" si="20"/>
        <v>0</v>
      </c>
      <c r="K189" s="132"/>
      <c r="L189" s="28"/>
      <c r="M189" s="133" t="s">
        <v>1</v>
      </c>
      <c r="N189" s="134" t="s">
        <v>38</v>
      </c>
      <c r="P189" s="135">
        <f t="shared" si="21"/>
        <v>0</v>
      </c>
      <c r="Q189" s="135">
        <v>0</v>
      </c>
      <c r="R189" s="135">
        <f t="shared" si="22"/>
        <v>0</v>
      </c>
      <c r="S189" s="135">
        <v>1.7780000000000001E-2</v>
      </c>
      <c r="T189" s="136">
        <f t="shared" si="23"/>
        <v>7.3155809999999999</v>
      </c>
      <c r="AR189" s="137" t="s">
        <v>160</v>
      </c>
      <c r="AT189" s="137" t="s">
        <v>113</v>
      </c>
      <c r="AU189" s="137" t="s">
        <v>118</v>
      </c>
      <c r="AY189" s="13" t="s">
        <v>110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118</v>
      </c>
      <c r="BK189" s="138">
        <f t="shared" si="29"/>
        <v>0</v>
      </c>
      <c r="BL189" s="13" t="s">
        <v>160</v>
      </c>
      <c r="BM189" s="137" t="s">
        <v>364</v>
      </c>
    </row>
    <row r="190" spans="2:65" s="1" customFormat="1" ht="24.2" customHeight="1">
      <c r="B190" s="124"/>
      <c r="C190" s="125" t="s">
        <v>365</v>
      </c>
      <c r="D190" s="125" t="s">
        <v>113</v>
      </c>
      <c r="E190" s="126" t="s">
        <v>366</v>
      </c>
      <c r="F190" s="127" t="s">
        <v>367</v>
      </c>
      <c r="G190" s="128" t="s">
        <v>136</v>
      </c>
      <c r="H190" s="129">
        <v>50</v>
      </c>
      <c r="I190" s="130"/>
      <c r="J190" s="131">
        <f t="shared" si="20"/>
        <v>0</v>
      </c>
      <c r="K190" s="132"/>
      <c r="L190" s="28"/>
      <c r="M190" s="133" t="s">
        <v>1</v>
      </c>
      <c r="N190" s="134" t="s">
        <v>38</v>
      </c>
      <c r="P190" s="135">
        <f t="shared" si="21"/>
        <v>0</v>
      </c>
      <c r="Q190" s="135">
        <v>0</v>
      </c>
      <c r="R190" s="135">
        <f t="shared" si="22"/>
        <v>0</v>
      </c>
      <c r="S190" s="135">
        <v>4.6299999999999996E-3</v>
      </c>
      <c r="T190" s="136">
        <f t="shared" si="23"/>
        <v>0.23149999999999998</v>
      </c>
      <c r="AR190" s="137" t="s">
        <v>160</v>
      </c>
      <c r="AT190" s="137" t="s">
        <v>113</v>
      </c>
      <c r="AU190" s="137" t="s">
        <v>118</v>
      </c>
      <c r="AY190" s="13" t="s">
        <v>110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118</v>
      </c>
      <c r="BK190" s="138">
        <f t="shared" si="29"/>
        <v>0</v>
      </c>
      <c r="BL190" s="13" t="s">
        <v>160</v>
      </c>
      <c r="BM190" s="137" t="s">
        <v>368</v>
      </c>
    </row>
    <row r="191" spans="2:65" s="1" customFormat="1" ht="24.2" customHeight="1">
      <c r="B191" s="124"/>
      <c r="C191" s="125" t="s">
        <v>369</v>
      </c>
      <c r="D191" s="125" t="s">
        <v>113</v>
      </c>
      <c r="E191" s="126" t="s">
        <v>370</v>
      </c>
      <c r="F191" s="127" t="s">
        <v>371</v>
      </c>
      <c r="G191" s="128" t="s">
        <v>116</v>
      </c>
      <c r="H191" s="129">
        <v>411.45</v>
      </c>
      <c r="I191" s="130"/>
      <c r="J191" s="131">
        <f t="shared" si="20"/>
        <v>0</v>
      </c>
      <c r="K191" s="132"/>
      <c r="L191" s="28"/>
      <c r="M191" s="133" t="s">
        <v>1</v>
      </c>
      <c r="N191" s="134" t="s">
        <v>38</v>
      </c>
      <c r="P191" s="135">
        <f t="shared" si="21"/>
        <v>0</v>
      </c>
      <c r="Q191" s="135">
        <v>0</v>
      </c>
      <c r="R191" s="135">
        <f t="shared" si="22"/>
        <v>0</v>
      </c>
      <c r="S191" s="135">
        <v>0</v>
      </c>
      <c r="T191" s="136">
        <f t="shared" si="23"/>
        <v>0</v>
      </c>
      <c r="AR191" s="137" t="s">
        <v>160</v>
      </c>
      <c r="AT191" s="137" t="s">
        <v>113</v>
      </c>
      <c r="AU191" s="137" t="s">
        <v>118</v>
      </c>
      <c r="AY191" s="13" t="s">
        <v>110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118</v>
      </c>
      <c r="BK191" s="138">
        <f t="shared" si="29"/>
        <v>0</v>
      </c>
      <c r="BL191" s="13" t="s">
        <v>160</v>
      </c>
      <c r="BM191" s="137" t="s">
        <v>372</v>
      </c>
    </row>
    <row r="192" spans="2:65" s="1" customFormat="1" ht="21.75" customHeight="1">
      <c r="B192" s="124"/>
      <c r="C192" s="125" t="s">
        <v>373</v>
      </c>
      <c r="D192" s="125" t="s">
        <v>113</v>
      </c>
      <c r="E192" s="126" t="s">
        <v>374</v>
      </c>
      <c r="F192" s="127" t="s">
        <v>375</v>
      </c>
      <c r="G192" s="128" t="s">
        <v>116</v>
      </c>
      <c r="H192" s="129">
        <v>452.59</v>
      </c>
      <c r="I192" s="130"/>
      <c r="J192" s="131">
        <f t="shared" si="20"/>
        <v>0</v>
      </c>
      <c r="K192" s="132"/>
      <c r="L192" s="28"/>
      <c r="M192" s="133" t="s">
        <v>1</v>
      </c>
      <c r="N192" s="134" t="s">
        <v>38</v>
      </c>
      <c r="P192" s="135">
        <f t="shared" si="21"/>
        <v>0</v>
      </c>
      <c r="Q192" s="135">
        <v>0</v>
      </c>
      <c r="R192" s="135">
        <f t="shared" si="22"/>
        <v>0</v>
      </c>
      <c r="S192" s="135">
        <v>0</v>
      </c>
      <c r="T192" s="136">
        <f t="shared" si="23"/>
        <v>0</v>
      </c>
      <c r="AR192" s="137" t="s">
        <v>160</v>
      </c>
      <c r="AT192" s="137" t="s">
        <v>113</v>
      </c>
      <c r="AU192" s="137" t="s">
        <v>118</v>
      </c>
      <c r="AY192" s="13" t="s">
        <v>110</v>
      </c>
      <c r="BE192" s="138">
        <f t="shared" si="24"/>
        <v>0</v>
      </c>
      <c r="BF192" s="138">
        <f t="shared" si="25"/>
        <v>0</v>
      </c>
      <c r="BG192" s="138">
        <f t="shared" si="26"/>
        <v>0</v>
      </c>
      <c r="BH192" s="138">
        <f t="shared" si="27"/>
        <v>0</v>
      </c>
      <c r="BI192" s="138">
        <f t="shared" si="28"/>
        <v>0</v>
      </c>
      <c r="BJ192" s="13" t="s">
        <v>118</v>
      </c>
      <c r="BK192" s="138">
        <f t="shared" si="29"/>
        <v>0</v>
      </c>
      <c r="BL192" s="13" t="s">
        <v>160</v>
      </c>
      <c r="BM192" s="137" t="s">
        <v>376</v>
      </c>
    </row>
    <row r="193" spans="2:65" s="1" customFormat="1" ht="24.2" customHeight="1">
      <c r="B193" s="124"/>
      <c r="C193" s="125" t="s">
        <v>377</v>
      </c>
      <c r="D193" s="125" t="s">
        <v>113</v>
      </c>
      <c r="E193" s="126" t="s">
        <v>378</v>
      </c>
      <c r="F193" s="127" t="s">
        <v>379</v>
      </c>
      <c r="G193" s="128" t="s">
        <v>131</v>
      </c>
      <c r="H193" s="129">
        <v>8.0000000000000002E-3</v>
      </c>
      <c r="I193" s="130"/>
      <c r="J193" s="131">
        <f t="shared" si="20"/>
        <v>0</v>
      </c>
      <c r="K193" s="132"/>
      <c r="L193" s="28"/>
      <c r="M193" s="133" t="s">
        <v>1</v>
      </c>
      <c r="N193" s="134" t="s">
        <v>38</v>
      </c>
      <c r="P193" s="135">
        <f t="shared" si="21"/>
        <v>0</v>
      </c>
      <c r="Q193" s="135">
        <v>0</v>
      </c>
      <c r="R193" s="135">
        <f t="shared" si="22"/>
        <v>0</v>
      </c>
      <c r="S193" s="135">
        <v>0</v>
      </c>
      <c r="T193" s="136">
        <f t="shared" si="23"/>
        <v>0</v>
      </c>
      <c r="AR193" s="137" t="s">
        <v>160</v>
      </c>
      <c r="AT193" s="137" t="s">
        <v>113</v>
      </c>
      <c r="AU193" s="137" t="s">
        <v>118</v>
      </c>
      <c r="AY193" s="13" t="s">
        <v>110</v>
      </c>
      <c r="BE193" s="138">
        <f t="shared" si="24"/>
        <v>0</v>
      </c>
      <c r="BF193" s="138">
        <f t="shared" si="25"/>
        <v>0</v>
      </c>
      <c r="BG193" s="138">
        <f t="shared" si="26"/>
        <v>0</v>
      </c>
      <c r="BH193" s="138">
        <f t="shared" si="27"/>
        <v>0</v>
      </c>
      <c r="BI193" s="138">
        <f t="shared" si="28"/>
        <v>0</v>
      </c>
      <c r="BJ193" s="13" t="s">
        <v>118</v>
      </c>
      <c r="BK193" s="138">
        <f t="shared" si="29"/>
        <v>0</v>
      </c>
      <c r="BL193" s="13" t="s">
        <v>160</v>
      </c>
      <c r="BM193" s="137" t="s">
        <v>380</v>
      </c>
    </row>
    <row r="194" spans="2:65" s="11" customFormat="1" ht="22.9" customHeight="1">
      <c r="B194" s="112"/>
      <c r="D194" s="113" t="s">
        <v>71</v>
      </c>
      <c r="E194" s="122" t="s">
        <v>381</v>
      </c>
      <c r="F194" s="122" t="s">
        <v>382</v>
      </c>
      <c r="I194" s="115"/>
      <c r="J194" s="123">
        <f>BK194</f>
        <v>0</v>
      </c>
      <c r="L194" s="112"/>
      <c r="M194" s="117"/>
      <c r="P194" s="118">
        <f>SUM(P195:P201)</f>
        <v>0</v>
      </c>
      <c r="R194" s="118">
        <f>SUM(R195:R201)</f>
        <v>4.4599999999999996E-3</v>
      </c>
      <c r="T194" s="119">
        <f>SUM(T195:T201)</f>
        <v>0.70889999999999997</v>
      </c>
      <c r="AR194" s="113" t="s">
        <v>118</v>
      </c>
      <c r="AT194" s="120" t="s">
        <v>71</v>
      </c>
      <c r="AU194" s="120" t="s">
        <v>77</v>
      </c>
      <c r="AY194" s="113" t="s">
        <v>110</v>
      </c>
      <c r="BK194" s="121">
        <f>SUM(BK195:BK201)</f>
        <v>0</v>
      </c>
    </row>
    <row r="195" spans="2:65" s="1" customFormat="1" ht="33" customHeight="1">
      <c r="B195" s="124"/>
      <c r="C195" s="125" t="s">
        <v>383</v>
      </c>
      <c r="D195" s="125" t="s">
        <v>113</v>
      </c>
      <c r="E195" s="126" t="s">
        <v>384</v>
      </c>
      <c r="F195" s="127" t="s">
        <v>385</v>
      </c>
      <c r="G195" s="128" t="s">
        <v>208</v>
      </c>
      <c r="H195" s="129">
        <v>4</v>
      </c>
      <c r="I195" s="130"/>
      <c r="J195" s="131">
        <f t="shared" ref="J195:J201" si="30">ROUND(I195*H195,2)</f>
        <v>0</v>
      </c>
      <c r="K195" s="132"/>
      <c r="L195" s="28"/>
      <c r="M195" s="133" t="s">
        <v>1</v>
      </c>
      <c r="N195" s="134" t="s">
        <v>38</v>
      </c>
      <c r="P195" s="135">
        <f t="shared" ref="P195:P201" si="31">O195*H195</f>
        <v>0</v>
      </c>
      <c r="Q195" s="135">
        <v>2.7E-4</v>
      </c>
      <c r="R195" s="135">
        <f t="shared" ref="R195:R201" si="32">Q195*H195</f>
        <v>1.08E-3</v>
      </c>
      <c r="S195" s="135">
        <v>0</v>
      </c>
      <c r="T195" s="136">
        <f t="shared" ref="T195:T201" si="33">S195*H195</f>
        <v>0</v>
      </c>
      <c r="AR195" s="137" t="s">
        <v>160</v>
      </c>
      <c r="AT195" s="137" t="s">
        <v>113</v>
      </c>
      <c r="AU195" s="137" t="s">
        <v>118</v>
      </c>
      <c r="AY195" s="13" t="s">
        <v>110</v>
      </c>
      <c r="BE195" s="138">
        <f t="shared" ref="BE195:BE201" si="34">IF(N195="základní",J195,0)</f>
        <v>0</v>
      </c>
      <c r="BF195" s="138">
        <f t="shared" ref="BF195:BF201" si="35">IF(N195="snížená",J195,0)</f>
        <v>0</v>
      </c>
      <c r="BG195" s="138">
        <f t="shared" ref="BG195:BG201" si="36">IF(N195="zákl. přenesená",J195,0)</f>
        <v>0</v>
      </c>
      <c r="BH195" s="138">
        <f t="shared" ref="BH195:BH201" si="37">IF(N195="sníž. přenesená",J195,0)</f>
        <v>0</v>
      </c>
      <c r="BI195" s="138">
        <f t="shared" ref="BI195:BI201" si="38">IF(N195="nulová",J195,0)</f>
        <v>0</v>
      </c>
      <c r="BJ195" s="13" t="s">
        <v>118</v>
      </c>
      <c r="BK195" s="138">
        <f t="shared" ref="BK195:BK201" si="39">ROUND(I195*H195,2)</f>
        <v>0</v>
      </c>
      <c r="BL195" s="13" t="s">
        <v>160</v>
      </c>
      <c r="BM195" s="137" t="s">
        <v>386</v>
      </c>
    </row>
    <row r="196" spans="2:65" s="1" customFormat="1" ht="37.9" customHeight="1">
      <c r="B196" s="124"/>
      <c r="C196" s="139" t="s">
        <v>387</v>
      </c>
      <c r="D196" s="139" t="s">
        <v>163</v>
      </c>
      <c r="E196" s="140" t="s">
        <v>388</v>
      </c>
      <c r="F196" s="141" t="s">
        <v>389</v>
      </c>
      <c r="G196" s="142" t="s">
        <v>208</v>
      </c>
      <c r="H196" s="143">
        <v>4</v>
      </c>
      <c r="I196" s="144"/>
      <c r="J196" s="145">
        <f t="shared" si="30"/>
        <v>0</v>
      </c>
      <c r="K196" s="146"/>
      <c r="L196" s="147"/>
      <c r="M196" s="148" t="s">
        <v>1</v>
      </c>
      <c r="N196" s="149" t="s">
        <v>38</v>
      </c>
      <c r="P196" s="135">
        <f t="shared" si="31"/>
        <v>0</v>
      </c>
      <c r="Q196" s="135">
        <v>0</v>
      </c>
      <c r="R196" s="135">
        <f t="shared" si="32"/>
        <v>0</v>
      </c>
      <c r="S196" s="135">
        <v>0</v>
      </c>
      <c r="T196" s="136">
        <f t="shared" si="33"/>
        <v>0</v>
      </c>
      <c r="AR196" s="137" t="s">
        <v>166</v>
      </c>
      <c r="AT196" s="137" t="s">
        <v>163</v>
      </c>
      <c r="AU196" s="137" t="s">
        <v>118</v>
      </c>
      <c r="AY196" s="13" t="s">
        <v>110</v>
      </c>
      <c r="BE196" s="138">
        <f t="shared" si="34"/>
        <v>0</v>
      </c>
      <c r="BF196" s="138">
        <f t="shared" si="35"/>
        <v>0</v>
      </c>
      <c r="BG196" s="138">
        <f t="shared" si="36"/>
        <v>0</v>
      </c>
      <c r="BH196" s="138">
        <f t="shared" si="37"/>
        <v>0</v>
      </c>
      <c r="BI196" s="138">
        <f t="shared" si="38"/>
        <v>0</v>
      </c>
      <c r="BJ196" s="13" t="s">
        <v>118</v>
      </c>
      <c r="BK196" s="138">
        <f t="shared" si="39"/>
        <v>0</v>
      </c>
      <c r="BL196" s="13" t="s">
        <v>160</v>
      </c>
      <c r="BM196" s="137" t="s">
        <v>390</v>
      </c>
    </row>
    <row r="197" spans="2:65" s="1" customFormat="1" ht="33" customHeight="1">
      <c r="B197" s="124"/>
      <c r="C197" s="125" t="s">
        <v>391</v>
      </c>
      <c r="D197" s="125" t="s">
        <v>113</v>
      </c>
      <c r="E197" s="126" t="s">
        <v>392</v>
      </c>
      <c r="F197" s="127" t="s">
        <v>393</v>
      </c>
      <c r="G197" s="128" t="s">
        <v>208</v>
      </c>
      <c r="H197" s="129">
        <v>13</v>
      </c>
      <c r="I197" s="130"/>
      <c r="J197" s="131">
        <f t="shared" si="30"/>
        <v>0</v>
      </c>
      <c r="K197" s="132"/>
      <c r="L197" s="28"/>
      <c r="M197" s="133" t="s">
        <v>1</v>
      </c>
      <c r="N197" s="134" t="s">
        <v>38</v>
      </c>
      <c r="P197" s="135">
        <f t="shared" si="31"/>
        <v>0</v>
      </c>
      <c r="Q197" s="135">
        <v>2.5999999999999998E-4</v>
      </c>
      <c r="R197" s="135">
        <f t="shared" si="32"/>
        <v>3.3799999999999998E-3</v>
      </c>
      <c r="S197" s="135">
        <v>0</v>
      </c>
      <c r="T197" s="136">
        <f t="shared" si="33"/>
        <v>0</v>
      </c>
      <c r="AR197" s="137" t="s">
        <v>160</v>
      </c>
      <c r="AT197" s="137" t="s">
        <v>113</v>
      </c>
      <c r="AU197" s="137" t="s">
        <v>118</v>
      </c>
      <c r="AY197" s="13" t="s">
        <v>110</v>
      </c>
      <c r="BE197" s="138">
        <f t="shared" si="34"/>
        <v>0</v>
      </c>
      <c r="BF197" s="138">
        <f t="shared" si="35"/>
        <v>0</v>
      </c>
      <c r="BG197" s="138">
        <f t="shared" si="36"/>
        <v>0</v>
      </c>
      <c r="BH197" s="138">
        <f t="shared" si="37"/>
        <v>0</v>
      </c>
      <c r="BI197" s="138">
        <f t="shared" si="38"/>
        <v>0</v>
      </c>
      <c r="BJ197" s="13" t="s">
        <v>118</v>
      </c>
      <c r="BK197" s="138">
        <f t="shared" si="39"/>
        <v>0</v>
      </c>
      <c r="BL197" s="13" t="s">
        <v>160</v>
      </c>
      <c r="BM197" s="137" t="s">
        <v>394</v>
      </c>
    </row>
    <row r="198" spans="2:65" s="1" customFormat="1" ht="37.9" customHeight="1">
      <c r="B198" s="124"/>
      <c r="C198" s="139" t="s">
        <v>395</v>
      </c>
      <c r="D198" s="139" t="s">
        <v>163</v>
      </c>
      <c r="E198" s="140" t="s">
        <v>396</v>
      </c>
      <c r="F198" s="141" t="s">
        <v>397</v>
      </c>
      <c r="G198" s="142" t="s">
        <v>208</v>
      </c>
      <c r="H198" s="143">
        <v>13</v>
      </c>
      <c r="I198" s="144"/>
      <c r="J198" s="145">
        <f t="shared" si="30"/>
        <v>0</v>
      </c>
      <c r="K198" s="146"/>
      <c r="L198" s="147"/>
      <c r="M198" s="148" t="s">
        <v>1</v>
      </c>
      <c r="N198" s="149" t="s">
        <v>38</v>
      </c>
      <c r="P198" s="135">
        <f t="shared" si="31"/>
        <v>0</v>
      </c>
      <c r="Q198" s="135">
        <v>0</v>
      </c>
      <c r="R198" s="135">
        <f t="shared" si="32"/>
        <v>0</v>
      </c>
      <c r="S198" s="135">
        <v>0</v>
      </c>
      <c r="T198" s="136">
        <f t="shared" si="33"/>
        <v>0</v>
      </c>
      <c r="AR198" s="137" t="s">
        <v>166</v>
      </c>
      <c r="AT198" s="137" t="s">
        <v>163</v>
      </c>
      <c r="AU198" s="137" t="s">
        <v>118</v>
      </c>
      <c r="AY198" s="13" t="s">
        <v>110</v>
      </c>
      <c r="BE198" s="138">
        <f t="shared" si="34"/>
        <v>0</v>
      </c>
      <c r="BF198" s="138">
        <f t="shared" si="35"/>
        <v>0</v>
      </c>
      <c r="BG198" s="138">
        <f t="shared" si="36"/>
        <v>0</v>
      </c>
      <c r="BH198" s="138">
        <f t="shared" si="37"/>
        <v>0</v>
      </c>
      <c r="BI198" s="138">
        <f t="shared" si="38"/>
        <v>0</v>
      </c>
      <c r="BJ198" s="13" t="s">
        <v>118</v>
      </c>
      <c r="BK198" s="138">
        <f t="shared" si="39"/>
        <v>0</v>
      </c>
      <c r="BL198" s="13" t="s">
        <v>160</v>
      </c>
      <c r="BM198" s="137" t="s">
        <v>398</v>
      </c>
    </row>
    <row r="199" spans="2:65" s="1" customFormat="1" ht="21.75" customHeight="1">
      <c r="B199" s="124"/>
      <c r="C199" s="125" t="s">
        <v>399</v>
      </c>
      <c r="D199" s="125" t="s">
        <v>113</v>
      </c>
      <c r="E199" s="126" t="s">
        <v>400</v>
      </c>
      <c r="F199" s="127" t="s">
        <v>401</v>
      </c>
      <c r="G199" s="128" t="s">
        <v>208</v>
      </c>
      <c r="H199" s="129">
        <v>17</v>
      </c>
      <c r="I199" s="130"/>
      <c r="J199" s="131">
        <f t="shared" si="30"/>
        <v>0</v>
      </c>
      <c r="K199" s="132"/>
      <c r="L199" s="28"/>
      <c r="M199" s="133" t="s">
        <v>1</v>
      </c>
      <c r="N199" s="134" t="s">
        <v>38</v>
      </c>
      <c r="P199" s="135">
        <f t="shared" si="31"/>
        <v>0</v>
      </c>
      <c r="Q199" s="135">
        <v>0</v>
      </c>
      <c r="R199" s="135">
        <f t="shared" si="32"/>
        <v>0</v>
      </c>
      <c r="S199" s="135">
        <v>4.1700000000000001E-2</v>
      </c>
      <c r="T199" s="136">
        <f t="shared" si="33"/>
        <v>0.70889999999999997</v>
      </c>
      <c r="AR199" s="137" t="s">
        <v>160</v>
      </c>
      <c r="AT199" s="137" t="s">
        <v>113</v>
      </c>
      <c r="AU199" s="137" t="s">
        <v>118</v>
      </c>
      <c r="AY199" s="13" t="s">
        <v>110</v>
      </c>
      <c r="BE199" s="138">
        <f t="shared" si="34"/>
        <v>0</v>
      </c>
      <c r="BF199" s="138">
        <f t="shared" si="35"/>
        <v>0</v>
      </c>
      <c r="BG199" s="138">
        <f t="shared" si="36"/>
        <v>0</v>
      </c>
      <c r="BH199" s="138">
        <f t="shared" si="37"/>
        <v>0</v>
      </c>
      <c r="BI199" s="138">
        <f t="shared" si="38"/>
        <v>0</v>
      </c>
      <c r="BJ199" s="13" t="s">
        <v>118</v>
      </c>
      <c r="BK199" s="138">
        <f t="shared" si="39"/>
        <v>0</v>
      </c>
      <c r="BL199" s="13" t="s">
        <v>160</v>
      </c>
      <c r="BM199" s="137" t="s">
        <v>402</v>
      </c>
    </row>
    <row r="200" spans="2:65" s="1" customFormat="1" ht="24.2" customHeight="1">
      <c r="B200" s="124"/>
      <c r="C200" s="125" t="s">
        <v>403</v>
      </c>
      <c r="D200" s="125" t="s">
        <v>113</v>
      </c>
      <c r="E200" s="126" t="s">
        <v>404</v>
      </c>
      <c r="F200" s="127" t="s">
        <v>405</v>
      </c>
      <c r="G200" s="128" t="s">
        <v>324</v>
      </c>
      <c r="H200" s="129">
        <v>17</v>
      </c>
      <c r="I200" s="130"/>
      <c r="J200" s="131">
        <f t="shared" si="30"/>
        <v>0</v>
      </c>
      <c r="K200" s="132"/>
      <c r="L200" s="28"/>
      <c r="M200" s="133" t="s">
        <v>1</v>
      </c>
      <c r="N200" s="134" t="s">
        <v>38</v>
      </c>
      <c r="P200" s="135">
        <f t="shared" si="31"/>
        <v>0</v>
      </c>
      <c r="Q200" s="135">
        <v>0</v>
      </c>
      <c r="R200" s="135">
        <f t="shared" si="32"/>
        <v>0</v>
      </c>
      <c r="S200" s="135">
        <v>0</v>
      </c>
      <c r="T200" s="136">
        <f t="shared" si="33"/>
        <v>0</v>
      </c>
      <c r="AR200" s="137" t="s">
        <v>160</v>
      </c>
      <c r="AT200" s="137" t="s">
        <v>113</v>
      </c>
      <c r="AU200" s="137" t="s">
        <v>118</v>
      </c>
      <c r="AY200" s="13" t="s">
        <v>110</v>
      </c>
      <c r="BE200" s="138">
        <f t="shared" si="34"/>
        <v>0</v>
      </c>
      <c r="BF200" s="138">
        <f t="shared" si="35"/>
        <v>0</v>
      </c>
      <c r="BG200" s="138">
        <f t="shared" si="36"/>
        <v>0</v>
      </c>
      <c r="BH200" s="138">
        <f t="shared" si="37"/>
        <v>0</v>
      </c>
      <c r="BI200" s="138">
        <f t="shared" si="38"/>
        <v>0</v>
      </c>
      <c r="BJ200" s="13" t="s">
        <v>118</v>
      </c>
      <c r="BK200" s="138">
        <f t="shared" si="39"/>
        <v>0</v>
      </c>
      <c r="BL200" s="13" t="s">
        <v>160</v>
      </c>
      <c r="BM200" s="137" t="s">
        <v>406</v>
      </c>
    </row>
    <row r="201" spans="2:65" s="1" customFormat="1" ht="24.2" customHeight="1">
      <c r="B201" s="124"/>
      <c r="C201" s="125" t="s">
        <v>407</v>
      </c>
      <c r="D201" s="125" t="s">
        <v>113</v>
      </c>
      <c r="E201" s="126" t="s">
        <v>408</v>
      </c>
      <c r="F201" s="127" t="s">
        <v>409</v>
      </c>
      <c r="G201" s="128" t="s">
        <v>131</v>
      </c>
      <c r="H201" s="129">
        <v>4.0000000000000001E-3</v>
      </c>
      <c r="I201" s="130"/>
      <c r="J201" s="131">
        <f t="shared" si="30"/>
        <v>0</v>
      </c>
      <c r="K201" s="132"/>
      <c r="L201" s="28"/>
      <c r="M201" s="150" t="s">
        <v>1</v>
      </c>
      <c r="N201" s="151" t="s">
        <v>38</v>
      </c>
      <c r="O201" s="152"/>
      <c r="P201" s="153">
        <f t="shared" si="31"/>
        <v>0</v>
      </c>
      <c r="Q201" s="153">
        <v>0</v>
      </c>
      <c r="R201" s="153">
        <f t="shared" si="32"/>
        <v>0</v>
      </c>
      <c r="S201" s="153">
        <v>0</v>
      </c>
      <c r="T201" s="154">
        <f t="shared" si="33"/>
        <v>0</v>
      </c>
      <c r="AR201" s="137" t="s">
        <v>160</v>
      </c>
      <c r="AT201" s="137" t="s">
        <v>113</v>
      </c>
      <c r="AU201" s="137" t="s">
        <v>118</v>
      </c>
      <c r="AY201" s="13" t="s">
        <v>110</v>
      </c>
      <c r="BE201" s="138">
        <f t="shared" si="34"/>
        <v>0</v>
      </c>
      <c r="BF201" s="138">
        <f t="shared" si="35"/>
        <v>0</v>
      </c>
      <c r="BG201" s="138">
        <f t="shared" si="36"/>
        <v>0</v>
      </c>
      <c r="BH201" s="138">
        <f t="shared" si="37"/>
        <v>0</v>
      </c>
      <c r="BI201" s="138">
        <f t="shared" si="38"/>
        <v>0</v>
      </c>
      <c r="BJ201" s="13" t="s">
        <v>118</v>
      </c>
      <c r="BK201" s="138">
        <f t="shared" si="39"/>
        <v>0</v>
      </c>
      <c r="BL201" s="13" t="s">
        <v>160</v>
      </c>
      <c r="BM201" s="137" t="s">
        <v>410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autoFilter ref="C121:K201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231011 - Výměna střešní k...</vt:lpstr>
      <vt:lpstr>'231011 - Výměna střešní k...'!Názvy_tisku</vt:lpstr>
      <vt:lpstr>'Rekapitulace stavby'!Názvy_tisku</vt:lpstr>
      <vt:lpstr>'231011 - Výměna střešní 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Novák</dc:creator>
  <cp:lastModifiedBy>Martin Voleský</cp:lastModifiedBy>
  <dcterms:created xsi:type="dcterms:W3CDTF">2023-11-21T10:30:22Z</dcterms:created>
  <dcterms:modified xsi:type="dcterms:W3CDTF">2024-07-02T05:57:16Z</dcterms:modified>
</cp:coreProperties>
</file>